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5.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6.xml" ContentType="application/vnd.openxmlformats-officedocument.drawing+xml"/>
  <Override PartName="/xl/charts/chart14.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9.xml" ContentType="application/vnd.openxmlformats-officedocument.spreadsheetml.pivotTable+xml"/>
  <Override PartName="/xl/drawings/drawing7.xml" ContentType="application/vnd.openxmlformats-officedocument.drawing+xml"/>
  <Override PartName="/xl/charts/chart15.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8.xml" ContentType="application/vnd.openxmlformats-officedocument.drawing+xml"/>
  <Override PartName="/xl/charts/chart16.xml" ContentType="application/vnd.openxmlformats-officedocument.drawingml.chart+xml"/>
  <Override PartName="/xl/charts/style19.xml" ContentType="application/vnd.ms-office.chartstyle+xml"/>
  <Override PartName="/xl/charts/colors19.xml" ContentType="application/vnd.ms-office.chartcolorstyle+xml"/>
  <Override PartName="/xl/charts/chart17.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12.xml" ContentType="application/vnd.openxmlformats-officedocument.spreadsheetml.pivotTable+xml"/>
  <Override PartName="/xl/drawings/drawing9.xml" ContentType="application/vnd.openxmlformats-officedocument.drawing+xml"/>
  <Override PartName="/xl/tables/table1.xml" ContentType="application/vnd.openxmlformats-officedocument.spreadsheetml.table+xml"/>
  <Override PartName="/xl/charts/chartEx4.xml" ContentType="application/vnd.ms-office.chartex+xml"/>
  <Override PartName="/xl/charts/style21.xml" ContentType="application/vnd.ms-office.chartstyle+xml"/>
  <Override PartName="/xl/charts/colors2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hidePivotFieldList="1" defaultThemeVersion="166925"/>
  <mc:AlternateContent xmlns:mc="http://schemas.openxmlformats.org/markup-compatibility/2006">
    <mc:Choice Requires="x15">
      <x15ac:absPath xmlns:x15ac="http://schemas.microsoft.com/office/spreadsheetml/2010/11/ac" url="C:\Users\Admin\Desktop\pro1\"/>
    </mc:Choice>
  </mc:AlternateContent>
  <xr:revisionPtr revIDLastSave="0" documentId="13_ncr:1_{94A4DD79-1DA4-486C-B897-316E9F11728F}" xr6:coauthVersionLast="41" xr6:coauthVersionMax="41" xr10:uidLastSave="{00000000-0000-0000-0000-000000000000}"/>
  <bookViews>
    <workbookView xWindow="-120" yWindow="-120" windowWidth="20730" windowHeight="11160" activeTab="2" xr2:uid="{BE6AA6D9-EA04-41EA-82DB-2875C9380271}"/>
  </bookViews>
  <sheets>
    <sheet name="RAW DATA" sheetId="16" r:id="rId1"/>
    <sheet name="DATA" sheetId="1" r:id="rId2"/>
    <sheet name="DASHBOARD" sheetId="14" r:id="rId3"/>
    <sheet name="Sales Trend" sheetId="13" r:id="rId4"/>
    <sheet name="order quantity vs sales amount" sheetId="3" r:id="rId5"/>
    <sheet name="Regionwise sales" sheetId="12" r:id="rId6"/>
    <sheet name="state vs sales amount" sheetId="4" r:id="rId7"/>
    <sheet name="product vs sales" sheetId="6" r:id="rId8"/>
    <sheet name="product vs profit" sheetId="7" r:id="rId9"/>
    <sheet name="saleswise product" sheetId="8" r:id="rId10"/>
    <sheet name="Customer segmentation" sheetId="15" r:id="rId11"/>
  </sheets>
  <definedNames>
    <definedName name="_xlnm._FilterDatabase" localSheetId="1" hidden="1">DATA!$A$1:$U$501</definedName>
    <definedName name="_xlchart.v1.11" hidden="1">'Customer segmentation'!$D$3:$D$6</definedName>
    <definedName name="_xlchart.v1.12" hidden="1">'Customer segmentation'!$E$2</definedName>
    <definedName name="_xlchart.v1.13" hidden="1">'Customer segmentation'!$E$3:$E$6</definedName>
    <definedName name="_xlchart.v1.4" hidden="1">'Customer segmentation'!$D$3:$D$6</definedName>
    <definedName name="_xlchart.v1.5" hidden="1">'Customer segmentation'!$E$2</definedName>
    <definedName name="_xlchart.v1.6" hidden="1">'Customer segmentation'!$E$3:$E$6</definedName>
    <definedName name="_xlchart.v5.0" hidden="1">'Regionwise sales'!$A$5</definedName>
    <definedName name="_xlchart.v5.1" hidden="1">'Regionwise sales'!$A$6</definedName>
    <definedName name="_xlchart.v5.10" hidden="1">'Regionwise sales'!$B$6:$T$6</definedName>
    <definedName name="_xlchart.v5.2" hidden="1">'Regionwise sales'!$B$5:$T$5</definedName>
    <definedName name="_xlchart.v5.3" hidden="1">'Regionwise sales'!$B$6:$T$6</definedName>
    <definedName name="_xlchart.v5.7" hidden="1">'Regionwise sales'!$A$5</definedName>
    <definedName name="_xlchart.v5.8" hidden="1">'Regionwise sales'!$A$6</definedName>
    <definedName name="_xlchart.v5.9" hidden="1">'Regionwise sales'!$B$5:$T$5</definedName>
    <definedName name="cust">Table1[#All]</definedName>
    <definedName name="data">DATA!$A$1:$Q$501</definedName>
    <definedName name="rscore">#REF!</definedName>
    <definedName name="Slicer_Category">#N/A</definedName>
    <definedName name="Slicer_City">#N/A</definedName>
    <definedName name="Slicer_Quarters">#N/A</definedName>
    <definedName name="Slicer_State">#N/A</definedName>
    <definedName name="Slicer_Sub_Category">#N/A</definedName>
  </definedNames>
  <calcPr calcId="191029"/>
  <pivotCaches>
    <pivotCache cacheId="4" r:id="rId12"/>
    <pivotCache cacheId="5" r:id="rId13"/>
  </pivotCaches>
  <extLst>
    <ext xmlns:x14="http://schemas.microsoft.com/office/spreadsheetml/2009/9/main" uri="{BBE1A952-AA13-448e-AADC-164F8A28A991}">
      <x14:slicerCaches>
        <x14:slicerCache r:id="rId14"/>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3" i="1" l="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2" i="1"/>
  <c r="U3" i="1"/>
  <c r="U2" i="1"/>
  <c r="I3" i="1" l="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2" i="1"/>
  <c r="T6" i="12"/>
  <c r="L6" i="12"/>
  <c r="P6" i="12"/>
  <c r="K6" i="12"/>
  <c r="E6" i="12"/>
  <c r="C6" i="12"/>
  <c r="B6" i="12"/>
  <c r="I6" i="12"/>
  <c r="R6" i="12"/>
  <c r="F6" i="12"/>
  <c r="Q6" i="12"/>
  <c r="S6" i="12"/>
  <c r="N6" i="12"/>
  <c r="J6" i="12"/>
  <c r="O6" i="12"/>
  <c r="G6" i="12"/>
  <c r="H6" i="12"/>
  <c r="M6" i="12"/>
  <c r="D6" i="12"/>
  <c r="S2" i="1" l="1"/>
  <c r="S4" i="1" s="1"/>
  <c r="T8" i="1"/>
  <c r="T7" i="1"/>
  <c r="T6" i="1"/>
  <c r="U6" i="1"/>
  <c r="U10" i="1"/>
  <c r="U9" i="1"/>
  <c r="U8" i="1"/>
  <c r="U7" i="1"/>
  <c r="T9" i="1"/>
  <c r="T10" i="1"/>
  <c r="P3" i="1" l="1"/>
  <c r="O3" i="1"/>
  <c r="O7" i="1"/>
  <c r="O11" i="1"/>
  <c r="O15" i="1"/>
  <c r="O19" i="1"/>
  <c r="O23" i="1"/>
  <c r="O27" i="1"/>
  <c r="O31" i="1"/>
  <c r="O35" i="1"/>
  <c r="O39" i="1"/>
  <c r="O43" i="1"/>
  <c r="O47" i="1"/>
  <c r="O51" i="1"/>
  <c r="O55" i="1"/>
  <c r="O59" i="1"/>
  <c r="O63" i="1"/>
  <c r="O67" i="1"/>
  <c r="O71" i="1"/>
  <c r="O75" i="1"/>
  <c r="O79" i="1"/>
  <c r="O83" i="1"/>
  <c r="O87" i="1"/>
  <c r="O91" i="1"/>
  <c r="O95" i="1"/>
  <c r="O99" i="1"/>
  <c r="O103" i="1"/>
  <c r="O107" i="1"/>
  <c r="O111" i="1"/>
  <c r="O115" i="1"/>
  <c r="O119" i="1"/>
  <c r="O123" i="1"/>
  <c r="O127" i="1"/>
  <c r="O131" i="1"/>
  <c r="O135" i="1"/>
  <c r="O139" i="1"/>
  <c r="O143" i="1"/>
  <c r="O147" i="1"/>
  <c r="O151" i="1"/>
  <c r="O155" i="1"/>
  <c r="O159" i="1"/>
  <c r="O163" i="1"/>
  <c r="O167" i="1"/>
  <c r="O171" i="1"/>
  <c r="O175" i="1"/>
  <c r="O179" i="1"/>
  <c r="O183" i="1"/>
  <c r="O187" i="1"/>
  <c r="O191" i="1"/>
  <c r="O195" i="1"/>
  <c r="O199" i="1"/>
  <c r="O203" i="1"/>
  <c r="O207" i="1"/>
  <c r="O211" i="1"/>
  <c r="O215" i="1"/>
  <c r="O219" i="1"/>
  <c r="O223" i="1"/>
  <c r="O227" i="1"/>
  <c r="O231" i="1"/>
  <c r="O235" i="1"/>
  <c r="O239" i="1"/>
  <c r="O243" i="1"/>
  <c r="O247" i="1"/>
  <c r="O251" i="1"/>
  <c r="O255" i="1"/>
  <c r="O259" i="1"/>
  <c r="O263" i="1"/>
  <c r="O267" i="1"/>
  <c r="O271" i="1"/>
  <c r="O275" i="1"/>
  <c r="O279" i="1"/>
  <c r="O283" i="1"/>
  <c r="O287" i="1"/>
  <c r="O291" i="1"/>
  <c r="O295" i="1"/>
  <c r="O299" i="1"/>
  <c r="O303" i="1"/>
  <c r="O307" i="1"/>
  <c r="O311" i="1"/>
  <c r="O315" i="1"/>
  <c r="O319" i="1"/>
  <c r="O323" i="1"/>
  <c r="O327" i="1"/>
  <c r="O331" i="1"/>
  <c r="O335" i="1"/>
  <c r="O339" i="1"/>
  <c r="O4" i="1"/>
  <c r="O8" i="1"/>
  <c r="O12" i="1"/>
  <c r="O16" i="1"/>
  <c r="O20" i="1"/>
  <c r="O24" i="1"/>
  <c r="O28" i="1"/>
  <c r="O32" i="1"/>
  <c r="O36" i="1"/>
  <c r="O40" i="1"/>
  <c r="O44" i="1"/>
  <c r="O48" i="1"/>
  <c r="O52" i="1"/>
  <c r="O56" i="1"/>
  <c r="O60" i="1"/>
  <c r="O64" i="1"/>
  <c r="O68" i="1"/>
  <c r="O72" i="1"/>
  <c r="O76" i="1"/>
  <c r="O80" i="1"/>
  <c r="O84" i="1"/>
  <c r="O88" i="1"/>
  <c r="O92" i="1"/>
  <c r="O96" i="1"/>
  <c r="O100" i="1"/>
  <c r="O104" i="1"/>
  <c r="O108" i="1"/>
  <c r="O112" i="1"/>
  <c r="O116" i="1"/>
  <c r="O120" i="1"/>
  <c r="O124" i="1"/>
  <c r="O128" i="1"/>
  <c r="O132" i="1"/>
  <c r="O136" i="1"/>
  <c r="O140" i="1"/>
  <c r="O144" i="1"/>
  <c r="O148" i="1"/>
  <c r="O152" i="1"/>
  <c r="O156" i="1"/>
  <c r="O160" i="1"/>
  <c r="O164" i="1"/>
  <c r="O168" i="1"/>
  <c r="O172" i="1"/>
  <c r="O176" i="1"/>
  <c r="O5" i="1"/>
  <c r="O9" i="1"/>
  <c r="O13" i="1"/>
  <c r="O17" i="1"/>
  <c r="O21" i="1"/>
  <c r="O25" i="1"/>
  <c r="O29" i="1"/>
  <c r="O33" i="1"/>
  <c r="O37" i="1"/>
  <c r="O41" i="1"/>
  <c r="O45" i="1"/>
  <c r="O49" i="1"/>
  <c r="O53" i="1"/>
  <c r="O57" i="1"/>
  <c r="O61" i="1"/>
  <c r="O65" i="1"/>
  <c r="O69" i="1"/>
  <c r="O73" i="1"/>
  <c r="O77" i="1"/>
  <c r="O81" i="1"/>
  <c r="O85" i="1"/>
  <c r="O89" i="1"/>
  <c r="O93" i="1"/>
  <c r="O97" i="1"/>
  <c r="O101" i="1"/>
  <c r="O105" i="1"/>
  <c r="O109" i="1"/>
  <c r="O113" i="1"/>
  <c r="O117" i="1"/>
  <c r="O121" i="1"/>
  <c r="O125" i="1"/>
  <c r="O129" i="1"/>
  <c r="O133" i="1"/>
  <c r="O137" i="1"/>
  <c r="O141" i="1"/>
  <c r="O145" i="1"/>
  <c r="O149" i="1"/>
  <c r="O153" i="1"/>
  <c r="O157" i="1"/>
  <c r="O161" i="1"/>
  <c r="O165" i="1"/>
  <c r="O169" i="1"/>
  <c r="O173" i="1"/>
  <c r="O177" i="1"/>
  <c r="O6" i="1"/>
  <c r="O10" i="1"/>
  <c r="O14" i="1"/>
  <c r="O18" i="1"/>
  <c r="O22" i="1"/>
  <c r="O26" i="1"/>
  <c r="O30" i="1"/>
  <c r="O34" i="1"/>
  <c r="O38" i="1"/>
  <c r="O42" i="1"/>
  <c r="O46" i="1"/>
  <c r="O50" i="1"/>
  <c r="O54" i="1"/>
  <c r="O58" i="1"/>
  <c r="O62" i="1"/>
  <c r="O66" i="1"/>
  <c r="O70" i="1"/>
  <c r="O74" i="1"/>
  <c r="O78" i="1"/>
  <c r="O82" i="1"/>
  <c r="O86" i="1"/>
  <c r="O90" i="1"/>
  <c r="O94" i="1"/>
  <c r="O98" i="1"/>
  <c r="O102" i="1"/>
  <c r="O106" i="1"/>
  <c r="O110" i="1"/>
  <c r="O114" i="1"/>
  <c r="O118" i="1"/>
  <c r="O122" i="1"/>
  <c r="O126" i="1"/>
  <c r="O130" i="1"/>
  <c r="O134" i="1"/>
  <c r="O138" i="1"/>
  <c r="O142" i="1"/>
  <c r="O146" i="1"/>
  <c r="O150" i="1"/>
  <c r="O154" i="1"/>
  <c r="O158" i="1"/>
  <c r="O162" i="1"/>
  <c r="O166" i="1"/>
  <c r="O170" i="1"/>
  <c r="O174" i="1"/>
  <c r="O178" i="1"/>
  <c r="O182" i="1"/>
  <c r="O186" i="1"/>
  <c r="O190" i="1"/>
  <c r="O194" i="1"/>
  <c r="O198" i="1"/>
  <c r="O202" i="1"/>
  <c r="O206" i="1"/>
  <c r="O210" i="1"/>
  <c r="O214" i="1"/>
  <c r="O218" i="1"/>
  <c r="O222" i="1"/>
  <c r="O226" i="1"/>
  <c r="O230" i="1"/>
  <c r="O234" i="1"/>
  <c r="O238" i="1"/>
  <c r="O242" i="1"/>
  <c r="O246" i="1"/>
  <c r="O250" i="1"/>
  <c r="O254" i="1"/>
  <c r="O258" i="1"/>
  <c r="O262" i="1"/>
  <c r="O266" i="1"/>
  <c r="O270" i="1"/>
  <c r="O274" i="1"/>
  <c r="O278" i="1"/>
  <c r="O282" i="1"/>
  <c r="O286" i="1"/>
  <c r="O290" i="1"/>
  <c r="O294" i="1"/>
  <c r="O298" i="1"/>
  <c r="O180" i="1"/>
  <c r="O188" i="1"/>
  <c r="O196" i="1"/>
  <c r="O204" i="1"/>
  <c r="O212" i="1"/>
  <c r="O220" i="1"/>
  <c r="O228" i="1"/>
  <c r="O236" i="1"/>
  <c r="O244" i="1"/>
  <c r="O252" i="1"/>
  <c r="O260" i="1"/>
  <c r="O268" i="1"/>
  <c r="O276" i="1"/>
  <c r="O284" i="1"/>
  <c r="O292" i="1"/>
  <c r="O300" i="1"/>
  <c r="O305" i="1"/>
  <c r="O310" i="1"/>
  <c r="O316" i="1"/>
  <c r="O321" i="1"/>
  <c r="O326" i="1"/>
  <c r="O332" i="1"/>
  <c r="O337" i="1"/>
  <c r="O342" i="1"/>
  <c r="O346" i="1"/>
  <c r="O350" i="1"/>
  <c r="O354" i="1"/>
  <c r="O358" i="1"/>
  <c r="O362" i="1"/>
  <c r="O366" i="1"/>
  <c r="O370" i="1"/>
  <c r="O374" i="1"/>
  <c r="O378" i="1"/>
  <c r="O382" i="1"/>
  <c r="O386" i="1"/>
  <c r="O390" i="1"/>
  <c r="O394" i="1"/>
  <c r="O398" i="1"/>
  <c r="O402" i="1"/>
  <c r="O406" i="1"/>
  <c r="O410" i="1"/>
  <c r="O414" i="1"/>
  <c r="O418" i="1"/>
  <c r="O422" i="1"/>
  <c r="O426" i="1"/>
  <c r="O430" i="1"/>
  <c r="O434" i="1"/>
  <c r="O438" i="1"/>
  <c r="O442" i="1"/>
  <c r="O446" i="1"/>
  <c r="O450" i="1"/>
  <c r="O454" i="1"/>
  <c r="O458" i="1"/>
  <c r="O462" i="1"/>
  <c r="O466" i="1"/>
  <c r="O470" i="1"/>
  <c r="O474" i="1"/>
  <c r="O478" i="1"/>
  <c r="O482" i="1"/>
  <c r="O486" i="1"/>
  <c r="O490" i="1"/>
  <c r="O494" i="1"/>
  <c r="O498" i="1"/>
  <c r="O2" i="1"/>
  <c r="O181" i="1"/>
  <c r="O189" i="1"/>
  <c r="O197" i="1"/>
  <c r="O205" i="1"/>
  <c r="O213" i="1"/>
  <c r="O221" i="1"/>
  <c r="O229" i="1"/>
  <c r="O237" i="1"/>
  <c r="O245" i="1"/>
  <c r="O253" i="1"/>
  <c r="O261" i="1"/>
  <c r="O269" i="1"/>
  <c r="O277" i="1"/>
  <c r="O285" i="1"/>
  <c r="O293" i="1"/>
  <c r="O301" i="1"/>
  <c r="O306" i="1"/>
  <c r="O312" i="1"/>
  <c r="O317" i="1"/>
  <c r="O322" i="1"/>
  <c r="O328" i="1"/>
  <c r="O333" i="1"/>
  <c r="O338" i="1"/>
  <c r="O343" i="1"/>
  <c r="O347" i="1"/>
  <c r="O351" i="1"/>
  <c r="O355" i="1"/>
  <c r="O359" i="1"/>
  <c r="O363" i="1"/>
  <c r="O367" i="1"/>
  <c r="O371" i="1"/>
  <c r="O375" i="1"/>
  <c r="O379" i="1"/>
  <c r="O383" i="1"/>
  <c r="O387" i="1"/>
  <c r="O391" i="1"/>
  <c r="O395" i="1"/>
  <c r="O399" i="1"/>
  <c r="O403" i="1"/>
  <c r="O407" i="1"/>
  <c r="O411" i="1"/>
  <c r="O415" i="1"/>
  <c r="O419" i="1"/>
  <c r="O423" i="1"/>
  <c r="O427" i="1"/>
  <c r="O431" i="1"/>
  <c r="O435" i="1"/>
  <c r="O439" i="1"/>
  <c r="O184" i="1"/>
  <c r="O192" i="1"/>
  <c r="O200" i="1"/>
  <c r="O208" i="1"/>
  <c r="O216" i="1"/>
  <c r="O224" i="1"/>
  <c r="O232" i="1"/>
  <c r="O240" i="1"/>
  <c r="O248" i="1"/>
  <c r="O256" i="1"/>
  <c r="O264" i="1"/>
  <c r="O272" i="1"/>
  <c r="O280" i="1"/>
  <c r="O288" i="1"/>
  <c r="O296" i="1"/>
  <c r="O302" i="1"/>
  <c r="O308" i="1"/>
  <c r="O313" i="1"/>
  <c r="O318" i="1"/>
  <c r="O324" i="1"/>
  <c r="O329" i="1"/>
  <c r="O334" i="1"/>
  <c r="O340" i="1"/>
  <c r="O344" i="1"/>
  <c r="O348" i="1"/>
  <c r="O352" i="1"/>
  <c r="O356" i="1"/>
  <c r="O360" i="1"/>
  <c r="O364" i="1"/>
  <c r="O368" i="1"/>
  <c r="O372" i="1"/>
  <c r="O376" i="1"/>
  <c r="O380" i="1"/>
  <c r="O384" i="1"/>
  <c r="O388" i="1"/>
  <c r="O392" i="1"/>
  <c r="O396" i="1"/>
  <c r="O400" i="1"/>
  <c r="O404" i="1"/>
  <c r="O408" i="1"/>
  <c r="O412" i="1"/>
  <c r="O416" i="1"/>
  <c r="O420" i="1"/>
  <c r="O424" i="1"/>
  <c r="O428" i="1"/>
  <c r="O432" i="1"/>
  <c r="O436" i="1"/>
  <c r="O440" i="1"/>
  <c r="O185" i="1"/>
  <c r="O193" i="1"/>
  <c r="O201" i="1"/>
  <c r="O209" i="1"/>
  <c r="O217" i="1"/>
  <c r="O225" i="1"/>
  <c r="O233" i="1"/>
  <c r="O241" i="1"/>
  <c r="O249" i="1"/>
  <c r="O257" i="1"/>
  <c r="O265" i="1"/>
  <c r="O273" i="1"/>
  <c r="O281" i="1"/>
  <c r="O289" i="1"/>
  <c r="O297" i="1"/>
  <c r="O304" i="1"/>
  <c r="O309" i="1"/>
  <c r="O314" i="1"/>
  <c r="O320" i="1"/>
  <c r="O325" i="1"/>
  <c r="O330" i="1"/>
  <c r="O336" i="1"/>
  <c r="O341" i="1"/>
  <c r="O345" i="1"/>
  <c r="O349" i="1"/>
  <c r="O353" i="1"/>
  <c r="O357" i="1"/>
  <c r="O361" i="1"/>
  <c r="O365" i="1"/>
  <c r="O369" i="1"/>
  <c r="O373" i="1"/>
  <c r="O377" i="1"/>
  <c r="O381" i="1"/>
  <c r="O385" i="1"/>
  <c r="O389" i="1"/>
  <c r="O393" i="1"/>
  <c r="O397" i="1"/>
  <c r="O401" i="1"/>
  <c r="O405" i="1"/>
  <c r="O409" i="1"/>
  <c r="O413" i="1"/>
  <c r="O417" i="1"/>
  <c r="O421" i="1"/>
  <c r="O425" i="1"/>
  <c r="O429" i="1"/>
  <c r="O433" i="1"/>
  <c r="O437" i="1"/>
  <c r="O441" i="1"/>
  <c r="O445" i="1"/>
  <c r="O449" i="1"/>
  <c r="O453" i="1"/>
  <c r="O457" i="1"/>
  <c r="O461" i="1"/>
  <c r="O465" i="1"/>
  <c r="O469" i="1"/>
  <c r="O473" i="1"/>
  <c r="O477" i="1"/>
  <c r="O481" i="1"/>
  <c r="O485" i="1"/>
  <c r="O489" i="1"/>
  <c r="O493" i="1"/>
  <c r="O497" i="1"/>
  <c r="O501" i="1"/>
  <c r="P500" i="1"/>
  <c r="P496" i="1"/>
  <c r="P492" i="1"/>
  <c r="P488" i="1"/>
  <c r="P484" i="1"/>
  <c r="P480" i="1"/>
  <c r="P476" i="1"/>
  <c r="P472" i="1"/>
  <c r="P468" i="1"/>
  <c r="P464" i="1"/>
  <c r="P460" i="1"/>
  <c r="P456" i="1"/>
  <c r="P452" i="1"/>
  <c r="P448" i="1"/>
  <c r="P444" i="1"/>
  <c r="P440" i="1"/>
  <c r="P436" i="1"/>
  <c r="P432" i="1"/>
  <c r="P428" i="1"/>
  <c r="P424" i="1"/>
  <c r="P420" i="1"/>
  <c r="P416" i="1"/>
  <c r="P412" i="1"/>
  <c r="P408" i="1"/>
  <c r="P404" i="1"/>
  <c r="P400" i="1"/>
  <c r="P396" i="1"/>
  <c r="P392" i="1"/>
  <c r="P388" i="1"/>
  <c r="P384" i="1"/>
  <c r="P380" i="1"/>
  <c r="P376" i="1"/>
  <c r="P372" i="1"/>
  <c r="P368" i="1"/>
  <c r="P364" i="1"/>
  <c r="P360" i="1"/>
  <c r="P356" i="1"/>
  <c r="P352" i="1"/>
  <c r="P348" i="1"/>
  <c r="P344" i="1"/>
  <c r="P340" i="1"/>
  <c r="P336" i="1"/>
  <c r="P332" i="1"/>
  <c r="P328" i="1"/>
  <c r="P324" i="1"/>
  <c r="P320" i="1"/>
  <c r="P316" i="1"/>
  <c r="P312" i="1"/>
  <c r="P308" i="1"/>
  <c r="P304" i="1"/>
  <c r="P300" i="1"/>
  <c r="P296" i="1"/>
  <c r="P292" i="1"/>
  <c r="P288" i="1"/>
  <c r="P284" i="1"/>
  <c r="P280" i="1"/>
  <c r="P276" i="1"/>
  <c r="P272" i="1"/>
  <c r="P268" i="1"/>
  <c r="P264" i="1"/>
  <c r="P260" i="1"/>
  <c r="P256" i="1"/>
  <c r="P252" i="1"/>
  <c r="P248" i="1"/>
  <c r="P244" i="1"/>
  <c r="P240" i="1"/>
  <c r="P236" i="1"/>
  <c r="P232" i="1"/>
  <c r="P228" i="1"/>
  <c r="P224" i="1"/>
  <c r="P220" i="1"/>
  <c r="P216" i="1"/>
  <c r="P212" i="1"/>
  <c r="P208" i="1"/>
  <c r="P204" i="1"/>
  <c r="P200" i="1"/>
  <c r="P196" i="1"/>
  <c r="P192" i="1"/>
  <c r="P188" i="1"/>
  <c r="P184" i="1"/>
  <c r="P180" i="1"/>
  <c r="P176" i="1"/>
  <c r="P172" i="1"/>
  <c r="P168" i="1"/>
  <c r="P164" i="1"/>
  <c r="P160" i="1"/>
  <c r="P156" i="1"/>
  <c r="P152" i="1"/>
  <c r="P148" i="1"/>
  <c r="P144" i="1"/>
  <c r="P140" i="1"/>
  <c r="P136" i="1"/>
  <c r="P132" i="1"/>
  <c r="P128" i="1"/>
  <c r="P124" i="1"/>
  <c r="P120" i="1"/>
  <c r="P116" i="1"/>
  <c r="P112" i="1"/>
  <c r="P108" i="1"/>
  <c r="P104" i="1"/>
  <c r="P100" i="1"/>
  <c r="P96" i="1"/>
  <c r="P92" i="1"/>
  <c r="P84" i="1"/>
  <c r="P76" i="1"/>
  <c r="P68" i="1"/>
  <c r="P60" i="1"/>
  <c r="P52" i="1"/>
  <c r="P44" i="1"/>
  <c r="P36" i="1"/>
  <c r="P28" i="1"/>
  <c r="P20" i="1"/>
  <c r="P12" i="1"/>
  <c r="P4" i="1"/>
  <c r="O496" i="1"/>
  <c r="O488" i="1"/>
  <c r="O480" i="1"/>
  <c r="O472" i="1"/>
  <c r="O464" i="1"/>
  <c r="O456" i="1"/>
  <c r="O448" i="1"/>
  <c r="P499" i="1"/>
  <c r="P495" i="1"/>
  <c r="P491" i="1"/>
  <c r="P487" i="1"/>
  <c r="P483" i="1"/>
  <c r="P479" i="1"/>
  <c r="P475" i="1"/>
  <c r="P471" i="1"/>
  <c r="P467" i="1"/>
  <c r="P463" i="1"/>
  <c r="P459" i="1"/>
  <c r="P455" i="1"/>
  <c r="P451" i="1"/>
  <c r="P447" i="1"/>
  <c r="P443" i="1"/>
  <c r="P439" i="1"/>
  <c r="P435" i="1"/>
  <c r="P431" i="1"/>
  <c r="P427" i="1"/>
  <c r="P423" i="1"/>
  <c r="P419" i="1"/>
  <c r="P415" i="1"/>
  <c r="P411" i="1"/>
  <c r="P407" i="1"/>
  <c r="P403" i="1"/>
  <c r="P399" i="1"/>
  <c r="P395" i="1"/>
  <c r="P391" i="1"/>
  <c r="P387" i="1"/>
  <c r="P383" i="1"/>
  <c r="P379" i="1"/>
  <c r="P375" i="1"/>
  <c r="P371" i="1"/>
  <c r="P367" i="1"/>
  <c r="P363" i="1"/>
  <c r="P359" i="1"/>
  <c r="P355" i="1"/>
  <c r="P351" i="1"/>
  <c r="P347" i="1"/>
  <c r="P343" i="1"/>
  <c r="P339" i="1"/>
  <c r="P335" i="1"/>
  <c r="P331" i="1"/>
  <c r="P327" i="1"/>
  <c r="P323" i="1"/>
  <c r="P319" i="1"/>
  <c r="P315" i="1"/>
  <c r="P311" i="1"/>
  <c r="P307" i="1"/>
  <c r="P303" i="1"/>
  <c r="P299" i="1"/>
  <c r="P295" i="1"/>
  <c r="P291" i="1"/>
  <c r="P287" i="1"/>
  <c r="P283" i="1"/>
  <c r="P279" i="1"/>
  <c r="P275" i="1"/>
  <c r="P271" i="1"/>
  <c r="P267" i="1"/>
  <c r="P263" i="1"/>
  <c r="P259" i="1"/>
  <c r="P255" i="1"/>
  <c r="P251" i="1"/>
  <c r="P247" i="1"/>
  <c r="P243" i="1"/>
  <c r="P239" i="1"/>
  <c r="P235" i="1"/>
  <c r="P231" i="1"/>
  <c r="P227" i="1"/>
  <c r="P223" i="1"/>
  <c r="P219" i="1"/>
  <c r="P215" i="1"/>
  <c r="P211" i="1"/>
  <c r="P207" i="1"/>
  <c r="P203" i="1"/>
  <c r="P199" i="1"/>
  <c r="P195" i="1"/>
  <c r="P191" i="1"/>
  <c r="P187" i="1"/>
  <c r="P183" i="1"/>
  <c r="P179" i="1"/>
  <c r="P175" i="1"/>
  <c r="P171" i="1"/>
  <c r="P167" i="1"/>
  <c r="P163" i="1"/>
  <c r="P159" i="1"/>
  <c r="P155" i="1"/>
  <c r="P151" i="1"/>
  <c r="P147" i="1"/>
  <c r="P143" i="1"/>
  <c r="P139" i="1"/>
  <c r="P135" i="1"/>
  <c r="P131" i="1"/>
  <c r="P127" i="1"/>
  <c r="P123" i="1"/>
  <c r="P119" i="1"/>
  <c r="P115" i="1"/>
  <c r="P111" i="1"/>
  <c r="P107" i="1"/>
  <c r="P103" i="1"/>
  <c r="P99" i="1"/>
  <c r="P95" i="1"/>
  <c r="P91" i="1"/>
  <c r="P83" i="1"/>
  <c r="P75" i="1"/>
  <c r="P67" i="1"/>
  <c r="P59" i="1"/>
  <c r="P51" i="1"/>
  <c r="P43" i="1"/>
  <c r="P35" i="1"/>
  <c r="P27" i="1"/>
  <c r="P19" i="1"/>
  <c r="P11" i="1"/>
  <c r="O495" i="1"/>
  <c r="O487" i="1"/>
  <c r="O479" i="1"/>
  <c r="O471" i="1"/>
  <c r="O463" i="1"/>
  <c r="O455" i="1"/>
  <c r="O447" i="1"/>
  <c r="P6" i="1"/>
  <c r="P10" i="1"/>
  <c r="P14" i="1"/>
  <c r="P18" i="1"/>
  <c r="P22" i="1"/>
  <c r="P26" i="1"/>
  <c r="P30" i="1"/>
  <c r="P34" i="1"/>
  <c r="P38" i="1"/>
  <c r="P42" i="1"/>
  <c r="P46" i="1"/>
  <c r="P50" i="1"/>
  <c r="P54" i="1"/>
  <c r="P58" i="1"/>
  <c r="P62" i="1"/>
  <c r="P66" i="1"/>
  <c r="P70" i="1"/>
  <c r="P74" i="1"/>
  <c r="P78" i="1"/>
  <c r="P82" i="1"/>
  <c r="P86" i="1"/>
  <c r="P90" i="1"/>
  <c r="P5" i="1"/>
  <c r="P9" i="1"/>
  <c r="P13" i="1"/>
  <c r="P17" i="1"/>
  <c r="P21" i="1"/>
  <c r="P25" i="1"/>
  <c r="P29" i="1"/>
  <c r="P33" i="1"/>
  <c r="P37" i="1"/>
  <c r="P41" i="1"/>
  <c r="P45" i="1"/>
  <c r="P49" i="1"/>
  <c r="P53" i="1"/>
  <c r="P57" i="1"/>
  <c r="P61" i="1"/>
  <c r="P65" i="1"/>
  <c r="P69" i="1"/>
  <c r="P73" i="1"/>
  <c r="P77" i="1"/>
  <c r="P81" i="1"/>
  <c r="P85" i="1"/>
  <c r="P89" i="1"/>
  <c r="P2" i="1"/>
  <c r="P498" i="1"/>
  <c r="P494" i="1"/>
  <c r="P490" i="1"/>
  <c r="P486" i="1"/>
  <c r="P482" i="1"/>
  <c r="P478" i="1"/>
  <c r="P474" i="1"/>
  <c r="P470" i="1"/>
  <c r="P466" i="1"/>
  <c r="P462" i="1"/>
  <c r="P458" i="1"/>
  <c r="P454" i="1"/>
  <c r="P450" i="1"/>
  <c r="P446" i="1"/>
  <c r="P442" i="1"/>
  <c r="P438" i="1"/>
  <c r="P434" i="1"/>
  <c r="P430" i="1"/>
  <c r="P426" i="1"/>
  <c r="P422" i="1"/>
  <c r="P418" i="1"/>
  <c r="P414" i="1"/>
  <c r="P410" i="1"/>
  <c r="P406" i="1"/>
  <c r="P402" i="1"/>
  <c r="P398" i="1"/>
  <c r="P394" i="1"/>
  <c r="P390" i="1"/>
  <c r="P386" i="1"/>
  <c r="P382" i="1"/>
  <c r="P378" i="1"/>
  <c r="P374" i="1"/>
  <c r="P370" i="1"/>
  <c r="P366" i="1"/>
  <c r="P362" i="1"/>
  <c r="P358" i="1"/>
  <c r="P354" i="1"/>
  <c r="P350" i="1"/>
  <c r="P346" i="1"/>
  <c r="P342" i="1"/>
  <c r="P338" i="1"/>
  <c r="P334" i="1"/>
  <c r="P330" i="1"/>
  <c r="P326" i="1"/>
  <c r="P322" i="1"/>
  <c r="P318" i="1"/>
  <c r="P314" i="1"/>
  <c r="P310" i="1"/>
  <c r="P306" i="1"/>
  <c r="P302" i="1"/>
  <c r="P298" i="1"/>
  <c r="P294" i="1"/>
  <c r="P290" i="1"/>
  <c r="P286" i="1"/>
  <c r="P282" i="1"/>
  <c r="P278" i="1"/>
  <c r="P274" i="1"/>
  <c r="P270" i="1"/>
  <c r="P266" i="1"/>
  <c r="P262" i="1"/>
  <c r="P258" i="1"/>
  <c r="P254" i="1"/>
  <c r="P250" i="1"/>
  <c r="P246" i="1"/>
  <c r="P242" i="1"/>
  <c r="P238" i="1"/>
  <c r="P234" i="1"/>
  <c r="P230" i="1"/>
  <c r="P226" i="1"/>
  <c r="P222" i="1"/>
  <c r="P218" i="1"/>
  <c r="P214" i="1"/>
  <c r="P210" i="1"/>
  <c r="P206" i="1"/>
  <c r="P202" i="1"/>
  <c r="P198" i="1"/>
  <c r="P194" i="1"/>
  <c r="P190" i="1"/>
  <c r="P186" i="1"/>
  <c r="P182" i="1"/>
  <c r="P178" i="1"/>
  <c r="P174" i="1"/>
  <c r="P170" i="1"/>
  <c r="P166" i="1"/>
  <c r="P162" i="1"/>
  <c r="P158" i="1"/>
  <c r="P154" i="1"/>
  <c r="P150" i="1"/>
  <c r="P146" i="1"/>
  <c r="P142" i="1"/>
  <c r="P138" i="1"/>
  <c r="P134" i="1"/>
  <c r="P130" i="1"/>
  <c r="P126" i="1"/>
  <c r="P122" i="1"/>
  <c r="P118" i="1"/>
  <c r="P114" i="1"/>
  <c r="P110" i="1"/>
  <c r="P106" i="1"/>
  <c r="P102" i="1"/>
  <c r="P98" i="1"/>
  <c r="P94" i="1"/>
  <c r="P88" i="1"/>
  <c r="P80" i="1"/>
  <c r="P72" i="1"/>
  <c r="P64" i="1"/>
  <c r="P56" i="1"/>
  <c r="P48" i="1"/>
  <c r="P40" i="1"/>
  <c r="P32" i="1"/>
  <c r="P24" i="1"/>
  <c r="P16" i="1"/>
  <c r="P8" i="1"/>
  <c r="O500" i="1"/>
  <c r="O492" i="1"/>
  <c r="O484" i="1"/>
  <c r="O476" i="1"/>
  <c r="O468" i="1"/>
  <c r="O460" i="1"/>
  <c r="O452" i="1"/>
  <c r="O444" i="1"/>
  <c r="P501" i="1"/>
  <c r="P497" i="1"/>
  <c r="P493" i="1"/>
  <c r="P489" i="1"/>
  <c r="P485" i="1"/>
  <c r="P481" i="1"/>
  <c r="P477" i="1"/>
  <c r="P473" i="1"/>
  <c r="P469" i="1"/>
  <c r="P465" i="1"/>
  <c r="P461" i="1"/>
  <c r="P457" i="1"/>
  <c r="P453" i="1"/>
  <c r="P449" i="1"/>
  <c r="P445" i="1"/>
  <c r="P441" i="1"/>
  <c r="P437" i="1"/>
  <c r="P433" i="1"/>
  <c r="P429" i="1"/>
  <c r="P425" i="1"/>
  <c r="P421" i="1"/>
  <c r="P417" i="1"/>
  <c r="P413" i="1"/>
  <c r="P409" i="1"/>
  <c r="P405" i="1"/>
  <c r="P401" i="1"/>
  <c r="P397" i="1"/>
  <c r="P393" i="1"/>
  <c r="P389" i="1"/>
  <c r="P385" i="1"/>
  <c r="P381" i="1"/>
  <c r="P377" i="1"/>
  <c r="P373" i="1"/>
  <c r="P369" i="1"/>
  <c r="P365" i="1"/>
  <c r="P361" i="1"/>
  <c r="P357" i="1"/>
  <c r="P353" i="1"/>
  <c r="P349" i="1"/>
  <c r="P345" i="1"/>
  <c r="P341" i="1"/>
  <c r="P337" i="1"/>
  <c r="P333" i="1"/>
  <c r="P329" i="1"/>
  <c r="P325" i="1"/>
  <c r="P321" i="1"/>
  <c r="P317" i="1"/>
  <c r="P313" i="1"/>
  <c r="P309" i="1"/>
  <c r="P305" i="1"/>
  <c r="P301" i="1"/>
  <c r="P297" i="1"/>
  <c r="P293" i="1"/>
  <c r="P289" i="1"/>
  <c r="P285" i="1"/>
  <c r="P281" i="1"/>
  <c r="P277" i="1"/>
  <c r="P273" i="1"/>
  <c r="P269" i="1"/>
  <c r="P265" i="1"/>
  <c r="P261" i="1"/>
  <c r="P257" i="1"/>
  <c r="P253" i="1"/>
  <c r="P249" i="1"/>
  <c r="P245" i="1"/>
  <c r="P241" i="1"/>
  <c r="P237" i="1"/>
  <c r="P233" i="1"/>
  <c r="P229" i="1"/>
  <c r="P225" i="1"/>
  <c r="P221" i="1"/>
  <c r="P217" i="1"/>
  <c r="P213" i="1"/>
  <c r="P209" i="1"/>
  <c r="P205" i="1"/>
  <c r="P201" i="1"/>
  <c r="P197" i="1"/>
  <c r="P193" i="1"/>
  <c r="P189" i="1"/>
  <c r="P185" i="1"/>
  <c r="P181" i="1"/>
  <c r="P177" i="1"/>
  <c r="P173" i="1"/>
  <c r="P169" i="1"/>
  <c r="P165" i="1"/>
  <c r="P161" i="1"/>
  <c r="P157" i="1"/>
  <c r="P153" i="1"/>
  <c r="P149" i="1"/>
  <c r="P145" i="1"/>
  <c r="P141" i="1"/>
  <c r="P137" i="1"/>
  <c r="P133" i="1"/>
  <c r="P129" i="1"/>
  <c r="P125" i="1"/>
  <c r="P121" i="1"/>
  <c r="P117" i="1"/>
  <c r="P113" i="1"/>
  <c r="P109" i="1"/>
  <c r="P105" i="1"/>
  <c r="P101" i="1"/>
  <c r="P97" i="1"/>
  <c r="P93" i="1"/>
  <c r="P87" i="1"/>
  <c r="P79" i="1"/>
  <c r="P71" i="1"/>
  <c r="P63" i="1"/>
  <c r="P55" i="1"/>
  <c r="P47" i="1"/>
  <c r="P39" i="1"/>
  <c r="P31" i="1"/>
  <c r="P23" i="1"/>
  <c r="P15" i="1"/>
  <c r="P7" i="1"/>
  <c r="O499" i="1"/>
  <c r="O491" i="1"/>
  <c r="O483" i="1"/>
  <c r="O475" i="1"/>
  <c r="O467" i="1"/>
  <c r="O459" i="1"/>
  <c r="O451" i="1"/>
  <c r="O443"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2" i="1"/>
  <c r="S9" i="1" l="1"/>
  <c r="S10" i="1"/>
  <c r="S8" i="1"/>
  <c r="S6" i="1"/>
  <c r="S7" i="1"/>
  <c r="N164" i="1" l="1"/>
  <c r="Q164" i="1" s="1"/>
  <c r="N47" i="1"/>
  <c r="Q47" i="1" s="1"/>
  <c r="N111" i="1"/>
  <c r="Q111" i="1" s="1"/>
  <c r="N175" i="1"/>
  <c r="Q175" i="1" s="1"/>
  <c r="N239" i="1"/>
  <c r="Q239" i="1" s="1"/>
  <c r="N303" i="1"/>
  <c r="Q303" i="1" s="1"/>
  <c r="N4" i="1"/>
  <c r="Q4" i="1" s="1"/>
  <c r="N68" i="1"/>
  <c r="Q68" i="1" s="1"/>
  <c r="N132" i="1"/>
  <c r="Q132" i="1" s="1"/>
  <c r="N63" i="1"/>
  <c r="Q63" i="1" s="1"/>
  <c r="N255" i="1"/>
  <c r="Q255" i="1" s="1"/>
  <c r="N20" i="1"/>
  <c r="Q20" i="1" s="1"/>
  <c r="N84" i="1"/>
  <c r="Q84" i="1" s="1"/>
  <c r="N148" i="1"/>
  <c r="Q148" i="1" s="1"/>
  <c r="N191" i="1"/>
  <c r="Q191" i="1" s="1"/>
  <c r="N15" i="1"/>
  <c r="Q15" i="1" s="1"/>
  <c r="N143" i="1"/>
  <c r="Q143" i="1" s="1"/>
  <c r="N271" i="1"/>
  <c r="Q271" i="1" s="1"/>
  <c r="N335" i="1"/>
  <c r="Q335" i="1" s="1"/>
  <c r="N36" i="1"/>
  <c r="Q36" i="1" s="1"/>
  <c r="N100" i="1"/>
  <c r="Q100" i="1" s="1"/>
  <c r="N2" i="1"/>
  <c r="Q2" i="1" s="1"/>
  <c r="N6" i="1"/>
  <c r="Q6" i="1" s="1"/>
  <c r="N454" i="1"/>
  <c r="Q454" i="1" s="1"/>
  <c r="N410" i="1"/>
  <c r="Q410" i="1" s="1"/>
  <c r="N362" i="1"/>
  <c r="Q362" i="1" s="1"/>
  <c r="N314" i="1"/>
  <c r="Q314" i="1" s="1"/>
  <c r="N270" i="1"/>
  <c r="Q270" i="1" s="1"/>
  <c r="N226" i="1"/>
  <c r="Q226" i="1" s="1"/>
  <c r="N178" i="1"/>
  <c r="Q178" i="1" s="1"/>
  <c r="N130" i="1"/>
  <c r="Q130" i="1" s="1"/>
  <c r="N86" i="1"/>
  <c r="Q86" i="1" s="1"/>
  <c r="N42" i="1"/>
  <c r="Q42" i="1" s="1"/>
  <c r="N14" i="1"/>
  <c r="Q14" i="1" s="1"/>
  <c r="N493" i="1"/>
  <c r="Q493" i="1" s="1"/>
  <c r="N477" i="1"/>
  <c r="Q477" i="1" s="1"/>
  <c r="N461" i="1"/>
  <c r="Q461" i="1" s="1"/>
  <c r="N445" i="1"/>
  <c r="Q445" i="1" s="1"/>
  <c r="N429" i="1"/>
  <c r="Q429" i="1" s="1"/>
  <c r="N413" i="1"/>
  <c r="Q413" i="1" s="1"/>
  <c r="N397" i="1"/>
  <c r="Q397" i="1" s="1"/>
  <c r="N381" i="1"/>
  <c r="Q381" i="1" s="1"/>
  <c r="N498" i="1"/>
  <c r="Q498" i="1" s="1"/>
  <c r="N450" i="1"/>
  <c r="Q450" i="1" s="1"/>
  <c r="N398" i="1"/>
  <c r="Q398" i="1" s="1"/>
  <c r="N346" i="1"/>
  <c r="Q346" i="1" s="1"/>
  <c r="N298" i="1"/>
  <c r="Q298" i="1" s="1"/>
  <c r="N250" i="1"/>
  <c r="Q250" i="1" s="1"/>
  <c r="N194" i="1"/>
  <c r="Q194" i="1" s="1"/>
  <c r="N146" i="1"/>
  <c r="Q146" i="1" s="1"/>
  <c r="N90" i="1"/>
  <c r="Q90" i="1" s="1"/>
  <c r="N18" i="1"/>
  <c r="Q18" i="1" s="1"/>
  <c r="N472" i="1"/>
  <c r="Q472" i="1" s="1"/>
  <c r="N452" i="1"/>
  <c r="Q452" i="1" s="1"/>
  <c r="N436" i="1"/>
  <c r="Q436" i="1" s="1"/>
  <c r="N420" i="1"/>
  <c r="Q420" i="1" s="1"/>
  <c r="N404" i="1"/>
  <c r="Q404" i="1" s="1"/>
  <c r="N388" i="1"/>
  <c r="Q388" i="1" s="1"/>
  <c r="N372" i="1"/>
  <c r="Q372" i="1" s="1"/>
  <c r="N356" i="1"/>
  <c r="Q356" i="1" s="1"/>
  <c r="N490" i="1"/>
  <c r="Q490" i="1" s="1"/>
  <c r="N442" i="1"/>
  <c r="Q442" i="1" s="1"/>
  <c r="N394" i="1"/>
  <c r="Q394" i="1" s="1"/>
  <c r="N350" i="1"/>
  <c r="Q350" i="1" s="1"/>
  <c r="N306" i="1"/>
  <c r="Q306" i="1" s="1"/>
  <c r="N254" i="1"/>
  <c r="Q254" i="1" s="1"/>
  <c r="N210" i="1"/>
  <c r="Q210" i="1" s="1"/>
  <c r="N166" i="1"/>
  <c r="Q166" i="1" s="1"/>
  <c r="N114" i="1"/>
  <c r="Q114" i="1" s="1"/>
  <c r="N70" i="1"/>
  <c r="Q70" i="1" s="1"/>
  <c r="N26" i="1"/>
  <c r="Q26" i="1" s="1"/>
  <c r="N476" i="1"/>
  <c r="Q476" i="1" s="1"/>
  <c r="N491" i="1"/>
  <c r="Q491" i="1" s="1"/>
  <c r="N475" i="1"/>
  <c r="Q475" i="1" s="1"/>
  <c r="N459" i="1"/>
  <c r="Q459" i="1" s="1"/>
  <c r="N443" i="1"/>
  <c r="Q443" i="1" s="1"/>
  <c r="N427" i="1"/>
  <c r="Q427" i="1" s="1"/>
  <c r="N411" i="1"/>
  <c r="Q411" i="1" s="1"/>
  <c r="N395" i="1"/>
  <c r="Q395" i="1" s="1"/>
  <c r="N379" i="1"/>
  <c r="Q379" i="1" s="1"/>
  <c r="N365" i="1"/>
  <c r="Q365" i="1" s="1"/>
  <c r="N349" i="1"/>
  <c r="Q349" i="1" s="1"/>
  <c r="N333" i="1"/>
  <c r="Q333" i="1" s="1"/>
  <c r="N317" i="1"/>
  <c r="Q317" i="1" s="1"/>
  <c r="N301" i="1"/>
  <c r="Q301" i="1" s="1"/>
  <c r="N285" i="1"/>
  <c r="Q285" i="1" s="1"/>
  <c r="N269" i="1"/>
  <c r="Q269" i="1" s="1"/>
  <c r="N253" i="1"/>
  <c r="Q253" i="1" s="1"/>
  <c r="N237" i="1"/>
  <c r="Q237" i="1" s="1"/>
  <c r="N221" i="1"/>
  <c r="Q221" i="1" s="1"/>
  <c r="N205" i="1"/>
  <c r="Q205" i="1" s="1"/>
  <c r="N189" i="1"/>
  <c r="Q189" i="1" s="1"/>
  <c r="N173" i="1"/>
  <c r="Q173" i="1" s="1"/>
  <c r="N157" i="1"/>
  <c r="Q157" i="1" s="1"/>
  <c r="N141" i="1"/>
  <c r="Q141" i="1" s="1"/>
  <c r="N125" i="1"/>
  <c r="Q125" i="1" s="1"/>
  <c r="N109" i="1"/>
  <c r="Q109" i="1" s="1"/>
  <c r="N93" i="1"/>
  <c r="Q93" i="1" s="1"/>
  <c r="N77" i="1"/>
  <c r="Q77" i="1" s="1"/>
  <c r="N61" i="1"/>
  <c r="Q61" i="1" s="1"/>
  <c r="N45" i="1"/>
  <c r="Q45" i="1" s="1"/>
  <c r="N29" i="1"/>
  <c r="Q29" i="1" s="1"/>
  <c r="N13" i="1"/>
  <c r="Q13" i="1" s="1"/>
  <c r="N336" i="1"/>
  <c r="Q336" i="1" s="1"/>
  <c r="N320" i="1"/>
  <c r="Q320" i="1" s="1"/>
  <c r="N304" i="1"/>
  <c r="Q304" i="1" s="1"/>
  <c r="N288" i="1"/>
  <c r="Q288" i="1" s="1"/>
  <c r="N272" i="1"/>
  <c r="Q272" i="1" s="1"/>
  <c r="N256" i="1"/>
  <c r="Q256" i="1" s="1"/>
  <c r="N240" i="1"/>
  <c r="Q240" i="1" s="1"/>
  <c r="N224" i="1"/>
  <c r="Q224" i="1" s="1"/>
  <c r="N208" i="1"/>
  <c r="Q208" i="1" s="1"/>
  <c r="N192" i="1"/>
  <c r="Q192" i="1" s="1"/>
  <c r="N176" i="1"/>
  <c r="Q176" i="1" s="1"/>
  <c r="N160" i="1"/>
  <c r="Q160" i="1" s="1"/>
  <c r="N144" i="1"/>
  <c r="Q144" i="1" s="1"/>
  <c r="N128" i="1"/>
  <c r="Q128" i="1" s="1"/>
  <c r="N112" i="1"/>
  <c r="Q112" i="1" s="1"/>
  <c r="N96" i="1"/>
  <c r="Q96" i="1" s="1"/>
  <c r="N80" i="1"/>
  <c r="Q80" i="1" s="1"/>
  <c r="N64" i="1"/>
  <c r="Q64" i="1" s="1"/>
  <c r="N48" i="1"/>
  <c r="Q48" i="1" s="1"/>
  <c r="N32" i="1"/>
  <c r="Q32" i="1" s="1"/>
  <c r="N16" i="1"/>
  <c r="Q16" i="1" s="1"/>
  <c r="N363" i="1"/>
  <c r="Q363" i="1" s="1"/>
  <c r="N347" i="1"/>
  <c r="Q347" i="1" s="1"/>
  <c r="N331" i="1"/>
  <c r="Q331" i="1" s="1"/>
  <c r="N315" i="1"/>
  <c r="Q315" i="1" s="1"/>
  <c r="N299" i="1"/>
  <c r="Q299" i="1" s="1"/>
  <c r="N283" i="1"/>
  <c r="Q283" i="1" s="1"/>
  <c r="N267" i="1"/>
  <c r="Q267" i="1" s="1"/>
  <c r="N251" i="1"/>
  <c r="Q251" i="1" s="1"/>
  <c r="N235" i="1"/>
  <c r="Q235" i="1" s="1"/>
  <c r="N219" i="1"/>
  <c r="Q219" i="1" s="1"/>
  <c r="N203" i="1"/>
  <c r="Q203" i="1" s="1"/>
  <c r="N187" i="1"/>
  <c r="Q187" i="1" s="1"/>
  <c r="N171" i="1"/>
  <c r="Q171" i="1" s="1"/>
  <c r="N155" i="1"/>
  <c r="Q155" i="1" s="1"/>
  <c r="N139" i="1"/>
  <c r="Q139" i="1" s="1"/>
  <c r="N123" i="1"/>
  <c r="Q123" i="1" s="1"/>
  <c r="N107" i="1"/>
  <c r="Q107" i="1" s="1"/>
  <c r="N91" i="1"/>
  <c r="Q91" i="1" s="1"/>
  <c r="N75" i="1"/>
  <c r="Q75" i="1" s="1"/>
  <c r="N59" i="1"/>
  <c r="Q59" i="1" s="1"/>
  <c r="N43" i="1"/>
  <c r="Q43" i="1" s="1"/>
  <c r="N27" i="1"/>
  <c r="Q27" i="1" s="1"/>
  <c r="N11" i="1"/>
  <c r="Q11" i="1" s="1"/>
  <c r="N466" i="1"/>
  <c r="Q466" i="1" s="1"/>
  <c r="N326" i="1"/>
  <c r="Q326" i="1" s="1"/>
  <c r="N238" i="1"/>
  <c r="Q238" i="1" s="1"/>
  <c r="N142" i="1"/>
  <c r="Q142" i="1" s="1"/>
  <c r="N50" i="1"/>
  <c r="Q50" i="1" s="1"/>
  <c r="N497" i="1"/>
  <c r="Q497" i="1" s="1"/>
  <c r="N465" i="1"/>
  <c r="Q465" i="1" s="1"/>
  <c r="N433" i="1"/>
  <c r="Q433" i="1" s="1"/>
  <c r="N401" i="1"/>
  <c r="Q401" i="1" s="1"/>
  <c r="N369" i="1"/>
  <c r="Q369" i="1" s="1"/>
  <c r="N414" i="1"/>
  <c r="Q414" i="1" s="1"/>
  <c r="N310" i="1"/>
  <c r="Q310" i="1" s="1"/>
  <c r="N206" i="1"/>
  <c r="Q206" i="1" s="1"/>
  <c r="N110" i="1"/>
  <c r="Q110" i="1" s="1"/>
  <c r="N480" i="1"/>
  <c r="Q480" i="1" s="1"/>
  <c r="N440" i="1"/>
  <c r="Q440" i="1" s="1"/>
  <c r="N408" i="1"/>
  <c r="Q408" i="1" s="1"/>
  <c r="N376" i="1"/>
  <c r="Q376" i="1" s="1"/>
  <c r="N344" i="1"/>
  <c r="Q344" i="1" s="1"/>
  <c r="N406" i="1"/>
  <c r="Q406" i="1" s="1"/>
  <c r="N318" i="1"/>
  <c r="Q318" i="1" s="1"/>
  <c r="N218" i="1"/>
  <c r="Q218" i="1" s="1"/>
  <c r="N126" i="1"/>
  <c r="Q126" i="1" s="1"/>
  <c r="N38" i="1"/>
  <c r="Q38" i="1" s="1"/>
  <c r="N495" i="1"/>
  <c r="Q495" i="1" s="1"/>
  <c r="N463" i="1"/>
  <c r="Q463" i="1" s="1"/>
  <c r="N431" i="1"/>
  <c r="Q431" i="1" s="1"/>
  <c r="N399" i="1"/>
  <c r="Q399" i="1" s="1"/>
  <c r="N367" i="1"/>
  <c r="Q367" i="1" s="1"/>
  <c r="N337" i="1"/>
  <c r="Q337" i="1" s="1"/>
  <c r="N305" i="1"/>
  <c r="Q305" i="1" s="1"/>
  <c r="N273" i="1"/>
  <c r="Q273" i="1" s="1"/>
  <c r="N241" i="1"/>
  <c r="Q241" i="1" s="1"/>
  <c r="N209" i="1"/>
  <c r="Q209" i="1" s="1"/>
  <c r="N177" i="1"/>
  <c r="Q177" i="1" s="1"/>
  <c r="N145" i="1"/>
  <c r="Q145" i="1" s="1"/>
  <c r="N113" i="1"/>
  <c r="Q113" i="1" s="1"/>
  <c r="N81" i="1"/>
  <c r="Q81" i="1" s="1"/>
  <c r="N49" i="1"/>
  <c r="Q49" i="1" s="1"/>
  <c r="N17" i="1"/>
  <c r="Q17" i="1" s="1"/>
  <c r="N324" i="1"/>
  <c r="Q324" i="1" s="1"/>
  <c r="N292" i="1"/>
  <c r="Q292" i="1" s="1"/>
  <c r="N260" i="1"/>
  <c r="Q260" i="1" s="1"/>
  <c r="N228" i="1"/>
  <c r="Q228" i="1" s="1"/>
  <c r="N196" i="1"/>
  <c r="Q196" i="1" s="1"/>
  <c r="N494" i="1"/>
  <c r="Q494" i="1" s="1"/>
  <c r="N446" i="1"/>
  <c r="Q446" i="1" s="1"/>
  <c r="N402" i="1"/>
  <c r="Q402" i="1" s="1"/>
  <c r="N354" i="1"/>
  <c r="Q354" i="1" s="1"/>
  <c r="N302" i="1"/>
  <c r="Q302" i="1" s="1"/>
  <c r="N258" i="1"/>
  <c r="Q258" i="1" s="1"/>
  <c r="N214" i="1"/>
  <c r="Q214" i="1" s="1"/>
  <c r="N162" i="1"/>
  <c r="Q162" i="1" s="1"/>
  <c r="N118" i="1"/>
  <c r="Q118" i="1" s="1"/>
  <c r="N74" i="1"/>
  <c r="Q74" i="1" s="1"/>
  <c r="N34" i="1"/>
  <c r="Q34" i="1" s="1"/>
  <c r="N10" i="1"/>
  <c r="Q10" i="1" s="1"/>
  <c r="N489" i="1"/>
  <c r="Q489" i="1" s="1"/>
  <c r="N473" i="1"/>
  <c r="Q473" i="1" s="1"/>
  <c r="N457" i="1"/>
  <c r="Q457" i="1" s="1"/>
  <c r="N441" i="1"/>
  <c r="Q441" i="1" s="1"/>
  <c r="N425" i="1"/>
  <c r="Q425" i="1" s="1"/>
  <c r="N409" i="1"/>
  <c r="Q409" i="1" s="1"/>
  <c r="N393" i="1"/>
  <c r="Q393" i="1" s="1"/>
  <c r="N377" i="1"/>
  <c r="Q377" i="1" s="1"/>
  <c r="N486" i="1"/>
  <c r="Q486" i="1" s="1"/>
  <c r="N438" i="1"/>
  <c r="Q438" i="1" s="1"/>
  <c r="N382" i="1"/>
  <c r="Q382" i="1" s="1"/>
  <c r="N334" i="1"/>
  <c r="Q334" i="1" s="1"/>
  <c r="N286" i="1"/>
  <c r="Q286" i="1" s="1"/>
  <c r="N234" i="1"/>
  <c r="Q234" i="1" s="1"/>
  <c r="N182" i="1"/>
  <c r="Q182" i="1" s="1"/>
  <c r="N134" i="1"/>
  <c r="Q134" i="1" s="1"/>
  <c r="N78" i="1"/>
  <c r="Q78" i="1" s="1"/>
  <c r="N496" i="1"/>
  <c r="Q496" i="1" s="1"/>
  <c r="N464" i="1"/>
  <c r="Q464" i="1" s="1"/>
  <c r="N448" i="1"/>
  <c r="Q448" i="1" s="1"/>
  <c r="N432" i="1"/>
  <c r="Q432" i="1" s="1"/>
  <c r="N416" i="1"/>
  <c r="Q416" i="1" s="1"/>
  <c r="N400" i="1"/>
  <c r="Q400" i="1" s="1"/>
  <c r="N384" i="1"/>
  <c r="Q384" i="1" s="1"/>
  <c r="N368" i="1"/>
  <c r="Q368" i="1" s="1"/>
  <c r="N352" i="1"/>
  <c r="Q352" i="1" s="1"/>
  <c r="N478" i="1"/>
  <c r="Q478" i="1" s="1"/>
  <c r="N434" i="1"/>
  <c r="Q434" i="1" s="1"/>
  <c r="N386" i="1"/>
  <c r="Q386" i="1" s="1"/>
  <c r="N342" i="1"/>
  <c r="Q342" i="1" s="1"/>
  <c r="N294" i="1"/>
  <c r="Q294" i="1" s="1"/>
  <c r="N242" i="1"/>
  <c r="Q242" i="1" s="1"/>
  <c r="N198" i="1"/>
  <c r="Q198" i="1" s="1"/>
  <c r="N150" i="1"/>
  <c r="Q150" i="1" s="1"/>
  <c r="N102" i="1"/>
  <c r="Q102" i="1" s="1"/>
  <c r="N58" i="1"/>
  <c r="Q58" i="1" s="1"/>
  <c r="N500" i="1"/>
  <c r="Q500" i="1" s="1"/>
  <c r="N468" i="1"/>
  <c r="Q468" i="1" s="1"/>
  <c r="N487" i="1"/>
  <c r="Q487" i="1" s="1"/>
  <c r="N471" i="1"/>
  <c r="Q471" i="1" s="1"/>
  <c r="N455" i="1"/>
  <c r="Q455" i="1" s="1"/>
  <c r="N439" i="1"/>
  <c r="Q439" i="1" s="1"/>
  <c r="N423" i="1"/>
  <c r="Q423" i="1" s="1"/>
  <c r="N407" i="1"/>
  <c r="Q407" i="1" s="1"/>
  <c r="N391" i="1"/>
  <c r="Q391" i="1" s="1"/>
  <c r="N375" i="1"/>
  <c r="Q375" i="1" s="1"/>
  <c r="N361" i="1"/>
  <c r="Q361" i="1" s="1"/>
  <c r="N345" i="1"/>
  <c r="Q345" i="1" s="1"/>
  <c r="N329" i="1"/>
  <c r="Q329" i="1" s="1"/>
  <c r="N313" i="1"/>
  <c r="Q313" i="1" s="1"/>
  <c r="N297" i="1"/>
  <c r="Q297" i="1" s="1"/>
  <c r="N281" i="1"/>
  <c r="Q281" i="1" s="1"/>
  <c r="N265" i="1"/>
  <c r="Q265" i="1" s="1"/>
  <c r="N249" i="1"/>
  <c r="Q249" i="1" s="1"/>
  <c r="N233" i="1"/>
  <c r="Q233" i="1" s="1"/>
  <c r="N217" i="1"/>
  <c r="Q217" i="1" s="1"/>
  <c r="N201" i="1"/>
  <c r="Q201" i="1" s="1"/>
  <c r="N185" i="1"/>
  <c r="Q185" i="1" s="1"/>
  <c r="N169" i="1"/>
  <c r="Q169" i="1" s="1"/>
  <c r="N153" i="1"/>
  <c r="Q153" i="1" s="1"/>
  <c r="N137" i="1"/>
  <c r="Q137" i="1" s="1"/>
  <c r="N121" i="1"/>
  <c r="Q121" i="1" s="1"/>
  <c r="N105" i="1"/>
  <c r="Q105" i="1" s="1"/>
  <c r="N89" i="1"/>
  <c r="Q89" i="1" s="1"/>
  <c r="N73" i="1"/>
  <c r="Q73" i="1" s="1"/>
  <c r="N57" i="1"/>
  <c r="Q57" i="1" s="1"/>
  <c r="N41" i="1"/>
  <c r="Q41" i="1" s="1"/>
  <c r="N25" i="1"/>
  <c r="Q25" i="1" s="1"/>
  <c r="N9" i="1"/>
  <c r="Q9" i="1" s="1"/>
  <c r="N332" i="1"/>
  <c r="Q332" i="1" s="1"/>
  <c r="N316" i="1"/>
  <c r="Q316" i="1" s="1"/>
  <c r="N300" i="1"/>
  <c r="Q300" i="1" s="1"/>
  <c r="N284" i="1"/>
  <c r="Q284" i="1" s="1"/>
  <c r="N268" i="1"/>
  <c r="Q268" i="1" s="1"/>
  <c r="N252" i="1"/>
  <c r="Q252" i="1" s="1"/>
  <c r="N236" i="1"/>
  <c r="Q236" i="1" s="1"/>
  <c r="N220" i="1"/>
  <c r="Q220" i="1" s="1"/>
  <c r="N204" i="1"/>
  <c r="Q204" i="1" s="1"/>
  <c r="N188" i="1"/>
  <c r="Q188" i="1" s="1"/>
  <c r="N172" i="1"/>
  <c r="Q172" i="1" s="1"/>
  <c r="N156" i="1"/>
  <c r="Q156" i="1" s="1"/>
  <c r="N140" i="1"/>
  <c r="Q140" i="1" s="1"/>
  <c r="N124" i="1"/>
  <c r="Q124" i="1" s="1"/>
  <c r="N108" i="1"/>
  <c r="Q108" i="1" s="1"/>
  <c r="N92" i="1"/>
  <c r="Q92" i="1" s="1"/>
  <c r="N76" i="1"/>
  <c r="Q76" i="1" s="1"/>
  <c r="N60" i="1"/>
  <c r="Q60" i="1" s="1"/>
  <c r="N44" i="1"/>
  <c r="Q44" i="1" s="1"/>
  <c r="N28" i="1"/>
  <c r="Q28" i="1" s="1"/>
  <c r="N12" i="1"/>
  <c r="Q12" i="1" s="1"/>
  <c r="N359" i="1"/>
  <c r="Q359" i="1" s="1"/>
  <c r="N343" i="1"/>
  <c r="Q343" i="1" s="1"/>
  <c r="N327" i="1"/>
  <c r="Q327" i="1" s="1"/>
  <c r="N311" i="1"/>
  <c r="Q311" i="1" s="1"/>
  <c r="N295" i="1"/>
  <c r="Q295" i="1" s="1"/>
  <c r="N279" i="1"/>
  <c r="Q279" i="1" s="1"/>
  <c r="N263" i="1"/>
  <c r="Q263" i="1" s="1"/>
  <c r="N247" i="1"/>
  <c r="Q247" i="1" s="1"/>
  <c r="N231" i="1"/>
  <c r="Q231" i="1" s="1"/>
  <c r="N215" i="1"/>
  <c r="Q215" i="1" s="1"/>
  <c r="N199" i="1"/>
  <c r="Q199" i="1" s="1"/>
  <c r="N183" i="1"/>
  <c r="Q183" i="1" s="1"/>
  <c r="N167" i="1"/>
  <c r="Q167" i="1" s="1"/>
  <c r="N151" i="1"/>
  <c r="Q151" i="1" s="1"/>
  <c r="N135" i="1"/>
  <c r="Q135" i="1" s="1"/>
  <c r="N119" i="1"/>
  <c r="Q119" i="1" s="1"/>
  <c r="N103" i="1"/>
  <c r="Q103" i="1" s="1"/>
  <c r="N87" i="1"/>
  <c r="Q87" i="1" s="1"/>
  <c r="N71" i="1"/>
  <c r="Q71" i="1" s="1"/>
  <c r="N55" i="1"/>
  <c r="Q55" i="1" s="1"/>
  <c r="N39" i="1"/>
  <c r="Q39" i="1" s="1"/>
  <c r="N23" i="1"/>
  <c r="Q23" i="1" s="1"/>
  <c r="N7" i="1"/>
  <c r="Q7" i="1" s="1"/>
  <c r="N482" i="1"/>
  <c r="Q482" i="1" s="1"/>
  <c r="N430" i="1"/>
  <c r="Q430" i="1" s="1"/>
  <c r="N390" i="1"/>
  <c r="Q390" i="1" s="1"/>
  <c r="N338" i="1"/>
  <c r="Q338" i="1" s="1"/>
  <c r="N290" i="1"/>
  <c r="Q290" i="1" s="1"/>
  <c r="N246" i="1"/>
  <c r="Q246" i="1" s="1"/>
  <c r="N202" i="1"/>
  <c r="Q202" i="1" s="1"/>
  <c r="N154" i="1"/>
  <c r="Q154" i="1" s="1"/>
  <c r="N106" i="1"/>
  <c r="Q106" i="1" s="1"/>
  <c r="N62" i="1"/>
  <c r="Q62" i="1" s="1"/>
  <c r="N30" i="1"/>
  <c r="Q30" i="1" s="1"/>
  <c r="N501" i="1"/>
  <c r="Q501" i="1" s="1"/>
  <c r="N485" i="1"/>
  <c r="Q485" i="1" s="1"/>
  <c r="N469" i="1"/>
  <c r="Q469" i="1" s="1"/>
  <c r="N453" i="1"/>
  <c r="Q453" i="1" s="1"/>
  <c r="N437" i="1"/>
  <c r="Q437" i="1" s="1"/>
  <c r="N421" i="1"/>
  <c r="Q421" i="1" s="1"/>
  <c r="N405" i="1"/>
  <c r="Q405" i="1" s="1"/>
  <c r="N389" i="1"/>
  <c r="Q389" i="1" s="1"/>
  <c r="N373" i="1"/>
  <c r="Q373" i="1" s="1"/>
  <c r="N474" i="1"/>
  <c r="Q474" i="1" s="1"/>
  <c r="N426" i="1"/>
  <c r="Q426" i="1" s="1"/>
  <c r="N370" i="1"/>
  <c r="Q370" i="1" s="1"/>
  <c r="N322" i="1"/>
  <c r="Q322" i="1" s="1"/>
  <c r="N274" i="1"/>
  <c r="Q274" i="1" s="1"/>
  <c r="N222" i="1"/>
  <c r="Q222" i="1" s="1"/>
  <c r="N170" i="1"/>
  <c r="Q170" i="1" s="1"/>
  <c r="N122" i="1"/>
  <c r="Q122" i="1" s="1"/>
  <c r="N66" i="1"/>
  <c r="Q66" i="1" s="1"/>
  <c r="N488" i="1"/>
  <c r="Q488" i="1" s="1"/>
  <c r="N460" i="1"/>
  <c r="Q460" i="1" s="1"/>
  <c r="N444" i="1"/>
  <c r="Q444" i="1" s="1"/>
  <c r="N428" i="1"/>
  <c r="Q428" i="1" s="1"/>
  <c r="N412" i="1"/>
  <c r="Q412" i="1" s="1"/>
  <c r="N396" i="1"/>
  <c r="Q396" i="1" s="1"/>
  <c r="N380" i="1"/>
  <c r="Q380" i="1" s="1"/>
  <c r="N364" i="1"/>
  <c r="Q364" i="1" s="1"/>
  <c r="N348" i="1"/>
  <c r="Q348" i="1" s="1"/>
  <c r="N470" i="1"/>
  <c r="Q470" i="1" s="1"/>
  <c r="N418" i="1"/>
  <c r="Q418" i="1" s="1"/>
  <c r="N378" i="1"/>
  <c r="Q378" i="1" s="1"/>
  <c r="N330" i="1"/>
  <c r="Q330" i="1" s="1"/>
  <c r="N278" i="1"/>
  <c r="Q278" i="1" s="1"/>
  <c r="N230" i="1"/>
  <c r="Q230" i="1" s="1"/>
  <c r="N186" i="1"/>
  <c r="Q186" i="1" s="1"/>
  <c r="N138" i="1"/>
  <c r="Q138" i="1" s="1"/>
  <c r="N94" i="1"/>
  <c r="Q94" i="1" s="1"/>
  <c r="N46" i="1"/>
  <c r="Q46" i="1" s="1"/>
  <c r="N492" i="1"/>
  <c r="Q492" i="1" s="1"/>
  <c r="N499" i="1"/>
  <c r="Q499" i="1" s="1"/>
  <c r="N483" i="1"/>
  <c r="Q483" i="1" s="1"/>
  <c r="N467" i="1"/>
  <c r="Q467" i="1" s="1"/>
  <c r="N451" i="1"/>
  <c r="Q451" i="1" s="1"/>
  <c r="N435" i="1"/>
  <c r="Q435" i="1" s="1"/>
  <c r="N419" i="1"/>
  <c r="Q419" i="1" s="1"/>
  <c r="N403" i="1"/>
  <c r="Q403" i="1" s="1"/>
  <c r="N387" i="1"/>
  <c r="Q387" i="1" s="1"/>
  <c r="N371" i="1"/>
  <c r="Q371" i="1" s="1"/>
  <c r="N357" i="1"/>
  <c r="Q357" i="1" s="1"/>
  <c r="N341" i="1"/>
  <c r="Q341" i="1" s="1"/>
  <c r="N325" i="1"/>
  <c r="Q325" i="1" s="1"/>
  <c r="N309" i="1"/>
  <c r="Q309" i="1" s="1"/>
  <c r="N293" i="1"/>
  <c r="Q293" i="1" s="1"/>
  <c r="N277" i="1"/>
  <c r="Q277" i="1" s="1"/>
  <c r="N261" i="1"/>
  <c r="Q261" i="1" s="1"/>
  <c r="N245" i="1"/>
  <c r="Q245" i="1" s="1"/>
  <c r="N229" i="1"/>
  <c r="Q229" i="1" s="1"/>
  <c r="N213" i="1"/>
  <c r="Q213" i="1" s="1"/>
  <c r="N197" i="1"/>
  <c r="Q197" i="1" s="1"/>
  <c r="N181" i="1"/>
  <c r="Q181" i="1" s="1"/>
  <c r="N165" i="1"/>
  <c r="Q165" i="1" s="1"/>
  <c r="N149" i="1"/>
  <c r="Q149" i="1" s="1"/>
  <c r="N133" i="1"/>
  <c r="Q133" i="1" s="1"/>
  <c r="N117" i="1"/>
  <c r="Q117" i="1" s="1"/>
  <c r="N101" i="1"/>
  <c r="Q101" i="1" s="1"/>
  <c r="N85" i="1"/>
  <c r="Q85" i="1" s="1"/>
  <c r="N69" i="1"/>
  <c r="Q69" i="1" s="1"/>
  <c r="N53" i="1"/>
  <c r="Q53" i="1" s="1"/>
  <c r="N37" i="1"/>
  <c r="Q37" i="1" s="1"/>
  <c r="N21" i="1"/>
  <c r="Q21" i="1" s="1"/>
  <c r="N5" i="1"/>
  <c r="Q5" i="1" s="1"/>
  <c r="N328" i="1"/>
  <c r="Q328" i="1" s="1"/>
  <c r="N312" i="1"/>
  <c r="Q312" i="1" s="1"/>
  <c r="N296" i="1"/>
  <c r="Q296" i="1" s="1"/>
  <c r="N280" i="1"/>
  <c r="Q280" i="1" s="1"/>
  <c r="N264" i="1"/>
  <c r="Q264" i="1" s="1"/>
  <c r="N248" i="1"/>
  <c r="Q248" i="1" s="1"/>
  <c r="N232" i="1"/>
  <c r="Q232" i="1" s="1"/>
  <c r="N216" i="1"/>
  <c r="Q216" i="1" s="1"/>
  <c r="N200" i="1"/>
  <c r="Q200" i="1" s="1"/>
  <c r="N184" i="1"/>
  <c r="Q184" i="1" s="1"/>
  <c r="N168" i="1"/>
  <c r="Q168" i="1" s="1"/>
  <c r="N152" i="1"/>
  <c r="Q152" i="1" s="1"/>
  <c r="N136" i="1"/>
  <c r="Q136" i="1" s="1"/>
  <c r="N120" i="1"/>
  <c r="Q120" i="1" s="1"/>
  <c r="N104" i="1"/>
  <c r="Q104" i="1" s="1"/>
  <c r="N88" i="1"/>
  <c r="Q88" i="1" s="1"/>
  <c r="N72" i="1"/>
  <c r="Q72" i="1" s="1"/>
  <c r="N56" i="1"/>
  <c r="Q56" i="1" s="1"/>
  <c r="N40" i="1"/>
  <c r="Q40" i="1" s="1"/>
  <c r="N24" i="1"/>
  <c r="Q24" i="1" s="1"/>
  <c r="N8" i="1"/>
  <c r="Q8" i="1" s="1"/>
  <c r="N355" i="1"/>
  <c r="Q355" i="1" s="1"/>
  <c r="N339" i="1"/>
  <c r="Q339" i="1" s="1"/>
  <c r="N323" i="1"/>
  <c r="Q323" i="1" s="1"/>
  <c r="N307" i="1"/>
  <c r="Q307" i="1" s="1"/>
  <c r="N291" i="1"/>
  <c r="Q291" i="1" s="1"/>
  <c r="N275" i="1"/>
  <c r="Q275" i="1" s="1"/>
  <c r="N259" i="1"/>
  <c r="Q259" i="1" s="1"/>
  <c r="N243" i="1"/>
  <c r="Q243" i="1" s="1"/>
  <c r="N227" i="1"/>
  <c r="Q227" i="1" s="1"/>
  <c r="N211" i="1"/>
  <c r="Q211" i="1" s="1"/>
  <c r="N195" i="1"/>
  <c r="Q195" i="1" s="1"/>
  <c r="N179" i="1"/>
  <c r="Q179" i="1" s="1"/>
  <c r="N163" i="1"/>
  <c r="Q163" i="1" s="1"/>
  <c r="N147" i="1"/>
  <c r="Q147" i="1" s="1"/>
  <c r="N131" i="1"/>
  <c r="Q131" i="1" s="1"/>
  <c r="N115" i="1"/>
  <c r="Q115" i="1" s="1"/>
  <c r="N99" i="1"/>
  <c r="Q99" i="1" s="1"/>
  <c r="N83" i="1"/>
  <c r="Q83" i="1" s="1"/>
  <c r="N67" i="1"/>
  <c r="Q67" i="1" s="1"/>
  <c r="N51" i="1"/>
  <c r="Q51" i="1" s="1"/>
  <c r="N35" i="1"/>
  <c r="Q35" i="1" s="1"/>
  <c r="N19" i="1"/>
  <c r="Q19" i="1" s="1"/>
  <c r="N3" i="1"/>
  <c r="Q3" i="1" s="1"/>
  <c r="N422" i="1"/>
  <c r="Q422" i="1" s="1"/>
  <c r="N374" i="1"/>
  <c r="Q374" i="1" s="1"/>
  <c r="N282" i="1"/>
  <c r="Q282" i="1" s="1"/>
  <c r="N190" i="1"/>
  <c r="Q190" i="1" s="1"/>
  <c r="N98" i="1"/>
  <c r="Q98" i="1" s="1"/>
  <c r="N22" i="1"/>
  <c r="Q22" i="1" s="1"/>
  <c r="N481" i="1"/>
  <c r="Q481" i="1" s="1"/>
  <c r="N449" i="1"/>
  <c r="Q449" i="1" s="1"/>
  <c r="N417" i="1"/>
  <c r="Q417" i="1" s="1"/>
  <c r="N385" i="1"/>
  <c r="Q385" i="1" s="1"/>
  <c r="N462" i="1"/>
  <c r="Q462" i="1" s="1"/>
  <c r="N358" i="1"/>
  <c r="Q358" i="1" s="1"/>
  <c r="N262" i="1"/>
  <c r="Q262" i="1" s="1"/>
  <c r="N158" i="1"/>
  <c r="Q158" i="1" s="1"/>
  <c r="N54" i="1"/>
  <c r="Q54" i="1" s="1"/>
  <c r="N456" i="1"/>
  <c r="Q456" i="1" s="1"/>
  <c r="N424" i="1"/>
  <c r="Q424" i="1" s="1"/>
  <c r="N392" i="1"/>
  <c r="Q392" i="1" s="1"/>
  <c r="N360" i="1"/>
  <c r="Q360" i="1" s="1"/>
  <c r="N458" i="1"/>
  <c r="Q458" i="1" s="1"/>
  <c r="N366" i="1"/>
  <c r="Q366" i="1" s="1"/>
  <c r="N266" i="1"/>
  <c r="Q266" i="1" s="1"/>
  <c r="N174" i="1"/>
  <c r="Q174" i="1" s="1"/>
  <c r="N82" i="1"/>
  <c r="Q82" i="1" s="1"/>
  <c r="N484" i="1"/>
  <c r="Q484" i="1" s="1"/>
  <c r="N479" i="1"/>
  <c r="Q479" i="1" s="1"/>
  <c r="N447" i="1"/>
  <c r="Q447" i="1" s="1"/>
  <c r="N415" i="1"/>
  <c r="Q415" i="1" s="1"/>
  <c r="N383" i="1"/>
  <c r="Q383" i="1" s="1"/>
  <c r="N353" i="1"/>
  <c r="Q353" i="1" s="1"/>
  <c r="N321" i="1"/>
  <c r="Q321" i="1" s="1"/>
  <c r="N289" i="1"/>
  <c r="Q289" i="1" s="1"/>
  <c r="N257" i="1"/>
  <c r="Q257" i="1" s="1"/>
  <c r="N225" i="1"/>
  <c r="Q225" i="1" s="1"/>
  <c r="N193" i="1"/>
  <c r="Q193" i="1" s="1"/>
  <c r="N161" i="1"/>
  <c r="Q161" i="1" s="1"/>
  <c r="N129" i="1"/>
  <c r="Q129" i="1" s="1"/>
  <c r="N97" i="1"/>
  <c r="Q97" i="1" s="1"/>
  <c r="N65" i="1"/>
  <c r="Q65" i="1" s="1"/>
  <c r="N33" i="1"/>
  <c r="Q33" i="1" s="1"/>
  <c r="N340" i="1"/>
  <c r="Q340" i="1" s="1"/>
  <c r="N308" i="1"/>
  <c r="Q308" i="1" s="1"/>
  <c r="N276" i="1"/>
  <c r="Q276" i="1" s="1"/>
  <c r="N244" i="1"/>
  <c r="Q244" i="1" s="1"/>
  <c r="N212" i="1"/>
  <c r="Q212" i="1" s="1"/>
  <c r="N127" i="1"/>
  <c r="Q127" i="1" s="1"/>
  <c r="N319" i="1"/>
  <c r="Q319" i="1" s="1"/>
  <c r="N79" i="1"/>
  <c r="Q79" i="1" s="1"/>
  <c r="N207" i="1"/>
  <c r="Q207" i="1" s="1"/>
  <c r="N31" i="1"/>
  <c r="Q31" i="1" s="1"/>
  <c r="N95" i="1"/>
  <c r="Q95" i="1" s="1"/>
  <c r="N159" i="1"/>
  <c r="Q159" i="1" s="1"/>
  <c r="N223" i="1"/>
  <c r="Q223" i="1" s="1"/>
  <c r="N287" i="1"/>
  <c r="Q287" i="1" s="1"/>
  <c r="N351" i="1"/>
  <c r="Q351" i="1" s="1"/>
  <c r="N52" i="1"/>
  <c r="Q52" i="1" s="1"/>
  <c r="N116" i="1"/>
  <c r="Q116" i="1" s="1"/>
  <c r="N180" i="1"/>
  <c r="Q180" i="1" s="1"/>
</calcChain>
</file>

<file path=xl/sharedStrings.xml><?xml version="1.0" encoding="utf-8"?>
<sst xmlns="http://schemas.openxmlformats.org/spreadsheetml/2006/main" count="5282" uniqueCount="954">
  <si>
    <t>Order ID</t>
  </si>
  <si>
    <t>Order Date</t>
  </si>
  <si>
    <t>CustomerName</t>
  </si>
  <si>
    <t>State</t>
  </si>
  <si>
    <t>City</t>
  </si>
  <si>
    <t>B-25601</t>
  </si>
  <si>
    <t>Bharat</t>
  </si>
  <si>
    <t>Gujarat</t>
  </si>
  <si>
    <t>Ahmedabad</t>
  </si>
  <si>
    <t>B-25602</t>
  </si>
  <si>
    <t>Pearl</t>
  </si>
  <si>
    <t>Maharashtra</t>
  </si>
  <si>
    <t>Pune</t>
  </si>
  <si>
    <t>B-25603</t>
  </si>
  <si>
    <t>Jahan</t>
  </si>
  <si>
    <t>Madhya Pradesh</t>
  </si>
  <si>
    <t>Bhopal</t>
  </si>
  <si>
    <t>B-25604</t>
  </si>
  <si>
    <t>Divsha</t>
  </si>
  <si>
    <t>Rajasthan</t>
  </si>
  <si>
    <t>Jaipur</t>
  </si>
  <si>
    <t>B-25605</t>
  </si>
  <si>
    <t>Kasheen</t>
  </si>
  <si>
    <t>West Bengal</t>
  </si>
  <si>
    <t>Kolkata</t>
  </si>
  <si>
    <t>B-25606</t>
  </si>
  <si>
    <t>Hazel</t>
  </si>
  <si>
    <t>Karnataka</t>
  </si>
  <si>
    <t>Bangalore</t>
  </si>
  <si>
    <t>B-25607</t>
  </si>
  <si>
    <t>Sonakshi</t>
  </si>
  <si>
    <t>Jammu and Kashmir</t>
  </si>
  <si>
    <t>Kashmir</t>
  </si>
  <si>
    <t>B-25608</t>
  </si>
  <si>
    <t>Aarushi</t>
  </si>
  <si>
    <t>Tamil Nadu</t>
  </si>
  <si>
    <t>Chennai</t>
  </si>
  <si>
    <t>B-25609</t>
  </si>
  <si>
    <t>Jitesh</t>
  </si>
  <si>
    <t>Uttar Pradesh</t>
  </si>
  <si>
    <t>Lucknow</t>
  </si>
  <si>
    <t>B-25610</t>
  </si>
  <si>
    <t>Yogesh</t>
  </si>
  <si>
    <t>Bihar</t>
  </si>
  <si>
    <t>Patna</t>
  </si>
  <si>
    <t>B-25611</t>
  </si>
  <si>
    <t>Anita</t>
  </si>
  <si>
    <t xml:space="preserve">Kerala </t>
  </si>
  <si>
    <t>Thiruvananthapuram</t>
  </si>
  <si>
    <t>B-25612</t>
  </si>
  <si>
    <t>Shrichand</t>
  </si>
  <si>
    <t>Punjab</t>
  </si>
  <si>
    <t>Chandigarh</t>
  </si>
  <si>
    <t>B-25613</t>
  </si>
  <si>
    <t>Mukesh</t>
  </si>
  <si>
    <t>Haryana</t>
  </si>
  <si>
    <t>B-25614</t>
  </si>
  <si>
    <t>Vandana</t>
  </si>
  <si>
    <t>Himachal Pradesh</t>
  </si>
  <si>
    <t>Simla</t>
  </si>
  <si>
    <t>B-25615</t>
  </si>
  <si>
    <t>Bhavna</t>
  </si>
  <si>
    <t>Sikkim</t>
  </si>
  <si>
    <t>Gangtok</t>
  </si>
  <si>
    <t>B-25616</t>
  </si>
  <si>
    <t>Kanak</t>
  </si>
  <si>
    <t>Goa</t>
  </si>
  <si>
    <t>B-25617</t>
  </si>
  <si>
    <t>Sagar</t>
  </si>
  <si>
    <t>Nagaland</t>
  </si>
  <si>
    <t>Kohima</t>
  </si>
  <si>
    <t>B-25618</t>
  </si>
  <si>
    <t>Manju</t>
  </si>
  <si>
    <t>Andhra Pradesh</t>
  </si>
  <si>
    <t>Hyderabad</t>
  </si>
  <si>
    <t>B-25619</t>
  </si>
  <si>
    <t>Ramesh</t>
  </si>
  <si>
    <t>B-25620</t>
  </si>
  <si>
    <t>Sarita</t>
  </si>
  <si>
    <t>B-25621</t>
  </si>
  <si>
    <t>Deepak</t>
  </si>
  <si>
    <t>B-25622</t>
  </si>
  <si>
    <t>Monisha</t>
  </si>
  <si>
    <t>B-25623</t>
  </si>
  <si>
    <t>Atharv</t>
  </si>
  <si>
    <t>B-25624</t>
  </si>
  <si>
    <t>Vini</t>
  </si>
  <si>
    <t>B-25625</t>
  </si>
  <si>
    <t>Pinky</t>
  </si>
  <si>
    <t>B-25626</t>
  </si>
  <si>
    <t>Bhishm</t>
  </si>
  <si>
    <t>Mumbai</t>
  </si>
  <si>
    <t>B-25627</t>
  </si>
  <si>
    <t>Hitika</t>
  </si>
  <si>
    <t>Indore</t>
  </si>
  <si>
    <t>B-25628</t>
  </si>
  <si>
    <t>Pooja</t>
  </si>
  <si>
    <t>B-25629</t>
  </si>
  <si>
    <t>Hemant</t>
  </si>
  <si>
    <t>B-25630</t>
  </si>
  <si>
    <t>Sahil</t>
  </si>
  <si>
    <t>B-25631</t>
  </si>
  <si>
    <t>Ritu</t>
  </si>
  <si>
    <t>B-25632</t>
  </si>
  <si>
    <t>Manish</t>
  </si>
  <si>
    <t>B-25633</t>
  </si>
  <si>
    <t>Amit</t>
  </si>
  <si>
    <t>B-25634</t>
  </si>
  <si>
    <t>Sanjay</t>
  </si>
  <si>
    <t>B-25635</t>
  </si>
  <si>
    <t>Nidhi</t>
  </si>
  <si>
    <t>B-25636</t>
  </si>
  <si>
    <t>Nishi</t>
  </si>
  <si>
    <t>B-25637</t>
  </si>
  <si>
    <t>Ashmi</t>
  </si>
  <si>
    <t>B-25638</t>
  </si>
  <si>
    <t>Parth</t>
  </si>
  <si>
    <t>B-25639</t>
  </si>
  <si>
    <t>Lisha</t>
  </si>
  <si>
    <t>B-25640</t>
  </si>
  <si>
    <t>Paridhi</t>
  </si>
  <si>
    <t>B-25641</t>
  </si>
  <si>
    <t>Parishi</t>
  </si>
  <si>
    <t>B-25642</t>
  </si>
  <si>
    <t>Ajay</t>
  </si>
  <si>
    <t>B-25643</t>
  </si>
  <si>
    <t>Kirti</t>
  </si>
  <si>
    <t>B-25644</t>
  </si>
  <si>
    <t>Mayank</t>
  </si>
  <si>
    <t>B-25645</t>
  </si>
  <si>
    <t>Yaanvi</t>
  </si>
  <si>
    <t>B-25646</t>
  </si>
  <si>
    <t>Sonal</t>
  </si>
  <si>
    <t>B-25647</t>
  </si>
  <si>
    <t>Sharda</t>
  </si>
  <si>
    <t>B-25648</t>
  </si>
  <si>
    <t>Aditya</t>
  </si>
  <si>
    <t>B-25649</t>
  </si>
  <si>
    <t>Rachna</t>
  </si>
  <si>
    <t>B-25650</t>
  </si>
  <si>
    <t>Chirag</t>
  </si>
  <si>
    <t>B-25651</t>
  </si>
  <si>
    <t>Anurag</t>
  </si>
  <si>
    <t>B-25652</t>
  </si>
  <si>
    <t>Tushina</t>
  </si>
  <si>
    <t>B-25653</t>
  </si>
  <si>
    <t>Farah</t>
  </si>
  <si>
    <t>B-25654</t>
  </si>
  <si>
    <t>Sabah</t>
  </si>
  <si>
    <t>B-25655</t>
  </si>
  <si>
    <t>Nida</t>
  </si>
  <si>
    <t>B-25656</t>
  </si>
  <si>
    <t>Priyanka</t>
  </si>
  <si>
    <t>B-25657</t>
  </si>
  <si>
    <t>Tulika</t>
  </si>
  <si>
    <t>B-25658</t>
  </si>
  <si>
    <t>Shefali</t>
  </si>
  <si>
    <t>B-25659</t>
  </si>
  <si>
    <t>Sanskriti</t>
  </si>
  <si>
    <t>B-25660</t>
  </si>
  <si>
    <t>Shruti</t>
  </si>
  <si>
    <t>B-25661</t>
  </si>
  <si>
    <t>Subhashree</t>
  </si>
  <si>
    <t>B-25662</t>
  </si>
  <si>
    <t>Sweta</t>
  </si>
  <si>
    <t>B-25663</t>
  </si>
  <si>
    <t>Pournamasi</t>
  </si>
  <si>
    <t>B-25664</t>
  </si>
  <si>
    <t>Pratyusmita</t>
  </si>
  <si>
    <t>B-25665</t>
  </si>
  <si>
    <t>Chayanika</t>
  </si>
  <si>
    <t>B-25666</t>
  </si>
  <si>
    <t>Tanvi</t>
  </si>
  <si>
    <t>B-25667</t>
  </si>
  <si>
    <t>Anjali</t>
  </si>
  <si>
    <t>B-25668</t>
  </si>
  <si>
    <t>Rhea</t>
  </si>
  <si>
    <t>B-25669</t>
  </si>
  <si>
    <t>Piyali</t>
  </si>
  <si>
    <t>B-25670</t>
  </si>
  <si>
    <t>Charika</t>
  </si>
  <si>
    <t>B-25671</t>
  </si>
  <si>
    <t>Mitali</t>
  </si>
  <si>
    <t>B-25672</t>
  </si>
  <si>
    <t>Akanksha</t>
  </si>
  <si>
    <t>B-25673</t>
  </si>
  <si>
    <t>Arsheen</t>
  </si>
  <si>
    <t>B-25674</t>
  </si>
  <si>
    <t>Mahima</t>
  </si>
  <si>
    <t>B-25675</t>
  </si>
  <si>
    <t>Shreya</t>
  </si>
  <si>
    <t>B-25676</t>
  </si>
  <si>
    <t>Chandni</t>
  </si>
  <si>
    <t>B-25677</t>
  </si>
  <si>
    <t>Ekta</t>
  </si>
  <si>
    <t>B-25678</t>
  </si>
  <si>
    <t>Bathina</t>
  </si>
  <si>
    <t>B-25679</t>
  </si>
  <si>
    <t>Avni</t>
  </si>
  <si>
    <t>B-25680</t>
  </si>
  <si>
    <t>Aayushi</t>
  </si>
  <si>
    <t>B-25681</t>
  </si>
  <si>
    <t>Bhawna</t>
  </si>
  <si>
    <t>B-25682</t>
  </si>
  <si>
    <t>Krutika</t>
  </si>
  <si>
    <t>B-25683</t>
  </si>
  <si>
    <t>B-25684</t>
  </si>
  <si>
    <t>Samiksha</t>
  </si>
  <si>
    <t>B-25685</t>
  </si>
  <si>
    <t>Sheetal</t>
  </si>
  <si>
    <t>B-25686</t>
  </si>
  <si>
    <t>B-25687</t>
  </si>
  <si>
    <t>Sanjna</t>
  </si>
  <si>
    <t>B-25688</t>
  </si>
  <si>
    <t>Swetha</t>
  </si>
  <si>
    <t>B-25689</t>
  </si>
  <si>
    <t>Bhaggyasree</t>
  </si>
  <si>
    <t>B-25690</t>
  </si>
  <si>
    <t>Gunjan</t>
  </si>
  <si>
    <t>B-25691</t>
  </si>
  <si>
    <t>Akancha</t>
  </si>
  <si>
    <t>B-25692</t>
  </si>
  <si>
    <t>Rashmi</t>
  </si>
  <si>
    <t>B-25693</t>
  </si>
  <si>
    <t>Parna</t>
  </si>
  <si>
    <t>B-25694</t>
  </si>
  <si>
    <t>Subhasmita</t>
  </si>
  <si>
    <t>B-25695</t>
  </si>
  <si>
    <t>Suhani</t>
  </si>
  <si>
    <t>B-25696</t>
  </si>
  <si>
    <t>Noopur</t>
  </si>
  <si>
    <t>B-25697</t>
  </si>
  <si>
    <t>Vijay</t>
  </si>
  <si>
    <t>B-25698</t>
  </si>
  <si>
    <t>Amisha</t>
  </si>
  <si>
    <t>B-25699</t>
  </si>
  <si>
    <t>Kritika</t>
  </si>
  <si>
    <t>B-25700</t>
  </si>
  <si>
    <t>Shubhi</t>
  </si>
  <si>
    <t>B-25701</t>
  </si>
  <si>
    <t>Maithilee</t>
  </si>
  <si>
    <t>B-25702</t>
  </si>
  <si>
    <t>Shaily</t>
  </si>
  <si>
    <t>B-25703</t>
  </si>
  <si>
    <t>B-25704</t>
  </si>
  <si>
    <t>Riya</t>
  </si>
  <si>
    <t>B-25705</t>
  </si>
  <si>
    <t>Shweta</t>
  </si>
  <si>
    <t>B-25706</t>
  </si>
  <si>
    <t>Swetlana</t>
  </si>
  <si>
    <t>B-25707</t>
  </si>
  <si>
    <t>Shivani</t>
  </si>
  <si>
    <t>B-25708</t>
  </si>
  <si>
    <t>Kishwar</t>
  </si>
  <si>
    <t>B-25709</t>
  </si>
  <si>
    <t>Aakanksha</t>
  </si>
  <si>
    <t>B-25710</t>
  </si>
  <si>
    <t>Megha</t>
  </si>
  <si>
    <t>B-25711</t>
  </si>
  <si>
    <t>Sakshi</t>
  </si>
  <si>
    <t>B-25712</t>
  </si>
  <si>
    <t>Adhvaita</t>
  </si>
  <si>
    <t>B-25713</t>
  </si>
  <si>
    <t>Raksha</t>
  </si>
  <si>
    <t>B-25714</t>
  </si>
  <si>
    <t>Stuti</t>
  </si>
  <si>
    <t>B-25715</t>
  </si>
  <si>
    <t>Srishti</t>
  </si>
  <si>
    <t>B-25716</t>
  </si>
  <si>
    <t>Surabhi</t>
  </si>
  <si>
    <t>B-25717</t>
  </si>
  <si>
    <t>Manshul</t>
  </si>
  <si>
    <t>B-25718</t>
  </si>
  <si>
    <t>B-25719</t>
  </si>
  <si>
    <t>B-25720</t>
  </si>
  <si>
    <t>Namrata</t>
  </si>
  <si>
    <t>B-25721</t>
  </si>
  <si>
    <t>Anchal</t>
  </si>
  <si>
    <t>B-25722</t>
  </si>
  <si>
    <t>Inderpreet</t>
  </si>
  <si>
    <t>B-25723</t>
  </si>
  <si>
    <t>Wale</t>
  </si>
  <si>
    <t>B-25724</t>
  </si>
  <si>
    <t>B-25725</t>
  </si>
  <si>
    <t>Anisha</t>
  </si>
  <si>
    <t>B-25726</t>
  </si>
  <si>
    <t>Kiran</t>
  </si>
  <si>
    <t>B-25727</t>
  </si>
  <si>
    <t>Turumella</t>
  </si>
  <si>
    <t>B-25728</t>
  </si>
  <si>
    <t>Ameesha</t>
  </si>
  <si>
    <t>B-25729</t>
  </si>
  <si>
    <t>Madhulika</t>
  </si>
  <si>
    <t>B-25730</t>
  </si>
  <si>
    <t>Rishabh</t>
  </si>
  <si>
    <t>B-25731</t>
  </si>
  <si>
    <t>Akash</t>
  </si>
  <si>
    <t>B-25732</t>
  </si>
  <si>
    <t>Anubhaw</t>
  </si>
  <si>
    <t>B-25733</t>
  </si>
  <si>
    <t>Dhirajendu</t>
  </si>
  <si>
    <t>B-25734</t>
  </si>
  <si>
    <t>Pranav</t>
  </si>
  <si>
    <t>B-25735</t>
  </si>
  <si>
    <t>Arindam</t>
  </si>
  <si>
    <t>B-25736</t>
  </si>
  <si>
    <t>Akshat</t>
  </si>
  <si>
    <t>B-25737</t>
  </si>
  <si>
    <t>Shubham</t>
  </si>
  <si>
    <t>B-25738</t>
  </si>
  <si>
    <t>Ayush</t>
  </si>
  <si>
    <t>B-25739</t>
  </si>
  <si>
    <t>Daksh</t>
  </si>
  <si>
    <t>B-25740</t>
  </si>
  <si>
    <t>Rane</t>
  </si>
  <si>
    <t>B-25741</t>
  </si>
  <si>
    <t>Navdeep</t>
  </si>
  <si>
    <t>B-25742</t>
  </si>
  <si>
    <t>Ashwin</t>
  </si>
  <si>
    <t>B-25743</t>
  </si>
  <si>
    <t>Aman</t>
  </si>
  <si>
    <t>B-25744</t>
  </si>
  <si>
    <t>Devendra</t>
  </si>
  <si>
    <t>B-25745</t>
  </si>
  <si>
    <t>Kartik</t>
  </si>
  <si>
    <t>B-25746</t>
  </si>
  <si>
    <t>Shivam</t>
  </si>
  <si>
    <t>B-25747</t>
  </si>
  <si>
    <t>Harsh</t>
  </si>
  <si>
    <t>B-25748</t>
  </si>
  <si>
    <t>Nitant</t>
  </si>
  <si>
    <t>B-25749</t>
  </si>
  <si>
    <t>B-25750</t>
  </si>
  <si>
    <t>Priyanshu</t>
  </si>
  <si>
    <t>B-25751</t>
  </si>
  <si>
    <t>Nishant</t>
  </si>
  <si>
    <t>B-25752</t>
  </si>
  <si>
    <t>Vaibhav</t>
  </si>
  <si>
    <t>B-25753</t>
  </si>
  <si>
    <t>B-25754</t>
  </si>
  <si>
    <t>Akshay</t>
  </si>
  <si>
    <t>B-25755</t>
  </si>
  <si>
    <t>Shourya</t>
  </si>
  <si>
    <t>B-25756</t>
  </si>
  <si>
    <t>Mohan</t>
  </si>
  <si>
    <t>B-25757</t>
  </si>
  <si>
    <t>Mohit</t>
  </si>
  <si>
    <t>B-25758</t>
  </si>
  <si>
    <t>B-25759</t>
  </si>
  <si>
    <t>Soumya</t>
  </si>
  <si>
    <t>B-25760</t>
  </si>
  <si>
    <t>B-25761</t>
  </si>
  <si>
    <t>B-25762</t>
  </si>
  <si>
    <t>Anudeep</t>
  </si>
  <si>
    <t>B-25763</t>
  </si>
  <si>
    <t>Noshiba</t>
  </si>
  <si>
    <t>B-25764</t>
  </si>
  <si>
    <t>Sanjova</t>
  </si>
  <si>
    <t>B-25765</t>
  </si>
  <si>
    <t>Meghana</t>
  </si>
  <si>
    <t>B-25766</t>
  </si>
  <si>
    <t>B-25767</t>
  </si>
  <si>
    <t>Ashmeet</t>
  </si>
  <si>
    <t>B-25768</t>
  </si>
  <si>
    <t>Shreyoshe</t>
  </si>
  <si>
    <t>B-25769</t>
  </si>
  <si>
    <t>Surbhi</t>
  </si>
  <si>
    <t>B-25770</t>
  </si>
  <si>
    <t>B-25771</t>
  </si>
  <si>
    <t>Vaibhavi</t>
  </si>
  <si>
    <t>B-25772</t>
  </si>
  <si>
    <t>Sanjana</t>
  </si>
  <si>
    <t>B-25773</t>
  </si>
  <si>
    <t>B-25774</t>
  </si>
  <si>
    <t>Snehal</t>
  </si>
  <si>
    <t>B-25775</t>
  </si>
  <si>
    <t>Duhita</t>
  </si>
  <si>
    <t>B-25776</t>
  </si>
  <si>
    <t>Mousam</t>
  </si>
  <si>
    <t>B-25777</t>
  </si>
  <si>
    <t>Aditi</t>
  </si>
  <si>
    <t>B-25778</t>
  </si>
  <si>
    <t>B-25779</t>
  </si>
  <si>
    <t>Savi</t>
  </si>
  <si>
    <t>B-25780</t>
  </si>
  <si>
    <t>Teena</t>
  </si>
  <si>
    <t>B-25781</t>
  </si>
  <si>
    <t>Rutuja</t>
  </si>
  <si>
    <t>B-25782</t>
  </si>
  <si>
    <t>B-25783</t>
  </si>
  <si>
    <t>Shivangi</t>
  </si>
  <si>
    <t>B-25784</t>
  </si>
  <si>
    <t>Rohit</t>
  </si>
  <si>
    <t>B-25785</t>
  </si>
  <si>
    <t>B-25786</t>
  </si>
  <si>
    <t>Abhishek</t>
  </si>
  <si>
    <t>B-25787</t>
  </si>
  <si>
    <t>Asish</t>
  </si>
  <si>
    <t>B-25788</t>
  </si>
  <si>
    <t>Dinesh</t>
  </si>
  <si>
    <t>B-25789</t>
  </si>
  <si>
    <t>B-25790</t>
  </si>
  <si>
    <t>Sajal</t>
  </si>
  <si>
    <t>B-25791</t>
  </si>
  <si>
    <t>Avish</t>
  </si>
  <si>
    <t>B-25792</t>
  </si>
  <si>
    <t>B-25793</t>
  </si>
  <si>
    <t>Siddharth</t>
  </si>
  <si>
    <t>B-25794</t>
  </si>
  <si>
    <t>B-25795</t>
  </si>
  <si>
    <t>Sukant</t>
  </si>
  <si>
    <t>B-25796</t>
  </si>
  <si>
    <t>Sukrith</t>
  </si>
  <si>
    <t>B-25797</t>
  </si>
  <si>
    <t>Sauptik</t>
  </si>
  <si>
    <t>B-25798</t>
  </si>
  <si>
    <t>Shishu</t>
  </si>
  <si>
    <t>B-25799</t>
  </si>
  <si>
    <t>Divyansh</t>
  </si>
  <si>
    <t>B-25800</t>
  </si>
  <si>
    <t>Ishit</t>
  </si>
  <si>
    <t>B-25801</t>
  </si>
  <si>
    <t>Aryan</t>
  </si>
  <si>
    <t>B-25802</t>
  </si>
  <si>
    <t>Yash</t>
  </si>
  <si>
    <t>B-25803</t>
  </si>
  <si>
    <t>Shivanshu</t>
  </si>
  <si>
    <t>B-25804</t>
  </si>
  <si>
    <t>Sudheer</t>
  </si>
  <si>
    <t>B-25805</t>
  </si>
  <si>
    <t>Ankit</t>
  </si>
  <si>
    <t>B-25806</t>
  </si>
  <si>
    <t>Dhanraj</t>
  </si>
  <si>
    <t>B-25807</t>
  </si>
  <si>
    <t>Vipul</t>
  </si>
  <si>
    <t>B-25808</t>
  </si>
  <si>
    <t>Apsingekar</t>
  </si>
  <si>
    <t>B-25809</t>
  </si>
  <si>
    <t>Suman</t>
  </si>
  <si>
    <t>B-25810</t>
  </si>
  <si>
    <t>Nripraj</t>
  </si>
  <si>
    <t>B-25811</t>
  </si>
  <si>
    <t>Utsav</t>
  </si>
  <si>
    <t>B-25812</t>
  </si>
  <si>
    <t>Kshitij</t>
  </si>
  <si>
    <t>B-25813</t>
  </si>
  <si>
    <t>Hrisheekesh</t>
  </si>
  <si>
    <t>B-25814</t>
  </si>
  <si>
    <t>Swapnil</t>
  </si>
  <si>
    <t>B-25815</t>
  </si>
  <si>
    <t>B-25816</t>
  </si>
  <si>
    <t>Mane</t>
  </si>
  <si>
    <t>B-25817</t>
  </si>
  <si>
    <t>Praneet</t>
  </si>
  <si>
    <t>B-25818</t>
  </si>
  <si>
    <t>Sandeep</t>
  </si>
  <si>
    <t>B-25819</t>
  </si>
  <si>
    <t>Ankur</t>
  </si>
  <si>
    <t>B-25820</t>
  </si>
  <si>
    <t>Dheeraj</t>
  </si>
  <si>
    <t>B-25821</t>
  </si>
  <si>
    <t>B-25822</t>
  </si>
  <si>
    <t>Tejas</t>
  </si>
  <si>
    <t>B-25823</t>
  </si>
  <si>
    <t>Rohan</t>
  </si>
  <si>
    <t>B-25824</t>
  </si>
  <si>
    <t>Shyam</t>
  </si>
  <si>
    <t>B-25825</t>
  </si>
  <si>
    <t>B-25826</t>
  </si>
  <si>
    <t>Tanushree</t>
  </si>
  <si>
    <t>B-25827</t>
  </si>
  <si>
    <t>B-25828</t>
  </si>
  <si>
    <t>Nikita</t>
  </si>
  <si>
    <t>B-25829</t>
  </si>
  <si>
    <t>Apoorva</t>
  </si>
  <si>
    <t>B-25830</t>
  </si>
  <si>
    <t>Aastha</t>
  </si>
  <si>
    <t>B-25831</t>
  </si>
  <si>
    <t>B-25832</t>
  </si>
  <si>
    <t>Harshita</t>
  </si>
  <si>
    <t>B-25833</t>
  </si>
  <si>
    <t>Krishna</t>
  </si>
  <si>
    <t>B-25834</t>
  </si>
  <si>
    <t>Ananya</t>
  </si>
  <si>
    <t>B-25835</t>
  </si>
  <si>
    <t>Moumita</t>
  </si>
  <si>
    <t>B-25836</t>
  </si>
  <si>
    <t>Arti</t>
  </si>
  <si>
    <t>B-25837</t>
  </si>
  <si>
    <t>Palak</t>
  </si>
  <si>
    <t>B-25838</t>
  </si>
  <si>
    <t>B-25839</t>
  </si>
  <si>
    <t>Pranjali</t>
  </si>
  <si>
    <t>B-25840</t>
  </si>
  <si>
    <t>Sneha</t>
  </si>
  <si>
    <t>B-25841</t>
  </si>
  <si>
    <t>Ashvini</t>
  </si>
  <si>
    <t>B-25842</t>
  </si>
  <si>
    <t>B-25843</t>
  </si>
  <si>
    <t>Mrunal</t>
  </si>
  <si>
    <t>B-25844</t>
  </si>
  <si>
    <t>Swati</t>
  </si>
  <si>
    <t>B-25845</t>
  </si>
  <si>
    <t>Snel</t>
  </si>
  <si>
    <t>B-25846</t>
  </si>
  <si>
    <t>Soodesh</t>
  </si>
  <si>
    <t>B-25847</t>
  </si>
  <si>
    <t>Aniket</t>
  </si>
  <si>
    <t>B-25848</t>
  </si>
  <si>
    <t>B-25849</t>
  </si>
  <si>
    <t>K</t>
  </si>
  <si>
    <t>B-25850</t>
  </si>
  <si>
    <t>B-25851</t>
  </si>
  <si>
    <t>Kushal</t>
  </si>
  <si>
    <t>B-25852</t>
  </si>
  <si>
    <t>Soumyabrata</t>
  </si>
  <si>
    <t>B-25853</t>
  </si>
  <si>
    <t>Gaurav</t>
  </si>
  <si>
    <t>B-25854</t>
  </si>
  <si>
    <t>B-25855</t>
  </si>
  <si>
    <t>Abhijeet</t>
  </si>
  <si>
    <t>B-25856</t>
  </si>
  <si>
    <t>B-25857</t>
  </si>
  <si>
    <t>Anand</t>
  </si>
  <si>
    <t>B-25858</t>
  </si>
  <si>
    <t>B-25859</t>
  </si>
  <si>
    <t>Chikku</t>
  </si>
  <si>
    <t>B-25860</t>
  </si>
  <si>
    <t>B-25861</t>
  </si>
  <si>
    <t>Aayush</t>
  </si>
  <si>
    <t>B-25862</t>
  </si>
  <si>
    <t>Amol</t>
  </si>
  <si>
    <t>B-25863</t>
  </si>
  <si>
    <t>Manibalan</t>
  </si>
  <si>
    <t>B-25864</t>
  </si>
  <si>
    <t>Aromal</t>
  </si>
  <si>
    <t>B-25865</t>
  </si>
  <si>
    <t>Arun</t>
  </si>
  <si>
    <t>B-25866</t>
  </si>
  <si>
    <t>Komal</t>
  </si>
  <si>
    <t>B-25867</t>
  </si>
  <si>
    <t>B-25868</t>
  </si>
  <si>
    <t>Vikash</t>
  </si>
  <si>
    <t>B-25869</t>
  </si>
  <si>
    <t>Parakh</t>
  </si>
  <si>
    <t>B-25870</t>
  </si>
  <si>
    <t>B-25871</t>
  </si>
  <si>
    <t>Gunjal</t>
  </si>
  <si>
    <t>Surat</t>
  </si>
  <si>
    <t>B-25872</t>
  </si>
  <si>
    <t>Saurabh</t>
  </si>
  <si>
    <t>B-25873</t>
  </si>
  <si>
    <t>Divyeta</t>
  </si>
  <si>
    <t>B-25874</t>
  </si>
  <si>
    <t>Udaipur</t>
  </si>
  <si>
    <t>B-25875</t>
  </si>
  <si>
    <t>Divyeshkumar</t>
  </si>
  <si>
    <t>Allahabad</t>
  </si>
  <si>
    <t>B-25876</t>
  </si>
  <si>
    <t>Bhosale</t>
  </si>
  <si>
    <t>Amritsar</t>
  </si>
  <si>
    <t>B-25877</t>
  </si>
  <si>
    <t>Dashyam</t>
  </si>
  <si>
    <t>B-25878</t>
  </si>
  <si>
    <t>Mrinal</t>
  </si>
  <si>
    <t>B-25879</t>
  </si>
  <si>
    <t>B-25880</t>
  </si>
  <si>
    <t>Apoorv</t>
  </si>
  <si>
    <t>B-25881</t>
  </si>
  <si>
    <t>B-25882</t>
  </si>
  <si>
    <t>Masurkar</t>
  </si>
  <si>
    <t>B-25883</t>
  </si>
  <si>
    <t>Saptadeep</t>
  </si>
  <si>
    <t>B-25884</t>
  </si>
  <si>
    <t>Sumeet</t>
  </si>
  <si>
    <t>B-25885</t>
  </si>
  <si>
    <t>Shatayu</t>
  </si>
  <si>
    <t>B-25886</t>
  </si>
  <si>
    <t>Brijesh</t>
  </si>
  <si>
    <t>B-25887</t>
  </si>
  <si>
    <t>Vedant</t>
  </si>
  <si>
    <t>B-25888</t>
  </si>
  <si>
    <t>B-25889</t>
  </si>
  <si>
    <t>B-25890</t>
  </si>
  <si>
    <t>Divyansha</t>
  </si>
  <si>
    <t>B-25891</t>
  </si>
  <si>
    <t>B-25892</t>
  </si>
  <si>
    <t>B-25893</t>
  </si>
  <si>
    <t>Aashna</t>
  </si>
  <si>
    <t>B-25894</t>
  </si>
  <si>
    <t>Monu</t>
  </si>
  <si>
    <t>B-25895</t>
  </si>
  <si>
    <t>Sathya</t>
  </si>
  <si>
    <t>B-25896</t>
  </si>
  <si>
    <t>B-25897</t>
  </si>
  <si>
    <t>B-25898</t>
  </si>
  <si>
    <t>B-25899</t>
  </si>
  <si>
    <t>Aishwarya</t>
  </si>
  <si>
    <t>B-25900</t>
  </si>
  <si>
    <t>B-25901</t>
  </si>
  <si>
    <t>Suraj</t>
  </si>
  <si>
    <t>B-25902</t>
  </si>
  <si>
    <t>Ishpreet</t>
  </si>
  <si>
    <t>B-25903</t>
  </si>
  <si>
    <t>Amlan</t>
  </si>
  <si>
    <t>B-25904</t>
  </si>
  <si>
    <t>Delhi</t>
  </si>
  <si>
    <t>B-25905</t>
  </si>
  <si>
    <t>Bhargav</t>
  </si>
  <si>
    <t>B-25906</t>
  </si>
  <si>
    <t>Abhijit</t>
  </si>
  <si>
    <t>B-25907</t>
  </si>
  <si>
    <t>Jaydeep</t>
  </si>
  <si>
    <t>B-25908</t>
  </si>
  <si>
    <t>Pradeep</t>
  </si>
  <si>
    <t>B-25909</t>
  </si>
  <si>
    <t>Sujay</t>
  </si>
  <si>
    <t>B-25910</t>
  </si>
  <si>
    <t>Jay</t>
  </si>
  <si>
    <t>B-25911</t>
  </si>
  <si>
    <t>Phalguni</t>
  </si>
  <si>
    <t>B-25912</t>
  </si>
  <si>
    <t>Preksha</t>
  </si>
  <si>
    <t>B-25913</t>
  </si>
  <si>
    <t>Geetanjali</t>
  </si>
  <si>
    <t>B-25914</t>
  </si>
  <si>
    <t>Kajal</t>
  </si>
  <si>
    <t>B-25915</t>
  </si>
  <si>
    <t>Sukruta</t>
  </si>
  <si>
    <t>B-25916</t>
  </si>
  <si>
    <t>Utkarsh</t>
  </si>
  <si>
    <t>B-25917</t>
  </si>
  <si>
    <t>B-25918</t>
  </si>
  <si>
    <t>Karandeep</t>
  </si>
  <si>
    <t>B-25919</t>
  </si>
  <si>
    <t>Neha</t>
  </si>
  <si>
    <t>B-25920</t>
  </si>
  <si>
    <t>Jayanti</t>
  </si>
  <si>
    <t>B-25921</t>
  </si>
  <si>
    <t>Sandra</t>
  </si>
  <si>
    <t>B-25922</t>
  </si>
  <si>
    <t>Akshata</t>
  </si>
  <si>
    <t>B-25923</t>
  </si>
  <si>
    <t>Vishakha</t>
  </si>
  <si>
    <t>B-25924</t>
  </si>
  <si>
    <t>Prajakta</t>
  </si>
  <si>
    <t>B-25925</t>
  </si>
  <si>
    <t>B-25926</t>
  </si>
  <si>
    <t>Dipali</t>
  </si>
  <si>
    <t>B-25927</t>
  </si>
  <si>
    <t>B-25928</t>
  </si>
  <si>
    <t>Smriti</t>
  </si>
  <si>
    <t>B-25929</t>
  </si>
  <si>
    <t>Girase</t>
  </si>
  <si>
    <t>B-25930</t>
  </si>
  <si>
    <t>Monica</t>
  </si>
  <si>
    <t>B-25931</t>
  </si>
  <si>
    <t>Sidharth</t>
  </si>
  <si>
    <t>B-25932</t>
  </si>
  <si>
    <t>Bhutekar</t>
  </si>
  <si>
    <t>B-25933</t>
  </si>
  <si>
    <t>Shikhar</t>
  </si>
  <si>
    <t>B-25934</t>
  </si>
  <si>
    <t>Rahul</t>
  </si>
  <si>
    <t>B-25935</t>
  </si>
  <si>
    <t>Sudhir</t>
  </si>
  <si>
    <t>B-25936</t>
  </si>
  <si>
    <t>Nikhil</t>
  </si>
  <si>
    <t>B-25937</t>
  </si>
  <si>
    <t>B-25938</t>
  </si>
  <si>
    <t>B-25939</t>
  </si>
  <si>
    <t>Vineet</t>
  </si>
  <si>
    <t>B-25940</t>
  </si>
  <si>
    <t>Vivek</t>
  </si>
  <si>
    <t>B-25941</t>
  </si>
  <si>
    <t>Jaideep</t>
  </si>
  <si>
    <t>B-25942</t>
  </si>
  <si>
    <t>B-25943</t>
  </si>
  <si>
    <t>Shardul</t>
  </si>
  <si>
    <t>B-25944</t>
  </si>
  <si>
    <t>Syed</t>
  </si>
  <si>
    <t>B-25945</t>
  </si>
  <si>
    <t>Mhatre</t>
  </si>
  <si>
    <t>B-25946</t>
  </si>
  <si>
    <t>B-25947</t>
  </si>
  <si>
    <t>Chetan</t>
  </si>
  <si>
    <t>B-25948</t>
  </si>
  <si>
    <t>Mukund</t>
  </si>
  <si>
    <t>B-25949</t>
  </si>
  <si>
    <t>Shantanu</t>
  </si>
  <si>
    <t>B-25950</t>
  </si>
  <si>
    <t>B-25951</t>
  </si>
  <si>
    <t>Jesal</t>
  </si>
  <si>
    <t>B-25952</t>
  </si>
  <si>
    <t>B-25953</t>
  </si>
  <si>
    <t>B-25954</t>
  </si>
  <si>
    <t>Trupti</t>
  </si>
  <si>
    <t>B-25955</t>
  </si>
  <si>
    <t>B-25956</t>
  </si>
  <si>
    <t>B-25957</t>
  </si>
  <si>
    <t>B-25958</t>
  </si>
  <si>
    <t>Aparajita</t>
  </si>
  <si>
    <t>B-25959</t>
  </si>
  <si>
    <t>Muskan</t>
  </si>
  <si>
    <t>B-25960</t>
  </si>
  <si>
    <t>B-25961</t>
  </si>
  <si>
    <t>B-25962</t>
  </si>
  <si>
    <t>Tejeswini</t>
  </si>
  <si>
    <t>B-25963</t>
  </si>
  <si>
    <t>Pratiksha</t>
  </si>
  <si>
    <t>B-25964</t>
  </si>
  <si>
    <t>Oshin</t>
  </si>
  <si>
    <t>B-25965</t>
  </si>
  <si>
    <t>Saloni</t>
  </si>
  <si>
    <t>B-25966</t>
  </si>
  <si>
    <t>B-25967</t>
  </si>
  <si>
    <t>B-25968</t>
  </si>
  <si>
    <t>Paromita</t>
  </si>
  <si>
    <t>B-25969</t>
  </si>
  <si>
    <t>Shreyshi</t>
  </si>
  <si>
    <t>B-25970</t>
  </si>
  <si>
    <t>B-25971</t>
  </si>
  <si>
    <t>B-25972</t>
  </si>
  <si>
    <t>Jesslyn</t>
  </si>
  <si>
    <t>B-25973</t>
  </si>
  <si>
    <t>Seema</t>
  </si>
  <si>
    <t>B-25974</t>
  </si>
  <si>
    <t>Manisha</t>
  </si>
  <si>
    <t>B-25975</t>
  </si>
  <si>
    <t>B-25976</t>
  </si>
  <si>
    <t>Piyam</t>
  </si>
  <si>
    <t>B-25977</t>
  </si>
  <si>
    <t>B-25978</t>
  </si>
  <si>
    <t>Parin</t>
  </si>
  <si>
    <t>B-25979</t>
  </si>
  <si>
    <t>B-25980</t>
  </si>
  <si>
    <t>B-25981</t>
  </si>
  <si>
    <t>Amruta</t>
  </si>
  <si>
    <t>B-25982</t>
  </si>
  <si>
    <t>Hemangi</t>
  </si>
  <si>
    <t>B-25983</t>
  </si>
  <si>
    <t>Atul</t>
  </si>
  <si>
    <t>B-25984</t>
  </si>
  <si>
    <t>B-25985</t>
  </si>
  <si>
    <t>Ginny</t>
  </si>
  <si>
    <t>B-25986</t>
  </si>
  <si>
    <t>B-25987</t>
  </si>
  <si>
    <t>Manjiri</t>
  </si>
  <si>
    <t>B-25988</t>
  </si>
  <si>
    <t>Nirja</t>
  </si>
  <si>
    <t>B-25989</t>
  </si>
  <si>
    <t>B-25990</t>
  </si>
  <si>
    <t>Mugdha</t>
  </si>
  <si>
    <t>B-25991</t>
  </si>
  <si>
    <t>Mansi</t>
  </si>
  <si>
    <t>B-25992</t>
  </si>
  <si>
    <t>B-25993</t>
  </si>
  <si>
    <t>Harshal</t>
  </si>
  <si>
    <t>B-25994</t>
  </si>
  <si>
    <t>Omkar</t>
  </si>
  <si>
    <t>B-25995</t>
  </si>
  <si>
    <t>Yohann</t>
  </si>
  <si>
    <t>B-25996</t>
  </si>
  <si>
    <t>Prashant</t>
  </si>
  <si>
    <t>B-25997</t>
  </si>
  <si>
    <t>B-25998</t>
  </si>
  <si>
    <t>Anmol</t>
  </si>
  <si>
    <t>B-25999</t>
  </si>
  <si>
    <t>Diwakar</t>
  </si>
  <si>
    <t>B-26000</t>
  </si>
  <si>
    <t>B-26001</t>
  </si>
  <si>
    <t>Patil</t>
  </si>
  <si>
    <t>B-26002</t>
  </si>
  <si>
    <t>B-26003</t>
  </si>
  <si>
    <t>Hitesh</t>
  </si>
  <si>
    <t>B-26004</t>
  </si>
  <si>
    <t>Nandita</t>
  </si>
  <si>
    <t>B-26005</t>
  </si>
  <si>
    <t>Parnavi</t>
  </si>
  <si>
    <t>B-26006</t>
  </si>
  <si>
    <t>Arpita</t>
  </si>
  <si>
    <t>B-26007</t>
  </si>
  <si>
    <t>B-26008</t>
  </si>
  <si>
    <t>Kalyani</t>
  </si>
  <si>
    <t>B-26009</t>
  </si>
  <si>
    <t>B-26010</t>
  </si>
  <si>
    <t>Kartikay</t>
  </si>
  <si>
    <t>B-26011</t>
  </si>
  <si>
    <t>B-26012</t>
  </si>
  <si>
    <t>B-26013</t>
  </si>
  <si>
    <t>B-26014</t>
  </si>
  <si>
    <t>B-26015</t>
  </si>
  <si>
    <t>B-26016</t>
  </si>
  <si>
    <t>B-26017</t>
  </si>
  <si>
    <t>B-26018</t>
  </si>
  <si>
    <t>B-26019</t>
  </si>
  <si>
    <t>B-26020</t>
  </si>
  <si>
    <t>B-26021</t>
  </si>
  <si>
    <t>B-26022</t>
  </si>
  <si>
    <t>B-26023</t>
  </si>
  <si>
    <t>B-26024</t>
  </si>
  <si>
    <t>B-26025</t>
  </si>
  <si>
    <t>B-26026</t>
  </si>
  <si>
    <t>B-26027</t>
  </si>
  <si>
    <t>B-26028</t>
  </si>
  <si>
    <t>B-26029</t>
  </si>
  <si>
    <t>B-26030</t>
  </si>
  <si>
    <t>B-26031</t>
  </si>
  <si>
    <t>B-26032</t>
  </si>
  <si>
    <t>B-26033</t>
  </si>
  <si>
    <t>B-26034</t>
  </si>
  <si>
    <t>B-26035</t>
  </si>
  <si>
    <t>B-26036</t>
  </si>
  <si>
    <t>B-26037</t>
  </si>
  <si>
    <t>B-26038</t>
  </si>
  <si>
    <t>B-26039</t>
  </si>
  <si>
    <t>B-26040</t>
  </si>
  <si>
    <t>B-26041</t>
  </si>
  <si>
    <t>B-26042</t>
  </si>
  <si>
    <t>B-26043</t>
  </si>
  <si>
    <t>B-26044</t>
  </si>
  <si>
    <t>B-26045</t>
  </si>
  <si>
    <t>B-26046</t>
  </si>
  <si>
    <t>B-26047</t>
  </si>
  <si>
    <t>B-26048</t>
  </si>
  <si>
    <t>B-26049</t>
  </si>
  <si>
    <t>B-26050</t>
  </si>
  <si>
    <t>B-26051</t>
  </si>
  <si>
    <t>B-26052</t>
  </si>
  <si>
    <t>B-26053</t>
  </si>
  <si>
    <t>B-26054</t>
  </si>
  <si>
    <t>B-26055</t>
  </si>
  <si>
    <t>B-26056</t>
  </si>
  <si>
    <t>B-26057</t>
  </si>
  <si>
    <t>B-26058</t>
  </si>
  <si>
    <t>B-26059</t>
  </si>
  <si>
    <t>B-26060</t>
  </si>
  <si>
    <t>B-26061</t>
  </si>
  <si>
    <t>B-26062</t>
  </si>
  <si>
    <t>B-26063</t>
  </si>
  <si>
    <t>B-26064</t>
  </si>
  <si>
    <t>Ankita</t>
  </si>
  <si>
    <t>B-26065</t>
  </si>
  <si>
    <t>B-26066</t>
  </si>
  <si>
    <t>B-26067</t>
  </si>
  <si>
    <t>B-26068</t>
  </si>
  <si>
    <t>B-26069</t>
  </si>
  <si>
    <t>B-26070</t>
  </si>
  <si>
    <t>B-26071</t>
  </si>
  <si>
    <t>B-26072</t>
  </si>
  <si>
    <t>B-26073</t>
  </si>
  <si>
    <t>B-26074</t>
  </si>
  <si>
    <t>B-26075</t>
  </si>
  <si>
    <t>B-26076</t>
  </si>
  <si>
    <t>B-26077</t>
  </si>
  <si>
    <t>B-26078</t>
  </si>
  <si>
    <t>B-26079</t>
  </si>
  <si>
    <t>B-26080</t>
  </si>
  <si>
    <t>B-26081</t>
  </si>
  <si>
    <t>B-26082</t>
  </si>
  <si>
    <t>B-26083</t>
  </si>
  <si>
    <t>B-26084</t>
  </si>
  <si>
    <t>B-26085</t>
  </si>
  <si>
    <t>B-26086</t>
  </si>
  <si>
    <t>B-26087</t>
  </si>
  <si>
    <t>B-26088</t>
  </si>
  <si>
    <t>B-26089</t>
  </si>
  <si>
    <t>B-26090</t>
  </si>
  <si>
    <t>B-26091</t>
  </si>
  <si>
    <t>B-26092</t>
  </si>
  <si>
    <t>B-26093</t>
  </si>
  <si>
    <t>B-26094</t>
  </si>
  <si>
    <t>B-26095</t>
  </si>
  <si>
    <t>B-26096</t>
  </si>
  <si>
    <t>B-26097</t>
  </si>
  <si>
    <t>B-26098</t>
  </si>
  <si>
    <t>B-26099</t>
  </si>
  <si>
    <t>B-26100</t>
  </si>
  <si>
    <t>Amount</t>
  </si>
  <si>
    <t>Profit</t>
  </si>
  <si>
    <t>Quantity</t>
  </si>
  <si>
    <t>Chairs</t>
  </si>
  <si>
    <t>Furniture</t>
  </si>
  <si>
    <t>Skirt</t>
  </si>
  <si>
    <t>Clothing</t>
  </si>
  <si>
    <t>Accessories</t>
  </si>
  <si>
    <t>Electronics</t>
  </si>
  <si>
    <t>Hankerchief</t>
  </si>
  <si>
    <t>Leggings</t>
  </si>
  <si>
    <t>Kurti</t>
  </si>
  <si>
    <t>Stole</t>
  </si>
  <si>
    <t>Saree</t>
  </si>
  <si>
    <t>T-shirt</t>
  </si>
  <si>
    <t>Electronic Games</t>
  </si>
  <si>
    <t>Bookcases</t>
  </si>
  <si>
    <t>Shirt</t>
  </si>
  <si>
    <t>Printers</t>
  </si>
  <si>
    <t>Furnishings</t>
  </si>
  <si>
    <t>Phones</t>
  </si>
  <si>
    <t>Trousers</t>
  </si>
  <si>
    <t>Tables</t>
  </si>
  <si>
    <t>Sub-Category</t>
  </si>
  <si>
    <t>Category</t>
  </si>
  <si>
    <t>Row Labels</t>
  </si>
  <si>
    <t>Grand Total</t>
  </si>
  <si>
    <t>2018</t>
  </si>
  <si>
    <t>Qtr2</t>
  </si>
  <si>
    <t>Apr</t>
  </si>
  <si>
    <t>May</t>
  </si>
  <si>
    <t>Jun</t>
  </si>
  <si>
    <t>Qtr3</t>
  </si>
  <si>
    <t>Jul</t>
  </si>
  <si>
    <t>Aug</t>
  </si>
  <si>
    <t>Sep</t>
  </si>
  <si>
    <t>Qtr4</t>
  </si>
  <si>
    <t>Oct</t>
  </si>
  <si>
    <t>Nov</t>
  </si>
  <si>
    <t>Dec</t>
  </si>
  <si>
    <t>2019</t>
  </si>
  <si>
    <t>Qtr1</t>
  </si>
  <si>
    <t>Jan</t>
  </si>
  <si>
    <t>Feb</t>
  </si>
  <si>
    <t>Mar</t>
  </si>
  <si>
    <t>Sum of Profit</t>
  </si>
  <si>
    <t>Sum of Quantity</t>
  </si>
  <si>
    <t>Column Labels</t>
  </si>
  <si>
    <t>Days since last order</t>
  </si>
  <si>
    <t>r</t>
  </si>
  <si>
    <t>f</t>
  </si>
  <si>
    <t>m</t>
  </si>
  <si>
    <t>r score</t>
  </si>
  <si>
    <t>min</t>
  </si>
  <si>
    <t>Q1</t>
  </si>
  <si>
    <t>Q2</t>
  </si>
  <si>
    <t>Q3</t>
  </si>
  <si>
    <t>Q4</t>
  </si>
  <si>
    <t>f score</t>
  </si>
  <si>
    <t>m score</t>
  </si>
  <si>
    <t>RFM score</t>
  </si>
  <si>
    <t>Count of CustomerName</t>
  </si>
  <si>
    <t>Platinum</t>
  </si>
  <si>
    <t>Gold</t>
  </si>
  <si>
    <t>Silver</t>
  </si>
  <si>
    <t>Bronze</t>
  </si>
  <si>
    <t>Sales</t>
  </si>
  <si>
    <t>Sum of Sales</t>
  </si>
  <si>
    <t>s</t>
  </si>
  <si>
    <t>Column1</t>
  </si>
  <si>
    <t>Column2</t>
  </si>
  <si>
    <t>Orders</t>
  </si>
  <si>
    <t>Average order</t>
  </si>
  <si>
    <t>no of product sold</t>
  </si>
  <si>
    <t>Total profit</t>
  </si>
  <si>
    <t>percent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</si>
</sst>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3" x14ac:knownFonts="1">
    <font>
      <sz val="11"/>
      <color theme="1"/>
      <name val="Calibri"/>
      <family val="2"/>
      <scheme val="minor"/>
    </font>
    <font>
      <b/>
      <sz val="11"/>
      <color theme="1"/>
      <name val="Calibri"/>
      <family val="2"/>
      <scheme val="minor"/>
    </font>
    <font>
      <b/>
      <sz val="26"/>
      <color theme="0"/>
      <name val="Calibri"/>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5" tint="0.39997558519241921"/>
        <bgColor indexed="64"/>
      </patternFill>
    </fill>
  </fills>
  <borders count="20">
    <border>
      <left/>
      <right/>
      <top/>
      <bottom/>
      <diagonal/>
    </border>
    <border>
      <left/>
      <right/>
      <top/>
      <bottom style="thin">
        <color theme="4" tint="0.39997558519241921"/>
      </bottom>
      <diagonal/>
    </border>
    <border>
      <left/>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9">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1" fillId="2" borderId="1" xfId="0" applyFont="1" applyFill="1" applyBorder="1"/>
    <xf numFmtId="0" fontId="1" fillId="2" borderId="2" xfId="0" applyNumberFormat="1" applyFont="1" applyFill="1" applyBorder="1"/>
    <xf numFmtId="164" fontId="0" fillId="0" borderId="0" xfId="0" applyNumberFormat="1"/>
    <xf numFmtId="1" fontId="0" fillId="0" borderId="0" xfId="0" applyNumberFormat="1"/>
    <xf numFmtId="0" fontId="1" fillId="2" borderId="2" xfId="0" applyFont="1" applyFill="1" applyBorder="1" applyAlignment="1">
      <alignment horizontal="left"/>
    </xf>
    <xf numFmtId="0" fontId="1" fillId="0" borderId="1" xfId="0" applyFont="1" applyBorder="1" applyAlignment="1">
      <alignment horizontal="left"/>
    </xf>
    <xf numFmtId="0" fontId="1" fillId="0" borderId="1" xfId="0" applyNumberFormat="1" applyFont="1" applyBorder="1"/>
    <xf numFmtId="164" fontId="0" fillId="0" borderId="0" xfId="0" applyNumberFormat="1" applyAlignment="1">
      <alignment horizontal="left" indent="2"/>
    </xf>
    <xf numFmtId="0" fontId="0" fillId="3" borderId="0" xfId="0" applyFill="1"/>
    <xf numFmtId="0" fontId="0" fillId="3" borderId="6" xfId="0" applyFill="1" applyBorder="1"/>
    <xf numFmtId="0" fontId="0" fillId="3" borderId="0" xfId="0" applyFill="1" applyBorder="1"/>
    <xf numFmtId="0" fontId="0" fillId="3" borderId="7" xfId="0" applyFill="1" applyBorder="1"/>
    <xf numFmtId="0" fontId="0" fillId="3" borderId="8" xfId="0" applyFill="1" applyBorder="1"/>
    <xf numFmtId="0" fontId="0" fillId="3" borderId="9" xfId="0" applyFill="1" applyBorder="1"/>
    <xf numFmtId="0" fontId="0" fillId="3" borderId="10" xfId="0" applyFill="1" applyBorder="1"/>
    <xf numFmtId="14" fontId="0" fillId="0" borderId="0" xfId="0" applyNumberFormat="1" applyAlignment="1">
      <alignment horizontal="left" indent="2"/>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2" fillId="3" borderId="6" xfId="0" applyFont="1" applyFill="1" applyBorder="1" applyAlignment="1">
      <alignment horizontal="center"/>
    </xf>
    <xf numFmtId="0" fontId="2" fillId="3" borderId="0" xfId="0" applyFont="1" applyFill="1" applyBorder="1" applyAlignment="1">
      <alignment horizontal="center"/>
    </xf>
    <xf numFmtId="0" fontId="2" fillId="3" borderId="7" xfId="0" applyFont="1" applyFill="1" applyBorder="1" applyAlignment="1">
      <alignment horizont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0" xfId="0" applyFont="1" applyFill="1" applyBorder="1" applyAlignment="1">
      <alignment horizontal="center" vertical="center"/>
    </xf>
    <xf numFmtId="0" fontId="2" fillId="3" borderId="7" xfId="0" applyFont="1" applyFill="1" applyBorder="1" applyAlignment="1">
      <alignment horizontal="center" vertical="center"/>
    </xf>
  </cellXfs>
  <cellStyles count="1">
    <cellStyle name="Normal" xfId="0" builtinId="0"/>
  </cellStyles>
  <dxfs count="3">
    <dxf>
      <font>
        <b/>
        <i val="0"/>
        <strike val="0"/>
        <condense val="0"/>
        <extend val="0"/>
        <outline val="0"/>
        <shadow val="0"/>
        <u val="none"/>
        <vertAlign val="baseline"/>
        <sz val="11"/>
        <color theme="1"/>
        <name val="Calibri"/>
        <family val="2"/>
        <scheme val="minor"/>
      </font>
      <numFmt numFmtId="0" formatCode="General"/>
      <border diagonalUp="0" diagonalDown="0">
        <left/>
        <right/>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border diagonalUp="0" diagonalDown="0">
        <left/>
        <right/>
        <top/>
        <bottom style="thin">
          <color theme="4" tint="0.39997558519241921"/>
        </bottom>
        <vertical/>
        <horizontal/>
      </border>
    </dxf>
    <dxf>
      <border outline="0">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5.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6.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7.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project final sp ecommerce dataset.xlsx]saleswise product!PivotTable7</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r>
              <a:rPr lang="en-IN" sz="1800" b="1" i="0" baseline="0">
                <a:effectLst>
                  <a:outerShdw blurRad="50800" dist="38100" dir="5400000" algn="t" rotWithShape="0">
                    <a:srgbClr val="000000">
                      <a:alpha val="40000"/>
                    </a:srgbClr>
                  </a:outerShdw>
                </a:effectLst>
              </a:rPr>
              <a:t>Category v/s sales</a:t>
            </a:r>
            <a:endParaRPr lang="en-IN">
              <a:effectLst/>
            </a:endParaRPr>
          </a:p>
        </c:rich>
      </c:tx>
      <c:layout>
        <c:manualLayout>
          <c:xMode val="edge"/>
          <c:yMode val="edge"/>
          <c:x val="0.24928961748633879"/>
          <c:y val="0.70218289085545726"/>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3"/>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879345219190556"/>
          <c:y val="0.22419601938472425"/>
          <c:w val="0.7120794059955452"/>
          <c:h val="0.44421231045178916"/>
        </c:manualLayout>
      </c:layout>
      <c:doughnutChart>
        <c:varyColors val="1"/>
        <c:ser>
          <c:idx val="0"/>
          <c:order val="0"/>
          <c:tx>
            <c:strRef>
              <c:f>'saleswise product'!$B$1</c:f>
              <c:strCache>
                <c:ptCount val="1"/>
                <c:pt idx="0">
                  <c:v>Total</c:v>
                </c:pt>
              </c:strCache>
            </c:strRef>
          </c:tx>
          <c:dPt>
            <c:idx val="0"/>
            <c:bubble3D val="0"/>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5C4F-4228-AD13-4BCE7D6F8C5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5C4F-4228-AD13-4BCE7D6F8C51}"/>
              </c:ext>
            </c:extLst>
          </c:dPt>
          <c:dPt>
            <c:idx val="2"/>
            <c:bubble3D val="0"/>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5C4F-4228-AD13-4BCE7D6F8C51}"/>
              </c:ext>
            </c:extLst>
          </c:dPt>
          <c:cat>
            <c:strRef>
              <c:f>'saleswise product'!$A$2:$A$5</c:f>
              <c:strCache>
                <c:ptCount val="3"/>
                <c:pt idx="0">
                  <c:v>Clothing</c:v>
                </c:pt>
                <c:pt idx="1">
                  <c:v>Electronics</c:v>
                </c:pt>
                <c:pt idx="2">
                  <c:v>Furniture</c:v>
                </c:pt>
              </c:strCache>
            </c:strRef>
          </c:cat>
          <c:val>
            <c:numRef>
              <c:f>'saleswise product'!$B$2:$B$5</c:f>
              <c:numCache>
                <c:formatCode>General</c:formatCode>
                <c:ptCount val="3"/>
                <c:pt idx="0">
                  <c:v>5618442</c:v>
                </c:pt>
                <c:pt idx="1">
                  <c:v>2173464</c:v>
                </c:pt>
                <c:pt idx="2">
                  <c:v>1140604</c:v>
                </c:pt>
              </c:numCache>
            </c:numRef>
          </c:val>
          <c:extLst>
            <c:ext xmlns:c16="http://schemas.microsoft.com/office/drawing/2014/chart" uri="{C3380CC4-5D6E-409C-BE32-E72D297353CC}">
              <c16:uniqueId val="{00000016-5C4F-4228-AD13-4BCE7D6F8C51}"/>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layout>
        <c:manualLayout>
          <c:xMode val="edge"/>
          <c:yMode val="edge"/>
          <c:x val="4.3299987232744946E-2"/>
          <c:y val="8.7565308254963434E-2"/>
          <c:w val="0.67210609116063325"/>
          <c:h val="0.1347972255819119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project final sp ecommerce dataset.xlsx]product vs profit!PivotTable6</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Product</a:t>
            </a:r>
            <a:r>
              <a:rPr lang="en-IN" baseline="0"/>
              <a:t> v/s profit</a:t>
            </a:r>
          </a:p>
        </c:rich>
      </c:tx>
      <c:layout>
        <c:manualLayout>
          <c:xMode val="edge"/>
          <c:yMode val="edge"/>
          <c:x val="0.30298018949181738"/>
          <c:y val="1.6183573993317518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manualLayout>
          <c:layoutTarget val="inner"/>
          <c:xMode val="edge"/>
          <c:yMode val="edge"/>
          <c:x val="0.15675273148995911"/>
          <c:y val="0.18503372418421951"/>
          <c:w val="0.60758835378135878"/>
          <c:h val="0.60638751453312456"/>
        </c:manualLayout>
      </c:layout>
      <c:barChart>
        <c:barDir val="bar"/>
        <c:grouping val="clustered"/>
        <c:varyColors val="0"/>
        <c:ser>
          <c:idx val="0"/>
          <c:order val="0"/>
          <c:tx>
            <c:strRef>
              <c:f>'product vs profit'!$B$1</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'product vs profit'!$A$2:$A$19</c:f>
              <c:strCache>
                <c:ptCount val="17"/>
                <c:pt idx="0">
                  <c:v>Tables</c:v>
                </c:pt>
                <c:pt idx="1">
                  <c:v>Phones</c:v>
                </c:pt>
                <c:pt idx="2">
                  <c:v>Electronic Games</c:v>
                </c:pt>
                <c:pt idx="3">
                  <c:v>Kurti</c:v>
                </c:pt>
                <c:pt idx="4">
                  <c:v>Furnishings</c:v>
                </c:pt>
                <c:pt idx="5">
                  <c:v>Chairs</c:v>
                </c:pt>
                <c:pt idx="6">
                  <c:v>Trousers</c:v>
                </c:pt>
                <c:pt idx="7">
                  <c:v>Saree</c:v>
                </c:pt>
                <c:pt idx="8">
                  <c:v>Printers</c:v>
                </c:pt>
                <c:pt idx="9">
                  <c:v>Shirt</c:v>
                </c:pt>
                <c:pt idx="10">
                  <c:v>Leggings</c:v>
                </c:pt>
                <c:pt idx="11">
                  <c:v>Accessories</c:v>
                </c:pt>
                <c:pt idx="12">
                  <c:v>Skirt</c:v>
                </c:pt>
                <c:pt idx="13">
                  <c:v>T-shirt</c:v>
                </c:pt>
                <c:pt idx="14">
                  <c:v>Bookcases</c:v>
                </c:pt>
                <c:pt idx="15">
                  <c:v>Hankerchief</c:v>
                </c:pt>
                <c:pt idx="16">
                  <c:v>Stole</c:v>
                </c:pt>
              </c:strCache>
            </c:strRef>
          </c:cat>
          <c:val>
            <c:numRef>
              <c:f>'product vs profit'!$B$2:$B$19</c:f>
              <c:numCache>
                <c:formatCode>General</c:formatCode>
                <c:ptCount val="17"/>
                <c:pt idx="0">
                  <c:v>-2616</c:v>
                </c:pt>
                <c:pt idx="1">
                  <c:v>-2370</c:v>
                </c:pt>
                <c:pt idx="2">
                  <c:v>-2208</c:v>
                </c:pt>
                <c:pt idx="3">
                  <c:v>-994</c:v>
                </c:pt>
                <c:pt idx="4">
                  <c:v>516</c:v>
                </c:pt>
                <c:pt idx="5">
                  <c:v>591</c:v>
                </c:pt>
                <c:pt idx="6">
                  <c:v>878</c:v>
                </c:pt>
                <c:pt idx="7">
                  <c:v>1066</c:v>
                </c:pt>
                <c:pt idx="8">
                  <c:v>1093</c:v>
                </c:pt>
                <c:pt idx="9">
                  <c:v>1262</c:v>
                </c:pt>
                <c:pt idx="10">
                  <c:v>1769</c:v>
                </c:pt>
                <c:pt idx="11">
                  <c:v>2973</c:v>
                </c:pt>
                <c:pt idx="12">
                  <c:v>3061</c:v>
                </c:pt>
                <c:pt idx="13">
                  <c:v>3376</c:v>
                </c:pt>
                <c:pt idx="14">
                  <c:v>3564</c:v>
                </c:pt>
                <c:pt idx="15">
                  <c:v>3977</c:v>
                </c:pt>
                <c:pt idx="16">
                  <c:v>8017</c:v>
                </c:pt>
              </c:numCache>
            </c:numRef>
          </c:val>
          <c:extLst>
            <c:ext xmlns:c16="http://schemas.microsoft.com/office/drawing/2014/chart" uri="{C3380CC4-5D6E-409C-BE32-E72D297353CC}">
              <c16:uniqueId val="{00000002-705B-4FBA-A6BF-2ECB8D3CC339}"/>
            </c:ext>
          </c:extLst>
        </c:ser>
        <c:dLbls>
          <c:showLegendKey val="0"/>
          <c:showVal val="0"/>
          <c:showCatName val="0"/>
          <c:showSerName val="0"/>
          <c:showPercent val="0"/>
          <c:showBubbleSize val="0"/>
        </c:dLbls>
        <c:gapWidth val="115"/>
        <c:overlap val="-20"/>
        <c:axId val="522969448"/>
        <c:axId val="522965512"/>
      </c:barChart>
      <c:catAx>
        <c:axId val="522969448"/>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2965512"/>
        <c:crosses val="autoZero"/>
        <c:auto val="1"/>
        <c:lblAlgn val="ctr"/>
        <c:lblOffset val="100"/>
        <c:noMultiLvlLbl val="0"/>
      </c:catAx>
      <c:valAx>
        <c:axId val="5229655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2969448"/>
        <c:crosses val="autoZero"/>
        <c:crossBetween val="between"/>
      </c:valAx>
      <c:spPr>
        <a:noFill/>
        <a:ln>
          <a:noFill/>
        </a:ln>
        <a:effectLst/>
      </c:spPr>
    </c:plotArea>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project final sp ecommerce dataset.xlsx]Sales Trend!PivotTable3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Quantity</a:t>
            </a:r>
            <a:r>
              <a:rPr lang="en-IN" baseline="0"/>
              <a:t> and Profit Trend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w="9525">
              <a:solidFill>
                <a:schemeClr val="accent2">
                  <a:shade val="76000"/>
                </a:schemeClr>
              </a:solidFill>
              <a:round/>
            </a:ln>
            <a:effectLst>
              <a:outerShdw blurRad="57150" dist="19050" dir="5400000" algn="ctr" rotWithShape="0">
                <a:srgbClr val="000000">
                  <a:alpha val="63000"/>
                </a:srgbClr>
              </a:outerShdw>
            </a:effectLst>
          </c:spPr>
        </c:marker>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none"/>
        </c:marker>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w="9525">
              <a:solidFill>
                <a:schemeClr val="accent2">
                  <a:shade val="76000"/>
                </a:schemeClr>
              </a:solidFill>
              <a:round/>
            </a:ln>
            <a:effectLst>
              <a:outerShdw blurRad="57150" dist="19050" dir="5400000" algn="ctr" rotWithShape="0">
                <a:srgbClr val="000000">
                  <a:alpha val="63000"/>
                </a:srgbClr>
              </a:outerShdw>
            </a:effectLst>
          </c:spPr>
        </c:marker>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none"/>
        </c:marker>
      </c:pivotFmt>
      <c:pivotFmt>
        <c:idx val="5"/>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w="9525">
              <a:solidFill>
                <a:schemeClr val="accent2">
                  <a:shade val="76000"/>
                </a:schemeClr>
              </a:solidFill>
              <a:round/>
            </a:ln>
            <a:effectLst>
              <a:outerShdw blurRad="57150" dist="19050" dir="5400000" algn="ctr" rotWithShape="0">
                <a:srgbClr val="000000">
                  <a:alpha val="63000"/>
                </a:srgbClr>
              </a:outerShdw>
            </a:effectLst>
          </c:spPr>
        </c:marker>
      </c:pivotFmt>
      <c:pivotFmt>
        <c:idx val="6"/>
        <c:spPr>
          <a:ln w="34925" cap="rnd">
            <a:solidFill>
              <a:schemeClr val="accent2"/>
            </a:solidFill>
            <a:round/>
          </a:ln>
          <a:effectLst>
            <a:outerShdw blurRad="57150" dist="19050" dir="5400000" algn="ctr" rotWithShape="0">
              <a:srgbClr val="000000">
                <a:alpha val="63000"/>
              </a:srgbClr>
            </a:outerShdw>
          </a:effectLst>
        </c:spPr>
        <c:marker>
          <c:symbol val="none"/>
        </c:marker>
      </c:pivotFmt>
    </c:pivotFmts>
    <c:plotArea>
      <c:layout/>
      <c:lineChart>
        <c:grouping val="standard"/>
        <c:varyColors val="0"/>
        <c:ser>
          <c:idx val="0"/>
          <c:order val="0"/>
          <c:tx>
            <c:strRef>
              <c:f>'Sales Trend'!$M$1</c:f>
              <c:strCache>
                <c:ptCount val="1"/>
                <c:pt idx="0">
                  <c:v>Sum of Profit</c:v>
                </c:pt>
              </c:strCache>
            </c:strRef>
          </c:tx>
          <c:spPr>
            <a:ln w="34925" cap="rnd">
              <a:solidFill>
                <a:schemeClr val="accent2">
                  <a:shade val="76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w="9525">
                <a:solidFill>
                  <a:schemeClr val="accent2">
                    <a:shade val="76000"/>
                  </a:schemeClr>
                </a:solidFill>
                <a:round/>
              </a:ln>
              <a:effectLst>
                <a:outerShdw blurRad="57150" dist="19050" dir="5400000" algn="ctr" rotWithShape="0">
                  <a:srgbClr val="000000">
                    <a:alpha val="63000"/>
                  </a:srgbClr>
                </a:outerShdw>
              </a:effectLst>
            </c:spPr>
          </c:marker>
          <c:cat>
            <c:multiLvlStrRef>
              <c:f>'Sales Trend'!$L$2:$L$20</c:f>
              <c:multiLvlStrCache>
                <c:ptCount val="12"/>
                <c:lvl>
                  <c:pt idx="0">
                    <c:v>Apr</c:v>
                  </c:pt>
                  <c:pt idx="1">
                    <c:v>May</c:v>
                  </c:pt>
                  <c:pt idx="2">
                    <c:v>Jun</c:v>
                  </c:pt>
                  <c:pt idx="3">
                    <c:v>Jul</c:v>
                  </c:pt>
                  <c:pt idx="4">
                    <c:v>Aug</c:v>
                  </c:pt>
                  <c:pt idx="5">
                    <c:v>Sep</c:v>
                  </c:pt>
                  <c:pt idx="6">
                    <c:v>Oct</c:v>
                  </c:pt>
                  <c:pt idx="7">
                    <c:v>Nov</c:v>
                  </c:pt>
                  <c:pt idx="8">
                    <c:v>Dec</c:v>
                  </c:pt>
                  <c:pt idx="9">
                    <c:v>Jan</c:v>
                  </c:pt>
                  <c:pt idx="10">
                    <c:v>Feb</c:v>
                  </c:pt>
                  <c:pt idx="11">
                    <c:v>Mar</c:v>
                  </c:pt>
                </c:lvl>
                <c:lvl>
                  <c:pt idx="0">
                    <c:v>Qtr2</c:v>
                  </c:pt>
                  <c:pt idx="3">
                    <c:v>Qtr3</c:v>
                  </c:pt>
                  <c:pt idx="6">
                    <c:v>Qtr4</c:v>
                  </c:pt>
                  <c:pt idx="9">
                    <c:v>Qtr1</c:v>
                  </c:pt>
                </c:lvl>
                <c:lvl>
                  <c:pt idx="0">
                    <c:v>2018</c:v>
                  </c:pt>
                  <c:pt idx="9">
                    <c:v>2019</c:v>
                  </c:pt>
                </c:lvl>
              </c:multiLvlStrCache>
            </c:multiLvlStrRef>
          </c:cat>
          <c:val>
            <c:numRef>
              <c:f>'Sales Trend'!$M$2:$M$20</c:f>
              <c:numCache>
                <c:formatCode>General</c:formatCode>
                <c:ptCount val="12"/>
                <c:pt idx="0">
                  <c:v>-3960</c:v>
                </c:pt>
                <c:pt idx="1">
                  <c:v>-3584</c:v>
                </c:pt>
                <c:pt idx="2">
                  <c:v>-4970</c:v>
                </c:pt>
                <c:pt idx="3">
                  <c:v>-2138</c:v>
                </c:pt>
                <c:pt idx="4">
                  <c:v>-2180</c:v>
                </c:pt>
                <c:pt idx="5">
                  <c:v>-4963</c:v>
                </c:pt>
                <c:pt idx="6">
                  <c:v>3093</c:v>
                </c:pt>
                <c:pt idx="7">
                  <c:v>11619</c:v>
                </c:pt>
                <c:pt idx="8">
                  <c:v>5284</c:v>
                </c:pt>
                <c:pt idx="9">
                  <c:v>9760</c:v>
                </c:pt>
                <c:pt idx="10">
                  <c:v>5917</c:v>
                </c:pt>
                <c:pt idx="11">
                  <c:v>10077</c:v>
                </c:pt>
              </c:numCache>
            </c:numRef>
          </c:val>
          <c:smooth val="0"/>
          <c:extLst>
            <c:ext xmlns:c16="http://schemas.microsoft.com/office/drawing/2014/chart" uri="{C3380CC4-5D6E-409C-BE32-E72D297353CC}">
              <c16:uniqueId val="{00000000-C466-4D58-9ED0-9C373E360FD2}"/>
            </c:ext>
          </c:extLst>
        </c:ser>
        <c:dLbls>
          <c:showLegendKey val="0"/>
          <c:showVal val="0"/>
          <c:showCatName val="0"/>
          <c:showSerName val="0"/>
          <c:showPercent val="0"/>
          <c:showBubbleSize val="0"/>
        </c:dLbls>
        <c:marker val="1"/>
        <c:smooth val="0"/>
        <c:axId val="451599376"/>
        <c:axId val="451605608"/>
      </c:lineChart>
      <c:lineChart>
        <c:grouping val="standard"/>
        <c:varyColors val="0"/>
        <c:ser>
          <c:idx val="1"/>
          <c:order val="1"/>
          <c:tx>
            <c:strRef>
              <c:f>'Sales Trend'!$N$1</c:f>
              <c:strCache>
                <c:ptCount val="1"/>
                <c:pt idx="0">
                  <c:v>Sum of Quantity</c:v>
                </c:pt>
              </c:strCache>
            </c:strRef>
          </c:tx>
          <c:spPr>
            <a:ln w="34925" cap="rnd">
              <a:solidFill>
                <a:schemeClr val="accent2">
                  <a:tint val="77000"/>
                </a:schemeClr>
              </a:solidFill>
              <a:round/>
            </a:ln>
            <a:effectLst>
              <a:outerShdw blurRad="57150" dist="19050" dir="5400000" algn="ctr" rotWithShape="0">
                <a:srgbClr val="000000">
                  <a:alpha val="63000"/>
                </a:srgbClr>
              </a:outerShdw>
            </a:effectLst>
          </c:spPr>
          <c:marker>
            <c:symbol val="none"/>
          </c:marker>
          <c:cat>
            <c:multiLvlStrRef>
              <c:f>'Sales Trend'!$L$2:$L$20</c:f>
              <c:multiLvlStrCache>
                <c:ptCount val="12"/>
                <c:lvl>
                  <c:pt idx="0">
                    <c:v>Apr</c:v>
                  </c:pt>
                  <c:pt idx="1">
                    <c:v>May</c:v>
                  </c:pt>
                  <c:pt idx="2">
                    <c:v>Jun</c:v>
                  </c:pt>
                  <c:pt idx="3">
                    <c:v>Jul</c:v>
                  </c:pt>
                  <c:pt idx="4">
                    <c:v>Aug</c:v>
                  </c:pt>
                  <c:pt idx="5">
                    <c:v>Sep</c:v>
                  </c:pt>
                  <c:pt idx="6">
                    <c:v>Oct</c:v>
                  </c:pt>
                  <c:pt idx="7">
                    <c:v>Nov</c:v>
                  </c:pt>
                  <c:pt idx="8">
                    <c:v>Dec</c:v>
                  </c:pt>
                  <c:pt idx="9">
                    <c:v>Jan</c:v>
                  </c:pt>
                  <c:pt idx="10">
                    <c:v>Feb</c:v>
                  </c:pt>
                  <c:pt idx="11">
                    <c:v>Mar</c:v>
                  </c:pt>
                </c:lvl>
                <c:lvl>
                  <c:pt idx="0">
                    <c:v>Qtr2</c:v>
                  </c:pt>
                  <c:pt idx="3">
                    <c:v>Qtr3</c:v>
                  </c:pt>
                  <c:pt idx="6">
                    <c:v>Qtr4</c:v>
                  </c:pt>
                  <c:pt idx="9">
                    <c:v>Qtr1</c:v>
                  </c:pt>
                </c:lvl>
                <c:lvl>
                  <c:pt idx="0">
                    <c:v>2018</c:v>
                  </c:pt>
                  <c:pt idx="9">
                    <c:v>2019</c:v>
                  </c:pt>
                </c:lvl>
              </c:multiLvlStrCache>
            </c:multiLvlStrRef>
          </c:cat>
          <c:val>
            <c:numRef>
              <c:f>'Sales Trend'!$N$2:$N$20</c:f>
              <c:numCache>
                <c:formatCode>General</c:formatCode>
                <c:ptCount val="12"/>
                <c:pt idx="0">
                  <c:v>389</c:v>
                </c:pt>
                <c:pt idx="1">
                  <c:v>423</c:v>
                </c:pt>
                <c:pt idx="2">
                  <c:v>369</c:v>
                </c:pt>
                <c:pt idx="3">
                  <c:v>240</c:v>
                </c:pt>
                <c:pt idx="4">
                  <c:v>446</c:v>
                </c:pt>
                <c:pt idx="5">
                  <c:v>331</c:v>
                </c:pt>
                <c:pt idx="6">
                  <c:v>419</c:v>
                </c:pt>
                <c:pt idx="7">
                  <c:v>578</c:v>
                </c:pt>
                <c:pt idx="8">
                  <c:v>412</c:v>
                </c:pt>
                <c:pt idx="9">
                  <c:v>745</c:v>
                </c:pt>
                <c:pt idx="10">
                  <c:v>512</c:v>
                </c:pt>
                <c:pt idx="11">
                  <c:v>751</c:v>
                </c:pt>
              </c:numCache>
            </c:numRef>
          </c:val>
          <c:smooth val="0"/>
          <c:extLst>
            <c:ext xmlns:c16="http://schemas.microsoft.com/office/drawing/2014/chart" uri="{C3380CC4-5D6E-409C-BE32-E72D297353CC}">
              <c16:uniqueId val="{00000001-C466-4D58-9ED0-9C373E360FD2}"/>
            </c:ext>
          </c:extLst>
        </c:ser>
        <c:dLbls>
          <c:showLegendKey val="0"/>
          <c:showVal val="0"/>
          <c:showCatName val="0"/>
          <c:showSerName val="0"/>
          <c:showPercent val="0"/>
          <c:showBubbleSize val="0"/>
        </c:dLbls>
        <c:marker val="1"/>
        <c:smooth val="0"/>
        <c:axId val="523330464"/>
        <c:axId val="523328824"/>
      </c:lineChart>
      <c:catAx>
        <c:axId val="451599376"/>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51605608"/>
        <c:crosses val="autoZero"/>
        <c:auto val="1"/>
        <c:lblAlgn val="ctr"/>
        <c:lblOffset val="100"/>
        <c:noMultiLvlLbl val="0"/>
      </c:catAx>
      <c:valAx>
        <c:axId val="4516056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51599376"/>
        <c:crosses val="autoZero"/>
        <c:crossBetween val="between"/>
      </c:valAx>
      <c:valAx>
        <c:axId val="52332882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3330464"/>
        <c:crosses val="max"/>
        <c:crossBetween val="between"/>
      </c:valAx>
      <c:catAx>
        <c:axId val="523330464"/>
        <c:scaling>
          <c:orientation val="minMax"/>
        </c:scaling>
        <c:delete val="1"/>
        <c:axPos val="b"/>
        <c:numFmt formatCode="General" sourceLinked="1"/>
        <c:majorTickMark val="out"/>
        <c:minorTickMark val="none"/>
        <c:tickLblPos val="nextTo"/>
        <c:crossAx val="523328824"/>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project final sp ecommerce dataset.xlsx]Sales Trend!PivotTable1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Sales</a:t>
            </a:r>
            <a:r>
              <a:rPr lang="en-IN" baseline="0"/>
              <a:t> and Profit Trend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w="9525">
              <a:solidFill>
                <a:schemeClr val="accent2">
                  <a:shade val="76000"/>
                </a:schemeClr>
              </a:solidFill>
              <a:round/>
            </a:ln>
            <a:effectLst>
              <a:outerShdw blurRad="57150" dist="19050" dir="5400000" algn="ctr" rotWithShape="0">
                <a:srgbClr val="000000">
                  <a:alpha val="63000"/>
                </a:srgbClr>
              </a:outerShdw>
            </a:effectLst>
          </c:spPr>
        </c:marker>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w="9525">
              <a:solidFill>
                <a:schemeClr val="accent2">
                  <a:tint val="77000"/>
                </a:schemeClr>
              </a:solidFill>
              <a:round/>
            </a:ln>
            <a:effectLst>
              <a:outerShdw blurRad="57150" dist="19050" dir="5400000" algn="ctr" rotWithShape="0">
                <a:srgbClr val="000000">
                  <a:alpha val="63000"/>
                </a:srgbClr>
              </a:outerShdw>
            </a:effectLst>
          </c:spPr>
        </c:marker>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w="9525">
              <a:solidFill>
                <a:schemeClr val="accent2">
                  <a:shade val="76000"/>
                </a:schemeClr>
              </a:solidFill>
              <a:round/>
            </a:ln>
            <a:effectLst>
              <a:outerShdw blurRad="57150" dist="19050" dir="5400000" algn="ctr" rotWithShape="0">
                <a:srgbClr val="000000">
                  <a:alpha val="63000"/>
                </a:srgbClr>
              </a:outerShdw>
            </a:effectLst>
          </c:spPr>
        </c:marker>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w="9525">
              <a:solidFill>
                <a:schemeClr val="accent2">
                  <a:tint val="77000"/>
                </a:schemeClr>
              </a:solidFill>
              <a:round/>
            </a:ln>
            <a:effectLst>
              <a:outerShdw blurRad="57150" dist="19050" dir="5400000" algn="ctr" rotWithShape="0">
                <a:srgbClr val="000000">
                  <a:alpha val="63000"/>
                </a:srgbClr>
              </a:outerShdw>
            </a:effectLst>
          </c:spPr>
        </c:marker>
      </c:pivotFmt>
      <c:pivotFmt>
        <c:idx val="4"/>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w="9525">
              <a:solidFill>
                <a:schemeClr val="accent2">
                  <a:shade val="76000"/>
                </a:schemeClr>
              </a:solidFill>
              <a:round/>
            </a:ln>
            <a:effectLst>
              <a:outerShdw blurRad="57150" dist="19050" dir="5400000" algn="ctr" rotWithShape="0">
                <a:srgbClr val="000000">
                  <a:alpha val="63000"/>
                </a:srgbClr>
              </a:outerShdw>
            </a:effectLst>
          </c:spPr>
        </c:marker>
      </c:pivotFmt>
      <c:pivotFmt>
        <c:idx val="5"/>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w="9525">
              <a:solidFill>
                <a:schemeClr val="accent2">
                  <a:tint val="77000"/>
                </a:schemeClr>
              </a:solidFill>
              <a:round/>
            </a:ln>
            <a:effectLst>
              <a:outerShdw blurRad="57150" dist="19050" dir="5400000" algn="ctr" rotWithShape="0">
                <a:srgbClr val="000000">
                  <a:alpha val="63000"/>
                </a:srgbClr>
              </a:outerShdw>
            </a:effectLst>
          </c:spPr>
        </c:marker>
      </c:pivotFmt>
    </c:pivotFmts>
    <c:plotArea>
      <c:layout/>
      <c:lineChart>
        <c:grouping val="standard"/>
        <c:varyColors val="0"/>
        <c:ser>
          <c:idx val="0"/>
          <c:order val="0"/>
          <c:tx>
            <c:strRef>
              <c:f>'Sales Trend'!$B$1</c:f>
              <c:strCache>
                <c:ptCount val="1"/>
                <c:pt idx="0">
                  <c:v>Sum of Sales</c:v>
                </c:pt>
              </c:strCache>
            </c:strRef>
          </c:tx>
          <c:spPr>
            <a:ln w="34925" cap="rnd">
              <a:solidFill>
                <a:schemeClr val="accent2">
                  <a:shade val="76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w="9525">
                <a:solidFill>
                  <a:schemeClr val="accent2">
                    <a:shade val="76000"/>
                  </a:schemeClr>
                </a:solidFill>
                <a:round/>
              </a:ln>
              <a:effectLst>
                <a:outerShdw blurRad="57150" dist="19050" dir="5400000" algn="ctr" rotWithShape="0">
                  <a:srgbClr val="000000">
                    <a:alpha val="63000"/>
                  </a:srgbClr>
                </a:outerShdw>
              </a:effectLst>
            </c:spPr>
          </c:marker>
          <c:cat>
            <c:multiLvlStrRef>
              <c:f>'Sales Trend'!$A$2:$A$20</c:f>
              <c:multiLvlStrCache>
                <c:ptCount val="12"/>
                <c:lvl>
                  <c:pt idx="0">
                    <c:v>Apr</c:v>
                  </c:pt>
                  <c:pt idx="1">
                    <c:v>May</c:v>
                  </c:pt>
                  <c:pt idx="2">
                    <c:v>Jun</c:v>
                  </c:pt>
                  <c:pt idx="3">
                    <c:v>Jul</c:v>
                  </c:pt>
                  <c:pt idx="4">
                    <c:v>Aug</c:v>
                  </c:pt>
                  <c:pt idx="5">
                    <c:v>Sep</c:v>
                  </c:pt>
                  <c:pt idx="6">
                    <c:v>Oct</c:v>
                  </c:pt>
                  <c:pt idx="7">
                    <c:v>Nov</c:v>
                  </c:pt>
                  <c:pt idx="8">
                    <c:v>Dec</c:v>
                  </c:pt>
                  <c:pt idx="9">
                    <c:v>Jan</c:v>
                  </c:pt>
                  <c:pt idx="10">
                    <c:v>Feb</c:v>
                  </c:pt>
                  <c:pt idx="11">
                    <c:v>Mar</c:v>
                  </c:pt>
                </c:lvl>
                <c:lvl>
                  <c:pt idx="0">
                    <c:v>Qtr2</c:v>
                  </c:pt>
                  <c:pt idx="3">
                    <c:v>Qtr3</c:v>
                  </c:pt>
                  <c:pt idx="6">
                    <c:v>Qtr4</c:v>
                  </c:pt>
                  <c:pt idx="9">
                    <c:v>Qtr1</c:v>
                  </c:pt>
                </c:lvl>
                <c:lvl>
                  <c:pt idx="0">
                    <c:v>2018</c:v>
                  </c:pt>
                  <c:pt idx="9">
                    <c:v>2019</c:v>
                  </c:pt>
                </c:lvl>
              </c:multiLvlStrCache>
            </c:multiLvlStrRef>
          </c:cat>
          <c:val>
            <c:numRef>
              <c:f>'Sales Trend'!$B$2:$B$20</c:f>
              <c:numCache>
                <c:formatCode>General</c:formatCode>
                <c:ptCount val="12"/>
                <c:pt idx="0">
                  <c:v>452887</c:v>
                </c:pt>
                <c:pt idx="1">
                  <c:v>742501</c:v>
                </c:pt>
                <c:pt idx="2">
                  <c:v>425730</c:v>
                </c:pt>
                <c:pt idx="3">
                  <c:v>155027</c:v>
                </c:pt>
                <c:pt idx="4">
                  <c:v>794330</c:v>
                </c:pt>
                <c:pt idx="5">
                  <c:v>487192</c:v>
                </c:pt>
                <c:pt idx="6">
                  <c:v>508863</c:v>
                </c:pt>
                <c:pt idx="7">
                  <c:v>1026724</c:v>
                </c:pt>
                <c:pt idx="8">
                  <c:v>639298</c:v>
                </c:pt>
                <c:pt idx="9">
                  <c:v>1440020</c:v>
                </c:pt>
                <c:pt idx="10">
                  <c:v>638162</c:v>
                </c:pt>
                <c:pt idx="11">
                  <c:v>1621776</c:v>
                </c:pt>
              </c:numCache>
            </c:numRef>
          </c:val>
          <c:smooth val="0"/>
          <c:extLst>
            <c:ext xmlns:c16="http://schemas.microsoft.com/office/drawing/2014/chart" uri="{C3380CC4-5D6E-409C-BE32-E72D297353CC}">
              <c16:uniqueId val="{00000000-5F5A-4518-B8F6-FB66D0D2CD71}"/>
            </c:ext>
          </c:extLst>
        </c:ser>
        <c:dLbls>
          <c:showLegendKey val="0"/>
          <c:showVal val="0"/>
          <c:showCatName val="0"/>
          <c:showSerName val="0"/>
          <c:showPercent val="0"/>
          <c:showBubbleSize val="0"/>
        </c:dLbls>
        <c:marker val="1"/>
        <c:smooth val="0"/>
        <c:axId val="450532304"/>
        <c:axId val="450529024"/>
      </c:lineChart>
      <c:lineChart>
        <c:grouping val="standard"/>
        <c:varyColors val="0"/>
        <c:ser>
          <c:idx val="1"/>
          <c:order val="1"/>
          <c:tx>
            <c:strRef>
              <c:f>'Sales Trend'!$C$1</c:f>
              <c:strCache>
                <c:ptCount val="1"/>
                <c:pt idx="0">
                  <c:v>Sum of Profit</c:v>
                </c:pt>
              </c:strCache>
            </c:strRef>
          </c:tx>
          <c:spPr>
            <a:ln w="34925" cap="rnd">
              <a:solidFill>
                <a:schemeClr val="accent2">
                  <a:tint val="77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w="9525">
                <a:solidFill>
                  <a:schemeClr val="accent2">
                    <a:tint val="77000"/>
                  </a:schemeClr>
                </a:solidFill>
                <a:round/>
              </a:ln>
              <a:effectLst>
                <a:outerShdw blurRad="57150" dist="19050" dir="5400000" algn="ctr" rotWithShape="0">
                  <a:srgbClr val="000000">
                    <a:alpha val="63000"/>
                  </a:srgbClr>
                </a:outerShdw>
              </a:effectLst>
            </c:spPr>
          </c:marker>
          <c:cat>
            <c:multiLvlStrRef>
              <c:f>'Sales Trend'!$A$2:$A$20</c:f>
              <c:multiLvlStrCache>
                <c:ptCount val="12"/>
                <c:lvl>
                  <c:pt idx="0">
                    <c:v>Apr</c:v>
                  </c:pt>
                  <c:pt idx="1">
                    <c:v>May</c:v>
                  </c:pt>
                  <c:pt idx="2">
                    <c:v>Jun</c:v>
                  </c:pt>
                  <c:pt idx="3">
                    <c:v>Jul</c:v>
                  </c:pt>
                  <c:pt idx="4">
                    <c:v>Aug</c:v>
                  </c:pt>
                  <c:pt idx="5">
                    <c:v>Sep</c:v>
                  </c:pt>
                  <c:pt idx="6">
                    <c:v>Oct</c:v>
                  </c:pt>
                  <c:pt idx="7">
                    <c:v>Nov</c:v>
                  </c:pt>
                  <c:pt idx="8">
                    <c:v>Dec</c:v>
                  </c:pt>
                  <c:pt idx="9">
                    <c:v>Jan</c:v>
                  </c:pt>
                  <c:pt idx="10">
                    <c:v>Feb</c:v>
                  </c:pt>
                  <c:pt idx="11">
                    <c:v>Mar</c:v>
                  </c:pt>
                </c:lvl>
                <c:lvl>
                  <c:pt idx="0">
                    <c:v>Qtr2</c:v>
                  </c:pt>
                  <c:pt idx="3">
                    <c:v>Qtr3</c:v>
                  </c:pt>
                  <c:pt idx="6">
                    <c:v>Qtr4</c:v>
                  </c:pt>
                  <c:pt idx="9">
                    <c:v>Qtr1</c:v>
                  </c:pt>
                </c:lvl>
                <c:lvl>
                  <c:pt idx="0">
                    <c:v>2018</c:v>
                  </c:pt>
                  <c:pt idx="9">
                    <c:v>2019</c:v>
                  </c:pt>
                </c:lvl>
              </c:multiLvlStrCache>
            </c:multiLvlStrRef>
          </c:cat>
          <c:val>
            <c:numRef>
              <c:f>'Sales Trend'!$C$2:$C$20</c:f>
              <c:numCache>
                <c:formatCode>General</c:formatCode>
                <c:ptCount val="12"/>
                <c:pt idx="0">
                  <c:v>-3960</c:v>
                </c:pt>
                <c:pt idx="1">
                  <c:v>-3584</c:v>
                </c:pt>
                <c:pt idx="2">
                  <c:v>-4970</c:v>
                </c:pt>
                <c:pt idx="3">
                  <c:v>-2138</c:v>
                </c:pt>
                <c:pt idx="4">
                  <c:v>-2180</c:v>
                </c:pt>
                <c:pt idx="5">
                  <c:v>-4963</c:v>
                </c:pt>
                <c:pt idx="6">
                  <c:v>3093</c:v>
                </c:pt>
                <c:pt idx="7">
                  <c:v>11619</c:v>
                </c:pt>
                <c:pt idx="8">
                  <c:v>5284</c:v>
                </c:pt>
                <c:pt idx="9">
                  <c:v>9760</c:v>
                </c:pt>
                <c:pt idx="10">
                  <c:v>5917</c:v>
                </c:pt>
                <c:pt idx="11">
                  <c:v>10077</c:v>
                </c:pt>
              </c:numCache>
            </c:numRef>
          </c:val>
          <c:smooth val="0"/>
          <c:extLst>
            <c:ext xmlns:c16="http://schemas.microsoft.com/office/drawing/2014/chart" uri="{C3380CC4-5D6E-409C-BE32-E72D297353CC}">
              <c16:uniqueId val="{00000001-5F5A-4518-B8F6-FB66D0D2CD71}"/>
            </c:ext>
          </c:extLst>
        </c:ser>
        <c:dLbls>
          <c:showLegendKey val="0"/>
          <c:showVal val="0"/>
          <c:showCatName val="0"/>
          <c:showSerName val="0"/>
          <c:showPercent val="0"/>
          <c:showBubbleSize val="0"/>
        </c:dLbls>
        <c:marker val="1"/>
        <c:smooth val="0"/>
        <c:axId val="450542144"/>
        <c:axId val="450541160"/>
      </c:lineChart>
      <c:catAx>
        <c:axId val="450532304"/>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50529024"/>
        <c:crosses val="autoZero"/>
        <c:auto val="1"/>
        <c:lblAlgn val="ctr"/>
        <c:lblOffset val="100"/>
        <c:noMultiLvlLbl val="0"/>
      </c:catAx>
      <c:valAx>
        <c:axId val="4505290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50532304"/>
        <c:crosses val="autoZero"/>
        <c:crossBetween val="between"/>
      </c:valAx>
      <c:valAx>
        <c:axId val="45054116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50542144"/>
        <c:crosses val="max"/>
        <c:crossBetween val="between"/>
      </c:valAx>
      <c:catAx>
        <c:axId val="450542144"/>
        <c:scaling>
          <c:orientation val="minMax"/>
        </c:scaling>
        <c:delete val="1"/>
        <c:axPos val="b"/>
        <c:numFmt formatCode="General" sourceLinked="1"/>
        <c:majorTickMark val="out"/>
        <c:minorTickMark val="none"/>
        <c:tickLblPos val="nextTo"/>
        <c:crossAx val="450541160"/>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project final sp ecommerce dataset.xlsx]state vs sales amount!PivotTable2</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r>
              <a:rPr lang="en-US" sz="1800" b="0" i="0" baseline="0">
                <a:effectLst/>
              </a:rPr>
              <a:t>Citywise Sales</a:t>
            </a:r>
            <a:endParaRPr lang="en-IN">
              <a:effectLst/>
            </a:endParaRPr>
          </a:p>
        </c:rich>
      </c:tx>
      <c:layout>
        <c:manualLayout>
          <c:xMode val="edge"/>
          <c:yMode val="edge"/>
          <c:x val="0.30206455963347556"/>
          <c:y val="0"/>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manualLayout>
          <c:layoutTarget val="inner"/>
          <c:xMode val="edge"/>
          <c:yMode val="edge"/>
          <c:x val="0.27263453666954907"/>
          <c:y val="0.20840077598995776"/>
          <c:w val="0.641262621606566"/>
          <c:h val="0.64548389543792584"/>
        </c:manualLayout>
      </c:layout>
      <c:barChart>
        <c:barDir val="bar"/>
        <c:grouping val="clustered"/>
        <c:varyColors val="0"/>
        <c:ser>
          <c:idx val="0"/>
          <c:order val="0"/>
          <c:tx>
            <c:strRef>
              <c:f>'state vs sales amount'!$F$2</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'state vs sales amount'!$E$3:$E$27</c:f>
              <c:strCache>
                <c:ptCount val="24"/>
                <c:pt idx="0">
                  <c:v>Amritsar</c:v>
                </c:pt>
                <c:pt idx="1">
                  <c:v>Gangtok</c:v>
                </c:pt>
                <c:pt idx="2">
                  <c:v>Surat</c:v>
                </c:pt>
                <c:pt idx="3">
                  <c:v>Chennai</c:v>
                </c:pt>
                <c:pt idx="4">
                  <c:v>Lucknow</c:v>
                </c:pt>
                <c:pt idx="5">
                  <c:v>Goa</c:v>
                </c:pt>
                <c:pt idx="6">
                  <c:v>Simla</c:v>
                </c:pt>
                <c:pt idx="7">
                  <c:v>Jaipur</c:v>
                </c:pt>
                <c:pt idx="8">
                  <c:v>Bangalore</c:v>
                </c:pt>
                <c:pt idx="9">
                  <c:v>Thiruvananthapuram</c:v>
                </c:pt>
                <c:pt idx="10">
                  <c:v>Kashmir</c:v>
                </c:pt>
                <c:pt idx="11">
                  <c:v>Udaipur</c:v>
                </c:pt>
                <c:pt idx="12">
                  <c:v>Patna</c:v>
                </c:pt>
                <c:pt idx="13">
                  <c:v>Hyderabad</c:v>
                </c:pt>
                <c:pt idx="14">
                  <c:v>Chandigarh</c:v>
                </c:pt>
                <c:pt idx="15">
                  <c:v>Kohima</c:v>
                </c:pt>
                <c:pt idx="16">
                  <c:v>Ahmedabad</c:v>
                </c:pt>
                <c:pt idx="17">
                  <c:v>Kolkata</c:v>
                </c:pt>
                <c:pt idx="18">
                  <c:v>Allahabad</c:v>
                </c:pt>
                <c:pt idx="19">
                  <c:v>Bhopal</c:v>
                </c:pt>
                <c:pt idx="20">
                  <c:v>Delhi</c:v>
                </c:pt>
                <c:pt idx="21">
                  <c:v>Pune</c:v>
                </c:pt>
                <c:pt idx="22">
                  <c:v>Mumbai</c:v>
                </c:pt>
                <c:pt idx="23">
                  <c:v>Indore</c:v>
                </c:pt>
              </c:strCache>
            </c:strRef>
          </c:cat>
          <c:val>
            <c:numRef>
              <c:f>'state vs sales amount'!$F$3:$F$27</c:f>
              <c:numCache>
                <c:formatCode>General</c:formatCode>
                <c:ptCount val="24"/>
                <c:pt idx="0">
                  <c:v>26879</c:v>
                </c:pt>
                <c:pt idx="1">
                  <c:v>47846</c:v>
                </c:pt>
                <c:pt idx="2">
                  <c:v>84071</c:v>
                </c:pt>
                <c:pt idx="3">
                  <c:v>114851</c:v>
                </c:pt>
                <c:pt idx="4">
                  <c:v>117365</c:v>
                </c:pt>
                <c:pt idx="5">
                  <c:v>125628</c:v>
                </c:pt>
                <c:pt idx="6">
                  <c:v>150452</c:v>
                </c:pt>
                <c:pt idx="7">
                  <c:v>181817</c:v>
                </c:pt>
                <c:pt idx="8">
                  <c:v>193610</c:v>
                </c:pt>
                <c:pt idx="9">
                  <c:v>203668</c:v>
                </c:pt>
                <c:pt idx="10">
                  <c:v>211219</c:v>
                </c:pt>
                <c:pt idx="11">
                  <c:v>215733</c:v>
                </c:pt>
                <c:pt idx="12">
                  <c:v>231504</c:v>
                </c:pt>
                <c:pt idx="13">
                  <c:v>269141</c:v>
                </c:pt>
                <c:pt idx="14">
                  <c:v>284545</c:v>
                </c:pt>
                <c:pt idx="15">
                  <c:v>310738</c:v>
                </c:pt>
                <c:pt idx="16">
                  <c:v>321108</c:v>
                </c:pt>
                <c:pt idx="17">
                  <c:v>357648</c:v>
                </c:pt>
                <c:pt idx="18">
                  <c:v>445724</c:v>
                </c:pt>
                <c:pt idx="19">
                  <c:v>487184</c:v>
                </c:pt>
                <c:pt idx="20">
                  <c:v>515572</c:v>
                </c:pt>
                <c:pt idx="21">
                  <c:v>909029</c:v>
                </c:pt>
                <c:pt idx="22">
                  <c:v>1061310</c:v>
                </c:pt>
                <c:pt idx="23">
                  <c:v>2065868</c:v>
                </c:pt>
              </c:numCache>
            </c:numRef>
          </c:val>
          <c:extLst>
            <c:ext xmlns:c16="http://schemas.microsoft.com/office/drawing/2014/chart" uri="{C3380CC4-5D6E-409C-BE32-E72D297353CC}">
              <c16:uniqueId val="{00000002-C6C1-4C5E-ADE8-6F6812193A50}"/>
            </c:ext>
          </c:extLst>
        </c:ser>
        <c:dLbls>
          <c:showLegendKey val="0"/>
          <c:showVal val="0"/>
          <c:showCatName val="0"/>
          <c:showSerName val="0"/>
          <c:showPercent val="0"/>
          <c:showBubbleSize val="0"/>
        </c:dLbls>
        <c:gapWidth val="115"/>
        <c:overlap val="-20"/>
        <c:axId val="495621664"/>
        <c:axId val="495620680"/>
      </c:barChart>
      <c:catAx>
        <c:axId val="49562166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600" b="0" i="0" u="none" strike="noStrike" kern="1200" baseline="0">
                <a:solidFill>
                  <a:schemeClr val="lt1">
                    <a:lumMod val="85000"/>
                  </a:schemeClr>
                </a:solidFill>
                <a:latin typeface="+mn-lt"/>
                <a:ea typeface="+mn-ea"/>
                <a:cs typeface="+mn-cs"/>
              </a:defRPr>
            </a:pPr>
            <a:endParaRPr lang="en-US"/>
          </a:p>
        </c:txPr>
        <c:crossAx val="495620680"/>
        <c:crosses val="autoZero"/>
        <c:auto val="1"/>
        <c:lblAlgn val="ctr"/>
        <c:lblOffset val="100"/>
        <c:noMultiLvlLbl val="0"/>
      </c:catAx>
      <c:valAx>
        <c:axId val="49562068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95621664"/>
        <c:crosses val="autoZero"/>
        <c:crossBetween val="between"/>
      </c:valAx>
      <c:spPr>
        <a:noFill/>
        <a:ln>
          <a:noFill/>
        </a:ln>
        <a:effectLst/>
      </c:spPr>
    </c:plotArea>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project final sp ecommerce dataset.xlsx]state vs sales amount!PivotTable3</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600"/>
              <a:t>Statewise sales</a:t>
            </a:r>
          </a:p>
        </c:rich>
      </c:tx>
      <c:layout>
        <c:manualLayout>
          <c:xMode val="edge"/>
          <c:yMode val="edge"/>
          <c:x val="0.21348122093875319"/>
          <c:y val="2.379669830990752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manualLayout>
          <c:layoutTarget val="inner"/>
          <c:xMode val="edge"/>
          <c:yMode val="edge"/>
          <c:x val="0.2859686784676212"/>
          <c:y val="0.22988027812312936"/>
          <c:w val="0.62371307167166778"/>
          <c:h val="0.63445733756964595"/>
        </c:manualLayout>
      </c:layout>
      <c:barChart>
        <c:barDir val="bar"/>
        <c:grouping val="clustered"/>
        <c:varyColors val="0"/>
        <c:ser>
          <c:idx val="0"/>
          <c:order val="0"/>
          <c:tx>
            <c:strRef>
              <c:f>'state vs sales amount'!$B$1</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'state vs sales amount'!$A$2:$A$21</c:f>
              <c:strCache>
                <c:ptCount val="19"/>
                <c:pt idx="0">
                  <c:v>Sikkim</c:v>
                </c:pt>
                <c:pt idx="1">
                  <c:v>Tamil Nadu</c:v>
                </c:pt>
                <c:pt idx="2">
                  <c:v>Haryana</c:v>
                </c:pt>
                <c:pt idx="3">
                  <c:v>Goa</c:v>
                </c:pt>
                <c:pt idx="4">
                  <c:v>Himachal Pradesh</c:v>
                </c:pt>
                <c:pt idx="5">
                  <c:v>Karnataka</c:v>
                </c:pt>
                <c:pt idx="6">
                  <c:v>Punjab</c:v>
                </c:pt>
                <c:pt idx="7">
                  <c:v>Kerala </c:v>
                </c:pt>
                <c:pt idx="8">
                  <c:v>Jammu and Kashmir</c:v>
                </c:pt>
                <c:pt idx="9">
                  <c:v>Bihar</c:v>
                </c:pt>
                <c:pt idx="10">
                  <c:v>Andhra Pradesh</c:v>
                </c:pt>
                <c:pt idx="11">
                  <c:v>Nagaland</c:v>
                </c:pt>
                <c:pt idx="12">
                  <c:v>West Bengal</c:v>
                </c:pt>
                <c:pt idx="13">
                  <c:v>Rajasthan</c:v>
                </c:pt>
                <c:pt idx="14">
                  <c:v>Gujarat</c:v>
                </c:pt>
                <c:pt idx="15">
                  <c:v>Delhi</c:v>
                </c:pt>
                <c:pt idx="16">
                  <c:v>Uttar Pradesh</c:v>
                </c:pt>
                <c:pt idx="17">
                  <c:v>Maharashtra</c:v>
                </c:pt>
                <c:pt idx="18">
                  <c:v>Madhya Pradesh</c:v>
                </c:pt>
              </c:strCache>
            </c:strRef>
          </c:cat>
          <c:val>
            <c:numRef>
              <c:f>'state vs sales amount'!$B$2:$B$21</c:f>
              <c:numCache>
                <c:formatCode>General</c:formatCode>
                <c:ptCount val="19"/>
                <c:pt idx="0">
                  <c:v>47846</c:v>
                </c:pt>
                <c:pt idx="1">
                  <c:v>114851</c:v>
                </c:pt>
                <c:pt idx="2">
                  <c:v>115479</c:v>
                </c:pt>
                <c:pt idx="3">
                  <c:v>125628</c:v>
                </c:pt>
                <c:pt idx="4">
                  <c:v>150452</c:v>
                </c:pt>
                <c:pt idx="5">
                  <c:v>193610</c:v>
                </c:pt>
                <c:pt idx="6">
                  <c:v>195945</c:v>
                </c:pt>
                <c:pt idx="7">
                  <c:v>203668</c:v>
                </c:pt>
                <c:pt idx="8">
                  <c:v>211219</c:v>
                </c:pt>
                <c:pt idx="9">
                  <c:v>231504</c:v>
                </c:pt>
                <c:pt idx="10">
                  <c:v>269141</c:v>
                </c:pt>
                <c:pt idx="11">
                  <c:v>310738</c:v>
                </c:pt>
                <c:pt idx="12">
                  <c:v>357648</c:v>
                </c:pt>
                <c:pt idx="13">
                  <c:v>397550</c:v>
                </c:pt>
                <c:pt idx="14">
                  <c:v>405179</c:v>
                </c:pt>
                <c:pt idx="15">
                  <c:v>478211</c:v>
                </c:pt>
                <c:pt idx="16">
                  <c:v>563089</c:v>
                </c:pt>
                <c:pt idx="17">
                  <c:v>1970339</c:v>
                </c:pt>
                <c:pt idx="18">
                  <c:v>2590413</c:v>
                </c:pt>
              </c:numCache>
            </c:numRef>
          </c:val>
          <c:extLst>
            <c:ext xmlns:c16="http://schemas.microsoft.com/office/drawing/2014/chart" uri="{C3380CC4-5D6E-409C-BE32-E72D297353CC}">
              <c16:uniqueId val="{00000000-EA75-40A3-A002-095ACAEE8FC0}"/>
            </c:ext>
          </c:extLst>
        </c:ser>
        <c:dLbls>
          <c:showLegendKey val="0"/>
          <c:showVal val="0"/>
          <c:showCatName val="0"/>
          <c:showSerName val="0"/>
          <c:showPercent val="0"/>
          <c:showBubbleSize val="0"/>
        </c:dLbls>
        <c:gapWidth val="115"/>
        <c:overlap val="-20"/>
        <c:axId val="495621664"/>
        <c:axId val="495620680"/>
      </c:barChart>
      <c:catAx>
        <c:axId val="49562166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650" b="0" i="0" u="none" strike="noStrike" kern="1200" baseline="0">
                <a:solidFill>
                  <a:schemeClr val="lt1">
                    <a:lumMod val="85000"/>
                  </a:schemeClr>
                </a:solidFill>
                <a:latin typeface="+mn-lt"/>
                <a:ea typeface="+mn-ea"/>
                <a:cs typeface="+mn-cs"/>
              </a:defRPr>
            </a:pPr>
            <a:endParaRPr lang="en-US"/>
          </a:p>
        </c:txPr>
        <c:crossAx val="495620680"/>
        <c:crosses val="autoZero"/>
        <c:auto val="1"/>
        <c:lblAlgn val="ctr"/>
        <c:lblOffset val="100"/>
        <c:noMultiLvlLbl val="0"/>
      </c:catAx>
      <c:valAx>
        <c:axId val="49562068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lt1">
                    <a:lumMod val="85000"/>
                  </a:schemeClr>
                </a:solidFill>
                <a:latin typeface="+mn-lt"/>
                <a:ea typeface="+mn-ea"/>
                <a:cs typeface="+mn-cs"/>
              </a:defRPr>
            </a:pPr>
            <a:endParaRPr lang="en-US"/>
          </a:p>
        </c:txPr>
        <c:crossAx val="495621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sz="7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project final sp ecommerce dataset.xlsx]saleswise product!PivotTable3</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Category</a:t>
            </a:r>
            <a:r>
              <a:rPr lang="en-IN" baseline="0"/>
              <a:t> v/s profit</a:t>
            </a:r>
          </a:p>
        </c:rich>
      </c:tx>
      <c:layout>
        <c:manualLayout>
          <c:xMode val="edge"/>
          <c:yMode val="edge"/>
          <c:x val="0.1846544181977253"/>
          <c:y val="0.72704568316625617"/>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solidFill>
              <a:sysClr val="window" lastClr="FFFFFF"/>
            </a:solid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3"/>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3206188422427098"/>
          <c:y val="0.22965508520936787"/>
          <c:w val="0.71075165855524336"/>
          <c:h val="0.44477840678175379"/>
        </c:manualLayout>
      </c:layout>
      <c:doughnutChart>
        <c:varyColors val="1"/>
        <c:ser>
          <c:idx val="0"/>
          <c:order val="0"/>
          <c:tx>
            <c:strRef>
              <c:f>'saleswise product'!$M$1</c:f>
              <c:strCache>
                <c:ptCount val="1"/>
                <c:pt idx="0">
                  <c:v>Total</c:v>
                </c:pt>
              </c:strCache>
            </c:strRef>
          </c:tx>
          <c:dPt>
            <c:idx val="0"/>
            <c:bubble3D val="0"/>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FC99-41E4-9A02-1B384A4FCE0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FC99-41E4-9A02-1B384A4FCE0D}"/>
              </c:ext>
            </c:extLst>
          </c:dPt>
          <c:dPt>
            <c:idx val="2"/>
            <c:bubble3D val="0"/>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FC99-41E4-9A02-1B384A4FCE0D}"/>
              </c:ext>
            </c:extLst>
          </c:dPt>
          <c:cat>
            <c:strRef>
              <c:f>'saleswise product'!$L$2:$L$5</c:f>
              <c:strCache>
                <c:ptCount val="3"/>
                <c:pt idx="0">
                  <c:v>Clothing</c:v>
                </c:pt>
                <c:pt idx="1">
                  <c:v>Electronics</c:v>
                </c:pt>
                <c:pt idx="2">
                  <c:v>Furniture</c:v>
                </c:pt>
              </c:strCache>
            </c:strRef>
          </c:cat>
          <c:val>
            <c:numRef>
              <c:f>'saleswise product'!$M$2:$M$5</c:f>
              <c:numCache>
                <c:formatCode>General</c:formatCode>
                <c:ptCount val="3"/>
                <c:pt idx="0">
                  <c:v>22412</c:v>
                </c:pt>
                <c:pt idx="1">
                  <c:v>-512</c:v>
                </c:pt>
                <c:pt idx="2">
                  <c:v>2055</c:v>
                </c:pt>
              </c:numCache>
            </c:numRef>
          </c:val>
          <c:extLst>
            <c:ext xmlns:c16="http://schemas.microsoft.com/office/drawing/2014/chart" uri="{C3380CC4-5D6E-409C-BE32-E72D297353CC}">
              <c16:uniqueId val="{00000006-FC99-41E4-9A02-1B384A4FCE0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layout>
        <c:manualLayout>
          <c:xMode val="edge"/>
          <c:yMode val="edge"/>
          <c:x val="5.0000131893061107E-2"/>
          <c:y val="8.4108986906688166E-2"/>
          <c:w val="0.67210573297627141"/>
          <c:h val="0.1352210715855092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project final sp ecommerce dataset.xlsx]product vs sales!PivotTable2</c:name>
    <c:fmtId val="2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Product</a:t>
            </a:r>
            <a:r>
              <a:rPr lang="en-IN" baseline="0"/>
              <a:t> sales v/s order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w="9525">
              <a:solidFill>
                <a:schemeClr val="accent2">
                  <a:shade val="76000"/>
                </a:schemeClr>
              </a:solidFill>
              <a:round/>
            </a:ln>
            <a:effectLst>
              <a:outerShdw blurRad="57150" dist="19050" dir="5400000" algn="ctr" rotWithShape="0">
                <a:srgbClr val="000000">
                  <a:alpha val="63000"/>
                </a:srgbClr>
              </a:outerShdw>
            </a:effectLst>
          </c:spPr>
        </c:marker>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w="9525">
              <a:solidFill>
                <a:schemeClr val="accent2">
                  <a:shade val="76000"/>
                </a:schemeClr>
              </a:solidFill>
              <a:round/>
            </a:ln>
            <a:effectLst>
              <a:outerShdw blurRad="57150" dist="19050" dir="5400000" algn="ctr" rotWithShape="0">
                <a:srgbClr val="000000">
                  <a:alpha val="63000"/>
                </a:srgbClr>
              </a:outerShdw>
            </a:effectLst>
          </c:spPr>
        </c:marker>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w="9525">
              <a:solidFill>
                <a:schemeClr val="accent2">
                  <a:shade val="76000"/>
                </a:schemeClr>
              </a:solidFill>
              <a:round/>
            </a:ln>
            <a:effectLst>
              <a:outerShdw blurRad="57150" dist="19050" dir="5400000" algn="ctr" rotWithShape="0">
                <a:srgbClr val="000000">
                  <a:alpha val="63000"/>
                </a:srgbClr>
              </a:outerShdw>
            </a:effectLst>
          </c:spPr>
        </c:marker>
      </c:pivotFmt>
    </c:pivotFmts>
    <c:plotArea>
      <c:layout/>
      <c:barChart>
        <c:barDir val="col"/>
        <c:grouping val="clustered"/>
        <c:varyColors val="0"/>
        <c:ser>
          <c:idx val="1"/>
          <c:order val="1"/>
          <c:tx>
            <c:strRef>
              <c:f>'product vs sales'!$N$1</c:f>
              <c:strCache>
                <c:ptCount val="1"/>
                <c:pt idx="0">
                  <c:v>Sum of Sales</c:v>
                </c:pt>
              </c:strCache>
            </c:strRef>
          </c:tx>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'product vs sales'!$L$2:$L$19</c:f>
              <c:strCache>
                <c:ptCount val="17"/>
                <c:pt idx="0">
                  <c:v>Accessories</c:v>
                </c:pt>
                <c:pt idx="1">
                  <c:v>Bookcases</c:v>
                </c:pt>
                <c:pt idx="2">
                  <c:v>Chairs</c:v>
                </c:pt>
                <c:pt idx="3">
                  <c:v>Electronic Games</c:v>
                </c:pt>
                <c:pt idx="4">
                  <c:v>Furnishings</c:v>
                </c:pt>
                <c:pt idx="5">
                  <c:v>Hankerchief</c:v>
                </c:pt>
                <c:pt idx="6">
                  <c:v>Kurti</c:v>
                </c:pt>
                <c:pt idx="7">
                  <c:v>Leggings</c:v>
                </c:pt>
                <c:pt idx="8">
                  <c:v>Phones</c:v>
                </c:pt>
                <c:pt idx="9">
                  <c:v>Printers</c:v>
                </c:pt>
                <c:pt idx="10">
                  <c:v>Saree</c:v>
                </c:pt>
                <c:pt idx="11">
                  <c:v>Shirt</c:v>
                </c:pt>
                <c:pt idx="12">
                  <c:v>Skirt</c:v>
                </c:pt>
                <c:pt idx="13">
                  <c:v>Stole</c:v>
                </c:pt>
                <c:pt idx="14">
                  <c:v>Tables</c:v>
                </c:pt>
                <c:pt idx="15">
                  <c:v>Trousers</c:v>
                </c:pt>
                <c:pt idx="16">
                  <c:v>T-shirt</c:v>
                </c:pt>
              </c:strCache>
            </c:strRef>
          </c:cat>
          <c:val>
            <c:numRef>
              <c:f>'product vs sales'!$N$2:$N$19</c:f>
              <c:numCache>
                <c:formatCode>General</c:formatCode>
                <c:ptCount val="17"/>
                <c:pt idx="0">
                  <c:v>817073</c:v>
                </c:pt>
                <c:pt idx="1">
                  <c:v>630689</c:v>
                </c:pt>
                <c:pt idx="2">
                  <c:v>206509</c:v>
                </c:pt>
                <c:pt idx="3">
                  <c:v>198424</c:v>
                </c:pt>
                <c:pt idx="4">
                  <c:v>239468</c:v>
                </c:pt>
                <c:pt idx="5">
                  <c:v>1131027</c:v>
                </c:pt>
                <c:pt idx="6">
                  <c:v>222986</c:v>
                </c:pt>
                <c:pt idx="7">
                  <c:v>311812</c:v>
                </c:pt>
                <c:pt idx="8">
                  <c:v>380176</c:v>
                </c:pt>
                <c:pt idx="9">
                  <c:v>777791</c:v>
                </c:pt>
                <c:pt idx="10">
                  <c:v>970832</c:v>
                </c:pt>
                <c:pt idx="11">
                  <c:v>247047</c:v>
                </c:pt>
                <c:pt idx="12">
                  <c:v>492366</c:v>
                </c:pt>
                <c:pt idx="13">
                  <c:v>1513564</c:v>
                </c:pt>
                <c:pt idx="14">
                  <c:v>63938</c:v>
                </c:pt>
                <c:pt idx="15">
                  <c:v>173078</c:v>
                </c:pt>
                <c:pt idx="16">
                  <c:v>555730</c:v>
                </c:pt>
              </c:numCache>
            </c:numRef>
          </c:val>
          <c:extLst>
            <c:ext xmlns:c16="http://schemas.microsoft.com/office/drawing/2014/chart" uri="{C3380CC4-5D6E-409C-BE32-E72D297353CC}">
              <c16:uniqueId val="{00000000-3F66-45A6-B9D3-92F432A5F43B}"/>
            </c:ext>
          </c:extLst>
        </c:ser>
        <c:dLbls>
          <c:showLegendKey val="0"/>
          <c:showVal val="0"/>
          <c:showCatName val="0"/>
          <c:showSerName val="0"/>
          <c:showPercent val="0"/>
          <c:showBubbleSize val="0"/>
        </c:dLbls>
        <c:gapWidth val="150"/>
        <c:axId val="506515704"/>
        <c:axId val="506520296"/>
      </c:barChart>
      <c:lineChart>
        <c:grouping val="standard"/>
        <c:varyColors val="0"/>
        <c:ser>
          <c:idx val="0"/>
          <c:order val="0"/>
          <c:tx>
            <c:strRef>
              <c:f>'product vs sales'!$M$1</c:f>
              <c:strCache>
                <c:ptCount val="1"/>
                <c:pt idx="0">
                  <c:v>Sum of Quantity</c:v>
                </c:pt>
              </c:strCache>
            </c:strRef>
          </c:tx>
          <c:spPr>
            <a:ln w="34925" cap="rnd">
              <a:solidFill>
                <a:schemeClr val="accent2">
                  <a:shade val="76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w="9525">
                <a:solidFill>
                  <a:schemeClr val="accent2">
                    <a:shade val="76000"/>
                  </a:schemeClr>
                </a:solidFill>
                <a:round/>
              </a:ln>
              <a:effectLst>
                <a:outerShdw blurRad="57150" dist="19050" dir="5400000" algn="ctr" rotWithShape="0">
                  <a:srgbClr val="000000">
                    <a:alpha val="63000"/>
                  </a:srgbClr>
                </a:outerShdw>
              </a:effectLst>
            </c:spPr>
          </c:marker>
          <c:cat>
            <c:strRef>
              <c:f>'product vs sales'!$L$2:$L$19</c:f>
              <c:strCache>
                <c:ptCount val="17"/>
                <c:pt idx="0">
                  <c:v>Accessories</c:v>
                </c:pt>
                <c:pt idx="1">
                  <c:v>Bookcases</c:v>
                </c:pt>
                <c:pt idx="2">
                  <c:v>Chairs</c:v>
                </c:pt>
                <c:pt idx="3">
                  <c:v>Electronic Games</c:v>
                </c:pt>
                <c:pt idx="4">
                  <c:v>Furnishings</c:v>
                </c:pt>
                <c:pt idx="5">
                  <c:v>Hankerchief</c:v>
                </c:pt>
                <c:pt idx="6">
                  <c:v>Kurti</c:v>
                </c:pt>
                <c:pt idx="7">
                  <c:v>Leggings</c:v>
                </c:pt>
                <c:pt idx="8">
                  <c:v>Phones</c:v>
                </c:pt>
                <c:pt idx="9">
                  <c:v>Printers</c:v>
                </c:pt>
                <c:pt idx="10">
                  <c:v>Saree</c:v>
                </c:pt>
                <c:pt idx="11">
                  <c:v>Shirt</c:v>
                </c:pt>
                <c:pt idx="12">
                  <c:v>Skirt</c:v>
                </c:pt>
                <c:pt idx="13">
                  <c:v>Stole</c:v>
                </c:pt>
                <c:pt idx="14">
                  <c:v>Tables</c:v>
                </c:pt>
                <c:pt idx="15">
                  <c:v>Trousers</c:v>
                </c:pt>
                <c:pt idx="16">
                  <c:v>T-shirt</c:v>
                </c:pt>
              </c:strCache>
            </c:strRef>
          </c:cat>
          <c:val>
            <c:numRef>
              <c:f>'product vs sales'!$M$2:$M$19</c:f>
              <c:numCache>
                <c:formatCode>General</c:formatCode>
                <c:ptCount val="17"/>
                <c:pt idx="0">
                  <c:v>340</c:v>
                </c:pt>
                <c:pt idx="1">
                  <c:v>342</c:v>
                </c:pt>
                <c:pt idx="2">
                  <c:v>153</c:v>
                </c:pt>
                <c:pt idx="3">
                  <c:v>180</c:v>
                </c:pt>
                <c:pt idx="4">
                  <c:v>286</c:v>
                </c:pt>
                <c:pt idx="5">
                  <c:v>837</c:v>
                </c:pt>
                <c:pt idx="6">
                  <c:v>242</c:v>
                </c:pt>
                <c:pt idx="7">
                  <c:v>233</c:v>
                </c:pt>
                <c:pt idx="8">
                  <c:v>233</c:v>
                </c:pt>
                <c:pt idx="9">
                  <c:v>316</c:v>
                </c:pt>
                <c:pt idx="10">
                  <c:v>634</c:v>
                </c:pt>
                <c:pt idx="11">
                  <c:v>195</c:v>
                </c:pt>
                <c:pt idx="12">
                  <c:v>336</c:v>
                </c:pt>
                <c:pt idx="13">
                  <c:v>847</c:v>
                </c:pt>
                <c:pt idx="14">
                  <c:v>28</c:v>
                </c:pt>
                <c:pt idx="15">
                  <c:v>97</c:v>
                </c:pt>
                <c:pt idx="16">
                  <c:v>316</c:v>
                </c:pt>
              </c:numCache>
            </c:numRef>
          </c:val>
          <c:smooth val="0"/>
          <c:extLst>
            <c:ext xmlns:c16="http://schemas.microsoft.com/office/drawing/2014/chart" uri="{C3380CC4-5D6E-409C-BE32-E72D297353CC}">
              <c16:uniqueId val="{00000001-3F66-45A6-B9D3-92F432A5F43B}"/>
            </c:ext>
          </c:extLst>
        </c:ser>
        <c:dLbls>
          <c:showLegendKey val="0"/>
          <c:showVal val="0"/>
          <c:showCatName val="0"/>
          <c:showSerName val="0"/>
          <c:showPercent val="0"/>
          <c:showBubbleSize val="0"/>
        </c:dLbls>
        <c:marker val="1"/>
        <c:smooth val="0"/>
        <c:axId val="435184312"/>
        <c:axId val="435188248"/>
      </c:lineChart>
      <c:catAx>
        <c:axId val="506515704"/>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6520296"/>
        <c:crosses val="autoZero"/>
        <c:auto val="1"/>
        <c:lblAlgn val="ctr"/>
        <c:lblOffset val="100"/>
        <c:noMultiLvlLbl val="0"/>
      </c:catAx>
      <c:valAx>
        <c:axId val="5065202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6515704"/>
        <c:crosses val="autoZero"/>
        <c:crossBetween val="between"/>
      </c:valAx>
      <c:valAx>
        <c:axId val="43518824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5184312"/>
        <c:crosses val="max"/>
        <c:crossBetween val="between"/>
      </c:valAx>
      <c:catAx>
        <c:axId val="435184312"/>
        <c:scaling>
          <c:orientation val="minMax"/>
        </c:scaling>
        <c:delete val="1"/>
        <c:axPos val="b"/>
        <c:numFmt formatCode="General" sourceLinked="1"/>
        <c:majorTickMark val="out"/>
        <c:minorTickMark val="none"/>
        <c:tickLblPos val="nextTo"/>
        <c:crossAx val="435188248"/>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project final sp ecommerce dataset.xlsx]Sales Trend!PivotTable1</c:name>
    <c:fmtId val="0"/>
  </c:pivotSource>
  <c:chart>
    <c:autoTitleDeleted val="0"/>
    <c:pivotFmts>
      <c:pivotFmt>
        <c:idx val="0"/>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w="9525">
              <a:solidFill>
                <a:schemeClr val="accent2">
                  <a:shade val="76000"/>
                </a:schemeClr>
              </a:solidFill>
              <a:round/>
            </a:ln>
            <a:effectLst>
              <a:outerShdw blurRad="57150" dist="19050" dir="5400000" algn="ctr" rotWithShape="0">
                <a:srgbClr val="000000">
                  <a:alpha val="63000"/>
                </a:srgbClr>
              </a:outerShdw>
            </a:effectLst>
          </c:spPr>
        </c:marker>
      </c:pivotFmt>
      <c:pivotFmt>
        <c:idx val="1"/>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w="9525">
              <a:solidFill>
                <a:schemeClr val="accent2">
                  <a:tint val="77000"/>
                </a:schemeClr>
              </a:solidFill>
              <a:round/>
            </a:ln>
            <a:effectLst>
              <a:outerShdw blurRad="57150" dist="19050" dir="5400000" algn="ctr" rotWithShape="0">
                <a:srgbClr val="000000">
                  <a:alpha val="63000"/>
                </a:srgbClr>
              </a:outerShdw>
            </a:effectLst>
          </c:spPr>
        </c:marker>
      </c:pivotFmt>
    </c:pivotFmts>
    <c:plotArea>
      <c:layout/>
      <c:lineChart>
        <c:grouping val="standard"/>
        <c:varyColors val="0"/>
        <c:ser>
          <c:idx val="0"/>
          <c:order val="0"/>
          <c:tx>
            <c:strRef>
              <c:f>'Sales Trend'!$B$1</c:f>
              <c:strCache>
                <c:ptCount val="1"/>
                <c:pt idx="0">
                  <c:v>Sum of Sales</c:v>
                </c:pt>
              </c:strCache>
            </c:strRef>
          </c:tx>
          <c:spPr>
            <a:ln w="34925" cap="rnd">
              <a:solidFill>
                <a:schemeClr val="accent2">
                  <a:shade val="76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w="9525">
                <a:solidFill>
                  <a:schemeClr val="accent2">
                    <a:shade val="76000"/>
                  </a:schemeClr>
                </a:solidFill>
                <a:round/>
              </a:ln>
              <a:effectLst>
                <a:outerShdw blurRad="57150" dist="19050" dir="5400000" algn="ctr" rotWithShape="0">
                  <a:srgbClr val="000000">
                    <a:alpha val="63000"/>
                  </a:srgbClr>
                </a:outerShdw>
              </a:effectLst>
            </c:spPr>
          </c:marker>
          <c:cat>
            <c:multiLvlStrRef>
              <c:f>'Sales Trend'!$A$2:$A$20</c:f>
              <c:multiLvlStrCache>
                <c:ptCount val="12"/>
                <c:lvl>
                  <c:pt idx="0">
                    <c:v>Apr</c:v>
                  </c:pt>
                  <c:pt idx="1">
                    <c:v>May</c:v>
                  </c:pt>
                  <c:pt idx="2">
                    <c:v>Jun</c:v>
                  </c:pt>
                  <c:pt idx="3">
                    <c:v>Jul</c:v>
                  </c:pt>
                  <c:pt idx="4">
                    <c:v>Aug</c:v>
                  </c:pt>
                  <c:pt idx="5">
                    <c:v>Sep</c:v>
                  </c:pt>
                  <c:pt idx="6">
                    <c:v>Oct</c:v>
                  </c:pt>
                  <c:pt idx="7">
                    <c:v>Nov</c:v>
                  </c:pt>
                  <c:pt idx="8">
                    <c:v>Dec</c:v>
                  </c:pt>
                  <c:pt idx="9">
                    <c:v>Jan</c:v>
                  </c:pt>
                  <c:pt idx="10">
                    <c:v>Feb</c:v>
                  </c:pt>
                  <c:pt idx="11">
                    <c:v>Mar</c:v>
                  </c:pt>
                </c:lvl>
                <c:lvl>
                  <c:pt idx="0">
                    <c:v>Qtr2</c:v>
                  </c:pt>
                  <c:pt idx="3">
                    <c:v>Qtr3</c:v>
                  </c:pt>
                  <c:pt idx="6">
                    <c:v>Qtr4</c:v>
                  </c:pt>
                  <c:pt idx="9">
                    <c:v>Qtr1</c:v>
                  </c:pt>
                </c:lvl>
                <c:lvl>
                  <c:pt idx="0">
                    <c:v>2018</c:v>
                  </c:pt>
                  <c:pt idx="9">
                    <c:v>2019</c:v>
                  </c:pt>
                </c:lvl>
              </c:multiLvlStrCache>
            </c:multiLvlStrRef>
          </c:cat>
          <c:val>
            <c:numRef>
              <c:f>'Sales Trend'!$B$2:$B$20</c:f>
              <c:numCache>
                <c:formatCode>General</c:formatCode>
                <c:ptCount val="12"/>
                <c:pt idx="0">
                  <c:v>452887</c:v>
                </c:pt>
                <c:pt idx="1">
                  <c:v>742501</c:v>
                </c:pt>
                <c:pt idx="2">
                  <c:v>425730</c:v>
                </c:pt>
                <c:pt idx="3">
                  <c:v>155027</c:v>
                </c:pt>
                <c:pt idx="4">
                  <c:v>794330</c:v>
                </c:pt>
                <c:pt idx="5">
                  <c:v>487192</c:v>
                </c:pt>
                <c:pt idx="6">
                  <c:v>508863</c:v>
                </c:pt>
                <c:pt idx="7">
                  <c:v>1026724</c:v>
                </c:pt>
                <c:pt idx="8">
                  <c:v>639298</c:v>
                </c:pt>
                <c:pt idx="9">
                  <c:v>1440020</c:v>
                </c:pt>
                <c:pt idx="10">
                  <c:v>638162</c:v>
                </c:pt>
                <c:pt idx="11">
                  <c:v>1621776</c:v>
                </c:pt>
              </c:numCache>
            </c:numRef>
          </c:val>
          <c:smooth val="0"/>
          <c:extLst>
            <c:ext xmlns:c16="http://schemas.microsoft.com/office/drawing/2014/chart" uri="{C3380CC4-5D6E-409C-BE32-E72D297353CC}">
              <c16:uniqueId val="{00000000-F0C3-4BE8-8AF3-5FE50D2CCA74}"/>
            </c:ext>
          </c:extLst>
        </c:ser>
        <c:dLbls>
          <c:showLegendKey val="0"/>
          <c:showVal val="0"/>
          <c:showCatName val="0"/>
          <c:showSerName val="0"/>
          <c:showPercent val="0"/>
          <c:showBubbleSize val="0"/>
        </c:dLbls>
        <c:marker val="1"/>
        <c:smooth val="0"/>
        <c:axId val="450532304"/>
        <c:axId val="450529024"/>
      </c:lineChart>
      <c:lineChart>
        <c:grouping val="standard"/>
        <c:varyColors val="0"/>
        <c:ser>
          <c:idx val="1"/>
          <c:order val="1"/>
          <c:tx>
            <c:strRef>
              <c:f>'Sales Trend'!$C$1</c:f>
              <c:strCache>
                <c:ptCount val="1"/>
                <c:pt idx="0">
                  <c:v>Sum of Profit</c:v>
                </c:pt>
              </c:strCache>
            </c:strRef>
          </c:tx>
          <c:spPr>
            <a:ln w="34925" cap="rnd">
              <a:solidFill>
                <a:schemeClr val="accent2">
                  <a:tint val="77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w="9525">
                <a:solidFill>
                  <a:schemeClr val="accent2">
                    <a:tint val="77000"/>
                  </a:schemeClr>
                </a:solidFill>
                <a:round/>
              </a:ln>
              <a:effectLst>
                <a:outerShdw blurRad="57150" dist="19050" dir="5400000" algn="ctr" rotWithShape="0">
                  <a:srgbClr val="000000">
                    <a:alpha val="63000"/>
                  </a:srgbClr>
                </a:outerShdw>
              </a:effectLst>
            </c:spPr>
          </c:marker>
          <c:cat>
            <c:multiLvlStrRef>
              <c:f>'Sales Trend'!$A$2:$A$20</c:f>
              <c:multiLvlStrCache>
                <c:ptCount val="12"/>
                <c:lvl>
                  <c:pt idx="0">
                    <c:v>Apr</c:v>
                  </c:pt>
                  <c:pt idx="1">
                    <c:v>May</c:v>
                  </c:pt>
                  <c:pt idx="2">
                    <c:v>Jun</c:v>
                  </c:pt>
                  <c:pt idx="3">
                    <c:v>Jul</c:v>
                  </c:pt>
                  <c:pt idx="4">
                    <c:v>Aug</c:v>
                  </c:pt>
                  <c:pt idx="5">
                    <c:v>Sep</c:v>
                  </c:pt>
                  <c:pt idx="6">
                    <c:v>Oct</c:v>
                  </c:pt>
                  <c:pt idx="7">
                    <c:v>Nov</c:v>
                  </c:pt>
                  <c:pt idx="8">
                    <c:v>Dec</c:v>
                  </c:pt>
                  <c:pt idx="9">
                    <c:v>Jan</c:v>
                  </c:pt>
                  <c:pt idx="10">
                    <c:v>Feb</c:v>
                  </c:pt>
                  <c:pt idx="11">
                    <c:v>Mar</c:v>
                  </c:pt>
                </c:lvl>
                <c:lvl>
                  <c:pt idx="0">
                    <c:v>Qtr2</c:v>
                  </c:pt>
                  <c:pt idx="3">
                    <c:v>Qtr3</c:v>
                  </c:pt>
                  <c:pt idx="6">
                    <c:v>Qtr4</c:v>
                  </c:pt>
                  <c:pt idx="9">
                    <c:v>Qtr1</c:v>
                  </c:pt>
                </c:lvl>
                <c:lvl>
                  <c:pt idx="0">
                    <c:v>2018</c:v>
                  </c:pt>
                  <c:pt idx="9">
                    <c:v>2019</c:v>
                  </c:pt>
                </c:lvl>
              </c:multiLvlStrCache>
            </c:multiLvlStrRef>
          </c:cat>
          <c:val>
            <c:numRef>
              <c:f>'Sales Trend'!$C$2:$C$20</c:f>
              <c:numCache>
                <c:formatCode>General</c:formatCode>
                <c:ptCount val="12"/>
                <c:pt idx="0">
                  <c:v>-3960</c:v>
                </c:pt>
                <c:pt idx="1">
                  <c:v>-3584</c:v>
                </c:pt>
                <c:pt idx="2">
                  <c:v>-4970</c:v>
                </c:pt>
                <c:pt idx="3">
                  <c:v>-2138</c:v>
                </c:pt>
                <c:pt idx="4">
                  <c:v>-2180</c:v>
                </c:pt>
                <c:pt idx="5">
                  <c:v>-4963</c:v>
                </c:pt>
                <c:pt idx="6">
                  <c:v>3093</c:v>
                </c:pt>
                <c:pt idx="7">
                  <c:v>11619</c:v>
                </c:pt>
                <c:pt idx="8">
                  <c:v>5284</c:v>
                </c:pt>
                <c:pt idx="9">
                  <c:v>9760</c:v>
                </c:pt>
                <c:pt idx="10">
                  <c:v>5917</c:v>
                </c:pt>
                <c:pt idx="11">
                  <c:v>10077</c:v>
                </c:pt>
              </c:numCache>
            </c:numRef>
          </c:val>
          <c:smooth val="0"/>
          <c:extLst>
            <c:ext xmlns:c16="http://schemas.microsoft.com/office/drawing/2014/chart" uri="{C3380CC4-5D6E-409C-BE32-E72D297353CC}">
              <c16:uniqueId val="{00000001-F0C3-4BE8-8AF3-5FE50D2CCA74}"/>
            </c:ext>
          </c:extLst>
        </c:ser>
        <c:dLbls>
          <c:showLegendKey val="0"/>
          <c:showVal val="0"/>
          <c:showCatName val="0"/>
          <c:showSerName val="0"/>
          <c:showPercent val="0"/>
          <c:showBubbleSize val="0"/>
        </c:dLbls>
        <c:marker val="1"/>
        <c:smooth val="0"/>
        <c:axId val="450542144"/>
        <c:axId val="450541160"/>
      </c:lineChart>
      <c:catAx>
        <c:axId val="450532304"/>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50529024"/>
        <c:crosses val="autoZero"/>
        <c:auto val="1"/>
        <c:lblAlgn val="ctr"/>
        <c:lblOffset val="100"/>
        <c:noMultiLvlLbl val="0"/>
      </c:catAx>
      <c:valAx>
        <c:axId val="4505290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50532304"/>
        <c:crosses val="autoZero"/>
        <c:crossBetween val="between"/>
      </c:valAx>
      <c:valAx>
        <c:axId val="45054116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50542144"/>
        <c:crosses val="max"/>
        <c:crossBetween val="between"/>
      </c:valAx>
      <c:catAx>
        <c:axId val="450542144"/>
        <c:scaling>
          <c:orientation val="minMax"/>
        </c:scaling>
        <c:delete val="1"/>
        <c:axPos val="b"/>
        <c:numFmt formatCode="General" sourceLinked="1"/>
        <c:majorTickMark val="out"/>
        <c:minorTickMark val="none"/>
        <c:tickLblPos val="nextTo"/>
        <c:crossAx val="450541160"/>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project final sp ecommerce dataset.xlsx]Sales Trend!PivotTable3</c:name>
    <c:fmtId val="0"/>
  </c:pivotSource>
  <c:chart>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1"/>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w="9525">
              <a:solidFill>
                <a:schemeClr val="accent2">
                  <a:shade val="76000"/>
                </a:schemeClr>
              </a:solidFill>
              <a:round/>
            </a:ln>
            <a:effectLst>
              <a:outerShdw blurRad="57150" dist="19050" dir="5400000" algn="ctr" rotWithShape="0">
                <a:srgbClr val="000000">
                  <a:alpha val="63000"/>
                </a:srgbClr>
              </a:outerShdw>
            </a:effectLst>
          </c:spPr>
        </c:marker>
      </c:pivotFmt>
      <c:pivotFmt>
        <c:idx val="2"/>
        <c:spPr>
          <a:ln w="34925" cap="rnd">
            <a:solidFill>
              <a:schemeClr val="accent2"/>
            </a:solidFill>
            <a:round/>
          </a:ln>
          <a:effectLst>
            <a:outerShdw blurRad="57150" dist="19050" dir="5400000" algn="ctr" rotWithShape="0">
              <a:srgbClr val="000000">
                <a:alpha val="63000"/>
              </a:srgbClr>
            </a:outerShdw>
          </a:effectLst>
        </c:spPr>
        <c:marker>
          <c:symbol val="none"/>
        </c:marker>
      </c:pivotFmt>
    </c:pivotFmts>
    <c:plotArea>
      <c:layout/>
      <c:lineChart>
        <c:grouping val="standard"/>
        <c:varyColors val="0"/>
        <c:ser>
          <c:idx val="0"/>
          <c:order val="0"/>
          <c:tx>
            <c:strRef>
              <c:f>'Sales Trend'!$M$1</c:f>
              <c:strCache>
                <c:ptCount val="1"/>
                <c:pt idx="0">
                  <c:v>Sum of Profit</c:v>
                </c:pt>
              </c:strCache>
            </c:strRef>
          </c:tx>
          <c:spPr>
            <a:ln w="34925" cap="rnd">
              <a:solidFill>
                <a:schemeClr val="accent2">
                  <a:shade val="76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w="9525">
                <a:solidFill>
                  <a:schemeClr val="accent2">
                    <a:shade val="76000"/>
                  </a:schemeClr>
                </a:solidFill>
                <a:round/>
              </a:ln>
              <a:effectLst>
                <a:outerShdw blurRad="57150" dist="19050" dir="5400000" algn="ctr" rotWithShape="0">
                  <a:srgbClr val="000000">
                    <a:alpha val="63000"/>
                  </a:srgbClr>
                </a:outerShdw>
              </a:effectLst>
            </c:spPr>
          </c:marker>
          <c:cat>
            <c:multiLvlStrRef>
              <c:f>'Sales Trend'!$L$2:$L$20</c:f>
              <c:multiLvlStrCache>
                <c:ptCount val="12"/>
                <c:lvl>
                  <c:pt idx="0">
                    <c:v>Apr</c:v>
                  </c:pt>
                  <c:pt idx="1">
                    <c:v>May</c:v>
                  </c:pt>
                  <c:pt idx="2">
                    <c:v>Jun</c:v>
                  </c:pt>
                  <c:pt idx="3">
                    <c:v>Jul</c:v>
                  </c:pt>
                  <c:pt idx="4">
                    <c:v>Aug</c:v>
                  </c:pt>
                  <c:pt idx="5">
                    <c:v>Sep</c:v>
                  </c:pt>
                  <c:pt idx="6">
                    <c:v>Oct</c:v>
                  </c:pt>
                  <c:pt idx="7">
                    <c:v>Nov</c:v>
                  </c:pt>
                  <c:pt idx="8">
                    <c:v>Dec</c:v>
                  </c:pt>
                  <c:pt idx="9">
                    <c:v>Jan</c:v>
                  </c:pt>
                  <c:pt idx="10">
                    <c:v>Feb</c:v>
                  </c:pt>
                  <c:pt idx="11">
                    <c:v>Mar</c:v>
                  </c:pt>
                </c:lvl>
                <c:lvl>
                  <c:pt idx="0">
                    <c:v>Qtr2</c:v>
                  </c:pt>
                  <c:pt idx="3">
                    <c:v>Qtr3</c:v>
                  </c:pt>
                  <c:pt idx="6">
                    <c:v>Qtr4</c:v>
                  </c:pt>
                  <c:pt idx="9">
                    <c:v>Qtr1</c:v>
                  </c:pt>
                </c:lvl>
                <c:lvl>
                  <c:pt idx="0">
                    <c:v>2018</c:v>
                  </c:pt>
                  <c:pt idx="9">
                    <c:v>2019</c:v>
                  </c:pt>
                </c:lvl>
              </c:multiLvlStrCache>
            </c:multiLvlStrRef>
          </c:cat>
          <c:val>
            <c:numRef>
              <c:f>'Sales Trend'!$M$2:$M$20</c:f>
              <c:numCache>
                <c:formatCode>General</c:formatCode>
                <c:ptCount val="12"/>
                <c:pt idx="0">
                  <c:v>-3960</c:v>
                </c:pt>
                <c:pt idx="1">
                  <c:v>-3584</c:v>
                </c:pt>
                <c:pt idx="2">
                  <c:v>-4970</c:v>
                </c:pt>
                <c:pt idx="3">
                  <c:v>-2138</c:v>
                </c:pt>
                <c:pt idx="4">
                  <c:v>-2180</c:v>
                </c:pt>
                <c:pt idx="5">
                  <c:v>-4963</c:v>
                </c:pt>
                <c:pt idx="6">
                  <c:v>3093</c:v>
                </c:pt>
                <c:pt idx="7">
                  <c:v>11619</c:v>
                </c:pt>
                <c:pt idx="8">
                  <c:v>5284</c:v>
                </c:pt>
                <c:pt idx="9">
                  <c:v>9760</c:v>
                </c:pt>
                <c:pt idx="10">
                  <c:v>5917</c:v>
                </c:pt>
                <c:pt idx="11">
                  <c:v>10077</c:v>
                </c:pt>
              </c:numCache>
            </c:numRef>
          </c:val>
          <c:smooth val="0"/>
          <c:extLst>
            <c:ext xmlns:c16="http://schemas.microsoft.com/office/drawing/2014/chart" uri="{C3380CC4-5D6E-409C-BE32-E72D297353CC}">
              <c16:uniqueId val="{00000000-4FA9-4B85-BDCA-764CAAEAFA49}"/>
            </c:ext>
          </c:extLst>
        </c:ser>
        <c:dLbls>
          <c:showLegendKey val="0"/>
          <c:showVal val="0"/>
          <c:showCatName val="0"/>
          <c:showSerName val="0"/>
          <c:showPercent val="0"/>
          <c:showBubbleSize val="0"/>
        </c:dLbls>
        <c:marker val="1"/>
        <c:smooth val="0"/>
        <c:axId val="451599376"/>
        <c:axId val="451605608"/>
      </c:lineChart>
      <c:lineChart>
        <c:grouping val="standard"/>
        <c:varyColors val="0"/>
        <c:ser>
          <c:idx val="1"/>
          <c:order val="1"/>
          <c:tx>
            <c:strRef>
              <c:f>'Sales Trend'!$N$1</c:f>
              <c:strCache>
                <c:ptCount val="1"/>
                <c:pt idx="0">
                  <c:v>Sum of Quantity</c:v>
                </c:pt>
              </c:strCache>
            </c:strRef>
          </c:tx>
          <c:spPr>
            <a:ln w="34925" cap="rnd">
              <a:solidFill>
                <a:schemeClr val="accent2">
                  <a:tint val="77000"/>
                </a:schemeClr>
              </a:solidFill>
              <a:round/>
            </a:ln>
            <a:effectLst>
              <a:outerShdw blurRad="57150" dist="19050" dir="5400000" algn="ctr" rotWithShape="0">
                <a:srgbClr val="000000">
                  <a:alpha val="63000"/>
                </a:srgbClr>
              </a:outerShdw>
            </a:effectLst>
          </c:spPr>
          <c:marker>
            <c:symbol val="none"/>
          </c:marker>
          <c:cat>
            <c:multiLvlStrRef>
              <c:f>'Sales Trend'!$L$2:$L$20</c:f>
              <c:multiLvlStrCache>
                <c:ptCount val="12"/>
                <c:lvl>
                  <c:pt idx="0">
                    <c:v>Apr</c:v>
                  </c:pt>
                  <c:pt idx="1">
                    <c:v>May</c:v>
                  </c:pt>
                  <c:pt idx="2">
                    <c:v>Jun</c:v>
                  </c:pt>
                  <c:pt idx="3">
                    <c:v>Jul</c:v>
                  </c:pt>
                  <c:pt idx="4">
                    <c:v>Aug</c:v>
                  </c:pt>
                  <c:pt idx="5">
                    <c:v>Sep</c:v>
                  </c:pt>
                  <c:pt idx="6">
                    <c:v>Oct</c:v>
                  </c:pt>
                  <c:pt idx="7">
                    <c:v>Nov</c:v>
                  </c:pt>
                  <c:pt idx="8">
                    <c:v>Dec</c:v>
                  </c:pt>
                  <c:pt idx="9">
                    <c:v>Jan</c:v>
                  </c:pt>
                  <c:pt idx="10">
                    <c:v>Feb</c:v>
                  </c:pt>
                  <c:pt idx="11">
                    <c:v>Mar</c:v>
                  </c:pt>
                </c:lvl>
                <c:lvl>
                  <c:pt idx="0">
                    <c:v>Qtr2</c:v>
                  </c:pt>
                  <c:pt idx="3">
                    <c:v>Qtr3</c:v>
                  </c:pt>
                  <c:pt idx="6">
                    <c:v>Qtr4</c:v>
                  </c:pt>
                  <c:pt idx="9">
                    <c:v>Qtr1</c:v>
                  </c:pt>
                </c:lvl>
                <c:lvl>
                  <c:pt idx="0">
                    <c:v>2018</c:v>
                  </c:pt>
                  <c:pt idx="9">
                    <c:v>2019</c:v>
                  </c:pt>
                </c:lvl>
              </c:multiLvlStrCache>
            </c:multiLvlStrRef>
          </c:cat>
          <c:val>
            <c:numRef>
              <c:f>'Sales Trend'!$N$2:$N$20</c:f>
              <c:numCache>
                <c:formatCode>General</c:formatCode>
                <c:ptCount val="12"/>
                <c:pt idx="0">
                  <c:v>389</c:v>
                </c:pt>
                <c:pt idx="1">
                  <c:v>423</c:v>
                </c:pt>
                <c:pt idx="2">
                  <c:v>369</c:v>
                </c:pt>
                <c:pt idx="3">
                  <c:v>240</c:v>
                </c:pt>
                <c:pt idx="4">
                  <c:v>446</c:v>
                </c:pt>
                <c:pt idx="5">
                  <c:v>331</c:v>
                </c:pt>
                <c:pt idx="6">
                  <c:v>419</c:v>
                </c:pt>
                <c:pt idx="7">
                  <c:v>578</c:v>
                </c:pt>
                <c:pt idx="8">
                  <c:v>412</c:v>
                </c:pt>
                <c:pt idx="9">
                  <c:v>745</c:v>
                </c:pt>
                <c:pt idx="10">
                  <c:v>512</c:v>
                </c:pt>
                <c:pt idx="11">
                  <c:v>751</c:v>
                </c:pt>
              </c:numCache>
            </c:numRef>
          </c:val>
          <c:smooth val="0"/>
          <c:extLst>
            <c:ext xmlns:c16="http://schemas.microsoft.com/office/drawing/2014/chart" uri="{C3380CC4-5D6E-409C-BE32-E72D297353CC}">
              <c16:uniqueId val="{00000002-4FA9-4B85-BDCA-764CAAEAFA49}"/>
            </c:ext>
          </c:extLst>
        </c:ser>
        <c:dLbls>
          <c:showLegendKey val="0"/>
          <c:showVal val="0"/>
          <c:showCatName val="0"/>
          <c:showSerName val="0"/>
          <c:showPercent val="0"/>
          <c:showBubbleSize val="0"/>
        </c:dLbls>
        <c:marker val="1"/>
        <c:smooth val="0"/>
        <c:axId val="523330464"/>
        <c:axId val="523328824"/>
      </c:lineChart>
      <c:catAx>
        <c:axId val="451599376"/>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51605608"/>
        <c:crosses val="autoZero"/>
        <c:auto val="1"/>
        <c:lblAlgn val="ctr"/>
        <c:lblOffset val="100"/>
        <c:noMultiLvlLbl val="0"/>
      </c:catAx>
      <c:valAx>
        <c:axId val="4516056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51599376"/>
        <c:crosses val="autoZero"/>
        <c:crossBetween val="between"/>
      </c:valAx>
      <c:valAx>
        <c:axId val="523328824"/>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3330464"/>
        <c:crosses val="max"/>
        <c:crossBetween val="between"/>
      </c:valAx>
      <c:catAx>
        <c:axId val="523330464"/>
        <c:scaling>
          <c:orientation val="minMax"/>
        </c:scaling>
        <c:delete val="1"/>
        <c:axPos val="b"/>
        <c:numFmt formatCode="General" sourceLinked="1"/>
        <c:majorTickMark val="out"/>
        <c:minorTickMark val="none"/>
        <c:tickLblPos val="nextTo"/>
        <c:crossAx val="523328824"/>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project final sp ecommerce dataset.xlsx]order quantity vs sales amount!PivotTable2</c:name>
    <c:fmtId val="0"/>
  </c:pivotSource>
  <c:chart>
    <c:autoTitleDeleted val="0"/>
    <c:pivotFmts>
      <c:pivotFmt>
        <c:idx val="0"/>
      </c:pivotFmt>
      <c:pivotFmt>
        <c:idx val="1"/>
      </c:pivotFmt>
      <c:pivotFmt>
        <c:idx val="2"/>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w="9525">
              <a:solidFill>
                <a:schemeClr val="accent2">
                  <a:shade val="76000"/>
                </a:schemeClr>
              </a:solidFill>
              <a:round/>
            </a:ln>
            <a:effectLst>
              <a:outerShdw blurRad="57150" dist="19050" dir="5400000" algn="ctr" rotWithShape="0">
                <a:srgbClr val="000000">
                  <a:alpha val="63000"/>
                </a:srgbClr>
              </a:outerShdw>
            </a:effectLst>
          </c:spPr>
        </c:marker>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w="9525">
              <a:solidFill>
                <a:schemeClr val="accent2">
                  <a:tint val="77000"/>
                </a:schemeClr>
              </a:solidFill>
              <a:round/>
            </a:ln>
            <a:effectLst>
              <a:outerShdw blurRad="57150" dist="19050" dir="5400000" algn="ctr" rotWithShape="0">
                <a:srgbClr val="000000">
                  <a:alpha val="63000"/>
                </a:srgbClr>
              </a:outerShdw>
            </a:effectLst>
          </c:spPr>
        </c:marker>
      </c:pivotFmt>
      <c:pivotFmt>
        <c:idx val="4"/>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w="9525">
              <a:solidFill>
                <a:schemeClr val="accent2">
                  <a:tint val="77000"/>
                </a:schemeClr>
              </a:solidFill>
              <a:round/>
            </a:ln>
            <a:effectLst>
              <a:outerShdw blurRad="57150" dist="19050" dir="5400000" algn="ctr" rotWithShape="0">
                <a:srgbClr val="000000">
                  <a:alpha val="63000"/>
                </a:srgbClr>
              </a:outerShdw>
            </a:effectLst>
          </c:spPr>
        </c:marker>
      </c:pivotFmt>
    </c:pivotFmts>
    <c:plotArea>
      <c:layout/>
      <c:lineChart>
        <c:grouping val="standard"/>
        <c:varyColors val="0"/>
        <c:ser>
          <c:idx val="1"/>
          <c:order val="1"/>
          <c:tx>
            <c:strRef>
              <c:f>'order quantity vs sales amount'!$C$1</c:f>
              <c:strCache>
                <c:ptCount val="1"/>
                <c:pt idx="0">
                  <c:v>Sum of Profit</c:v>
                </c:pt>
              </c:strCache>
            </c:strRef>
          </c:tx>
          <c:spPr>
            <a:ln w="34925" cap="rnd">
              <a:solidFill>
                <a:schemeClr val="accent2">
                  <a:tint val="77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w="9525">
                <a:solidFill>
                  <a:schemeClr val="accent2">
                    <a:tint val="77000"/>
                  </a:schemeClr>
                </a:solidFill>
                <a:round/>
              </a:ln>
              <a:effectLst>
                <a:outerShdw blurRad="57150" dist="19050" dir="5400000" algn="ctr" rotWithShape="0">
                  <a:srgbClr val="000000">
                    <a:alpha val="63000"/>
                  </a:srgbClr>
                </a:outerShdw>
              </a:effectLst>
            </c:spPr>
          </c:marker>
          <c:cat>
            <c:multiLvlStrRef>
              <c:f>'order quantity vs sales amount'!$A$2:$A$20</c:f>
              <c:multiLvlStrCache>
                <c:ptCount val="12"/>
                <c:lvl>
                  <c:pt idx="0">
                    <c:v>Apr</c:v>
                  </c:pt>
                  <c:pt idx="1">
                    <c:v>May</c:v>
                  </c:pt>
                  <c:pt idx="2">
                    <c:v>Jun</c:v>
                  </c:pt>
                  <c:pt idx="3">
                    <c:v>Jul</c:v>
                  </c:pt>
                  <c:pt idx="4">
                    <c:v>Aug</c:v>
                  </c:pt>
                  <c:pt idx="5">
                    <c:v>Sep</c:v>
                  </c:pt>
                  <c:pt idx="6">
                    <c:v>Oct</c:v>
                  </c:pt>
                  <c:pt idx="7">
                    <c:v>Nov</c:v>
                  </c:pt>
                  <c:pt idx="8">
                    <c:v>Dec</c:v>
                  </c:pt>
                  <c:pt idx="9">
                    <c:v>Jan</c:v>
                  </c:pt>
                  <c:pt idx="10">
                    <c:v>Feb</c:v>
                  </c:pt>
                  <c:pt idx="11">
                    <c:v>Mar</c:v>
                  </c:pt>
                </c:lvl>
                <c:lvl>
                  <c:pt idx="0">
                    <c:v>Qtr2</c:v>
                  </c:pt>
                  <c:pt idx="3">
                    <c:v>Qtr3</c:v>
                  </c:pt>
                  <c:pt idx="6">
                    <c:v>Qtr4</c:v>
                  </c:pt>
                  <c:pt idx="9">
                    <c:v>Qtr1</c:v>
                  </c:pt>
                </c:lvl>
                <c:lvl>
                  <c:pt idx="0">
                    <c:v>2018</c:v>
                  </c:pt>
                  <c:pt idx="9">
                    <c:v>2019</c:v>
                  </c:pt>
                </c:lvl>
              </c:multiLvlStrCache>
            </c:multiLvlStrRef>
          </c:cat>
          <c:val>
            <c:numRef>
              <c:f>'order quantity vs sales amount'!$C$2:$C$20</c:f>
              <c:numCache>
                <c:formatCode>General</c:formatCode>
                <c:ptCount val="12"/>
                <c:pt idx="0">
                  <c:v>-3960</c:v>
                </c:pt>
                <c:pt idx="1">
                  <c:v>-3584</c:v>
                </c:pt>
                <c:pt idx="2">
                  <c:v>-4970</c:v>
                </c:pt>
                <c:pt idx="3">
                  <c:v>-2138</c:v>
                </c:pt>
                <c:pt idx="4">
                  <c:v>-2180</c:v>
                </c:pt>
                <c:pt idx="5">
                  <c:v>-4963</c:v>
                </c:pt>
                <c:pt idx="6">
                  <c:v>3093</c:v>
                </c:pt>
                <c:pt idx="7">
                  <c:v>11619</c:v>
                </c:pt>
                <c:pt idx="8">
                  <c:v>5284</c:v>
                </c:pt>
                <c:pt idx="9">
                  <c:v>9760</c:v>
                </c:pt>
                <c:pt idx="10">
                  <c:v>5917</c:v>
                </c:pt>
                <c:pt idx="11">
                  <c:v>10077</c:v>
                </c:pt>
              </c:numCache>
            </c:numRef>
          </c:val>
          <c:smooth val="0"/>
          <c:extLst>
            <c:ext xmlns:c16="http://schemas.microsoft.com/office/drawing/2014/chart" uri="{C3380CC4-5D6E-409C-BE32-E72D297353CC}">
              <c16:uniqueId val="{00000000-D164-4B72-B902-D33830BC2127}"/>
            </c:ext>
          </c:extLst>
        </c:ser>
        <c:dLbls>
          <c:showLegendKey val="0"/>
          <c:showVal val="0"/>
          <c:showCatName val="0"/>
          <c:showSerName val="0"/>
          <c:showPercent val="0"/>
          <c:showBubbleSize val="0"/>
        </c:dLbls>
        <c:marker val="1"/>
        <c:smooth val="0"/>
        <c:axId val="441555784"/>
        <c:axId val="441551192"/>
      </c:lineChart>
      <c:lineChart>
        <c:grouping val="standard"/>
        <c:varyColors val="0"/>
        <c:ser>
          <c:idx val="0"/>
          <c:order val="0"/>
          <c:tx>
            <c:strRef>
              <c:f>'order quantity vs sales amount'!$B$1</c:f>
              <c:strCache>
                <c:ptCount val="1"/>
                <c:pt idx="0">
                  <c:v>Sum of Quantity</c:v>
                </c:pt>
              </c:strCache>
            </c:strRef>
          </c:tx>
          <c:spPr>
            <a:ln w="34925" cap="rnd">
              <a:solidFill>
                <a:schemeClr val="accent2">
                  <a:shade val="76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w="9525">
                <a:solidFill>
                  <a:schemeClr val="accent2">
                    <a:shade val="76000"/>
                  </a:schemeClr>
                </a:solidFill>
                <a:round/>
              </a:ln>
              <a:effectLst>
                <a:outerShdw blurRad="57150" dist="19050" dir="5400000" algn="ctr" rotWithShape="0">
                  <a:srgbClr val="000000">
                    <a:alpha val="63000"/>
                  </a:srgbClr>
                </a:outerShdw>
              </a:effectLst>
            </c:spPr>
          </c:marker>
          <c:cat>
            <c:multiLvlStrRef>
              <c:f>'order quantity vs sales amount'!$A$2:$A$20</c:f>
              <c:multiLvlStrCache>
                <c:ptCount val="12"/>
                <c:lvl>
                  <c:pt idx="0">
                    <c:v>Apr</c:v>
                  </c:pt>
                  <c:pt idx="1">
                    <c:v>May</c:v>
                  </c:pt>
                  <c:pt idx="2">
                    <c:v>Jun</c:v>
                  </c:pt>
                  <c:pt idx="3">
                    <c:v>Jul</c:v>
                  </c:pt>
                  <c:pt idx="4">
                    <c:v>Aug</c:v>
                  </c:pt>
                  <c:pt idx="5">
                    <c:v>Sep</c:v>
                  </c:pt>
                  <c:pt idx="6">
                    <c:v>Oct</c:v>
                  </c:pt>
                  <c:pt idx="7">
                    <c:v>Nov</c:v>
                  </c:pt>
                  <c:pt idx="8">
                    <c:v>Dec</c:v>
                  </c:pt>
                  <c:pt idx="9">
                    <c:v>Jan</c:v>
                  </c:pt>
                  <c:pt idx="10">
                    <c:v>Feb</c:v>
                  </c:pt>
                  <c:pt idx="11">
                    <c:v>Mar</c:v>
                  </c:pt>
                </c:lvl>
                <c:lvl>
                  <c:pt idx="0">
                    <c:v>Qtr2</c:v>
                  </c:pt>
                  <c:pt idx="3">
                    <c:v>Qtr3</c:v>
                  </c:pt>
                  <c:pt idx="6">
                    <c:v>Qtr4</c:v>
                  </c:pt>
                  <c:pt idx="9">
                    <c:v>Qtr1</c:v>
                  </c:pt>
                </c:lvl>
                <c:lvl>
                  <c:pt idx="0">
                    <c:v>2018</c:v>
                  </c:pt>
                  <c:pt idx="9">
                    <c:v>2019</c:v>
                  </c:pt>
                </c:lvl>
              </c:multiLvlStrCache>
            </c:multiLvlStrRef>
          </c:cat>
          <c:val>
            <c:numRef>
              <c:f>'order quantity vs sales amount'!$B$2:$B$20</c:f>
              <c:numCache>
                <c:formatCode>General</c:formatCode>
                <c:ptCount val="12"/>
                <c:pt idx="0">
                  <c:v>389</c:v>
                </c:pt>
                <c:pt idx="1">
                  <c:v>423</c:v>
                </c:pt>
                <c:pt idx="2">
                  <c:v>369</c:v>
                </c:pt>
                <c:pt idx="3">
                  <c:v>240</c:v>
                </c:pt>
                <c:pt idx="4">
                  <c:v>446</c:v>
                </c:pt>
                <c:pt idx="5">
                  <c:v>331</c:v>
                </c:pt>
                <c:pt idx="6">
                  <c:v>419</c:v>
                </c:pt>
                <c:pt idx="7">
                  <c:v>578</c:v>
                </c:pt>
                <c:pt idx="8">
                  <c:v>412</c:v>
                </c:pt>
                <c:pt idx="9">
                  <c:v>745</c:v>
                </c:pt>
                <c:pt idx="10">
                  <c:v>512</c:v>
                </c:pt>
                <c:pt idx="11">
                  <c:v>751</c:v>
                </c:pt>
              </c:numCache>
            </c:numRef>
          </c:val>
          <c:smooth val="0"/>
          <c:extLst>
            <c:ext xmlns:c16="http://schemas.microsoft.com/office/drawing/2014/chart" uri="{C3380CC4-5D6E-409C-BE32-E72D297353CC}">
              <c16:uniqueId val="{00000003-07DA-4C9D-B4DF-05E90F2D6B5D}"/>
            </c:ext>
          </c:extLst>
        </c:ser>
        <c:dLbls>
          <c:showLegendKey val="0"/>
          <c:showVal val="0"/>
          <c:showCatName val="0"/>
          <c:showSerName val="0"/>
          <c:showPercent val="0"/>
          <c:showBubbleSize val="0"/>
        </c:dLbls>
        <c:marker val="1"/>
        <c:smooth val="0"/>
        <c:axId val="495597392"/>
        <c:axId val="495601000"/>
      </c:lineChart>
      <c:catAx>
        <c:axId val="441555784"/>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1551192"/>
        <c:crosses val="autoZero"/>
        <c:auto val="1"/>
        <c:lblAlgn val="ctr"/>
        <c:lblOffset val="100"/>
        <c:noMultiLvlLbl val="0"/>
      </c:catAx>
      <c:valAx>
        <c:axId val="44155119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1555784"/>
        <c:crosses val="autoZero"/>
        <c:crossBetween val="between"/>
      </c:valAx>
      <c:valAx>
        <c:axId val="495601000"/>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95597392"/>
        <c:crosses val="max"/>
        <c:crossBetween val="between"/>
      </c:valAx>
      <c:catAx>
        <c:axId val="495597392"/>
        <c:scaling>
          <c:orientation val="minMax"/>
        </c:scaling>
        <c:delete val="1"/>
        <c:axPos val="b"/>
        <c:numFmt formatCode="General" sourceLinked="1"/>
        <c:majorTickMark val="out"/>
        <c:minorTickMark val="none"/>
        <c:tickLblPos val="nextTo"/>
        <c:crossAx val="495601000"/>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project final sp ecommerce dataset.xlsx]state vs sales amount!PivotTable3</c:name>
    <c:fmtId val="1"/>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bar"/>
        <c:grouping val="clustered"/>
        <c:varyColors val="0"/>
        <c:ser>
          <c:idx val="0"/>
          <c:order val="0"/>
          <c:tx>
            <c:strRef>
              <c:f>'state vs sales amount'!$B$1</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'state vs sales amount'!$A$2:$A$21</c:f>
              <c:strCache>
                <c:ptCount val="19"/>
                <c:pt idx="0">
                  <c:v>Sikkim</c:v>
                </c:pt>
                <c:pt idx="1">
                  <c:v>Tamil Nadu</c:v>
                </c:pt>
                <c:pt idx="2">
                  <c:v>Haryana</c:v>
                </c:pt>
                <c:pt idx="3">
                  <c:v>Goa</c:v>
                </c:pt>
                <c:pt idx="4">
                  <c:v>Himachal Pradesh</c:v>
                </c:pt>
                <c:pt idx="5">
                  <c:v>Karnataka</c:v>
                </c:pt>
                <c:pt idx="6">
                  <c:v>Punjab</c:v>
                </c:pt>
                <c:pt idx="7">
                  <c:v>Kerala </c:v>
                </c:pt>
                <c:pt idx="8">
                  <c:v>Jammu and Kashmir</c:v>
                </c:pt>
                <c:pt idx="9">
                  <c:v>Bihar</c:v>
                </c:pt>
                <c:pt idx="10">
                  <c:v>Andhra Pradesh</c:v>
                </c:pt>
                <c:pt idx="11">
                  <c:v>Nagaland</c:v>
                </c:pt>
                <c:pt idx="12">
                  <c:v>West Bengal</c:v>
                </c:pt>
                <c:pt idx="13">
                  <c:v>Rajasthan</c:v>
                </c:pt>
                <c:pt idx="14">
                  <c:v>Gujarat</c:v>
                </c:pt>
                <c:pt idx="15">
                  <c:v>Delhi</c:v>
                </c:pt>
                <c:pt idx="16">
                  <c:v>Uttar Pradesh</c:v>
                </c:pt>
                <c:pt idx="17">
                  <c:v>Maharashtra</c:v>
                </c:pt>
                <c:pt idx="18">
                  <c:v>Madhya Pradesh</c:v>
                </c:pt>
              </c:strCache>
            </c:strRef>
          </c:cat>
          <c:val>
            <c:numRef>
              <c:f>'state vs sales amount'!$B$2:$B$21</c:f>
              <c:numCache>
                <c:formatCode>General</c:formatCode>
                <c:ptCount val="19"/>
                <c:pt idx="0">
                  <c:v>47846</c:v>
                </c:pt>
                <c:pt idx="1">
                  <c:v>114851</c:v>
                </c:pt>
                <c:pt idx="2">
                  <c:v>115479</c:v>
                </c:pt>
                <c:pt idx="3">
                  <c:v>125628</c:v>
                </c:pt>
                <c:pt idx="4">
                  <c:v>150452</c:v>
                </c:pt>
                <c:pt idx="5">
                  <c:v>193610</c:v>
                </c:pt>
                <c:pt idx="6">
                  <c:v>195945</c:v>
                </c:pt>
                <c:pt idx="7">
                  <c:v>203668</c:v>
                </c:pt>
                <c:pt idx="8">
                  <c:v>211219</c:v>
                </c:pt>
                <c:pt idx="9">
                  <c:v>231504</c:v>
                </c:pt>
                <c:pt idx="10">
                  <c:v>269141</c:v>
                </c:pt>
                <c:pt idx="11">
                  <c:v>310738</c:v>
                </c:pt>
                <c:pt idx="12">
                  <c:v>357648</c:v>
                </c:pt>
                <c:pt idx="13">
                  <c:v>397550</c:v>
                </c:pt>
                <c:pt idx="14">
                  <c:v>405179</c:v>
                </c:pt>
                <c:pt idx="15">
                  <c:v>478211</c:v>
                </c:pt>
                <c:pt idx="16">
                  <c:v>563089</c:v>
                </c:pt>
                <c:pt idx="17">
                  <c:v>1970339</c:v>
                </c:pt>
                <c:pt idx="18">
                  <c:v>2590413</c:v>
                </c:pt>
              </c:numCache>
            </c:numRef>
          </c:val>
          <c:extLst>
            <c:ext xmlns:c16="http://schemas.microsoft.com/office/drawing/2014/chart" uri="{C3380CC4-5D6E-409C-BE32-E72D297353CC}">
              <c16:uniqueId val="{00000000-E2F1-48CE-A993-68E7F21EA8AE}"/>
            </c:ext>
          </c:extLst>
        </c:ser>
        <c:dLbls>
          <c:showLegendKey val="0"/>
          <c:showVal val="0"/>
          <c:showCatName val="0"/>
          <c:showSerName val="0"/>
          <c:showPercent val="0"/>
          <c:showBubbleSize val="0"/>
        </c:dLbls>
        <c:gapWidth val="115"/>
        <c:overlap val="-20"/>
        <c:axId val="495621664"/>
        <c:axId val="495620680"/>
      </c:barChart>
      <c:catAx>
        <c:axId val="49562166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95620680"/>
        <c:crosses val="autoZero"/>
        <c:auto val="1"/>
        <c:lblAlgn val="ctr"/>
        <c:lblOffset val="100"/>
        <c:noMultiLvlLbl val="0"/>
      </c:catAx>
      <c:valAx>
        <c:axId val="495620680"/>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95621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project final sp ecommerce dataset.xlsx]state vs sales amount!PivotTable2</c:name>
    <c:fmtId val="0"/>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manualLayout>
          <c:layoutTarget val="inner"/>
          <c:xMode val="edge"/>
          <c:yMode val="edge"/>
          <c:x val="0.17852537182852143"/>
          <c:y val="0.14351851851851852"/>
          <c:w val="0.76047462817147859"/>
          <c:h val="0.73577136191309422"/>
        </c:manualLayout>
      </c:layout>
      <c:barChart>
        <c:barDir val="bar"/>
        <c:grouping val="clustered"/>
        <c:varyColors val="0"/>
        <c:ser>
          <c:idx val="0"/>
          <c:order val="0"/>
          <c:tx>
            <c:strRef>
              <c:f>'state vs sales amount'!$F$2</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'state vs sales amount'!$E$3:$E$27</c:f>
              <c:strCache>
                <c:ptCount val="24"/>
                <c:pt idx="0">
                  <c:v>Amritsar</c:v>
                </c:pt>
                <c:pt idx="1">
                  <c:v>Gangtok</c:v>
                </c:pt>
                <c:pt idx="2">
                  <c:v>Surat</c:v>
                </c:pt>
                <c:pt idx="3">
                  <c:v>Chennai</c:v>
                </c:pt>
                <c:pt idx="4">
                  <c:v>Lucknow</c:v>
                </c:pt>
                <c:pt idx="5">
                  <c:v>Goa</c:v>
                </c:pt>
                <c:pt idx="6">
                  <c:v>Simla</c:v>
                </c:pt>
                <c:pt idx="7">
                  <c:v>Jaipur</c:v>
                </c:pt>
                <c:pt idx="8">
                  <c:v>Bangalore</c:v>
                </c:pt>
                <c:pt idx="9">
                  <c:v>Thiruvananthapuram</c:v>
                </c:pt>
                <c:pt idx="10">
                  <c:v>Kashmir</c:v>
                </c:pt>
                <c:pt idx="11">
                  <c:v>Udaipur</c:v>
                </c:pt>
                <c:pt idx="12">
                  <c:v>Patna</c:v>
                </c:pt>
                <c:pt idx="13">
                  <c:v>Hyderabad</c:v>
                </c:pt>
                <c:pt idx="14">
                  <c:v>Chandigarh</c:v>
                </c:pt>
                <c:pt idx="15">
                  <c:v>Kohima</c:v>
                </c:pt>
                <c:pt idx="16">
                  <c:v>Ahmedabad</c:v>
                </c:pt>
                <c:pt idx="17">
                  <c:v>Kolkata</c:v>
                </c:pt>
                <c:pt idx="18">
                  <c:v>Allahabad</c:v>
                </c:pt>
                <c:pt idx="19">
                  <c:v>Bhopal</c:v>
                </c:pt>
                <c:pt idx="20">
                  <c:v>Delhi</c:v>
                </c:pt>
                <c:pt idx="21">
                  <c:v>Pune</c:v>
                </c:pt>
                <c:pt idx="22">
                  <c:v>Mumbai</c:v>
                </c:pt>
                <c:pt idx="23">
                  <c:v>Indore</c:v>
                </c:pt>
              </c:strCache>
            </c:strRef>
          </c:cat>
          <c:val>
            <c:numRef>
              <c:f>'state vs sales amount'!$F$3:$F$27</c:f>
              <c:numCache>
                <c:formatCode>General</c:formatCode>
                <c:ptCount val="24"/>
                <c:pt idx="0">
                  <c:v>26879</c:v>
                </c:pt>
                <c:pt idx="1">
                  <c:v>47846</c:v>
                </c:pt>
                <c:pt idx="2">
                  <c:v>84071</c:v>
                </c:pt>
                <c:pt idx="3">
                  <c:v>114851</c:v>
                </c:pt>
                <c:pt idx="4">
                  <c:v>117365</c:v>
                </c:pt>
                <c:pt idx="5">
                  <c:v>125628</c:v>
                </c:pt>
                <c:pt idx="6">
                  <c:v>150452</c:v>
                </c:pt>
                <c:pt idx="7">
                  <c:v>181817</c:v>
                </c:pt>
                <c:pt idx="8">
                  <c:v>193610</c:v>
                </c:pt>
                <c:pt idx="9">
                  <c:v>203668</c:v>
                </c:pt>
                <c:pt idx="10">
                  <c:v>211219</c:v>
                </c:pt>
                <c:pt idx="11">
                  <c:v>215733</c:v>
                </c:pt>
                <c:pt idx="12">
                  <c:v>231504</c:v>
                </c:pt>
                <c:pt idx="13">
                  <c:v>269141</c:v>
                </c:pt>
                <c:pt idx="14">
                  <c:v>284545</c:v>
                </c:pt>
                <c:pt idx="15">
                  <c:v>310738</c:v>
                </c:pt>
                <c:pt idx="16">
                  <c:v>321108</c:v>
                </c:pt>
                <c:pt idx="17">
                  <c:v>357648</c:v>
                </c:pt>
                <c:pt idx="18">
                  <c:v>445724</c:v>
                </c:pt>
                <c:pt idx="19">
                  <c:v>487184</c:v>
                </c:pt>
                <c:pt idx="20">
                  <c:v>515572</c:v>
                </c:pt>
                <c:pt idx="21">
                  <c:v>909029</c:v>
                </c:pt>
                <c:pt idx="22">
                  <c:v>1061310</c:v>
                </c:pt>
                <c:pt idx="23">
                  <c:v>2065868</c:v>
                </c:pt>
              </c:numCache>
            </c:numRef>
          </c:val>
          <c:extLst>
            <c:ext xmlns:c16="http://schemas.microsoft.com/office/drawing/2014/chart" uri="{C3380CC4-5D6E-409C-BE32-E72D297353CC}">
              <c16:uniqueId val="{00000000-B993-4A86-88D3-FE873D4329E4}"/>
            </c:ext>
          </c:extLst>
        </c:ser>
        <c:dLbls>
          <c:showLegendKey val="0"/>
          <c:showVal val="0"/>
          <c:showCatName val="0"/>
          <c:showSerName val="0"/>
          <c:showPercent val="0"/>
          <c:showBubbleSize val="0"/>
        </c:dLbls>
        <c:gapWidth val="115"/>
        <c:overlap val="-20"/>
        <c:axId val="495611824"/>
        <c:axId val="495607560"/>
      </c:barChart>
      <c:catAx>
        <c:axId val="495611824"/>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95607560"/>
        <c:crosses val="autoZero"/>
        <c:auto val="1"/>
        <c:lblAlgn val="ctr"/>
        <c:lblOffset val="100"/>
        <c:noMultiLvlLbl val="0"/>
      </c:catAx>
      <c:valAx>
        <c:axId val="4956075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956118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project final sp ecommerce dataset.xlsx]product vs sales!PivotTable2</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Product</a:t>
            </a:r>
            <a:r>
              <a:rPr lang="en-IN" baseline="0"/>
              <a:t> sales v/s order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w="9525">
              <a:solidFill>
                <a:schemeClr val="accent2">
                  <a:shade val="76000"/>
                </a:schemeClr>
              </a:solidFill>
              <a:round/>
            </a:ln>
            <a:effectLst>
              <a:outerShdw blurRad="57150" dist="19050" dir="5400000" algn="ctr" rotWithShape="0">
                <a:srgbClr val="000000">
                  <a:alpha val="63000"/>
                </a:srgbClr>
              </a:outerShdw>
            </a:effectLst>
          </c:spPr>
        </c:marker>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1"/>
          <c:order val="1"/>
          <c:tx>
            <c:strRef>
              <c:f>'product vs sales'!$N$1</c:f>
              <c:strCache>
                <c:ptCount val="1"/>
                <c:pt idx="0">
                  <c:v>Sum of Sales</c:v>
                </c:pt>
              </c:strCache>
            </c:strRef>
          </c:tx>
          <c:spPr>
            <a:gradFill rotWithShape="1">
              <a:gsLst>
                <a:gs pos="0">
                  <a:schemeClr val="accent2">
                    <a:tint val="77000"/>
                    <a:satMod val="103000"/>
                    <a:lumMod val="102000"/>
                    <a:tint val="94000"/>
                  </a:schemeClr>
                </a:gs>
                <a:gs pos="50000">
                  <a:schemeClr val="accent2">
                    <a:tint val="77000"/>
                    <a:satMod val="110000"/>
                    <a:lumMod val="100000"/>
                    <a:shade val="100000"/>
                  </a:schemeClr>
                </a:gs>
                <a:gs pos="100000">
                  <a:schemeClr val="accent2">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'product vs sales'!$L$2:$L$19</c:f>
              <c:strCache>
                <c:ptCount val="17"/>
                <c:pt idx="0">
                  <c:v>Accessories</c:v>
                </c:pt>
                <c:pt idx="1">
                  <c:v>Bookcases</c:v>
                </c:pt>
                <c:pt idx="2">
                  <c:v>Chairs</c:v>
                </c:pt>
                <c:pt idx="3">
                  <c:v>Electronic Games</c:v>
                </c:pt>
                <c:pt idx="4">
                  <c:v>Furnishings</c:v>
                </c:pt>
                <c:pt idx="5">
                  <c:v>Hankerchief</c:v>
                </c:pt>
                <c:pt idx="6">
                  <c:v>Kurti</c:v>
                </c:pt>
                <c:pt idx="7">
                  <c:v>Leggings</c:v>
                </c:pt>
                <c:pt idx="8">
                  <c:v>Phones</c:v>
                </c:pt>
                <c:pt idx="9">
                  <c:v>Printers</c:v>
                </c:pt>
                <c:pt idx="10">
                  <c:v>Saree</c:v>
                </c:pt>
                <c:pt idx="11">
                  <c:v>Shirt</c:v>
                </c:pt>
                <c:pt idx="12">
                  <c:v>Skirt</c:v>
                </c:pt>
                <c:pt idx="13">
                  <c:v>Stole</c:v>
                </c:pt>
                <c:pt idx="14">
                  <c:v>Tables</c:v>
                </c:pt>
                <c:pt idx="15">
                  <c:v>Trousers</c:v>
                </c:pt>
                <c:pt idx="16">
                  <c:v>T-shirt</c:v>
                </c:pt>
              </c:strCache>
            </c:strRef>
          </c:cat>
          <c:val>
            <c:numRef>
              <c:f>'product vs sales'!$N$2:$N$19</c:f>
              <c:numCache>
                <c:formatCode>General</c:formatCode>
                <c:ptCount val="17"/>
                <c:pt idx="0">
                  <c:v>817073</c:v>
                </c:pt>
                <c:pt idx="1">
                  <c:v>630689</c:v>
                </c:pt>
                <c:pt idx="2">
                  <c:v>206509</c:v>
                </c:pt>
                <c:pt idx="3">
                  <c:v>198424</c:v>
                </c:pt>
                <c:pt idx="4">
                  <c:v>239468</c:v>
                </c:pt>
                <c:pt idx="5">
                  <c:v>1131027</c:v>
                </c:pt>
                <c:pt idx="6">
                  <c:v>222986</c:v>
                </c:pt>
                <c:pt idx="7">
                  <c:v>311812</c:v>
                </c:pt>
                <c:pt idx="8">
                  <c:v>380176</c:v>
                </c:pt>
                <c:pt idx="9">
                  <c:v>777791</c:v>
                </c:pt>
                <c:pt idx="10">
                  <c:v>970832</c:v>
                </c:pt>
                <c:pt idx="11">
                  <c:v>247047</c:v>
                </c:pt>
                <c:pt idx="12">
                  <c:v>492366</c:v>
                </c:pt>
                <c:pt idx="13">
                  <c:v>1513564</c:v>
                </c:pt>
                <c:pt idx="14">
                  <c:v>63938</c:v>
                </c:pt>
                <c:pt idx="15">
                  <c:v>173078</c:v>
                </c:pt>
                <c:pt idx="16">
                  <c:v>555730</c:v>
                </c:pt>
              </c:numCache>
            </c:numRef>
          </c:val>
          <c:extLst>
            <c:ext xmlns:c16="http://schemas.microsoft.com/office/drawing/2014/chart" uri="{C3380CC4-5D6E-409C-BE32-E72D297353CC}">
              <c16:uniqueId val="{00000001-517B-444A-BAD5-6AAE6AABAAA5}"/>
            </c:ext>
          </c:extLst>
        </c:ser>
        <c:dLbls>
          <c:showLegendKey val="0"/>
          <c:showVal val="0"/>
          <c:showCatName val="0"/>
          <c:showSerName val="0"/>
          <c:showPercent val="0"/>
          <c:showBubbleSize val="0"/>
        </c:dLbls>
        <c:gapWidth val="150"/>
        <c:axId val="506515704"/>
        <c:axId val="506520296"/>
      </c:barChart>
      <c:lineChart>
        <c:grouping val="standard"/>
        <c:varyColors val="0"/>
        <c:ser>
          <c:idx val="0"/>
          <c:order val="0"/>
          <c:tx>
            <c:strRef>
              <c:f>'product vs sales'!$M$1</c:f>
              <c:strCache>
                <c:ptCount val="1"/>
                <c:pt idx="0">
                  <c:v>Sum of Quantity</c:v>
                </c:pt>
              </c:strCache>
            </c:strRef>
          </c:tx>
          <c:spPr>
            <a:ln w="34925" cap="rnd">
              <a:solidFill>
                <a:schemeClr val="accent2">
                  <a:shade val="76000"/>
                </a:schemeClr>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hade val="76000"/>
                      <a:satMod val="103000"/>
                      <a:lumMod val="102000"/>
                      <a:tint val="94000"/>
                    </a:schemeClr>
                  </a:gs>
                  <a:gs pos="50000">
                    <a:schemeClr val="accent2">
                      <a:shade val="76000"/>
                      <a:satMod val="110000"/>
                      <a:lumMod val="100000"/>
                      <a:shade val="100000"/>
                    </a:schemeClr>
                  </a:gs>
                  <a:gs pos="100000">
                    <a:schemeClr val="accent2">
                      <a:shade val="76000"/>
                      <a:lumMod val="99000"/>
                      <a:satMod val="120000"/>
                      <a:shade val="78000"/>
                    </a:schemeClr>
                  </a:gs>
                </a:gsLst>
                <a:lin ang="5400000" scaled="0"/>
              </a:gradFill>
              <a:ln w="9525">
                <a:solidFill>
                  <a:schemeClr val="accent2">
                    <a:shade val="76000"/>
                  </a:schemeClr>
                </a:solidFill>
                <a:round/>
              </a:ln>
              <a:effectLst>
                <a:outerShdw blurRad="57150" dist="19050" dir="5400000" algn="ctr" rotWithShape="0">
                  <a:srgbClr val="000000">
                    <a:alpha val="63000"/>
                  </a:srgbClr>
                </a:outerShdw>
              </a:effectLst>
            </c:spPr>
          </c:marker>
          <c:cat>
            <c:strRef>
              <c:f>'product vs sales'!$L$2:$L$19</c:f>
              <c:strCache>
                <c:ptCount val="17"/>
                <c:pt idx="0">
                  <c:v>Accessories</c:v>
                </c:pt>
                <c:pt idx="1">
                  <c:v>Bookcases</c:v>
                </c:pt>
                <c:pt idx="2">
                  <c:v>Chairs</c:v>
                </c:pt>
                <c:pt idx="3">
                  <c:v>Electronic Games</c:v>
                </c:pt>
                <c:pt idx="4">
                  <c:v>Furnishings</c:v>
                </c:pt>
                <c:pt idx="5">
                  <c:v>Hankerchief</c:v>
                </c:pt>
                <c:pt idx="6">
                  <c:v>Kurti</c:v>
                </c:pt>
                <c:pt idx="7">
                  <c:v>Leggings</c:v>
                </c:pt>
                <c:pt idx="8">
                  <c:v>Phones</c:v>
                </c:pt>
                <c:pt idx="9">
                  <c:v>Printers</c:v>
                </c:pt>
                <c:pt idx="10">
                  <c:v>Saree</c:v>
                </c:pt>
                <c:pt idx="11">
                  <c:v>Shirt</c:v>
                </c:pt>
                <c:pt idx="12">
                  <c:v>Skirt</c:v>
                </c:pt>
                <c:pt idx="13">
                  <c:v>Stole</c:v>
                </c:pt>
                <c:pt idx="14">
                  <c:v>Tables</c:v>
                </c:pt>
                <c:pt idx="15">
                  <c:v>Trousers</c:v>
                </c:pt>
                <c:pt idx="16">
                  <c:v>T-shirt</c:v>
                </c:pt>
              </c:strCache>
            </c:strRef>
          </c:cat>
          <c:val>
            <c:numRef>
              <c:f>'product vs sales'!$M$2:$M$19</c:f>
              <c:numCache>
                <c:formatCode>General</c:formatCode>
                <c:ptCount val="17"/>
                <c:pt idx="0">
                  <c:v>340</c:v>
                </c:pt>
                <c:pt idx="1">
                  <c:v>342</c:v>
                </c:pt>
                <c:pt idx="2">
                  <c:v>153</c:v>
                </c:pt>
                <c:pt idx="3">
                  <c:v>180</c:v>
                </c:pt>
                <c:pt idx="4">
                  <c:v>286</c:v>
                </c:pt>
                <c:pt idx="5">
                  <c:v>837</c:v>
                </c:pt>
                <c:pt idx="6">
                  <c:v>242</c:v>
                </c:pt>
                <c:pt idx="7">
                  <c:v>233</c:v>
                </c:pt>
                <c:pt idx="8">
                  <c:v>233</c:v>
                </c:pt>
                <c:pt idx="9">
                  <c:v>316</c:v>
                </c:pt>
                <c:pt idx="10">
                  <c:v>634</c:v>
                </c:pt>
                <c:pt idx="11">
                  <c:v>195</c:v>
                </c:pt>
                <c:pt idx="12">
                  <c:v>336</c:v>
                </c:pt>
                <c:pt idx="13">
                  <c:v>847</c:v>
                </c:pt>
                <c:pt idx="14">
                  <c:v>28</c:v>
                </c:pt>
                <c:pt idx="15">
                  <c:v>97</c:v>
                </c:pt>
                <c:pt idx="16">
                  <c:v>316</c:v>
                </c:pt>
              </c:numCache>
            </c:numRef>
          </c:val>
          <c:smooth val="0"/>
          <c:extLst>
            <c:ext xmlns:c16="http://schemas.microsoft.com/office/drawing/2014/chart" uri="{C3380CC4-5D6E-409C-BE32-E72D297353CC}">
              <c16:uniqueId val="{00000000-517B-444A-BAD5-6AAE6AABAAA5}"/>
            </c:ext>
          </c:extLst>
        </c:ser>
        <c:dLbls>
          <c:showLegendKey val="0"/>
          <c:showVal val="0"/>
          <c:showCatName val="0"/>
          <c:showSerName val="0"/>
          <c:showPercent val="0"/>
          <c:showBubbleSize val="0"/>
        </c:dLbls>
        <c:marker val="1"/>
        <c:smooth val="0"/>
        <c:axId val="435184312"/>
        <c:axId val="435188248"/>
      </c:lineChart>
      <c:catAx>
        <c:axId val="506515704"/>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6520296"/>
        <c:crosses val="autoZero"/>
        <c:auto val="1"/>
        <c:lblAlgn val="ctr"/>
        <c:lblOffset val="100"/>
        <c:noMultiLvlLbl val="0"/>
      </c:catAx>
      <c:valAx>
        <c:axId val="5065202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06515704"/>
        <c:crosses val="autoZero"/>
        <c:crossBetween val="between"/>
      </c:valAx>
      <c:valAx>
        <c:axId val="43518824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35184312"/>
        <c:crosses val="max"/>
        <c:crossBetween val="between"/>
      </c:valAx>
      <c:catAx>
        <c:axId val="435184312"/>
        <c:scaling>
          <c:orientation val="minMax"/>
        </c:scaling>
        <c:delete val="1"/>
        <c:axPos val="b"/>
        <c:numFmt formatCode="General" sourceLinked="1"/>
        <c:majorTickMark val="out"/>
        <c:minorTickMark val="none"/>
        <c:tickLblPos val="nextTo"/>
        <c:crossAx val="435188248"/>
        <c:crosses val="autoZero"/>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project final sp ecommerce dataset.xlsx]product vs profit!PivotTable6</c:name>
    <c:fmtId val="0"/>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bar"/>
        <c:grouping val="clustered"/>
        <c:varyColors val="0"/>
        <c:ser>
          <c:idx val="0"/>
          <c:order val="0"/>
          <c:tx>
            <c:strRef>
              <c:f>'product vs profit'!$B$1</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'product vs profit'!$A$2:$A$19</c:f>
              <c:strCache>
                <c:ptCount val="17"/>
                <c:pt idx="0">
                  <c:v>Tables</c:v>
                </c:pt>
                <c:pt idx="1">
                  <c:v>Phones</c:v>
                </c:pt>
                <c:pt idx="2">
                  <c:v>Electronic Games</c:v>
                </c:pt>
                <c:pt idx="3">
                  <c:v>Kurti</c:v>
                </c:pt>
                <c:pt idx="4">
                  <c:v>Furnishings</c:v>
                </c:pt>
                <c:pt idx="5">
                  <c:v>Chairs</c:v>
                </c:pt>
                <c:pt idx="6">
                  <c:v>Trousers</c:v>
                </c:pt>
                <c:pt idx="7">
                  <c:v>Saree</c:v>
                </c:pt>
                <c:pt idx="8">
                  <c:v>Printers</c:v>
                </c:pt>
                <c:pt idx="9">
                  <c:v>Shirt</c:v>
                </c:pt>
                <c:pt idx="10">
                  <c:v>Leggings</c:v>
                </c:pt>
                <c:pt idx="11">
                  <c:v>Accessories</c:v>
                </c:pt>
                <c:pt idx="12">
                  <c:v>Skirt</c:v>
                </c:pt>
                <c:pt idx="13">
                  <c:v>T-shirt</c:v>
                </c:pt>
                <c:pt idx="14">
                  <c:v>Bookcases</c:v>
                </c:pt>
                <c:pt idx="15">
                  <c:v>Hankerchief</c:v>
                </c:pt>
                <c:pt idx="16">
                  <c:v>Stole</c:v>
                </c:pt>
              </c:strCache>
            </c:strRef>
          </c:cat>
          <c:val>
            <c:numRef>
              <c:f>'product vs profit'!$B$2:$B$19</c:f>
              <c:numCache>
                <c:formatCode>General</c:formatCode>
                <c:ptCount val="17"/>
                <c:pt idx="0">
                  <c:v>-2616</c:v>
                </c:pt>
                <c:pt idx="1">
                  <c:v>-2370</c:v>
                </c:pt>
                <c:pt idx="2">
                  <c:v>-2208</c:v>
                </c:pt>
                <c:pt idx="3">
                  <c:v>-994</c:v>
                </c:pt>
                <c:pt idx="4">
                  <c:v>516</c:v>
                </c:pt>
                <c:pt idx="5">
                  <c:v>591</c:v>
                </c:pt>
                <c:pt idx="6">
                  <c:v>878</c:v>
                </c:pt>
                <c:pt idx="7">
                  <c:v>1066</c:v>
                </c:pt>
                <c:pt idx="8">
                  <c:v>1093</c:v>
                </c:pt>
                <c:pt idx="9">
                  <c:v>1262</c:v>
                </c:pt>
                <c:pt idx="10">
                  <c:v>1769</c:v>
                </c:pt>
                <c:pt idx="11">
                  <c:v>2973</c:v>
                </c:pt>
                <c:pt idx="12">
                  <c:v>3061</c:v>
                </c:pt>
                <c:pt idx="13">
                  <c:v>3376</c:v>
                </c:pt>
                <c:pt idx="14">
                  <c:v>3564</c:v>
                </c:pt>
                <c:pt idx="15">
                  <c:v>3977</c:v>
                </c:pt>
                <c:pt idx="16">
                  <c:v>8017</c:v>
                </c:pt>
              </c:numCache>
            </c:numRef>
          </c:val>
          <c:extLst>
            <c:ext xmlns:c16="http://schemas.microsoft.com/office/drawing/2014/chart" uri="{C3380CC4-5D6E-409C-BE32-E72D297353CC}">
              <c16:uniqueId val="{00000000-AB08-4FC9-81B0-28CC2C2091FD}"/>
            </c:ext>
          </c:extLst>
        </c:ser>
        <c:dLbls>
          <c:showLegendKey val="0"/>
          <c:showVal val="0"/>
          <c:showCatName val="0"/>
          <c:showSerName val="0"/>
          <c:showPercent val="0"/>
          <c:showBubbleSize val="0"/>
        </c:dLbls>
        <c:gapWidth val="115"/>
        <c:overlap val="-20"/>
        <c:axId val="522947472"/>
        <c:axId val="522947800"/>
      </c:barChart>
      <c:catAx>
        <c:axId val="522947472"/>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2947800"/>
        <c:crosses val="autoZero"/>
        <c:auto val="1"/>
        <c:lblAlgn val="ctr"/>
        <c:lblOffset val="100"/>
        <c:noMultiLvlLbl val="0"/>
      </c:catAx>
      <c:valAx>
        <c:axId val="52294780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2947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project final sp ecommerce dataset.xlsx]saleswise product!PivotTable7</c:name>
    <c:fmtId val="0"/>
  </c:pivotSource>
  <c:chart>
    <c:autoTitleDeleted val="1"/>
    <c:pivotFmts>
      <c:pivotFmt>
        <c:idx val="0"/>
        <c:dLbl>
          <c:idx val="0"/>
          <c:showLegendKey val="0"/>
          <c:showVal val="0"/>
          <c:showCatName val="1"/>
          <c:showSerName val="0"/>
          <c:showPercent val="1"/>
          <c:showBubbleSize val="0"/>
          <c:extLst>
            <c:ext xmlns:c15="http://schemas.microsoft.com/office/drawing/2012/chart" uri="{CE6537A1-D6FC-4f65-9D91-7224C49458BB}"/>
          </c:extLst>
        </c:dLbl>
      </c:pivotFmt>
      <c:pivotFmt>
        <c:idx val="1"/>
      </c:pivotFmt>
      <c:pivotFmt>
        <c:idx val="2"/>
      </c:pivotFmt>
      <c:pivotFmt>
        <c:idx val="3"/>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'saleswise product'!$B$1</c:f>
              <c:strCache>
                <c:ptCount val="1"/>
                <c:pt idx="0">
                  <c:v>Total</c:v>
                </c:pt>
              </c:strCache>
            </c:strRef>
          </c:tx>
          <c:dPt>
            <c:idx val="0"/>
            <c:bubble3D val="0"/>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0BEF-46F6-9705-4CA552F4B20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0BEF-46F6-9705-4CA552F4B20C}"/>
              </c:ext>
            </c:extLst>
          </c:dPt>
          <c:dPt>
            <c:idx val="2"/>
            <c:bubble3D val="0"/>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0BEF-46F6-9705-4CA552F4B20C}"/>
              </c:ext>
            </c:extLst>
          </c:dPt>
          <c:cat>
            <c:strRef>
              <c:f>'saleswise product'!$A$2:$A$5</c:f>
              <c:strCache>
                <c:ptCount val="3"/>
                <c:pt idx="0">
                  <c:v>Clothing</c:v>
                </c:pt>
                <c:pt idx="1">
                  <c:v>Electronics</c:v>
                </c:pt>
                <c:pt idx="2">
                  <c:v>Furniture</c:v>
                </c:pt>
              </c:strCache>
            </c:strRef>
          </c:cat>
          <c:val>
            <c:numRef>
              <c:f>'saleswise product'!$B$2:$B$5</c:f>
              <c:numCache>
                <c:formatCode>General</c:formatCode>
                <c:ptCount val="3"/>
                <c:pt idx="0">
                  <c:v>5618442</c:v>
                </c:pt>
                <c:pt idx="1">
                  <c:v>2173464</c:v>
                </c:pt>
                <c:pt idx="2">
                  <c:v>1140604</c:v>
                </c:pt>
              </c:numCache>
            </c:numRef>
          </c:val>
          <c:extLst>
            <c:ext xmlns:c16="http://schemas.microsoft.com/office/drawing/2014/chart" uri="{C3380CC4-5D6E-409C-BE32-E72D297353CC}">
              <c16:uniqueId val="{00000000-D8D3-49A7-9946-8D0C77E53B6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project final sp ecommerce dataset.xlsx]saleswise product!PivotTable3</c:name>
    <c:fmtId val="5"/>
  </c:pivotSource>
  <c:chart>
    <c:autoTitleDeleted val="1"/>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doughnutChart>
        <c:varyColors val="1"/>
        <c:ser>
          <c:idx val="0"/>
          <c:order val="0"/>
          <c:tx>
            <c:strRef>
              <c:f>'saleswise product'!$M$1</c:f>
              <c:strCache>
                <c:ptCount val="1"/>
                <c:pt idx="0">
                  <c:v>Total</c:v>
                </c:pt>
              </c:strCache>
            </c:strRef>
          </c:tx>
          <c:dPt>
            <c:idx val="0"/>
            <c:bubble3D val="0"/>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BC4-47B0-A3CE-5B9B6650B04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BC4-47B0-A3CE-5B9B6650B04E}"/>
              </c:ext>
            </c:extLst>
          </c:dPt>
          <c:dPt>
            <c:idx val="2"/>
            <c:bubble3D val="0"/>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BC4-47B0-A3CE-5B9B6650B04E}"/>
              </c:ext>
            </c:extLst>
          </c:dPt>
          <c:cat>
            <c:strRef>
              <c:f>'saleswise product'!$L$2:$L$5</c:f>
              <c:strCache>
                <c:ptCount val="3"/>
                <c:pt idx="0">
                  <c:v>Clothing</c:v>
                </c:pt>
                <c:pt idx="1">
                  <c:v>Electronics</c:v>
                </c:pt>
                <c:pt idx="2">
                  <c:v>Furniture</c:v>
                </c:pt>
              </c:strCache>
            </c:strRef>
          </c:cat>
          <c:val>
            <c:numRef>
              <c:f>'saleswise product'!$M$2:$M$5</c:f>
              <c:numCache>
                <c:formatCode>General</c:formatCode>
                <c:ptCount val="3"/>
                <c:pt idx="0">
                  <c:v>22412</c:v>
                </c:pt>
                <c:pt idx="1">
                  <c:v>-512</c:v>
                </c:pt>
                <c:pt idx="2">
                  <c:v>2055</c:v>
                </c:pt>
              </c:numCache>
            </c:numRef>
          </c:val>
          <c:extLst>
            <c:ext xmlns:c16="http://schemas.microsoft.com/office/drawing/2014/chart" uri="{C3380CC4-5D6E-409C-BE32-E72D297353CC}">
              <c16:uniqueId val="{00000000-11A3-451B-9B1F-2E76367C1B30}"/>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_xlchart.v5.2</cx:f>
        <cx:nf dir="row">_xlchart.v5.0</cx:nf>
      </cx:strDim>
      <cx:numDim type="colorVal">
        <cx:f dir="row">_xlchart.v5.3</cx:f>
        <cx:nf dir="row">_xlchart.v5.1</cx:nf>
      </cx:numDim>
    </cx:data>
  </cx:chartData>
  <cx:chart>
    <cx:title pos="t" align="ctr" overlay="0">
      <cx:tx>
        <cx:txData>
          <cx:v>Regionwise Sales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 lastClr="FFFFFF">
                  <a:lumMod val="95000"/>
                </a:sysClr>
              </a:solidFill>
              <a:latin typeface="Calibri" panose="020F0502020204030204"/>
            </a:rPr>
            <a:t>Regionwise Sales</a:t>
          </a:r>
        </a:p>
      </cx:txPr>
    </cx:title>
    <cx:plotArea>
      <cx:plotAreaRegion>
        <cx:series layoutId="regionMap" uniqueId="{4693E292-C255-4EEA-A034-95C1A04ECD81}">
          <cx:dataId val="0"/>
          <cx:layoutPr>
            <cx:geography cultureLanguage="en-US" cultureRegion="IN" attribution="Powered by Bing">
              <cx:geoCache provider="{E9337A44-BEBE-4D9F-B70C-5C5E7DAFC167}">
                <cx:binary>1HtZc9w41uVfcfhhnoYqbASBnq4vokEmc1VqtSX7hZG2ZHAFuIHbr58rV7nGVqm63FHVEWM/pKUk
kXmJA5x77rnQPz9O//hYPp7aV1NVmu4fH6efX6d9X//jp5+6j+ljderOquxjazv7qT/7aKuf7KdP
2cfHnx7a05gZ/RNBmP30MT21/eP0+n/+CZ+mH+3Bfjz1mTVX7rGdrx87V/bdv7n24qVXp4cqM1HW
9W32scc/v167/NSe+tevHk2f9fPtXD/+/Pqbm16/+un5R/3ua1+VEFnvHmAsIWdckgALH/nClzTw
X78qrdG/Xg7wmS8DRBGnkjPBqPjy1cdTBcO/I57P0ZweHtrHroPn+fz/VwO/CR7e371+9dE60z/N
mYbp+/n11jxkp9evss6Gv1wI7VPk2+PnR/3p29n+n38+ewMe/tk7XwHyfKb+7NLv8PiXeUjb06vL
9vTw2KVf5uavw4L9s8D3eeBTDLBwSdm3sMgzyX0mCWHCpz72+Zev/gWW7w/rZXSej38G0r8ufyiQ
VAZb88sE/XVsiH/GAylg1imWgjBCvsFGwGUkOWcScykJFs+2zJ9G8zIkvw57hoS6/qGQiB7LNPsb
kRBnnFEqEfd9Hwd+AFP9NXkFZxj7LHiCihMgtl9I85ct8qehvAzDr8OewRAdfigY1hb49O/KIEBV
lFNCJRGCUoSeg8DOkE+45IQIRALKgMm+xuFPYnkZhc+DnmGw/tcPhcHm1M4n8zfiQOQZ0BGWzEc0
EAw/2wv8jDJEGPqD7fAd4bwMxW8Dn8Gx+bGYaZNVJ1Bw5d+fyik+k4T6nAssCA0oeqawgjNCOcGU
C4YEQRR/uz/+k8D+AKHfPdpzqH6sdL4/tebUn4q/ce9gdhZgxAhjhBIcBAH9NpHwMwwpHxL+0w2C
iGcYfVdEL4Pz1dBnqOz/9UPx2e5UVe7VyTy82p+6tMr+RsFF6RlIYen7CAdISPGUQr5O8/4ZRgHn
HL2Q5n8J63+dqvr/fE9gL4P04oc8g2u3/6Hg2j+2p/L06gvX/HVVjNEZY1Iy4gshEMf+t6o44GdP
9MYZfhGmX8L5d9G8jMyXcc/A2P9Yeuz89JDO/4UqksDGoQKEsQ+cJfyAPcNEnMHbklOKAwH8J59J
s+8P62Vwno9/BtL5j5V2zk9QRQK19e3fmXjkGfMJElDLw+bxMQ6+pTZIPMB4DGHCni5i+WWL/FLE
fGdMfwTPVw/0HJvND8Vmx5MGNjMPX2bnr9MZ4WdAYgIEGZYgDCSHmf8q50h2xkDQgVKQPsNPiefL
V/8CzPcE9DIq/2/kM0iOPxanXTqTnz58mZW/DghFZ4IRzHyJZSCleC6j/TNILeDGQJXzWUWDgvu6
zPzzcF6G48u4Z2Bcqr+6P761Lb9yZJ8elEAlTSTCCCEZPKMEcobBhgWVijkF4nhO2l8C/uPy/j97
0F9hfObJXp4KMKVP5ve27CXoIHCgn3muv3vjv2vLXp/yU9enT/H98Tz8h0Y5P/PB/wb5L6CEA3sP
aoCvCCGgZ2ChYygNgs8FwnO76bsiehmZr4Y+W4XXP5ZZfpMVRVb9jZAEZ36AoDlBID0i8tla+goS
Ic5YEBBIrGDCPvU1vuaDP4/lZTC+jHuGxM2Ppf5vT1VWvjqeHtyXWfnrBI3xGQJxD8wMXQn4/6lV
9BUaAaCBAkRg7wjBAv48Y35fSC+D8vXYZ8DcQpfoGXf9/9xPetP30IX829tJoGY+e1Cg8TmWmCGQ
K19hIxAU2Jz6BErrl/yN747qZXieDX+G0Jsfqwy4e+z6V+rRgOD8+/YOFGpQAmAfAV9BGRaQb3O+
CM5kAB46gybs0w/P9853xvQyOt8MfobN3V+WOc90wN+b9l/e2F9n/G/u+M9b47AlfMwIh/bF701B
+dT34NCdRWAN/r4E+JVm/jial+H4ddg3gf+Xe+DPMPqqCf7byYEIDNfV5yMH33318+PBOYhnQ/+d
IPtlrrYPP7/G1BfAUb8dZXj6kG/y929th9+NeQTl9/PrALSBDKBcQFApgFp7YrwRti5ceSrdKEeA
mOC/cqGxbZ/+/PpJeksQ3gAnCQQFM/71q866p0skOIMjEAguESDRp2MSX57v0paztua3qfr191fG
VZc2M30HTwP2yutX9S83Pj1ewDAmEtrHPjTEoMAPKDgz9cfTNZwmebr/fxeYpKQoUrPOEHlTT2wV
jG6DRD/e2szr1mVS1uuxXdr3pNz1Q05UtZgqrlDxwbJiPAZpryjRKvHvie2bNxM5LJkIu6IkYS66
964W3gF6okqQvD/MxRTyxPJVRe4T6fB6mAkL267nGx3oWzTn1WoIRh5m0vaXeB7dsauKcLHFuZk6
f9222EQT6cNyLknE62DYIifguAYe81g0dAibJQm2PWK1mlKL47HkieJLO6+7ZTJRJ4NqNU4igmej
x849enIqVO0bHnauJypIua8IHybFp3mOC4+R2EwDVS33l8hR3p1Q4FYNs8u517XXrh/RrrZuCQc7
Z2vKl0qN/N6DT7/r24qpaigvxwCbC41qG5YlDSJSyGknev22Q56aGhdV7ZuuJrely8tI9P3tGCyp
apoFRS5w575mRpmWXyZ+lDXNRdIsWgUTuyA8SintQtefhla3qks5CYPe7gobTOHSdLE0RRDDZ3xi
c9IpNHarrqFFhDJJw9qc+xkvlUuLu6pIeeR5jEZs0WEz7TzqL2s01EKNxWoc5L3Mpp2ROlczN1FF
ZR3LOmgVDsw9Jsk2L8nBjQNW7VxZmKumV7rGXCUE5r2441rKFe1HrgqWN+HIaMxckqlxLi79lodl
E0xxy9tw8rL384A33jR4qpYX2K/1jrXuMckHG8F3D3HHrMqnKlcdHic1aO9j5ZEt88vDNKM57v0+
bgo5K53g2yy/hAf/0FJ8Z9ui3HoMe0o4uBiwKEDShl3WUeUjqUNe16liZj0K4QD87EAWY5XLvaui
df6auGoj8jzkYtmkQRa22TjvA5JdaOg3R7IVtz0r3nFfDsqk7T5j+UOXkPwid+0D+9S25yatZ+UX
SKsqQKu5xftaV5WifdXBNGmqusVlIZM7LPqLPGhOQ5ZdZZnclku+7JwZwwRnG/iFhUgEzUrWpFCe
6D8ZQG6E6ff8cDZE+U2dR5031CopzM7WlKkla44ebWfVcbeey0Gl1JvjAbFLqt1VWbe16hcvmpoy
vWK6USJhH8e+HGLmlb5imb+qBdm1OMfKy5M5SnoWtzLPo2RAt5MeVDkub8bMv8R6aRXS5kI4Pw2l
E1szwXYayvejIMUuDWyhEIIN17X5ZU57ETKPX0nbhoMvPpVJdl7q2So59asSuCRuFlyFvGlHFSA1
uaY6YNxTeLD6Extd94ZV6WPJ0u4NF1xDbNmll5h2bdOgUQVy47Hzkl6ZPkjiwFUmylt3S32vXSUL
k2GWDTScscCrtvFSRVB9o8s3AqP6fERBvh7cqXbWXiZjs585LnZuntvzokaxVyZXczKU2yWd+T41
I4t859ZN1pBzrv1y7cZUxkOevmGw6i9b4a67BCWHtndFZGbbx93gnydebzZ6MPneWbdxjRk2NCDd
fmhJrhq/NSvWes2uobnK6qy/LXhpwmR8l5R5ctcU+mrGzU1RlXeVv/Rxhr05cgviOzmjnRl1flcP
/TYp2jyUkqPzsdHJ+eSTR20vB9gWccY8txJ1cMuQfdsl6SUhdbPTgc9gf5RoRXpE1GKnej34UqgE
V2hdM3ccqsAdKniUg1hqHpJ56tQo2n6NBDZq6n0a00FWa98Jpnxdux2XCexxK8LJVMNeAIupFpLf
xYTRvm3nG1lqt+/MpejTIB77Nt27dkxV6U8C0kayEl5K9+kkBoULT6VJ0azH+lL7zRIWY5ArrSXM
USVVqyF/FOnolFsCgDQth53tBqcYr5ew9z8QVt5mLr3nU4HWQ5cGYWrITXN0Y2PDGnmNqnx2P7ri
OtEsDVEnWtUzqjSS932OP1Ik92094pVOxaQsd0xxLw2z2Y4KpYFTZdt86CEXhF0eKLIsN8Q8fbEr
gStzF7okgCkqgP+To5VNFo5D8qHITRsyLbiaAvEp5+/hEGYekdJMqppRbCmt12amaCXaVAHL1StI
hYsaJvaW+GWzdjMFcqyd8oJWh26sP7W5+zT0Jg/rbW3TMpRZ9a5q5I3J9KxyfwmJactVhxuhzOyu
gJq6lZsbmF//k1+xMeJI308zvoHDm+22nfw3OqAVXK1vIOPZyOo+nI+01++yVkcTqnlc1kNsOoTC
Wd4bTpaVzvuwo2USBlUeV9YHcqtPAtk738OnuuYNSAbWKbyY1XLAk7k0zouLZVhbm8H6H+dlPTfN
TYf3Y1odguGeZeyYzJXqhpKsdEOKVWB8oOg++MR0WYZ+t0BqaJsrTa1RutCwVMxyXZIkUJ6enAIG
m+Ghh/ewj5to8aYJciLg4ZWTXE9jv6zdpNp8eItK8bHyzVXlOxYufllEJS/DrqWdGqiEt7q5UX4p
AWVY7LomSVSS9q73YsynUzN2fZjnbRbjLqnVUA8XjfayGLjThtIz98BoJAb7royLvg1bl+Zr0tST
WpJsVGnes3BAxRwxWtQRyttElbj64FehMCYJs2De55m5aqg/Kpv26yx9TNrJwpTNuyyHzN+PXrVu
mb3wxqYPe1RrNXSJXrmpP3goiDJBSpVhM6xINU9hRsU+sd4xTSsagXA04cA6Gw0jTRSTy1EP3q7g
/lWOcan6YRzVOARCkSnb0GGqwrRO3+Wyh209XaGk8w9lskQlbPpel4c+M4Nis7xidf0hya2LvHL0
I9ymoRHp1Sz9JKbJnAMfQPa13iOIRQsHTeG07zKtqrZ+ygbFvuOGXpBuuqRdncaBTXRoy26b+o9M
5EXYmKkNZWnL2OTdbetEsQVVvYRWDPegP/PdQvV5Wji7xR5KV3VBu3OU9Vc9x0k4VB7eJJb6sRds
bTEEN+l0E+jeKCkWeBm8m0AOM6yS9sGb0jmchLjuxD2obg9WWVKGtEg+5XIZFLcrX6aP7bgscV35
W838i4QVwdsgP3luKlbpZMLZajW7gK3o3M/vFgJbNw0OPKmHmxrl0+apxgv72tvmA1wXRbmZCqdD
ONgzbZLO3PCKWJWMII6eVMNECxdK09RRnmRRlraqdjLKSLVjTTkrOoo3rE5wmNdoUwJUcZKW1/ks
3pTlFeITDoMkAzn59FKCuFbDqDet5h/GETZs5UwWzZBXPLPU0WzqmN6nWbkayse0hGVjRU1Utoju
vEnqVTM7F1oJDzQNJk5nN++7ZlwZv6i3NNfZxvDlIOZBR2wWeTRYZM+JY3HR6rcgkdOtNuWmX2Lj
E/vWevPt4lt68FP/E5LVHPZTdiyLOd/YZCaRrnQ0Oul2jrJ0TYrUgoAq61umHPebc9kdknoSt+k8
b/Tsz1FWNOMa8fJdNpbtXmjI/2Xq9VGds2zdc14o2fjJZY+KKMi9cg3noOXBMDdtJlCbe5aM6W42
7bKV5ZzEU5ns0o7UVxm7Qu1Dm3h2Pw1teRieXnITJwHu4jFLy+2sNd51QX1fUdGuRorLvcM0XTk2
opUV+B2Cg6rvugxdJc00Rt3CTIQSr9jqGuR3hvPlKoDiRqVeumw1rNdilnjd4OKSGKhEbEkR7KDU
hGbpM1X4aF41QOdhTWW1SQvg+8BWUV5N/XEUFYkLAvvaFUGxJpVFIEbT4pDwsQzLXozxwEp63UXs
rimD+7Ja5tsmdfmt88LJn9LdoOtB5UvVgDjq5hDXUJ9pXB81Ka/cRPJ9UxEQNx76QMpgvFyQ0Ar1
yDu3QYCAEcRmcgMKl4r6anRZu19IkynuhumtnKbbNjUbJlx/i0qUHRfjwTrPSZSKLoVcMJAYEm4a
VaMkR+d0sFqE936x8tL4Cbn0c7fEKfOAo1O8YUNXRQv0taIWDojEKG9yWMX+Q8mt2HIC3GLH+tzL
TBVltoWa0F/0ylbdZSp4s7ak5qs01UE4FLYP2Sjo+5EW18TbgtQsLlyeQq6sPbJyi673GDKZ4gDy
ZixJumasX9HA6rjvQZIW/uflV29skS2bZEzK29VS60zVnd987PQCd8j2LVQiMl5giW1dR9vrZSKN
IjQNrc/GWzZhsi4mDOIGoTzOpJGryk/lWo7J+6kbmCqwFedZhUQUmPmuHJA84kZusDB+HLTdlaf5
Rduppxrzwnh6V9aLPMgmpedk4ZliQaGCWdJr+fSSjc2WZvaB1H4StYEwB5LbQGmRArg+zEFJ+4PG
+7ws0rc4w2mUFJm/9Ye8uht8HZta7tHgk72cRRKSttebqcxB9NXWhH4vyjjoFn6lNYLSn6/LgYir
KVA2GeZLWmquumlh6ykPZtDOIkoSrA9NZk+oduK84ON5jwZ605eVCTNN+XqAtbE2DaZbXeAMVrd3
AzSFTn0ANEihToK/bkhWC5mGvS5ZvvG75H1bAMH5VPZHwuxwwdsllhP4GFXH0bsm8O5BzQYPXW5W
XsGAHcqJr+uxJjEvIBlM0IGLMgkVdd0s7crp3IR1VZLdlNTZumRjpZBBzX70Brsaspq8l1Dn1ZMf
fJDWfyrTlzwUNjWrxvO8K+u8iLXTOsElv634Ml034o3BO+nkdLTCzEebjYWiIFCP43gljK7e5162
mlr4UxUAQN6RcrzSKasf/dnsJMzTfcr1ys/YoQfGH0FZgsCQ1mSxzGx9PtR9EFcTKpXVc32OnQR9
gxO7gTyBjinoTE6bq2Jg3rae3Ntp7kQsmQ0gXaAq6guNYQO1b9PaY+80/YgqH+0gZfOoqm0fJVJX
1+Ds7A3qckg9i4hwtZBVMVINinfOLmFHpZf5QIc1huyzRtXMoh5Y6DZgQR6yQaD7vK0fq5rPH0mK
NrMt8UObQwk7ePnRJuCUwDHwYeXxrFY5zua32uvTCFOGVxNzEAxl9SaBkFRJskOPdAA4Z4po7qKs
4hYmLEnDCRQA+F2Wbmhd3Tndtse5T/S18ZprO135C00/UTdFzWM5FOyedWaKhZ1KyM0WzIyi7y56
r4yXtp8PjuEmNFWHL2qxZJFHdHMRlE2h5iUvYyHnd8RPj3ox+TqZ8mGNOj+egMYOXBdNOIx241Wt
fuOa3ikjineDMXhNG+HW+ZjqkJLBqKHpAzUmrLkok6DcNyb71Og1qL7xLSWQwj2fe1Dhy81c+tlq
LGa8ASU/romtYUb0ei7GsAr64tAYKkLwM56U+Q3YBun1AqKQ8B4EMLbZqi08ugYSRmBtJEDaZXZA
aVesE1rncdtUpdJVA8jRXCpiR76lc83URFgdOWcxaAEzba3Ux34CNw6UzKEkRbmSHfChmMBZEGyJ
mJlS1WVNsekyL72kQbWvq/RtFpR8HZBy489TdpGIBnS0CA49YW1EhF9FdVPimHdpEebcoxfFsIH5
8i/btM0PiPLLbvbqyxFstnBcJN24kcwK2axag3zLlO/AQhhzUx9Hnqu+ypuNWIhc+a1LYjFP+bpJ
TK7ITL03RY/e8ASNqwbRflX7rQWxN/cbUcl004OyVxpMzL2X0wlsgMhpjypQW3bv80JGnqtALM40
tAFna1eyLmrAQwjHDosjeLQEnJyexl1T++D6IAfuWNHuvTlpV3nXSEgw+dbMrTiYJovqxC8h0ZdE
9VmmEvAx15XL+jde57aNnu6XJMnfNqYAL6dy/rZlnYxmy6dNw7y17fJlJXIP3MCOx/mcFCtRJQb0
R2jbRW+Jz+zKumNKyF1aULzT6R6K5/4om8aAf5Sa3YIYvu6ad3ZOSDhm3KxqxLz955f26afF+tU6
GId2Td/h0S/OU3BswFC1I2QhWAj+YG/SEQxHDb6JCKpzOO4UKEPAUKR6TiOx+GA01RDN0Kc4hGXh
FKIdiolpZOx1duuENGCf5PkuAeGhyoD3m3Ya1FxV5W6mlYQgB7mjOXrwJJ+31qG7anQzPFlWQ2kp
bsoh203LhC8crVaI6CUUkwDPihe22iS8v2RlP4J+o+ECm2fbdOyjaPR8WXvgEBoJqXfusI0dDuyR
DiakNwUL3N4jcwh/+lMekl7eOdyGtiZ63faoCVvU0UPtyJ7NfrY3XtWrDP6pekQ0IkGXH9jcFysd
56JHD/04qKqu+/0MR8JWeVipAmxoZQpCziXlHxIwV6IE3KDIL+m2ZAPZUj4E+7zx4C6Q6+E0aw7i
uHtP+maIg4Lx0PTjB+1hs7ZmiorGw2t/nmsVNFByjUiILXlaNTJv0Ftw0eqSYFVwncbcw4oxlypt
xvZAMe/vZA0zs6Rh2TXJRpghWJsuFVGKm5iWbaH8erAhQzNa0Qo8bKnRe6zrD0s+bBdp6LUPHY8V
CUpQ7MGucP0UNyUwlu1asKNk/2HpTKs8btxBzgZ2aW/7QyVu6glHidOKY55cVEM37JiEQiwdTBMX
rGnBYGlAnjR2Pgwp1Mht3yGVsbnYAe93UNTiBSwTl8YKqaZtOFQZ9lI7M1xLYcBzb9qLMXDDRQor
HRAjYdWCnzMG2WWazFPESZeeg3fqHxp/M07g2rrcjus5o+99MAfO5172Nw86CaqNoRXdZekUF6gx
oeZmiYlO+KGma7mUn3SeVRfz4Lm1ryez9qQ/3dIROMOO9qbh4y3YeeZmtnIH3dkprqU3RJMExVyR
+iZYNKintAalketJuWkCe6CayHsoIFZ+kj6QKneHXhbBVY0xi/BA8Orzr3Nq5aqHv7yF5ZSk8aCT
ZpPU6fKuX+7lNNJz/RRyxdeZLNI3n1/IKFZkX1XDcqXzQq/wWNNoHkE461b04KfMS8Q91x/q0o3r
AqwNNemxiiYc9Ds+1EFIeijHYYmsoB0wRnXgimOVbCtD0NFbyuKCPgnpzz/10gf1Y/UmyPmxQEW3
53NJleBLsC4W91bOPQobaIjc8A84TXooMrW7BIkelj7Al1Am7spaYwWi25wXs4U+zggl0GTuZFB2
B/BJu7UZm9vF8+bdLLM3wdKgi4TrJuZZnAecvqmW6xk6O8cyt57iedGBy10BMCCYY4NtGvnFkmxL
kXRh7qo2pkHciRHU8ZhBxsPzvk9qDKLJXszGekC//BAEQl7qYRJhgsjGutbuwBnCyg5PhRp/nzte
X6VGfMC1GS9QbqOkHPfBEBQXqavbYz+0QjmW4I1vu3oNC6ZepTi4pXkCjDUTHurAotCbMx5r6tUr
Ni3bqcgH5Y1S3i8Gv+9tmh3MPB4Wx4KDbqq7JTMpCJFgY6rlcfaMvmJjsnW206EcB72rqpreS60V
dCxY32xKWtxQ8Aj3n1/G1CtUX5R4ldViX0ygBXVaPPTVXB0WOl5w0Xh3uS3i2Sztpzyrd6mjN50J
3oCfPRxT2/sbMHTnLS6EGmyzrECWAqUwlm+d10RDMxcXcvJbxaDBdyR1ua9Zwzb+BHZh7xUCyoB7
oWW2zyqXK1GbZs9SkE9QXqx6Hybdek0HLhXdD6wtt7wBIkBj7m1y1jMwdKopRCON/THn+8mjbgXm
SBG6Bui6niz0r/wOJBGHFVRn3ZWby+Ricfk99vP04OdGVR6FJOfqMsTzXG0mkGzHxAxbxs5FMIGu
d/45I++ZV4zroEC3STaz65LDSsqgVXDw2uWphZZDdxJ5YONMU1duWZ9v4Zkh/wzt3lDdqbwvcZh6
HIoaXccI7ldDNc3XHOVJrKEV14DXFVK/H1c99956rPI2aceKFfSNdNSTMVuB5e62aV7vplYuJzIf
Fl5DkjTNsTFXC+SvtwLEfzuW9oJPQaJo0b2tMKgAplkRZ8TrIs2Waju6ATTIiA/CedfIGr5tauzt
qwSlKoOeIpwQ2VJXQqr+v5xdyZLcuJL8IoxxAUjwMofMZLL2TVJLqgtNakncSRBcga8fp7pfdxZe
MWmTZrpUqQwglggAEe4eDpIHQeffeoQXN541DMd47PxdywVSLU6hjnDcD1Ziuc/Z4B186Qx7nc7J
p2bC1Y9nMUI0Y4OAd53eS9t54twrr8qhoDuJfMd1XLchcgLHYkCUmgTNa6pbsm+a0b4uAkSJhTUd
8JPa17FSIeJ97U61aY17N4/IlNa7opXq4PQKnsBtnKOLMzifcnblK/4oKko+j4qPByUd54GwmV4T
HKQRnk7lceyDH0F3JEWZfJS2OLi0Fc+DR8kHPC3mPWLfyAW0oe9gT6cqmeAqEN5s5GAfHNwkD/lc
p4e0d4t553aVRPSsQjZruanwpm9wQ2LVVZkPPybB7kRhjR/9XCvEV6sMRzcXkQ8mwFVGg9umZsmD
rxlOZOr4x5iM47FRA/qKJ3HblbXaVfDLz/7cwLNWut1pZIaiIu0Zzn2tsWdjHDp5/oeKubqqLPbn
KYL2bzjBX/CCPxuhZJakfytJ/PPj/35sKvz7jbr995eLEMW/P93/R8Hi7F9FP5sFwd6Zf7RgRP5p
618Uz4LL+AfbayA9Xn5rXvwHJvH/+c83GJE3SJj/QK5+Y0RswDPWESJv8Df//P1f6JDABxjRXsjh
tk+5RRd0/1/oEA+cGAtRRmAULWCwf9Mx/4MO8f8H5GYbBFoOKqf7G3n9NzrE+x/fs4DO4kBuAYYO
2v//Bx4CaOoJNoQA5I73Ngcp9C0mZBSZbUtgKq661KojJ03FrVV2/j5gBY1OpuLvLXOKQAGz590u
AGI+hZ0kQ5vlDfXnK2fI8kOqdLGjcVIdzre+NgDrbesDV2k22MV01Tt1/+wOFfua05Lc8iGeQTj5
Zy3fGcBKFwwLdzoAYpdZnnj5hAeWrR4K7QBjopAo0SHN9fjlfCcrs8SAZD3tRHVdp1VfohOcneWR
Znk67xNqia1RrHWwoINO0D9C1tyH5Iq6mvo6QDRorLOPWeoVCfB452ZprX2An07bD5xs9Lpy9nE6
p2W601qpz6njzX9JqvxFTXhnEd6CmP7ZqGxZnJPPz31SqGmuccns6jK56cqc2QALyO51lHoOdrU9
xXge2L2f7s8PaG3Zl4Ge9BhUuuBDEQPBJEc7f3RKq8VLxF36dUvmy+vz3azNGxzMaTcIQmJrJTWi
0EogvCuQZRl2KbJFr+fbX5s4w8L9oLVEHigvHGxB772A+PylJ7Wt7hTv6zkivvYkTuNWvJzvcG1A
hr0LbonRXzocy8Cfb5p0iIc9xaMsC893sOyof/Fs/24Fw+R5pierH1wW8lI1+ac4S91+3FlBAdyU
RBxNeTvasXL+cL47e2n3nf6oYf/Cr7qCdYoh+JuM7R5MmsitkIccVVCSr8PgzflB0Wl2doPyyZ1T
WNwt9yThTgV+1TnbWhkxNZwDsDJAl7GJhUDXsL0rm1/piKCFNZaHaU7uz3eysm7UcBANjHXiqmeh
Up3/BRFSPwQUodxwomtDMNxDyfPMQ7qDhQUuZD8t6F7ddR31EfhhXrOjfa2O54exulyGp2jIxESb
IsREkjjdxbMH7ETv44keVHsdOAJxqSFBnn8Yd041IfI3Hs73vDaBy+9PHIYsp1wIp2Vh3xCtQ2nL
PDkICGAlF3ZguApnTmyuytwLEeotZ0SliypBuq7ClfqyERi+wsnxTsQLlER1o3zvqW+4Rk6cUCvZ
8KkrzmghNJ1OUYfYpzXNDAbkxzRC2rQvd2RMC9xnc0R3yDSnV2mu3Y3u1lbE8BRBU9BycFQcNYTr
6jjhUj+Gc1Y1Y3R+wlbOCNdwDS5tYj4J4kd9Pzg98t5NbYV4j5dzCCDXtHV2r3Vj2H/bjG3szhWP
AAXUHwup0sdW9PKpy5v08bKRGNY/FTO3J4sFkUPmLESGIy1ug4njsCgYB5b3fC8rC+IaXiDliSi4
L3gkS6qu8XKxHoPEluVldxDXNH08wi3MkBcNfusA85PP9KunGxGe//q1ZVhGdWLgw+g3PnQIkIYs
sQxzgaQgTtZ6wdgM4sIZco0+MoRfSpXziHZjkYWl4jPZdZbK9MYcrQ3CsPEiIKwN5mUJWukGxyXr
b4UZF0N/U5ASj+/L5sqwdB9Zlc4mSKUCyKXvnUC3Dx0yzvdqZOVlV0LXsO4qGCdAARIYH7Wr4cAS
bxLPspOkuHVbHVg3PUkD/xlIete77LLmGPbuK0yZZTE/GiWWKUqZsvtDPZfEveyYdAxLnzPVer0j
/cgmiYtEuQOQy0EEA6KuXeWMfJcPVGYbna1444UBdLqfVZInVjVhr7EKcdwjIjlkQvrOGUfg/vzM
fijY6Ft33O7t+ev5bbFM1Dt3KcdwAOWM4HmjpzjCeza1HxqEnro/O0enIiRaNt5zkTslQnROmfZ3
Vu4I54uigcuez3e/4n8WxuybEccerr8FiaPKJ8MhpcjMTZ4vDudbX7t6OIaDYCOgS63TBpFrYTCh
tuOxD3mSlypKOjUkn5FFn6orqgHWeJgRC6jvAV/j+RdeOIxtGPjaGA0PwuucIcuQ0Uj4cefuPR38
FPM8tRsOalmp91bQ8B+ldD0buVM/om42RYma8lDysn4hvNHRXMXDxrtlbRiGA0FyzUPaOqFRYun8
NUe8+QlA7GTDPa21bviO1k3qnBA/iFg5Wfl+sHmld8Apqe4y21pUNE53GpLdijmz5FGvphi0Bb93
nD9agPTVVZ0NogJk2BPJn6LSnbOxMiuefVFjO+3SneoS+0h6kcfjathpwAvFThdJ+3NUcI0b22ut
F8NpaKqLdvDwOEiTsgi9vkoPtUiA3bKRMjxvRyuLYxtOwosDq87bWUfdkPSRk3njoRTMP17WuuED
PNtKyYwDIsqdrELyyga9AZmkyzaWvYzp5I6AVxSgfhlMwemQULdS+3OdUHnhxLhvG7c9UdO5THSU
+UQ/T2PtuAcQY+jW9Xxt4g3bTvOhF6CP6IjEVXBNLLc94j1AL5waw6JdMTLRF2i9j0EFoxVOM2UV
8ca+XHO+v39/MvO8djQffayrjZyeC2qbS+b7qkq+0KD4MHMSkcI7Igu1dyr/+vxWWjlALcPIc4tI
a4o7LLbIv1rggu2SYVa7kgpg3nXS7oO+3Ohqxewsw7jrmKVa22SKJsJ+4nlbAFrTF6KO+sn3NqZw
Zfktw7Td0QdHpYinyIWBvwR9k4dIFBUbL4zlS985OBZ25Kll9DWc36S9KbJp24YwwFdSFHeToPnO
pfGXrkFuKYjzjc22tjTLPJ7sBruvypjrfIg6xsiukS47JNq5KsRQHeJGIu03lxsDW5s2w+Rx4sdF
Ybt91DY5ANiSOd3eT+ciPZzfZWtLb1g9i5OuIBrxJ47oxQ0gzEuSsClvQfqrN06rtSEYho/ALRnt
Ie+Pckim7gNgmEUCMEtd/rxsCIbpA6s5tskITMGcgEFZKv3R90WwA7btwvCzZRzoLAd4k/N4DMFt
Q4C2G5xdGwTDhmW8f+kBduXtbgIWjjpxzsdQ1OQr8vMpiBbBo+jym16w/CLv7gSGiRdCS0I67+8h
UKcFx2/0tobw/hI7gWncjMcDT+0xDKbA2jlL693lE2QYN5KZIi7BuAlb3SVAB6mnRHgP4GeAYumB
5XZ+G62NwTDqlDLeQO4DMRzq/GzcmocxJfrC6V86PfEYBXT6eZagcd7xKtQ0VWEyeSn0cM6FcN/3
RyBiv2197hHxKlWBT3fkFQ3kh7mnYDhRfRwF/dz5VrExR2sdGaZcpcKpG9caQmQqoqmzHvKifWJz
/h0U4isvqzaixSvHrRMYJt0BCgvG2TSESWYDrjjf8SK4ImW79wpylUgrTEf6XGXs0Mb0wqEZNm7F
TLoKXI5wHhTuD3nEcxoDQp59o4UN7s580Q3R4Ya1t10w57ikD2HuBcBH5xmwjNLxN0bxvjuHGuLb
nQAkLUkyEvRhA07sMSEeiKu68x/hC8uNzbZiJ7+VAE628jxQp6Z+MEQayd1uR3RVlHs9p75/uGg3
L7oJp7bitHNQDSIZI1Yo8RJI5oEGxbEWVNs7SwbsvlK8is53tjYaw+rtLHZkM1dDlMRdeRPknX3o
ChD8zre+thyG2Q8yFkClsiHqA/e1I/Pt3FUZcNlkY6rW2jcNv4PSgVJkoe+RB3jdr26cPBeiej7/
+SsnEzfMPciyCqIDfh8h9Vnt0imxALdKX0ae3ARF7l64Zw1jB6qHpwkJSEhlvmuEBWjqiwsG7vkx
rE2RYddovWk7BCZDEJdD4Ae/ugRwMFts3M9WmvcNc4bflYD+cgLgTn0HailjyUEKtWFra60b5lwX
HZEBBylcZuy+lRaQTc742Hvz54smZ5Hme2NqljuJDs+X0JFZWHfxh0zZnx1W/aWJt5pXXzEu37Bk
kbHKHmOfhDj9Dt4cHEaqNg7UtSPCX6bsxA3xbEoILmYqorG2IndGgr6Ii36n7aYMkybPIj+W7p7K
vrmfMw264CCrjR27Yhe+YdZjwqB3gZajEpfyB6VKqFmATnZFFPePgpfDxrtsrR/DvIe2dKwyboYI
iI3HoipAgnUwVuF4O68Nfp3fA2udGEYe86z1x0wO0TQKsbOlfgR6M9v5jngCJHhjudZ2gmHjQe3R
TAC2HnE7/wkMdHYDN+8/nR/BmpUYJu70Ti9RcAg+fJwe7C55dPV4K4b55aLmF2zV6U7TtAnyGLzf
yFqIxE7ThPHUvJYtv+zzPcPI6UTnKQMBN+Jkeirq+DjlzQ0UAjd8yMr6eoaNN1McJ72b9LhwkOfR
aoH55jPe902G1I9bb5jE0tp/P8ChMPV2kmxbCF8TB24Wc99DsiYZm0/grx6SFroITrtxM1xZas+w
epLioScbzFUx4Bod69Bxu2NcpeH5pV7Zpp5h2FRMyp2RWgobPV7JCXwLtrEKax9umLJQrPcagZCB
a/fXomuuKlzSNB0u87Qm1C4r+zkFgByOvPkAqv5+Dn5eNiOG4ZYBCHS6wLqCGfrNiduHIvCvLmva
MFtAcEFLmbw+Ul1ufwRAzYnywe0O51tf2ZAmsA60S5pbZdBHdvxYpDQC8O2WO8DBWtaz0zmXbXsT
WZc4fUIEtUgIfwxAtL0nlvet7cD4T6x2J0h52cZkhhFj17dtaeEmxvQk9sixtqA3+tOGd17Uud+z
XmZYL+9Gv6dsJCGIidF8nX6hFAJEu+RV9jv1OIbgeJFD+Sw/xc1hK765YhEm6C5N0pa2qeqjtE1A
xc1eWdIBOkji7+c3wFr7hi1PyN4qVcddaKfiKkNm6RCT/CVLudpY+7UODJOWw2AhqY0OeMmeQCKA
uEZ2D4m2y44F5rz1qKiLo6yWB10oK/dpdorvpVPedz7baH7F1THDsO0p8113tnuQv1364DWsAwR1
9jasb+XQYYZtg0Ywlnj3kNDVQ7+rhuG7ryFbUpNPduZ2ly2AiZ2bA6gfFAEcCGhOU7a3CiDMDoxL
XR5E23Rbt72VdTYBcmKqKKi2sL0E0jNkGj9PrPlixeXzRfvUhMaNqEElPRdTVdMMuajlSCYlbvru
oPuN1VgbgWHeMh195FxmvOOc9E5q/zXPpvu45p/Oj2BlK9Gl25OreA4pMuqnbgd1BfdeLozyjPIs
Ot/42rcvnZ40DjY18OnDiCcuBBCoJa+5x0NIhW2gH9e+3TRiRmqVuFUXOQ4I9Y50X4PZbi/coIYJ
q9TOEe7ru4iq8RZaJzcg6D22Y7VhwitGZgLeHCSXgfgnMiqm+AWKEzdlbn1s8Pn7FvJ+4fn5X+vE
sOSGTXUAAr+M2iBz93EgrjhPvnpN9YPUxfF8Hwvh4b3zx4S6DcLpitSeZOTZTVR1gFwzG3RrWrEf
LlhD7RgHhzpJr5ESK/YTiASHDDprlPRtBA7R1iNlZastgs+nW20iLjwuHbBcqfPY9eyFUP9jF7h/
nB/lWvPGGd5PbpcKr+miGKz4xGH3sxDXVrUVNF05w0342xjzwstLKqOpzxCNACFujDuoWMlh5/Ds
vmNyw5usmIwJhMs0jTs5F10UpGJfUPVQ8Qtvya5h7BORTgm0kIzSamSQ2vK9/L71oDkBAReEZS9b
B8PkWVHPddEwTJTqnwicbJnSz0QUH883vzY9htHPgB+XHmIP8ChjdwXptX4PdLB7ON/62iYyju3E
SRnuMo6EOoj9ecrzF7BvQkrExh5d+3jD2tO5FYWERkPEnIxOIYJnQb9PkLgvNr5/xZ2YIDeaJgkf
eCkjPZPnrIJeaSue5rqJ5nrY8FgrU2TC3MqMtYgIoIsuHu9bntw30F+ChNjGs2WtecOMS67iqh2V
jKTr/2mNHHd+7vTPdjJlG2fSWg/L3J0ceY4/WmzMsEEH8I93kKm4TVpR7sC0uHAIS8cnHVQzRCPn
LsUQKBRfQdx6jFPrMZXBj4s2qQlV6yUdBhpgBeBQbxcFl0UYmMfOhXvIMOBgSsCnbhMZ1UX2BzD+
L60UH7wxeRTtVjZobZsaRgxohbRw55aRhQwsK0o829u7mVd3k+ThZZNkWDIiuj0Us0gbdR6Htq13
pwC4KIv2y2XNG5Ycz7QqEpHjSMVcQZYsmXYJ4xB2pN1lftREofUu9CJyyE9GUCL+NM/6WTrF80CC
T+cHsOKKTMSZZeFxWDOrjTgvoS2V5i0sbW6qD+ebt5elfCdi9fstfGIEeR6AYJcrfH4rPmm/epK8
vYdW9Xe3JVNoNd6nzAe7uIZE4i4vIMqJiI29K9v8wvEZVj7mzIsr7raRDqSztzv6ANW8LSD22uQZ
Fj6QmjdsbtooYTrtU0jstI34yYOx2IhnrXWw/P5k9qhqIHc8122kRNeLyLZbMOZjaAptpc7WOjCM
XBXDwGUViwgZFSs5FJCegh5r4E9yd34DrJj4731xMgK7ciw6BUREeTz9QOTybvb6bt/a+YMlLXE8
38ky3+9tMsPIfX+euTVaInIL+YllioHr3sm9i3f9xjDWejDsvC+BmO3cGoEtreufo57Vja2d4luh
5noL/7LShwlFmzOoak8zpqpJ82bXe/IgCudlLu2NJNrKWpv4sxLaTxWBHkIEHqm4Up0F1cOySTdO
u7XWjQMb8mCQlSqnZaGZ/mxB9vMKdGWxhYlYa96wYxdeljmQ042COoZauj9wiGUzqNNvvSJXNupS
KOzU1JCTLppajCLiPlS/OoQ0peSfmrr+BlH3C++V1jK6E2vwi8oBOUBiG9H+Q5Z0z2mvPwe8i87b
wdokGdacxGpyyzJpI78OXutmsncphSDyZY0vHv7k29tK+RwqWQJcDSJfiWc710NRjRduH8OERd+n
ue+yJoottkdEF1qQpeeFl326Yb1SESBdSjQOEQeo3dfsuqg3oYNLguq/nY9tAsvabAYoljtNlOcq
IxBf1nZb7fJGxi5EQAYXKmFp7FmLnDRXT50f++K6DRxP7G06MH4NQZPCLqAmH08qArvKnQ7TpHL5
beZelR9qxLtxUBZQiL6upjiRN8kMWmJEdJ4yaOwWyLyiOoU3vlo9Cml9COKG9Vce63yOEgQeZPan
ObAhMsLcrv46+5RCOZV6JP9uJV4x/ChrP0Ukr+jb6sFDiAC6KtCog0aO29dTOAk5q4OQqEnxEsyV
A0F5FbfyaNeuGq4QhtXJ1RSMVQ06hvCs66mO8+C68d0gfoHoUWrfWi3U1BFkGFxeX7ScKF/+didW
EA3El7tNRJBW3zVTjXCkai66b6Fq4NvGgWNVuB6ijkbp5a/jXD8GdnIT+9lFF0Y7MPzYiBTSXDr4
djbE8DLljd8EkebB4fxOf/8Mwaq8/Xo2Al5lV7mIAICcdzEJCujW5D+gQLFxiKx1YHgwaUHDs0Ae
EqGVHDgSuDB3Iq9eLj9eNgDDheXgnY+1b8GaLCsA3huKjSBhZlcNii9c5GpsqG68cWSpl1kDpOy6
yEea51pDvAOvP0lfzg9g2SfvuQPDkckqGUeIDcLXzFDzB1w6v8WVV4ftLJ1r5Wbt3WBbF+VpocH3
diSQlOxBxQowWeDKo2BF+4eEsupOxcPGYFZW24TRWRkEeSkXDfTxWkBuAsWaaweQ7K+Ij2zKTqx1
YpizXWe2Ji72rJdUbA5TkomfYkjnHz7BkDYMY9mf7yyLiafrq3aKSdpjWWj5C4j1G0a6y/hUtgml
E8Mkx1b5DV7KjfexFtXwpdCk+VFRNX1Vjdv8umhrccO4R9RQcMcB2dWyDTTfuUmGuglAHzp3baHd
djdmhEHuFvby7XyHa5O2/P7kyJ9EXdrWnOC6wpvXoYF4HOQQLzvxIY3ztnHhT3GuExzK0FaHIvxg
ezj3J+uiq5BtguomCxIILEPEq27K8ibldXHbF531x2UTYxg5lIYhJt808OL14N+ktWu94pGrNsx6
bdoNs/bnqtVVh6soBOvL66HmOfLp/Rbw8/2Lrm1i6Ry3HIJsOeB4xW9oKR5wiXt1oco79FBLvGh+
fNOkpT0PMx7HEYE05M8UNI6fuhqqfuOMXpkgE1DHHLfO07zAq9XzRwJRsdreWzFk8DdwHiuwN9uE
1IGCHsdeyVFnSw598ZTVSkEZ0K8dcZi6hnxMuuqBcB8q516P8+SGe0qqm5Qw1ly2B0zgnfRd3B1z
3ConSKPxPalyxBCrtBbl8bIlMmzbs1yNxwicVuzKvLor5o4jSDK3/VY6dG2RDPvW1gBd29GpI9e1
M1xDpnyiCPHQMdjYZCvnhu+8dSBepytZO+igS7IvXV9cpXr4DBrMn5dNkGHjJYQS+2DQdQTdJehT
Ju4v3bOtb1+bHMPEk1bbXVdAF3i06BFyyzeO023c0Fbs2wTSVYRARRq6QJGeACeGhEVUp86zlyb3
JHE+XTQ3JpiuT0uZ2CAvRgHjLqQmxgmSLLLeMO+VhTWxdNByxbMbaxuhVI++Syx7Pug+yD9Snjob
u3+ti2XyTk62Lqd1Q2sbtVcqyPSN+jaGgGM6bOUWVpbXBNAlMzKcnmwwPzmhVyj5gGpgAqKs52d/
7eOXXk8+fiq8jI8FxC1p02WRolp+bHI6otbZUF8mnYWi4W/7oMEMyYXagoAmQ2miNuBXsY3iS0pf
uIMM45WiTpI4yDBDNJ3ueB9YB5xDztNlM2TYbgBB6HGycfrnbgrqdsAo09dpn1N1mErS+L/Od7O2
zIYVQ6Yq5p6bwEl7hKCIYR3waV8QFKu7bKVNeF1Fsq4dURAqcsrhpWzsw9BbLygsEp7/fnuZj3du
xSawDqI0PbckBsDK7sAJalDU41NLobedNvu2mY+oaHGv3PiX1aDCRbYVj1nZwCbOrs45JwWwlGGn
XfvKLfrkOEIH/kOdsvoyAzexdmVW24PldGWUDbGAKH1WRgKVTKI+Y/zCxVlGd2KGQpPKiqu6jEZd
/tm05a1DgPZVsd4I/q/NkmHmg4Ki1qDw4bj083QP/r94zXwmH3UZNONlhygz7ByCVHEMHaIy0tL/
DoHs6yZNP4hcbdykVizEhNfR0UIqHURe0NFRCGInoWP+0R/6LSTDymPbhNdlTlfXabwsAYSWwT2A
rK1K+y/55DZhWRAUtawrurGjlqPhPVsxjL1x8mHWEkOxpX2fZxZql6AGxAKhETvIK209JldmzITb
BRDSVqzDld+eehu1kAZgXyGv7bTdBt1hZVuZQDs+TrHA9RnjSD11sAuXPqKiqYTAry0uW3UTbKe8
DJmGqSWHxE7m5iZHaZ8HFCxkW4wNd8Vv0WWNTkzPQ6GY2fMGbCuwHCqweFuLQQsG2q0gqthsPKaz
aLoD8u9WEaEqGwebLedp89lm4ByKMhEorUHJi5/MHKkuBWRgH/ppQMovonHs6TiJKW33A8vnP92K
0ttR5P2NytIRPMlh2gU6SLN0Z1UZ1R9TGwSxZxmnWj2mFgCxD7lIiT64FUm7e7dxZbB3nbgZNy6m
awto+B2mvdZZxARClE3NH8agCO5QHaO6mqiVfz5/MKx1YbieFEUyRj2ORdTnDOUmrQP233NB1IVb
0HA6eMyqinhTEbm6Eyj6Qq9b3X8J2q3H04pboMblAiJIVaK7uUC4oi4d8IeU7MNAAYtxQD0som98
MOX5dRcQVKw6P2Mr3sFECaJ+E/PoyArEpIkXothyeYSE+9HzkFTvQZHaOBPWujGcUIrQnu1Kt4ja
pSqV1gQOyFE3oq6P3tRtJW1Xlt8ECtpWkg2opFtEXjlkH4BZp48gD87f5twmG0HYtS6MCIGFoigJ
VMiLsENVPO+gyrnnvzoqNOSzJ9BFNzzRyny5yw45cRTASiTD6EFzKMmQHTkObLaBcgNhIKs0d/Z8
3ExgrcUMTGRgkiJuE8uyQIGkXzH/Aph02Gv3l8jdwyzFdWHzEBigh15uBdBWEk8mQpDMwkZIoi4i
FF+7SlHYCwpISwU3lJPud0v9MadsjzOKop7f4WsrZvgE340Lrks/OECOyO9RWw81kRoeAIrgJWNp
bWzwtV4M18DQtpdBG+cwN4O4m5uM7tuhqZ9QemSLzrtywppF1KFh12aZQgrN91GA2svsZJ+h1OT+
/DSttW48PcYMAVN3sNPIUy4/ykxl+7xMfl3WuGH+lifssvTLGPVCshsrdlGG09uY+JXvNiGDi05s
B/ZOfNCagjKFG7ndRue/emVNTaiggn4jCuYV8aHInFsJgfygfZL5ZaehqYAHHKXlY8vEqA45tTfg
J+bHOSMvSZkfL/v6xbWcuJCY+VDqdUlwmAdIPPNadDuXWCwsSfrzfA9rrsPUtIPusYwZxIeiupY/
naz9An7iA4QsnuXsonSA9ziPqGEIFs/PSmzt0xXPaKIHE89PyAg996hUDuomNPF8Y7fwjp2b2Hsk
YviGo1/xUo5h0ETNSCFVEoU7e/dWuvQ+HuO7yZ1C5rrg6Is77Du9q4fL9Eltxzj759xqUZSxCQ6I
R5HpWC/MFSh8cn04v1hrdmLYN6rz9G1J6wCJcO8uGdlRsfbrZU0b1q3SeUapVFzsyn6AfsFQw5WX
7OV84yvrYOIIRzAkdJM0Mar++X/Ek78n4xfevVaIVbi1gwqAwz6rtsA0K5Nkogo1NMK6sUd1xUkl
1qFHfdlfsayDLdzdikMxQYUB4N4ogsmCA6eNRpE1O22PpLF/DWOsycZxtzYEw+wHr45rlN0KwDnX
qAL+bKMU8PmVWMFEop7EW49CPY1ULogWka2IO95WRV6533xvBkgE+Al5kyoGVC+BgDwElvVsBc9T
LxtULQExt/+W6knSqMcFXV6WazAF72bS2tDk6ZfnGsp/XhdjXS2VlkpBLjsTfxNSTlxonWW9x+3U
PwyBJuyGF7Waj9CuB0v9/JSuXPhNlKHsi0GPsRjCoYEMaRGPT1lcPRSx/Mms6Ti0WxTOFaf5O452
MhBcGZkr3Ar9iBzl3ZHIL/Kk3nUDuapQtOn8YNY6MdyA8FHTGwWthnAcUEeUVPaDo7Nrpe3Pgd1t
nJorfZhYQ5oO0MQZQAbIHRRxrvVTl4xffI/9RDDl+/lhrBiQCTdsCs4ty437cHTSascJgY7QTK3j
Za0bF/uEq8KiBIUeGxB0dw3qUj+Uvtv/cb71FQdjCt1RhNpQQ6/tw97q6l3mxcCk9Sj1nXK6RYNa
mx7DCWRyshvkpvswhurBJ5FJ6Kh5FqqonR/B8o56J1plIg1ReAgF5YcR8tYSG3ToUBPAYvdOxq9q
Qa/qhH9O/S3y4NpQjCMe9G9Xu5x1YRbY1ZFZdb1HfHdLFXLFti3nrbd0J8dFCbq+C9sGRXJt9kBd
QK2Drv012OCr5erH+Rlb68c42IcJNcUTX3UhCvu+ZF7yhHLbt6VoH2mnPiyEoA33v9aPYd6sGFAI
tcXKTLb9KJFCRhrqpZxQrM2v44PKtsBB76+KZeISiRZVG5com5aAy3QIwOfbw8lvKd29byGWicHT
oJ7E2Sg7FIVzvmclfYbUxa9GJBu3xrWPXybvxNGmVVo1jaBDyILU3xGHAruv4yY8v9Tvez/LBOGV
dgHMZYPnWRMPQxoqOaBKfTpUWXVUnlPKI5XC2Sow8P7FyzIhefHoxtTOMZRykmHWsFvUTbhHzPAL
Tn0UKI5/8ZGjcPMW4WGtu2VGT2ZOpLHf9x666zN5o9r+LnCt21r9ZOyVA6a3L1J+xQGtu2wmDdMv
cjgaVOSVIRez3KF4MA4siapvvHeeuireSGmvbTbDBQTQfugrxlCOrRjGY5VyZ5cRv7xLlD1dZJWW
qYWnKtfztMQK2YgN7EBY+FPT/K5K0sfJG7/bbbOlUfi++VsmZk+nFdUoWd+GQVC2u4KIm6qwcrCG
kke/L3/V7bjxoF/Z5CZ2r/aV3/s8FiFq9aU7QVmyy7WodxKlC3dytjZsacVSTS28mNJS2rmHbvoW
xWZR1B15kXzYuDn+voP+9zlmmbg9VOvU8SATRFKAMUaVxpdEucciaaY9ZJrvpgks8oLMnxmdr0Fv
fggy+n+cfdlypLq27RcRoYZOr0CSjZ3p3q6qF6JcDQiEEIhG4uvv8L0vJ9Y9e++I/bZqhSuzTDM1
55ijGUvY0E4ZHaNyjhz5756Pf3L8Ko6vWsAiPzTj/DdGBiJMBc1LPdKrgVFjjAj4f/9C/avL+fUK
/I/XFysMLAq8EGUYRJlYg1+D0q///qP/95aApP+oDB1ltOr4mJRjjLDrcNx0JraoOlW2X+7WvV7e
wSBnx65H7Oy//8Z/9cv8ozpQBe7jDi/Bcq+cihBaT+fhLqZKp/+hMPyrL/hHYTA2XTC7GFGmTXoY
7Jgp8t81mCT9RzsAQ8Fx9gwfvTJ23OVcCKQT/3eX5R8dACJ6ZNUkCMrevyzA0hpSpX5c/jtzSvJP
fh/seCAq8UNYOKgHIt3d68k8kjj5D2/kv7jk/6T2kQjEMd73YQG/jtJF7CHU8unfX5f/Cw/8Ly/7
/8frg4tWM3Edwo4+/cPUFv1GgsByWapKPA92/ca39vtipls87f7omnU5jXrunjuYJx2WvkFSpx+G
jKplzRUPn7iIWdaK7j+5WP6LivpPVqA2dGzVMiRYtej2mxoV9oQ74qqbgI6XEAYjL//+Ovyr7/lH
DZBBZ0LkFcdlbwJ7gszX6z9sgZLnVPf71lxndEL/CYxg/88B+X+76l93+n+UnMQj+XRtR3VorNu0
yxGWqJg5DBGEVhaJrhHFU9qMkPLlzQRX4hABtLvHVEFMWDFwE+cR2SaDMnHTl4YighquuGNl6ckq
GY8/ON9A1cTQ385d5qd6mzZoTCSnd6JBathttdVG47ODD8QInmC0GfUWQmw0vA5UTy5bGTKs4F9E
4A4Lx0oymnyl8+hM6XdDk7rw47ohODAUAwaPSiIU2iVpe+Edn3PwA8xbhOTMTKl9+j4Ne/gXoRFQ
fCNXOkju4JPeVxlipaM9E9rR4QJ7suZitphcvRYzpKleOgyBvegD5NFGVSh/bCk1wUXrNqyXLBkm
eQElKz5uOlTHhTTTA7Me28VOgou/p02H6JCewzd4SHxfAu1d6rx1W11GwR4i+1yeVSP2bw2EAR+a
Tsi5r0sV6/OQTtHXKyZ4ruTmXFFVvM/jlqRZupBcxeGBMyHPMMJaj6m2rARNtehM9NtM/r6BYiin
ibvybSyjr/zmakUQ+qqOIxNjQdaJ5jJNcktarCi9em5ilk/jb2bvkJg+ZoOzeQgLayTx3cGfF9kU
pRibox3VBfHGcLrJNW2hLrnrB5y48AVvukwu8M7cBpxcCwzUux/hro4dIzZf7JJZ+1njzOnhPwqa
6YPt3KcLflna/kaoxicPPiECu+4ju7nUZKbTud9IOStcKxiJLeAomR/r+hsTZuyeN/Yy+ekCf6Vs
muRZMlwx85W0/WaFKZrd3qfr+1Y3N1zzK0Qk58j1n0SsEaqDw2PsZRbJ/RFqljH7otHnMwgcTg3y
GbxfOH5V8XByAsJkF6z2Ruc5zFNeDbcGCfFHELK5Aj4rYFQIcGMneDsIRM11i7YUqOQ0e4Erb03h
91HccG1JtuHYwy+Bfe0whL+4Z2er3UuLXHEEO0eXflL3lQ/zpOW3tVEl8emVVev3aa3f2mb9w+NI
wbncFJAQdhDoblDpBs0H8/XrMtvHaMczN47IYcfW7KBV8zns0U+qg49QhJ92F1eVyHzw291CXNEE
7G3jMSy4e58T0pBDMjbfUjjoQCNddGy+KdnhwejXX8HW2gwBeIdQjkW1vPQp0sZheWxgBLVGELt7
fiLSvneCvnDJi9BMSeYH88x3+AkLd43YB42TEpEaB9dG95ol2CyF4m3d1FUQ9VwjGca37l4l6SEy
K8JOxiLoO2wgzjwWZUDpTTW9gdG5vVn4ETV2Qow5OQ+kPcHh4iCX9LRRd4R9yV2N6OixpXdjPT9A
OVQXgxwOS1OfkWeZy05+x/uW7YgJr2v/URFbIM4w3+n3bk8eEwjlgjjJQLDLPQ581MEGHDiN/26F
uEl4zZF0zah+CIfhNO9Iq+zMAcTOx8UGJdLhbzWeKWn0AdlLhw15IdSKtpgW9VDL6bSoP0n8i/Hu
Hbqpo5Yp1DpoG7vowpBSH0/hB5MNRtwm4/3ZCPnCUnYmBqFDNeYqZFMcGXx7C0gX7xknZYdYp2yU
uKcpYsHv7Yac6YWln562ZboOj3yBBNGs/BPOuUDd0k9mzG3/ijRx66Wm+t4LWU7Iich6orevkvGK
PLRHve2numIvvcNZysCsh6wFRUDtZwwreOyYqA8hSR5xLMEsZot4NvDIlPFCqlPSINhVxBBxGNsf
BJ8+Rdq+yCbMZc3x2+nfZN7v2pUdBlK7fLL9q1fsAi+UlzSQLy6SPyY9PdFET3hwiD3VezzXSNV2
e3VYFqZflxabqgwknORxZmn40jon0izZ9PKiqfQFYnfxnHSTymcJebmvfkd+mnINo5I4x88uw8va
++AxpAt8ruU4gH3aBhQVoCcWuvom7ZKjDHnzEfaIf8lZJL6y5RuVjFkc4Sq+iw3ZtBnkDPB9l22Y
9NDim2rOUj4vr+G66vde1HDHpSGKb7HDiA0FojH9IbZEqjwNuZvvNun9YwVTXX7wFZhIl2iI1c8U
6/RvaQJ8bpgmfgvDObgyN4R5tSk0W+voal1at0yw+aUCjU+00+7YB9H8kwfgkSc+lN/hLczqHFTv
4dugm+XLLyDMm3XX99Um09z3vT43DJ9YMKeIPnM1LlHRV/BGPcetX8W96Sva/YmDyC7PtO3DF1cL
MFiYChTPZhOYn9Y17mdVMf2edjNBPTHh2WHjeoUVoHcHg/7gj1dmpcVojbhCDfet60VwNycIbTzM
dozwLq6BWAplUyhPweLil5AOUVnNC+59q2aBqr+wd8nS9vteNQPeL4Wj9WW2djjPCZUv0x6RX3UN
6wokdDWO36+9GP/WveXkgAiv5Ts0ZO6P7NupqLa6K3al+XkK4vDWScd+c7aGBveRD6eaEn+TuIs/
OhCeYDg3T7cVua+/KrLN4eOulThaHGGPfRiPz3D70C++H8dTuIgJL2sYpzqfhxjoYOUmcqoGl573
pqbZGvbph8RH4XVOJnQYod3fLBgb7SVlcXIe21EWyDH6MdHQ6kPnuIyfBzHJ71+ReAypqmn0aw7Y
UtpFWHaeLfI3HhZ4FLtCrTiyRx8OeAFDoXGE+VA9xG6whwCpc0/NFm3f+pS6t9CS5HWYaX/B7iAq
pdbb0cyNLOGYzk4iSvwNlXX9Ga/BZBEdsrVFN8/pKazxb/IezLevKPRciDR4ijzkKD5uQQVOcBVR
aILA5zgQ17fJUd0WQ+ujFUukRPD7vVn7KJfzoP66fewfo9Z6eNmvzZ3etuRbwus+D5qG5iBo8nyL
qMa3jDjqMCs2KdJdOw6frT9xg60OCmOqkWR03MZxmm4yDanLdz2hRnunuHlu/eiCHLq78XNxa0p4
hi4z/TYJEX4oWZHmOiJcuoYwGVl8nxqO1rJAaCVN8pTUdD13TrLo4DRaoSpzO4JgTg6abn/Yoe8K
sn115jECc9hm1CXO+jyO4DFWwtYee9qmI3WdJabZqr8KD+oWZETtaqzhWJks63LwvQGYeVbhNi/T
wTD4uPRqA31LNCgQjxJmZX3exR1OO5H2uZba9lOOYMLArvlogmbJwjBiDK2x5s+ybdkPxeuXCP5C
+VyPQYXRdKxekEO2rlnEqxi1b0v6V+dYrdEqpnU9nusK3N49biK0OlUg6SGJ/BzkBM24uuOaT6ZY
UAWf9VRX8n5ruygXbndT2XtnfI5IaBL8RGu0+Cvpa8GOIo0S1uZQJ+nwPk02sfxZFqRcvmxdAOnG
Ru0sLpptdApBSoL58p6vrBfyTqqlS56GECHLQ2aGebH328r8FTUm9SWTLVWHTfaBuIzLFgUF0kA5
ed7GZoMHGi72dwPQMUU3yVaCaLyZvyHooV3zuuMb9gKqb3/W7mvo2xLkQhzDftRDJuG2tWdEM/1B
OvQghWsqZIH3yu1RYUO0lj1Byw9ip5biJuB25wtdmWi/thPy0R7XNnTLIfQIMT+kCHd0uOaudoeu
T31SNBufupOu4A5c+EHLPxCwLO3J9LQdP3BvPFxnkP+55Fw2ZMkrvPBrTsYNFmw1sejEKLiVYOAi
KLTDdnSNqxJC4cTmED0P/C5kc6pOGpKVpUCc3h7ekMWZfCqrUXyMb5vhoE0c9NlqIL8vt21do0tg
N4BkERnmsIDvZdqe7DQsYxGNjYszySiuIQub/UcA7zSVtW5vqkO0s/lvvXEqkIQUxerXPjTyAy9W
NBQjPLkfUsvbHbS5zeocZjQ9y1bIx/R5mZeE5OkmlMmRyZg0JVTig79Cy2PTHH81CH/NXahNDrkH
ZnQTTusbcktRuisYHH3uJnR/55TvH5Okas4X0cLCDzcm1SeEcvkkT3wbwLuhY/sNYpG6nCG2tYVZ
0yQt28aopti/jBEyPBt0OYo6WOJi6LuK3HGoi6MMWjf8TI0QEHkO4Ns0HZwwfiwWlyIUCJ+4dSVH
fAxIlBYvHr3U49Ty31E0YwSKsJT9UfVyw/zQ8eB3G4/cH03cr8EplEjXPCHewj1VMu5MoRST3ZfP
PyNZ0jOUtzpuq75gsRzDB7p11Y0Oa3ABS2z/JRSFWcQGcfUKywiRg6CIRhBW+ul2qdMtZOU40yrK
4MDKv6Fe1H1ZsVjB+Vil620Y5+SnR1ukswY3sykcrcI/OnFqv9XSjMspCWP2OiHYIz1IGiJWbXNq
Xm84gvYq02KIXeHpMsR5gDajOjW2r0GHo0vCcl+vyec+dWn0hDdrTCDJF7bLUtxFdmp4gEarhqh6
vW9Zm9C7lXd4Yp0KO1PuE8XLic1jKG58rshQ6rUeXVFXARsOlIPgWQbGk7RoRnw2Ro0BpOt2R0mH
C1s1wtR57ViVYXki/K1xZLI5pGbhfvA2nnecpr2yz/CLX/e828lag9RJWF/ymle0SEAFS7IkCPYP
2VlRFThLZ2gBwpS+fz2Vj5A0waW9DXpDL0De4p/DKgxDx7uGc2YlqZYTShxoz00jWpOLtDMgg4eM
sgyapbjL9iqi1bHzk0mOiRXgF2wbLlwWtX75tKq3czFvMA0tZqvhqGF5DxJ/rNB0Xbq2saQIcfws
RRI303yPV5fPl3qBfBFUSvIVZrj2y2sC/UKcN9WMdDXALtXjMDekuegvm9YsqcC5zK0O7d99WqoY
iEdirulUUXSfzuKRVXHjYG+bYNWVkyT08Iqvtfhc+Ox1FmLY689dVevksON9V3nYyuQRKa7zu3df
svJALfpjCwzufSj246IcYqxGukUJgJaaACWCxXp81hJdEoZkZGuh1qS0fgU2qCQoct0O0gKv411e
k0AHNvOhRVILRuU5cTqju/mqA1tcyb3L2kp9VeltWXn0jqjTCYALMt677rkli6UI/DZfZ+cSjDNZ
ygj3Zv5Jgpm1Lpu3cOzuNmfrRmUOeeHiBL8RwMAOPh71LcLBrJ5FvWzxdUP/bZ+sQvE8r/O+iePS
wwm7GDdW+XuOvOFHmODW9nUwpsJOxmPnz2FIgy7vVyPDPr7b1yElNyBUU1XqMGDjZayXUKUY6tW8
tdnmeBr+srKW6oFyWAycHfis03XY4llCoI8gXND4hM/GbRL0TLmw80Nkx0D/ZNKl6j5W3AIE002v
mt9mm6bhfgHhREFY4Ov9vQpoOz+pro+aG1SvLT/DtyhW12ViCEY/dAtRMWQwAa/+7Ah2cph+p3X5
XJHYLtGDpjRsL007e3My2D6yOoPWYSUHa+Axk614MtiLRhNy4azn4xn79ZVdiZHIW88nGnRo8aC0
2IqxT+Chhkic7Q8AjB7HLpJjZ5P1kNhzHN6SqV8d64ftKTQponrrVCr6EmGTQ/4SSCfYOQpCoAXz
hNfxs05BBm+zpBs6+bmC4R6gg+Jj57bcjkk4nWmwkv0TttnNfK5MM7MHvW+WHhF87R6TYdZni4XM
eo8ZIW5+8HWIqw8yRXz+IM6D/I36Gyy46Buvd0BvZjdwus2amO4TyUatg/4hTebd/Q4QWcpB56Ea
etOiElpGKk+2eonvZKWZ/+ymxNSXmafQtgAL3rTIatyrrtRK1umfaF4q+opZu3Llil57fSQ0SINX
YllaXcZetdNVyKjbi2RtiH5SsHHAEAk2JMJ+MhtDrZJe2x1H6ZbBUVbtxbCR3UV5agUOOxT3gJzn
ypJeYY9L0njIUrRxK3AXpD5i6OBAUMNTHW2xPjlws8MibpqgKzRJTfWpYrMBEeGO9OPNNGPDRIYU
EmfAM41nlDUQsgy9i6gM1weqCWzpd9Ok4tUZBq+2lHbN/BrwIcVjl5AAVE4ZNy18kSO+A19F+d/v
jBqGwAEEjCaFrWPdtfiBKLTTFfto/Fu+uLNdfR0RwW1e0Zmy2mRhixp6gU1fO4Pcob8qQT0BNo1z
pKPG/DCRipkcUSlL99F2oJb093qpJi8AyeDBezd40fj71E6eA/sjOL15nig+kA8YkHnFi3pOIpTE
JF4VxDuEGOCfwTr167FzeBu+R2Ta1pIlnaI5WjnrLsFQzy3aoXq5F+iXtznjVPfrJVVbKoe8j3us
nzeQ+OaCp5Qup8D6PbrDpjqJ3ggXZiHZoiq6PsNVuZ37fLMwtrkPg/ErLLO3JvYf3YZWe8v7SrVY
aHPfAT1GexiC1DJjX/Ywsrji14bXYnukrPUteE6RbRR4QhxOcTZbtenqUqD7SY6Qp9UzWhRl57aM
ei1bjbOKSiAd6dDraAD+3U3b/WqcqDO01FweSEtHgl9snsUBQrkFT+IXiIFAhdiaQ+TEbE4qVAGQ
WD7ONZokAxuQ5gtBXS3mu4zVg2RPctuNvVvnmIQX2FYsO4ACPaKL0J3oi7mKJL+AysinA2CF6Xe1
9zy9oEXtyQ1hXXYuu31wLc5xuB1fKrM3Y1EzsCFfqGU1//R9FKQ52rCAnYw0Mrw3gXQBckk882cm
og4giaSteBj5woHJzcESHTjndUFHyk/wQ5u7csdrAGt8bMGxpO6paU61jNYxjxhpYoj4bCevA4nm
d1A1MFdWLRCPom/sGJcem+3q0NfbgLe9XzBXgqwVblnQxv3+VCHOnR6Qvp5iuQEEYzwsvuLiFaLW
RZ2TnTTy97yHwBu6EGrerMIrOn8nEKWwcmijan7uEgwBbwml8f7S0D2iZb1icD4jug7qKAg5DJJS
dMh7dPbhDII+cTFQVzhgBDjlJ0Fyblc/vwN02pcbFHGcFo0msirjUK33feqcPXN4ZtmThAqzfwDQ
NT0M0tfdQbmIitLWcI0rccAFtghXeLwgSH5PSW4tWuEm2wYltiKZUrL+1ouJuwN2x2CYoDMYZoxw
aTT9BRDVtSWamNllkMhxfVfNKH6nRicbvQ5tkJJ3NwQiee+iTpzDYQGgClCtPiRJDQKM87wO72sc
I1XeTVomReuGCOI6N+0t8AGk0p2wRgp0BsOjXt8mGWOHsw5BjHo9La5Ye9SMj3iDXfl7uqE4foN1
JobXbEjSBg4dmJ66wngOtWYjVPhNSZzxhwpOYs8L/EnQbwi1bk9gp3fDO0lk9I6hBTOIa2aAnaLi
it22sa+rv0gRctVbKur15yRhyXFYXL31xwUbqS/mPPYwd7NLYgDYa5zW99WCNvuui9LUok2oBv3m
4h44R8j6mr3FW+1NmInOV2GUKcmD5WfX+HQ4SWq6CgJ20mynEPD/34V7jppH985WGUT/bsKyBdzW
KQMHRz0sopmuC/7ulm2Ke7A9ECP/uOkYIL+CG91zPfVYyqzVctZ+Tm7gdC1PjC4bf2Ibw+6ARWsK
LDSeou4CVe0+AnZJ+B8rmv2Y+kXc9ySNfsQYlstodb4MG4B2cAwFfswaYbJZWOwYKDzNxggc/1Bs
9h4rBri0+Km7ptB2lTH+XzHHe1oY6yFs3hQSRncO7ptuJ37cei6AUlL3NICJ8H0JeQKOQqDxF8E0
ujVKKKQOL/2rrjz0GFDF/glr11yYwXLKVPv3yvn1gBAsvWWxEdUfvqTyh3RxVwbJOGMg2fYyaCS7
jxvALNmOk/fapYLP2CL1ES9hrLTeBSHhZ60Z7Lv8GCKuEBLZvBai+onbGfxoK9FXQGmQGb1p+FI7
toNa0xg6/Y0ajUTsaF/0G1nm/mFQkzuSJMZI1Qxh78qATWuLg6E2LK/TAbu5sEakLgjSoT+IJCIX
sLujM2GrPDHJzbGJRwVxZNR/M+O+lXIT46GV+JishS5YAh0OeYu1l9vPge/TLgeETOAZWne33iqQ
v9jQnlq9AGqB59942AY+FiE6lzqjy45Jw/QYB5bJBg+R6ciVQHlwD/iTHjz7Asnmnb6Ecy8POFbS
u55RCsCr5eJ328cYXKPRk5LSviqRAhO/JLuUD52JYUDJWFL03HVJFs7bfpkS6g5SKXFA1KGGc2cd
8XzWOm4zMnI4/g4zGIyIs/IdHBQED5HTYdujH3po2VY8O5+2niFFlIDjBMa0TMBe8TDUDKBg5dJn
DMnRt6atpShQEpTKRRzSxyho0jSjq0l+yQC2clhSr5jqvFIqmzqXZpgnNHKixNoUHWhGL7OYyIrN
Hht+BjzwV+wPqh+iddG53VPz2MNebzmMsFssunHei6n19uTigFwR76b/MqwsSjPgPjuz4dRM0Thj
7Iz4egbGz8C92gBFYL/LYY6fmaXeAUkZ+L7Dx0gtNxzeCOGElVV9aumcvIaKsDveSwultqp9ntA1
pV+BpsAhdReBCKsgaYRmMtqKFelO91OTJD986s21arFva7o+ubDA0yGr0KTfV+AFHjys7i71Dn9l
eJ1iW6vgVpd3g6yvK0vod0Dyjc6nIal/p6puc5AHfTFj6rgLUmofU0ws35pwgDF+AHcIDvmO5MoX
cUu/ZFFA+8Ksh8n/fYfgyjXz2qJ1CTnM8wOSNG9tMPCbkWk3ZlMTr/dVkvhzM+oVuwUc+U8Vp8EL
4Vtiy7QasGOFwf+IdY7a5hOwty+wlQ1oZewwXS36sNPcd9ttjfnwtLWRBBqMdSplsL3ZjLyGM2j5
C86CY0RdBHKi3O+CfQfLCSgvi/AUtkqiAx54Cwhf0bJNo3bNJqSs5L03/Z1Np6VcrftWWzCOCcAY
TAsmPccQdj/ue/2z9qsDGa2B83c7Rsdgg6q+29I1B21hPixY/B2JCJfc4Hy9b1eF/fAevM/4mkOH
SYUga+pzR9P9MYBklEtIiKFErPqSRjsScqFxyabUxif4XWIJHiiEPpPGD8dRJVOpIJ+9LevWA1Sx
1YVGjv91lQ5uENV+9bpTvH36bSaXRbcEi/6UHES3N8dpWdmXn8vy6NN2vcWJYMB0+jBVGRlaXcQR
oRkmT17YpB/uXTLE76PEJhyanukE+FucYD86PcZ6d2cRCIlZbe/RDIn5ZWgQ5jvVKzZGu2z8n4SL
pRRgtuc+1VuuMZ3myYLMjIgL6NWnOjgF62gykJgojljSAATzw186LC+pRwbJEtGhbIDWv9bKp9lY
A9HNUAgrbNeBprKpfmY4aEvCsHbP9qSh8gYAb0Q+C2mH5qphoxU94uieTAn3028WM3HtCxjpNfMx
nHqJX3rdW0iDs25pwpof0ElF7OwA3cXfItL6/VjHxC830oUu+OZU4IdybuN1pFjKVq5+HpLZVVeO
3CXM95Dj1ut5Rb2fVYGdoCdI7h0AQRW7BhUTwGkdJlufQSmuYRudRHX3OzVoL3/AOnb1hylKLSpf
wzxuUSrBcZDAJo5TsgDAQNOOWNJ7DDJOXnENenbYLeJ0Q5A3KtTgbLLJTO9SB4fAt5ADSbp4Fzh0
+OOqI3nyo27apzgI6/Yv0u6hYCSxnpDTNWMzpX5halKWZ9RPw4onXML5dJ3HkS5ZU8Mi5g2kDBUf
KxBP9jODgD+5a+BS0eLwt5Z31yqp0vZ1Jz40f5Jmqfs/oVgHJTMq8Jb91eHKe3TxG7JfSrFOMSvc
vBOO7AuGjJNt9GZoQTRYO3WKUxFNJ922poPJIaDINh8kivqQI8vb7qcVk0z/1OzV5o6DIJsGgYA1
1d1UN6b5DjfeKfy1gfhqAoDTaqietZVgjGVaqzTECNZsSfA1bHfJrx5bALec0Er5GaQkAo/vBxI6
7NCANBM3nCzCAwxQPFUtPwLm5u6KZ7UbTztiBTw47wbLyAjoqvgtDIeDbq8ZnuceiQ91zqNIk/cx
sD32f576JYCdwuC6n8CwRhwGyESCD/6YwNP9xMJxnM8UB7l5E25CmvFFkRADp1WL0WfcAcTAFLQN
HB+gZxqG8Tes72x/cRWaTJkFmJXGD650n9xHAw32d3iO0unKBjerAx4M3NYcvFI8/anAH3QxhBi9
ihbeBNslJq4N34aJojJlXR0p+oeIfZJveBOH9QWys68U+LqKo+nCYOYBmkKMADCg0qkXyXePZVf/
NqyL7IpoxhT2VO86HmXO9hhzSYDRxpy6RGzqIILY68fKIAj8EV0O6YERiJGB4MHXlO1oxtJFYeeI
JI6HtcN68po4o0Z466WLme3X4IrUIK7IUr+zvdL2oCvSaZT5NWCPIdY0Q5Jh88mTO1jzeFNuHF72
ZTMgqhZV2nTxch3jaIhUhm53D9CeqKqT59bOsf+1rkB30aUn1tHXwNbDcmrCLQGlGVu3eC+dburq
5EOdtAAEAjg9v8GqUWjQVKKwuwwNdys2w8u8vYmUqN7kgYhJrc+93dAzys6L+VJJnvCM7xEsRxrM
H+YJSxoDSHRM+4pj1xdhRTECXuxazQ4W2jIb3dRCNrFdcQNB0ittA7fysIwSqdxH0Pv/w9l5NUlu
bNf6ryj4fHEuTCaMQtQDTPlq3+NeED3TTXib8L/+fkWdK+lMHJIKRTA6ONPT1WWAzNxrf2ttgkv8
1BisZtwhSU2oGM1mG8W3NFVlDnc7Jdyh+RonyT2nazWvcCmWzUnHShO7ogerCr3NWam3hDtWorNQ
eIJUNC2MTNrmZFshQI3ufel5SOtHsLuWlsFm5U6vwmTyRn31abm7Yx7NjhjdF9JQqgptohdj8anV
AJ8eUFT67jHv89j9QDr2pmdZZJZ8TQ1uk5d2HQvjydUp87mrU0LNvpPwHi8LTGelELoI2FhcK9Sl
PbjnuZ2W5FKkhWtfDLFl3aPejuRvls2SzlFZqrKjOa/rsR4UdTuq85q5a351TCiVx1i28/J5Hds0
pwusBI3usXLpK6uBdINK6s70spWYy4Ib8C0vaSo2/d01bn6XA4J94dDmj9cetKPU4MJcc2wPnZVJ
sTMZ7Dt/99QschpUXizOXVxMoB+tpeQ8HQFWEo+l2NZl7A9MjjIQUGlN90HfqhsVU1IGI+Nt8Gcn
8AsxXleGdtXJfY1Vpbgo2Y/up65HgvHFUq1N1I3DMEdknNZ1VBerfoGK0J/yMgWV8Xo4sTAztOVb
pQ3gScuMBh/VM3VTrG3Js0XfnQFja0XH2MuetIQVBx3WNGf6OLVBSQhrWJ9vSslRcJ+uZM6OotjP
XOedPw4YIE/oYVZ5Xk0X8WaYOqtBWI3NIbTXGRhxMVsNWbxMpGSjQCJ76E2yee48xH/voa1QKaZA
KAZOJPeUUU5fXUimtFdGj7X6uukBA8ps7dWck+V7W3Kd0REZ4PLuNLoNEDXbVDYhONUc+5qTUVWZ
t+u0DCbGdF3cJt2oMkrKewYV5zogis3ohkD3eI0UGLX9PpVeoj8ieIp0V8J/ffZKgjzuE5rQDVWu
184hDEcNG9ivHBiZNWWadCFjExDEb3AbtyyYMjNYxspldr55Mi22V5p3KMBqxUQmVm+eXhLDar8x
ebN58BKP50Rt48x3+ebU7sHCB5jdQaE6RTDVPJ39ZrGv74vc6eSlsHk9PoWysp/S2tBWP642pR8E
+wxdskxR1STlPH9pNRGX16KLjc99SckZJLnSOj8349G8NyivykvXp6J+aHTLyfekXvQAGRXEwl3s
pVYMkZU17XvBRBPk5IVgsEPTZQXu7a6jEqLj3JZ7Z0ik/aAtwKiB7JwZvokOU9OGjWTSSzBUsiKa
hmM8i3Ah7WfROvpXGv1VjkjT2rFfzsVIip2Gbcgf68TIwl52MXWGva3Pwm26JtgcayuCGO3P9leu
Uv24erH8nDuCwLhUaAifGk4CbSdZzMl97YzpS+0odKe0BTlyfFutaVH4qsqluR+bpZmfC3JCE5/6
k7B8we6p7VKM9s6jrN1U23NM5X7Nljyeoi2zsu/btixthLYd674knEE/1OXQbj9YtvI4sAWvOOqH
FK2A0F/DjJKCod7XuFH8vbZ21Ve2PVVEseS+KfUKQAJMWYecpCcJ2piqcQt0OjJexLaxOCEDOcbf
7LgbxJVPraD8yPP0XZQGM0BADZMuyG1ZmMHcT2sdsLzFyCIV2l9Amd3np9WTo/PbMnfmebRTh32l
zuibgG6v9qM7sRqGnZjNNHRpykxnudhLEqoG0Slq1kycBROkaLAWzcbu2KnbydvS7QY6xiw6Nyjr
rZp5wuj4R8co7cV3qKrUCxuPmYdpb5fivu2hkYKSsxFd74of0MFmlPWyKeqpoDKrOTnIRtO/u2Wj
vrIXWMZOlKCdASHjYxFZQ9KexwVOOGwGbSkDGjjePRhdpfmzseUfY+s0lV+k7eo9bJCP74wPpPhx
bEX8bzDIBshWr1wmGaWew7SCZlI6MB26j/5kVUQcIM/KDkTX6HWG+5YziXGX0bRXHScDy18ktni6
ndoHQ4RZ5qlv7Dh5vkNHFuB1tma+pwsDHyFIZ2Xn+3FAkA8ICPPKc890GMKSZqwQYZKMmhlV87z1
TN9Y+zPpPFNzNBJt/d7XgmPAunZUZBTiW3rPGl8mp8ZI2dpmw6ycEFYhHzle0abnenHq5V6DGHSD
Siug5ZhPPF09Cie7Cvs077dvqVOIR9LT0w87WZDb/A4HYBUYGL6Gt5GOqXvLpZSjvzCxDX/pOMGt
MUIo6V+mwtPtU4z8TtNsq7Sgz5UzwcO4lv2Md5RGZGOtac0wyM7d2uWrtrAv+ZrXxGr1EztT8WVp
Vdd+Wjr8pS5nZsubI6NCU14oXen90vUeELxzX7IZ07gXMcfh2oc9H/F1zvrYdF5UL8JOvyo5rvi2
GqMxso4YN5ZnFJYE7C1mVKQzaUbYW2kxreH/IVTfo4HtuHuI+jJgi9hgZ00HiiVh9nc3dC+1xZgh
uY7j47BqelSlGY1rpcmIKTvw+Bx1oJK09mFe22/64g472jPjk17Y3hl1d/o6x6b3UM66Ufj6NqHl
FHoRJa1t7LrOXA/gQPXjVpKyOylYed0xdD/XPBnk7oq0O9DsgFjTLiOYyqPdDzLQFMhMllc075t2
tJji0d5U3EYckKTaT7jY2+dpqqYwTUbn3HGysfwSdgK9FwmknJcZRTzrPwFZjUwhmhXzCO3qYE1t
/Cq2JNm5ulFDD4vVn6hd/KGXaB6NSE+bw2HDSNrmU6l73edEKxa/E4nR0mVrVqheC7W0sYqgnAwt
WFzUNUemdqDiogehXq4bJhyfwngLY2S/B8Fgj5cOppPMyCz+C8Pv72FA/8yF8pNXzOZUXTW1KqNh
lxyw+B28nflJj0w7EJG55wTuCx935r4IpyA+m2f3gMcvEj/agPWGVO6/sDfdPDb/7Gn85CiTpTUt
tD3KKE6+6C6XY3qeQPX+3NjzR25G5ydTWcPoDy/OHGdnsOpFNkwp80ObDIyTycd+St/tMzircXSN
Dr9wyprV1hiRZ/IsG9+BOD4MBVQX8b9//ZxurrN/9op/cqMxRILx6iu2QG/uTbUrB1ekDw3bNdKq
SUHlozlv8kBuPGHD05A4YwC1kHoBfd5m/It35g8sTz+HVifLNiyZ1ju7hr2xDLPUXq5ODM/N6Ugc
gEdt9/jnn8EffMA/R1f3nVqVsCx7t6HbOc9kbOZVaFSQCIcia+iQ/vmv+QObnP2TgZ0+eudVsyl3
9AxMYCCjjjqal//LF3F7G/+bZavt5aSIq5S7yamAEgyq/aTynfavJhD80Zv0kwNt6JKuapOYcCNk
Bx+7zDH28jvSaP8qTO6P3p6fPGeDYQzQjLbcuaKLMISCT+Ox/ouL6Y8e/KelJF5on0oq+V0CC+C7
/cTyl6LK/u8+2Z9WCLNoLdBc3htzq2zfGVBA1dY8//mD/4E73P5pgbB7o5rJAuCySRFm31Wd3U5e
9ko+K40BZJJ2xEGOLDXI9u7Pf+UfvVs/3f+uXLpxdirc0saCc2VcxXl0Ruvpzx/duL3p/2R5+TnC
2slXy57WROzGPO6cSOmd1wQMyZLFu13VHHvizk0G+MZWmff05rb8q6E2PQ5tM7eScyryNnkRouuz
kIbjrCX/8TH+3x/LvyYfzcN/PAX17//Gn3807dpnCQ3bf/zjv780Ff/92+1n/vPf/PRP9h/N3Vv1
oX7+R//wMzzu339v+Da8/cMfonrIhvVx/OjXpw81lsPvj88zvP3L/+k3/+Xj90d5WduPX395e6+y
OkSU6LMfwy9//9bx/ddfTAem9L99Orff8Pdv317Cr788veVvrNBv9T/5qQ++8+svjvs3hHPHw1Nq
Sc+6TZ+YP27fsL2/CddyzFsXQNjCFVxFdUOt8+svlv43wzBxAuCqFbpp3b6lmvH2LdP6mw6i7nlk
ugEB6lL+8v9f/j98QP/1gf1LPVYPGHAG9esvwvh9Rvh/XUyOwKoOYWS7juc5luPaP12zjd4uMIWD
2iVLR+zMb4jlNLk6I2Had7ZPoXhfKoqK0SKdssgXwOtSZHf5/Dw0dfnc4xFjlMfBEKt5gF9+szJz
O1U4sfwqEW1EYqgLyxGPkZsUJ5QemkStZUVJ4z1XZpY8uq4MxgVKUr6PyUDH2esEtGAhw4VxqoCm
3nfJoetdp++As+A+G6r8MmOhOwALwVpP9nZa6P4dvDy59phqo0To2snZ8ggPhRveVMMQ3FSGY73Y
ULZLtncnaZ054h87t+zOSTwwv8VGJtm6bhcXDIx06bFckwHdJ57N5p7gaPyQdIqoKMTmp3QonuZy
xo6Qai81PfXrMDffXZV4uxj4c1e7tzbNiEdWu0vtPdPo5VWCNgMXEBNdW3V/KdN8vOfoWQS6qM3v
hseoSpooEZrLEjS9u4SULXGowJHDQWalPyf5dF+43MyT291xknFoyVrfdDeT4dDMAIDYJy86zAWk
lzkc0I/8Yam399xwn5jb6hwQuYxTs/L83e7rhPb5zap04iuIKPtkjEcKRnmpxroJlZQ0hHJzPolp
RcOaxbnI9O/6MM1R1trZQzwPXxORd2E1dcQdJAuxrFsToizFR67z0rfIaN6V1CX3raNiuq125acT
v6wFTPscJ0JF7kmiRl9yz072jHdYT3hhvhNO8k4zkOjVzjKDaglapNnSmr03LbP5mFvbrw0KKZwE
cR1sc31dpeeGqzl/M0FYz4WpLg7CQV0z+S814Qky6bs59jjtbqoEHt6mfpT9Ru/WOIyT0M7O+MVI
OromZaqC/p5q2QwzRIIFzmJfZLcM9PlLujmcFgUxlbG2c8vy4M5Qu3o3p7u8tb/OtpacQGPzwJXT
xdPB1qreeu5oJobjbAzHBb/2fe31yJxuBwBjrSXGWxwIG53XG7xdHai2EfW+DbbyfFmZ1rn0linY
eI7n37/QITi2uDUCld1qeXt50KHten+e4DiSqc7P3eZ8UZPW0A4tk4sVg/cMSZ09VTTAZKt9dkDu
P2W0FxNXtswvyfZ2V2GA199HXaSfNyVN3xNadmIO6Egdz0DWwfS+Z+7wo3OmFvyenite8TqAwKWi
ke0UGMoRT6qr5VM1xq9WnuoXN5XyAlwz84Gv9aVs8JUmTvoEXv6QTnV6sddvZePd9aCgX+dab++y
4tiuaWg5zfqRD9nroJr1EUv767Bl7auTuIFgRiy9aBO/Vb1OBwjOB2padWnaQScvPv2S1Ul5D7AJ
Kbwljh8ri+EBPZ/iUo6P2RC0Tpo90oQwdp5eaTuVDeg03XBeS/mlSLbmXMZtczZG4wIbuO5SPXaC
VpfzYznkJspZVI/MwqHH1AQS8DGkLeH4zBRKd9ugtiCvp/pSq+4kx7Z4MMc4f/j9/1w1UGCUVbf7
/e9SoPg7s0zwO5MXd7+liDBbZ2xnBBESrLz2bYF/C4VjfmY++ytcJIZPtzSu+jgngevF2rGlGxTg
d3p3ei8OEADhWTfxXLTxeh76VAYxwOpd8blJaxmsba8eG6/9Piaiw0i5QUuCOoWunURWVkFmcuc+
Lq0jL0b7tG2YsWQzrtgGky5ErvUCZlvZpywPmA3U3Llpb9zNw3qUVb++sM6/W0o79oPV7lQsRWBO
pthvopkCs8DhKOLY2MVla9z9/mXTN+OucVMrNGYcEjrdfuJ3J38qbKKb+juidNpTvwkeXi+zYAEh
u0V/V7A2uhluBNJQd2+KFd/M+9OQFdWh+I45ZD+77nI/TovY1X2jhWkRFWmYF5DuIATtfsqHAyMb
3f0YS5wdqZYiasScM5t8OPXG1kS3hYyrOeptMg4wyg77zhXrGU5a+WUyjAy7KG4zhGPnofEAO1Gl
3ENCZx9nKymT+WI8a/l6KrJSBToG5o6ZJYd4RYwxkzMLQRe10smjYZzreyfBBl/V35eMSHxrM2IQ
D4fcg0wbHjt+hV/2E7rH4t1NN3Q3NwlQSrfpqzsMn3qxOEew5hVGkXQzy8awbzosSHYtw0lM6uAx
tIZml5cfUM4jKHf9i52tape+TS7vFHydFXgrHH5XdnSGqM7Jt36GzDBf3LgfAov0oQgTYB/Ya6Of
G8u50vYB0XUthpJ62q7AMIxZe8weyhR52UoXHwHD+mG5YW6qq+iTZB/PK4t91V4Krfts9rJlLGdt
2DiBsI6J2CIa17x0XVcfBJjMWSxLdeK0HAy0X66/fxlbMVzjxCwv0nuvCi+/eAhWg7Ljo7thV1Tl
/Fsj5jhA3Um/z0ZHFFijjl3Vp6FT4bYf8yw+TjFxF0KJS2lWZcSwCRGUy1TeaZ0VLMIBp8xHuUfR
r5+XuOqhLvr5PeHh89sgIPK/Hwr6UI8Vt4HW59uF64cpQdXNhF1psClScT0bsxbAq4fMJtIuN1Lw
alnl3rU87TCD0gQpy2c0yKS8ysrKdw08nd8stz12kRrtS73GPQfAxGpWXSeU16BS3XebyI8gS+Ef
HDMGDxuXa5ln17TuS2h3k6NM3t3Zw2xHdbWwum9uydbn+a4nvAAfJbEOrXrL4A9OpERYF6x5LHXo
tTqo6cVig5xS7xN0NJ3ElcQFd1TPUkPwbnkCWlY7BGPU40WuTEaEvD0VpB48KXchDmBWe60yz5pl
lq9xxmyTZKPBH4/4RlYt+dTQqTiltK9IU+jPK3NdfM1dXtpial7Kx8nsy0gmJnvyZLPDzaHXz/2n
rCmPgy184fwosnzcp7lUu6KddZ+14dvqYPCbddTuLf0w+vaOD7fDRZsYEXm4I0rKrtCqvb52GNNM
egJuRUZ9ZpJPQLDesdBmjrNyzZ5zWeF27mUwlYuFhCuW0wSvnsvl7Aqg0zTzGtYq9YJXQfMxis2f
zdQ5N6CSTKOkd9JL+wjZIr8bZoc2LLXuyNgizA39hiQcE89peJ18FPLZaee3cli7+6QBRmJPrk3x
GZf7zYiz3NsxMRup9nmtnWLnaumRPF+OYeUcbRZZJ0AjUdoU3F3aFszlBEfktSjPOKtBO2lXGK6O
v8DFkN3WxoeFr9nPpuYzsOAhnzSFwbQ8cPQtDvho4Ja34oS8/GEt9pMLEvlFwWo0twSNpC19pS/6
oYjVcNVUXiDZT9/WzX5jQ8F/RoFJr2mJIL0H7o9Z8zvdYcX3epZm9a31ZtffvOXzsAw9PPTCuW2d
idkVe8VKTvMyw9ygCEVuMlLZ+t99xSv02QdOKjaI26NW4P0+o03eOcPS+mon+mLWC0ONgsq4mTyb
MffriS/STdbdYM2vyyLFw+JV76ac3X3p1NrFa/T4UmUvTdNvFzyPXSR6bd0B5lfhpjXkgtpZuav6
4XGdk57sDiizDBPUrpvpgHGIMSKu0vGevf11mhgRlW36gypxfgIK+GoR1tFZyIxZtyc9s2CXaz0J
utzLQpRcLZR0r04WjegTpPgcbOtubdTypsyvqWFtZ2NqQploMceYuo9u9omnOMW1rhflI5YQN1gG
zsh96cHkc+XthIL0uR38EC7JAfQQxtkUTFlMJ73Efcnho4w0YkNoC6Teteo/KtktJ2dsQgYOaSec
my/ltgDYuYxz7nu7uxIR9KlJdK66boMXbOz+nDspdqjNI495YhKL1cfXkrlw7pgCwHWefjLraPKW
jwlo+1J50gzqzlqiySjlSeENMRWshkHjMiyN3gy8TIfUoygBFrrotfPSbj1n8bbcsKJv5Eovzqte
zKFcGBU7W+NumIeXJk4JfNjI/yldpQXjkKWhUDTolwy+d6m5S10t4fDlTOdBYq5C61BB42LCAzBd
TVy6G62uqo7TsKzXJCy9dbsH8ma+1rwcxWpd6fdPVxge4H8KnX2l1AbrqWtHJ/6g33EvXWt5Sfq9
Avg/4GGszwypBLwTSXXwMvGU34qDxJzK56Is8ONa5HpbQmtCzQHlxvJGXyXDXWl5BDZ5wrRo6azq
+QsZRV6ErbQNEtCsq7MWh3hTX2ZsaNetr75hVyBvQdwyXmN1VzTmcjc1MDmEu5AiVOuvfZ5xiaWh
Hhvjs2hcHLj1UnKgolnbTWlAV9Nl0XA2v8eX89garGnOvKrL6HJI4kA8XVMuKxDX7jhsNBILggX3
AAEY1RyatrG18AQcco0Yi+XdcUxz5/xHTA7EE+MHiyjLs4TOMSzcZGoGJ8BcXrvEOsbjAnFp2PoT
oPoxr4pnQvbEp5J9IIqbtTgTORCKVmSPSZewTDE9/YywAGTN/bIziTk49VW8chNSTfYx7UPLyKfj
OMr1pZucV8YhVtHGiCD8jAmmT7x3ATdYca7l/DaJsQiyMdMwTM/iqk0wwTS6kjDxymFn2WLZbwNn
t2rWuHPAS/ZoB0mUD5B/qcMaoY3GabLGYV8WALuJRuBKuRB7+PtVglMMCkE/6jDu81a+dFtd/Gjl
k1fWD4Ys5qcaXTU0+zX2u5Ge8GY7+n7MlAWSyFXSkydCv+st9yoVZqTf+nNm06dKY4ks2xGX0U8h
kw7IQYmr8xpDDVZGUeKCNj9kb34Z5qQ89Ktdf85pVuSc87y1nU5e1wWJhB4i1qSKnBFyaVqK3aCy
x7EmKyoxjRdlGsVJq6rrao+/dWNOVhdjjAODi5RBp9lFafluq+EPB52FJ3OoAnF8Y2xleFWQ7E2d
NlbBhHNME4ojCFftNI+fmm7qTpPHLLZy84ve/QFB+0wUExe//qMdNEbbQdXFk77sWBaPc063t2u4
YhbHSA8YoV9HtxlCzL/YUdsaL1Nl/7CbkuOJy64AdWntAcdwaDI6CC+udYJpPm9DMBmT8tVBn8Rd
Mr83edUfPHN+igkzwlry2VDGa8eBd18m7oMmlsGvzfTQW4Y8Z+tT5yzbacgthB3Rvs5pUdOHMb5C
Cm9+F29GoI0jD0feQtwpx8cUd8+gkcOaWxWQtfdoqgGrNxR7slkHJcaaYAc1wHXr7nmtHJP6OZue
bRH3oSxqnOBd9iUXXK5Lkh0T0ywDYLnlwjjd5VI3JqpB/prptzO5OVZUOj3k5mgdCC0rfM/DnMtU
wkPOCfukTrJEDaGmbqOyNetQtsAeHhR6sDr2gQCIT/D61q5mtnDPEkQr6QctdrissnkG7HJ3rLQV
ZV9gCSZbG1nyw1nXN6be6pEuOLTZ5M1V9qaHcf3QyQ69IlXpAwg6AnGvhV6Grcawof6MGhuBu4LI
tpoSvmY9LfjSrxb5ijSV3ZnkooxZwVQubddJ+CQQ7U2wv9Y2MYGgFeoQIzX6ow3TNhp2GtVNaz2X
WLgD0ZN4MU5ttTcS/UA9av3QBFScV8Me4NO29jciJRCLp13MBpP8wtFY9uRTtVu3nM1x4ES1boof
HS8ZzMFuUWUZOVVi7UxVdcHkaMZBY0Je3XlFBPCyBpo7bTtk/qMYdVRMc9k4XfWFL8fkVrQzOdO2
fR2095kcFmKsdKTKZH1XztgdZrlNkQnEzgwgcoDKdaTnn6XpQ043BLSi9ZmC5dzHnkASIqkgcIe6
P2c4MWCY0Q1jUyIU+iKt3uLEHin0C7XbVnlPt/9A+NQl10bzqTHBxaQ1cotKirABmNC3aCTvSll8
5HUxnkzerqfUXR4Q7dr7FEnnhblESZusryB3DZE/SRqJuSHuBYErFNo0HNPRuzdnVx4kUgod7OyF
fAbogfRjcvrJt81aPKdpvu2cdgtXWeQRN8fyUH9eSgx0GAefNzJOhsZ9bm9QDErGEcgnGip85qak
JG+xKUdDaXDkqSfzSMIKNUaRnzinjEEJGHkkIAaURSvuOsZiCqwBz62Ju40NUXGj5CvmkXW5qtWa
Dx5p3sFU5F9gknDJ5FW8Z6FRTfFIjs2ew0pz3JwysHU7DQGSaoyI0/1S32yojsBmz2rq9x4T66DM
3GDaUEiM5Z3acQ/W+qOZp/XO4qiXOEWMTpLMEXGNG3GA3Q4tbTtmuPtLvOJUM+QccIR7aNPltFQL
HGlj24yMeBWr8XibehYUw4LJGErKPPRmY+PEj4cjjNS3tO4Q7Kz8QNH7ODgaZtRZsLiu9oLNeHjp
uMjHjfSNPrMW3CvVsxwbkCYWg2GBtNKMhFEuUhdRYmVnWbFyLrg/GkYssa8P3FHTM6PyFnxK9cjZ
wm6vxSaD3uSEU44V+occgi7tksvkOpy0PgnPHo86pk6yLrpItxGQtW0+boP51udFt8PBv1sLTsX4
+fv9dpt31TvuoZsrL3Kz+I1L5JBwLGHhzfe9ORN06IiEln4M9lurmxdKPIjeTiGO3OGYbd4epM08
JK0V6b0ad71JOh7QtZ8r/P6TDlCjZ8YD8UhB36cEeaUpDhbny9yyryIoR7h+4hOky6tJkkg4mS31
5WyxYUFCsq0e9EIVgaf3n1r8Kp4ixMN2fhvb5HOzEV0zDBKR+Ji1FGykh2gRbJZNz8GzAbHw8y7G
bwKwMhaTE9qNyQKxWXQgiilkZgyfI/MVKp1UwXKUhzShDszsKazHlBkbvY3r1kiJWSI+28Kr7o+W
uQFwlYTWgT7OhnW8ZaJZcjm40Nhjk39VkwkhYtnfmqrq9zGNmZvvRKPWJa+p6gCtspzkPMt0vvRL
8j1242HXaXocaSDghNDEXxMXT2OGATRolNVh6MowMmndnlm5L8TblAeOBO9l2WFIsyQZLJlLwl72
3kFcU67FeCPFe/HdFsNjwX6qE40VaKb3MSTGU6yjq4jC/boybBWlLvEX1sJ1apz7po7f+pHoLZpG
YaKMITSUyrnHKHUAsC8E+888q9Kh+EJvq/vrQqaeI/DsdQnRFC0maB81fUJNp1W0Nkil6GPqk1Kd
ATAfs9Tg2k0yp9zPOpE4pTafMQu6h2IensjKilungqjDQm0gpw5WXhDfifoGQPdFT7Bkkv95SLtp
53CVse+8zZalfBtmj/OzzkJBCAmT8R7H1v1tnGcz6nMwYI70pLMYduS94DyuT1QkxMmR4Ol51zmZ
A1PQpxf27HeqvDaZYzE6ZvlAujsWKmdovC4/TInpp5bjHA6t2mezmAN75EtO0ynJPnWEQKINVMSh
aahe2Bb3efamoWuvhizPTpM/4NOpgsYTbcgp5juf/1Vt12wVQFG5gW4qBaRXDyEUO1+pej+NFLzK
5krDgNBGyUgmqA76NCtuiOrOHLgqJqcYw8Xz+kDR1Z01OXMYN3MeDKIq79HrN2O8GhSD4HA8f1Kd
7MC0vqoBW7ntfImThhWdaSx+Qc884GB8GAcuoDhHsDQWwspsKNkAt+5Ba3UnkHSy/MYGLiU1tQ5q
y3uFVvzN2xLfc+ID3TQOFx0ZlLaQkRiNfWPFM+2OZAg0q7rWRj3hPXmaclKG5mpafCaoxP4ENhwm
WlWHq5WfMuU96o7ckTHQ7PSbh2m2NOE3NbqHzj4A1bbu7Kkowr5CyVzm9oCbCBeSlZNGhZUBFXI6
xAKKVSgZEswCKtuRawI05zHjlN2Y7kFG3o3l7qG3OVgPvHQCPueBHmTbOI+bRkEX3xKb5lt6bZ8/
lUuNoT1/N5E7u7mJIbfnUIjb02nSxq/vSTZ4UrP5WyXzd4YrpVRA8LBzR0qiHL5Lr/S1KXW4gKhw
HE1846icnF1FVIa5YSsB9vdbl1eRD92uWLVXLwn1MX4nt/irpIlBXtM7gVoDYbi4IpuKwwjTImqC
gwmKacvKr2O6kJZH7Sy1oQmy5gFDtgj6onsGysRM5mQnGO1H4inygPzB+9pEGZ0KXHnC1D5Ntvfi
Ld1VtLwFSesdMyJowjUHgiaa7Rvtkyc38w5MNC0eHZ30jUYZ8lAa+bVtQB42hQ5YNt1uVDy8pXnP
lM7UuOv6Q/T9az97n1NCGP26zV5sjAR+mq1BJp3zkvTYwEzioRYBVm26IbnQYSfLE7w78hZvsBhu
sJ2KX2nmqGgaoDn+H3XnsSU3k27XV9ELoAUbAIbKRHpTWZnlJ1hFB28DAff0d4PdkvpejbSWJprU
+kn+JItVQMRnztkHFXtARTdcqnHX4ULnwGz6jYSS7npXU/NfWHvvx/xqV2MAfvMAw6qGKxsNK9sf
JUEe02umJc9tbV0bTX7ESGnWET7/iCTNFdJkKBG2ddd6PDdtxTQIeuAmXgYvImrPPW7AS6zXJx9o
QeS1zcVxV6MmtUulyfLqjGV6rVE18047HogKB6dQmhZcjQm+BNCMxkW4cocmPHkWaJuz4eT30XxK
oj7a5V72u/bi4cYr/9OwsfOBKP5VCuMpLH17X0z5EOiumR9V59DbeAVa3ManhlA1zFfX+YzrXzCF
441W1zONsrVRTtweXDfvj63u/GKx8y5NaW3ZEdfv+cCRR7LbKikoFuvUdoKESmHtpaF2Usp/qWvq
OVQzoFrDFNdv5FCCGTI6ziNNPaDhlWvTv1ssAjL0zuz+Mm+vPWeOodPV25sQP9imHTRv29eOefGZ
YWtikZF6GP4SgPMs05IgdBSlDmO3GBvHBXvGQWF7iPNfPXCNHVsscbmA7Cs2zdTYl7wN6wCl62++
DvUTAoRuEc3PiITbgYghx9l4FZ4DJiOMUiQ8siAOkXqyEPEPiMchMiyPG1p2mbN4dy1UMUD1DJh+
dYYnF/BJZqtDF8nfwgi3Wml+Y8k9ZHiVzSo8DHl40f9I3BWggZ/crANn1nYfCRb6MXxzQgofb9wY
xoqOB1udn6tN2yAR9UAVrMpOnRzJPi6VxjGurB8okRRTrU+odbg3cd6CkAqqgYjTmSGpNeg/REbk
G20zutQxZhEDI1m8ahgBVi3elVXusktKQAXkWvRHNO1F99midZhElWLFPVjtKklUs2L/zPUkgYvk
8SkyxBuHA+BexdrKLy+g0sRuojYPSs7qFd7DozD0P771qs3NH3vM4NKFxfJZXgxen8y5MEZ6ByKB
/jwN7BnjctKVm9RI/ZVw7xgG2y3ukmX+nm106XFHwZ/uUFbH2rTx+of69n0WZTMErG3o1/zb/aHf
1yyo0b4kp6aO203sSdC0sZ0Bl9JebBU3+74e7q3uRUdlNh805fEFkGx1APNwjocuXg9U9gf0Duaz
3jX7dHbSrxyyUm/9mVwGYHlsGw8PM9geHJ7YqbTKaEgw/8e4xs+whkECsVUE6pKv27ru713IljaV
40MyHDzPmv1p6JwkKUulQNF7rEuqn/PYF9PKofHfWk7WAUgBHoL2mZ1d01wtUYITq+xkKwzYogOr
vUWoNb+Yof1lIyw4IQEIIZpTb1UylxipnCmoq+xY2BBh7eGo9RT1PF+nrpzBYgAdPbnGvHPLChMV
ovVn8No4DuN6y9vGPU+A1NqAwnm32y/fZ0vZOWW+dqT9ZljlcEqbrtomqe8yFNLE0cCKABXDvIZJ
x7Q5B5eewRndACEBBwpd7VgxD6nNYV+QePaVh7AoPYFXyJwSbuaxWNxbEyxHHH2nsfDVrnFK9Dbh
SGejfteJZoF1dgN9eX+ZqLDVoPNjocbwFIeZsY07VNTtHLoHv7H6dW0M6Ra6MFdYMvcH6DxmYPgS
ie8y1M5zZ6dX2QXTOpL1QV1T8Cm3wWW1LLljN5URPso+F3vXHW2WRVQgufnhhBW9SDauoW12uH8R
dcPUOjP2+GqzHEofYF9fntGxNK+F/Jh5Uz0m1DV76GupZz/CjCGv4/CKFmBX0rz9qhHWYpy1JN1Z
PLxgbdl3yto0rf5a6s7POfQmuqf0zZzCkrUgXhVm8g4MKdntuI55H8cqeyqjaX7umGCv7EjUJ3ue
4nU4m/0WPou79RaDT106ZKHb/qlM624/D2mzgyqSMDw1idiBO/cyRO45FsMvDZPkXldsvYzR9o+p
U+srtovkJXWUb6sM42VghVyuNfV9kBfMkjuX2wQ7tserybo6j1l5L+CeLI9euLDq5x6444xN8GWc
t0Pn/9LinEzuORJYukf7MLcmS5HJ64OmsLV31FNPUpUOOEe2nVZlbq1ukru8aacAxEjJyN/dib9m
cytqsH5NE90uCFFdo6pO/eZRVr1BK0mjPXfFVxaV6AQkFkiIQE2ehodMZfZKNnO+14wFJ+xDwQpB
uKS1D7Ri0p4smUWvmo9aTUBllqoCzKI314nHETlo7q9NnTHXFOPyTBTTHhweJ5nEzTHllMTNMIoD
7gwVU781fqudPDd0Dr7S7nDfjfOo8PDpbXFIeiHZ7dhAywwbJUEm39zRDVdyyKsnkOwr3XCrtxZ7
Q9lcdVHnrInOaODm7yRlL+7Dj6k7M8E/1zPDlnQAoV1oVCzJOx5Z5uPIZ9ghs9zhPd4OxTjdDZFS
A0eI4TRh7nqHhNmUhdxSvLcQw+x9xRjSV1kO6o2ufeZ/x5yw3DUCnykeuMJa+TQbd5HpL5Hjo4iv
vjzlXICwskq2L8ohkFpHY8Z+E09EDQDE9FmP5stavxNIi+L4o59AvzfJ0nhV5ko6Mt02Y0W72JjR
zqnDbI0OHtl9Kfi6NubWkcm41jQ6WTxa4T4BKLZyjTQ/xK5B21cy7nVscR7ydIMvpVm7UK9OccHe
z8XkeRL6+1i67jnHGE5J1th7owa1m0/51RuddqWaKXvqtCaAspweeLusdVsggcDKxTfTnA4d/q19
0sX9VYb2a6KsR5bUx7mc2z+g8qgWG+1dt4YnVUwFJtXsVw7YLWh0cWKjpgNHgUiFiV6d/n6I5+RR
2dwsEpkCtzmKxo9w6KMjK5yI8W54oDiPnqti/m05LlD/Mv6Mm+K9h5JwnqvpPDI0Plu29eUCRfno
JmZ/mEgOEajjTTSjto5dpCVcYjAeuliy7PVfGELXG7w29U4BL9g7La12okhw8Wj+nrR8OBkp24m6
HJ6S0vtBNF79nIuvuu+S1YARggmkXh1VzDinJmmk5HK+9b13FuagHRq9eSIv3liFAB9PvYS2j+8y
MF1ej6LdZh7rYDubQ9gtXRz4o55utY4nyUVowyyOmJCZndy1nCFwCevVRdUmooajq9Gfmjx/hXQ3
H2dTvjRilFCze4lO7t1jX7XOJ54gm3HZBZm8wazZ9t4LbqrAqgHgA2u4ASTo1u6PtmnmRzgRKpDP
6g2XI7xQiHTkFGXy5KXi6rRVtFe+E0R6nj3Znsie/v4X/CH9ahYsBZzsyhp7YJXWuxury7cI29z1
ZLjdcYpwwHG24I4GbLdzNdWdWYbNePI82H0DaCFzqK0gBg6I7KKfn62TNXgbMnGAsSwfSoGEIB63
4ThYFzV/aHU8fyKJbPb5SAyUMjxnhebL3ygfaLPZAwZqDFYmf39okfN1FmH8i3UNrq/R/OrxTQJG
jNALgmVcW4IUD1O0DwMtxNqAeo0Dkc3LXPlHppblI4nnl7z1qocLxgK/wfiCwrXcCaPodwgui6ea
VEFIqwUX9Lka1LzNdcR8KZ9xhanvuFjd9r9n9s0PCFnZBffmFxzdYYdAh32Ds+84Ss+uKeNLEnLR
j25yQ3EFXVFhVoQ+sI50p3/ym/Yp9Pj2xars72qubm3biL2xCuDfxFv+cpRJC+tP1O7CxkLl4cJa
XaMnms6KffIqR6AO1r5stjav4zrMjf6IgjR80hSkJTyGYf+w3VCeYy/lCazC7tynWbtq6vZHJRiu
twTc73Is1VvLPVou15mvpeHGErN1L6fhUOvtjzDSv+wC+EI1s1c2YpAOHLYZptp6mwrXRSRXuru4
w5TF1mM9MjPh4u3eI7Noz4TJxKuEhpX5W7RtctPgmGJW0uhvVpnVTDR076B1DIKMFuVkFtkGysUl
LMRgl88YoJezWFsd06u4kF/TFC18ZTZNGfZgBqq9eyoQRx0gmB5AASSB1mEkHlP7xxxL8yI1Na3e
s/WsCwNadd2d1NDDj0DKGdNqM5G3XBBGzaBbAfdZsgKLgVNuStITnf9JcjyeZac3xEtwWvek5Gid
/+47BimA1rSW86RO87NrFVBhxuqKY63azgNh8PAH0SHmxnibTOOnVXrjwZJcGuhMzprobmDwUOV5
rP5RZbK1Yhm28e3CeIoRyOqdeFShC74YX8QGqOM7EIzp4Ap0hEuhMuk9H2zkRnLsV4UrOkZNg+Lz
TtNj7/kl6MnqANLS3xqW1LcsL9QqjQsDf6YbHaTAkOiGGHNbRyuD2mHuo9k5p4oqDh2z2tpzq4fp
RegYq2GfjDRD5uBkF/vTG/p2B2URAyKt+bn7Xx8ieGkb5hDWWtqf5ZiZdyYB5ZEjleidru+uUXMy
2C8cE9N8r9XVcigCoraNDgO/ZaEhZFOYbXoptgjEMGQ1/kTKSrjDxTHigyb5PBa5c2iXh0YPw/St
jSAkdVDlVNJRv7ig8Pj+4UZHzRE6+bYlh6xtDO9cW9kB6JS/aodMLlCS9hQ3NqVLDu5EGrq1bSoq
2lEa3rUF54DoyQbx7Qp7xz4RjHZP+hE9ZQD6rOJpS+wV+xn3Duic8muuuC1hrzsyZN4x9adqkWD0
SluaHslAo+3BswPzYRjMIuXYaj3rgASBNkFDs7d2l2fJhVR7nirDYE8CqHbr02dTUglyKfrpZxQP
4xHjw3hseTWOf3/4978cc/xU0vM2//unqj76XU4SWVQhhmNitTfRf0YInw6zDQjFqtq91HrGDWDd
LACYZzQVyUZECRGDVb9NBwN7OlljoUzLJyLdqIUGu3iozKTjd1DlJc6OoTEs7NrYEd5B3aWfMVCC
6mja19pPwz02AtCYPV6ClsSFkH0Ai8tzEfbp0UmGa4FWbqXjYsIOjKiJQSanWsogN3b0ddOWL+T0
eZzFbX5IFZheTGFIlY0aQzI7VD1NA3NA7NGGCU8ybmEg+1NBAeCZO310UGGBaT6MhA7CQo+swKvs
6p7GWX3v2+aPG0XvqaF1W0EyEwUi9Gmr/jmAvKvgGO3B9ZsU/zJBRVu/WcZS0DlwKSFignymimnR
lmriMlPrnbo0MpcRjB+wpX7y5KDftCLXbwkLjfMkmSGHyanycWbY3E1bRsP1albJT9OhQmpm6wPk
ys4Gx3Zh1rstdHVERRahTeDPAM9z8LllaGbnJmhl5WwylB7PXkJ+lx7mKuiWyi0lazfQW+PidWP+
rgodCUoBG7aztmx2rbVZFpy3AHSuvcMRC0xgzaJuM6ApRq02t8dm0uoDegWCGsCRKQTD96yRL3z5
+jXqTzxZVe5xAqH0jeZ33SmKz9zT00MRllRYWs0RoJePxllskyDLZa1357kjkaZmZdeXJAXZJuud
udN1po6mSa0UR7eebT2nyBie2PH/YszibEBeJ4jbOGBVZBRXrezmrVkwdsUQjoo+f3guPNLU8w8j
8S3PmFSNVwR5RzNh1wbiB6IOTo1mml+qqPiJv500P8z3G192b4Syf8/gIdbUd6dJ9F3QZtZ0Z56x
IAt+6/3C8fSyaD8aNiKUaR7vBuNkaK/yzOxZ7dHoc8CPgkshvHWj/6PJhuTZb34mPfoVxTWFPVt7
bqevWJL5NESi2bskcLUoq92WBXA4eNraN/3+ndGZE7DChKcYqu/ppjXIGAfk1gOb4gPfxXxVOd7X
KFjFMnxdgynNr8I3P9DSrNPw0SRDtZGWEutcImafhvBc9wDiB/5+W++SW5vRlGgtb5aGkmksiK9e
10KieoJE1GvzdZDEFmpK+6otPUF7UTPvbSLt5oBAAqpYa5fGyDPupgR7HNrxwAES8pzSQOAbNyjO
yqTfakVc32w0EIWhGVxcfGcBZDLBo/rYT6MTY4+RL+0wi2eHGfeBCTROYkzw4HnLb7qZPSNYgPBo
wnTRTNeIvcGoK/WEarXYFpknA/Cc8R20Y7TBdJXu2B8Uyp7fGVuzfwfKgWSIlAV2CtnG8RpC0o38
Emljy2yN7Zs3oSdIa81HkeuTz+GBhHQNV/xAFbbXAX35qm3vceR7u978tDPD3eqz57xNln3p/ApZ
PJuJp4ELCMTkuIdh0h0Gj7K3QvlKHGIHD9f9kwsXeG7izHvTboZdT6DhHv5JzyXIn2BKxYRfi9dA
lokQiObu4DjuNYmH9ILEObvEgK8udlXyhWg4QZUW/Y41E3qiFT4gJKFAh7u39jRsYmM0fTaTGd1n
y052bc3T/PeH3jRZu4h6bI2JgO0DX+0V0s+e8YTn35W3y1owGXag13WC1+Teul5x+vsDl2nU2e3V
aq505hKOg5lrsg1/BX4uDzSw54syA2U9A2Y7MEKqa+4K5qeFQbttxguEZUBHaE7yxFgaaI/yTmOt
jZd++RA7sNqjYnyhKWAUhTp1ZwK4RGtwwG5i3KXjqkdev3FDT+sZvNOOSyp7gcokD4DsiekRZn0W
nf2nZlfzKNjwkhf5wInp3VGoSg3dgmUPXEJF0zziVJ8u5GPeU8cvz1ZffxPCMdwZX3Ux4gczYsEL
1GkaTMYpAriSA4zRzxDU+kX9kzy85pSkm3C05o1lUCCrRRRVDf5vt0uZGkStjzkc452y7pNhGCfF
93xjjP4JqEe6xjqbB0bB/Mscm4em9TS1bbKVtfhjeC1zuOI7tpbMQ4ImtrZb7zvcilQHpXlAD1rl
qUv/jNZ+EpJxdpHOgQ0Z/8gZAPYjhlmoxVj0RuuxHGlfzH7XzdCJsx+iVnJrHI3+PH3a1XeU8Buk
lnQvNRkVm8QDHY0qmGtVU+6dSLANs8rs5KkNmRf+0WoY65mgfzZ1AxjOdxqKPawTm1JYxGgMxJ2A
xfeQu2WBW9bNuYqR0VjtmO1m36gQGcn82If1XbO8Uz8pXBGw/Nj5W/ALbSeH+Kq9h5a3SIIle2Qm
0MQWsU01isL7AO8VryedA4wvFi11xaQJPQINxbeFtOhdI/qR9vULLT1kZHA2pE+OO68tvFsLRHin
Afza2VNvv/r5eIPKq9ba4DGfcmLn5tgkq+tVcc+8n1rp+g/PIjk0EsN4+vvDYgZl1WfIGAV5JUGy
NINUG/WDlEFcwGxG7ahEnW+9tD0NWBuxfowFgU5JC2N7EOposIzkTh4v2ozyHQSgxYBQaCiwSQAU
7LtQjGnlbdwQLxf+6nqqxiZNnHMEqWsaXW+Nl+RoVJZxH5hS1Xl3a6UfvULZ590FfpM31rHPenie
rWsGzpzKc9Mr94qUu1+jXPBuIHqAXjf11u1K+fB6nt880nBbUFSTz4RLFWcN68q2C7SclROkbD6p
3K4/MhODQ+MTAJzL+Qcj/4gx1rRXxIl5MlFkRtHQ5C6fk5pOrH13ZP4BKuNUd+1keNQIZUhKQT+W
GZhcFokksyQHzefc7M0RXRfUBiOol3miqgcbT4pjn6XS8/2g3JsoOskAxpu39uz+HCU+DDN0T8bG
Icz9KgelrmjVPkDdT7shoSVgYuYQvUKhE7sXcmFfq8hJDlB4WZ8wU2obNpAW0y4168Yz6Hmx8sDs
HFArzizV0JJ36IR0016Vw/QtYzJmzMKU6xLOBrESZEyYsbUvCM96zD1dTuI2Lx2beptjYxc3tNnS
ThDm6/LuaO2RGxuljZU+OlOn0UdfWnVVdqgG3vgwbWEDAcjHDcUWj8iCfpspD4toA3QgD8OFZPlE
VkG3kwmhWg09BlXRD7ICWXb4ZO1ZMv80IcnCJmOq5/caHrB0b07ZH1Kd2ovbV/OmqwuswWHWETlp
c3ws67o5xUoavZJv5m5hE951x0wQIOevaLDQEC6Ug6yt9kRNhC9ernZy0uwt6N/fugdEL/K6fVY0
rHEoVMDZLGuKLEmQBJPtZZaYPG00TaxM96HqJZh3s19jaSYNdDY34URiRAK+7Tx+eVDfOAq0eCUV
gZSgbp5KEG7k5Nj6SjT9yo9Evs3K4dXiC/uUkxx5iD3jqw592FSkQfBop4GK0o+w9Jytz7cpSek9
6CtYkCAsfkLVqQUq0xaWIfYlxwgw6NivUrPwO8v4wP6uW6MhnoPZGtSZsj4w+776Cge+pQVt1gxN
fU9PkQhF0KYgwrVs5Yoc5/Iy+ERSdbgVtjgAcNfVFXljrjwi7/hGEFVQmiUtexrxnRBgeel6Xl5K
pD3FpQeqO0x/eBzUaTEZ67y1yQNGZBqQbgJdHKfNWx4bLBUaS/8ajfElNZY9qKRSS8u222N5+wjV
rTLV/Kqm4g8QUx5Bhrs7xLBI6B3/lqqFbZgivfNUGWSu423wzG51qeNDyLxnLdPFoUuQEJcsXm4e
I7601Ly9ypiy9kSTee54FyyEVkZvvHIZs6q0cZr1Sue7SSxbPjJD70dFAlE1THuzGM84wZEWCAI6
hwEnLhGAS4daByEm4q0xT/VKi8d9Z9oZuGHnzVHtWTe4gvU2v3fMqHgVe3Mlet5TXYtuonUa4pKm
bTEhMkEt/jl2RgN/N+fQKGG5ja+2XVS7fIAIWS1TXBxGR9pz8+xq3oy/gfc8SjRnT3bi2gkTmqai
OZpa7e1LCO9nXL3xuidkjaQ0bSL1sp5P5ChHCNTK8ywcbcsE+S13o3se9dm36P+oLjbfS8dFL5VZ
K2GMyxSBLBjwsvWGHKh+y3qKv9nNriJB/OXq1ngUqNsxQ3+ZedGS70osg62L6GIifgWwyjYRjiym
jdJmeEeTRpIVYRcMGdNVXsX1PsIIviX6IkEPrAimtLp5TQfcAeO7wEZfnJIvPiqRfWVRVJQ6w8my
Q3cFTxdkMv0Uised2T3aIe1vfuL6TDSGmwnR/JpP2S1tzJLi2y9eKCm3RWMke0el7sqxY2S4hWwP
dl2Q+JIUvxhDfZfp+Do0KZOush/O4L1nkkYsrisXJ1qH5VKQUMvdQ0QHjRxPH4NFB/z4TnpRuJks
+Zhqj/kBNDPFmmCdpXYY2CwRzU6/hHn73fXWWwQkLFBsT8HzZ9aTbdQ/0sT0WXWxPdIXnJyDJ+Ml
S1zmkWjEl+CMrR/n/dU2hLqK3tj2ReFfkEvnTJQNvWeqY6CrxRo13MK821R9aWBpf26Hyj1RWNjr
grsSTTSqNLK8X9LY8e4LKdKCJWnqUf3ULG0grtJP5FcuRzN1WDGhxU6GMjrbCw9QRkUdFA0pv70r
2y0o65WdxO9/Py8Rk/VREp2CuF7KPaaxbD3O5h45NMTiJV+KoDx0tBom9ZU/OGEAhSBZ+1EXHQfy
Z4TrjK9j559b3bybHcq3rMYvUskPsdjVa8z86Pr1X81ip+1mQWLNCK03tNWJTHhj55st4RQ6t1nv
Q2W11S0ak/Ty9wMW9TAYlSsf5qlqjJabIiQkvNV498uwe64mUwvw6xRPbYKXZjCm+OC3UBvm3r5M
nscTYFjaNfPKn3pfTyfdLR4piFe8NsXRtXkeRuaamz7jb4FfhAYWkmzfeealILIXbVZC9mttPAke
pMtk+Q89PCmcBMeCf7zLZK4IK++otaP5DOUsN3Ofz9v10FIhj3dxbwZjvkTck0S6ZqGHdWXo2WAi
I1yH48yWxnZkkA2lCBxCOLczAZbKKOatIYQXyKze1WJ4FbOtsaVkKeSwNYaW3RA5QqXf1A+NbKl7
hUT8NfbPrPSqTeUXDWeqV10Yr2/cNCZ2Pk8rLAm8rksUHvv2nCbObgMJVNx0DA9cGqJcp0HFNHev
EDoU0w7a6azzx/1o9pwH6CbD7jqWpfqssoozo8xu8QjN29B8+cZPOMS+HJq8/GipbjYjU3zm0Cre
a4ANA3NZgfQZ5k+4oPYzZHSLMVtqbEhRiUmUiCnv29BkDYDsocm0rYlya292DYVJk25sI57ONTk/
+2bybkVqjScStHAJpEvzAE5iy4F4ptwxqIJjtbfs9nfdSIZ3iwwOGC5jYVzV+77bU87gGKmmvUf6
xTlqbqGo7Z1FhQs4jqMoLKPTYnATepKd+v7dHvP07NX+D61powvmOFyqS8xLPC2yRr2KN8zgY4Ze
ExpvsjpmHuHnBlkf+pfY2EuLfODF+P/3wzQxYyvZhh+qrtW3DDapR1KvOaKpbbDuKWtXZF0QeyUz
fRb/a3CjgNG9aw3lmxwieBthERWnNJ9fNJ08wDis5qA2TXxJhf/sT4bFHgllGjgy94Hb7ufA+HM1
aKN8TseCDxAncEIOL7r7c7aK8XkkITlzcvtY1xQ3rsgxK9bS3vpd6+2MLox2GHV2PknAbxW5jWXE
Rk3PyOsgo5R2SmUB0Mv43AhQy33evUyVZpDihCo3C8kTsXpYBQ5xBQh2h7tt8hajfkX/t4EvFf0y
haTTJEaJg5S8pWxE5I3YXVwrblDI5+53mM7hIw8RmKfdjq2ofWBz9qlaHvEq8e03EHvOpqeuGLmm
sIrG9SPh8CxK4zpLbT5ZeOl9wJtr/ITWVbd/+7ZTP2I/fXcsBnlxj/QHwIKVX424/lFA7Uij9xZ+
wgKNEVD4yWyDVlC+4HATPIvNxi+8+llr6vNkh90JVMMaeD2XkV/06yklKcmwUtidJdMqDt4+0IvU
3c9ZecK/YpOIpfVbORvuBhSgu+vK5ahFJYSbjFIz7FT9iMy1EXU/CFVxOEUMDH9WGmD8q3+Zqvzw
xJtEzbrVqvpHQ954UNqCK5V7bGiJrDFqeYx4A/dFeHJU7P+WpfvKpqHaIQFJkH/4+imZ7VvUKBAU
uf9UphWOPl18dpNe7t3MjfFfaP1K6wcBDBUBV9o8QZsns9Ziagkb1cFbv01ASa51B/U427CUmKYJ
l6BnsK4pFLCbCKVGO3w3QuEsyDW8TsV3OpsdsGlEkmRTnEtMcBKfcTAN/iMlYg1XEnPYPnm2whEe
8xTuI5OvONtx3kdI0+kU7fA/Cgr3uj6zL/TQoeRo/8MJ7Y3NokN2cFbKysLo0MfOAUPGg0gwccQl
UYQ2g/AiesrGBvt1myhice1+q0cNEXu6uUmpr/jnZp86uVVbBD4vMbPgwyh7Wtqo2SAPnC5wXxbX
Cqo9O6m8vYmwcSFnJkUjr56LDJratdvjwN0PhKoZ+3qp8Dsvfgo1Vo3mZKc7q/H8dd07J9i4M2VK
hMcbLv6KPWUHedR5l4n2M6T9Ju9741nmse90xgx1z+RPkV6bsb3JozA+RtJFuVMiaI1SszpMMC0G
l4LYlrxDnq4NO9+Zcu4d4tuyTgHAaMd7lQqm6HZ7xdBbnvmEDiEimyEkhIf4WoQcFhimaqjeotQP
ptYk0J5VyjwQ/FKwfAPFYFmreSrwn9Ln1qL+8lotQcEeJzsCD44+CRDTDHqxtHFRMPB//YvZ+n/N
GrskP1tYwX+6/wob+098sv+PiGSGswAd//v/ZH79H0Cy/1H+itvv/3Zrv3/9lvG/U8n++Tv/CSXz
7H+4aJ9psCyCu9EPQz38J5XMFfyK7ljC8MnXdIXDr/yLSmb4/zCYVFm+JzxD8Hsgo/2LSmaY/xAm
f5Tv+A5OAN3/v4GSGQv2j9c4qsqFuUalxadmoE8EgCYczxH/BZkoJOpbAxfrtlXRIB+x8rwXl4Tf
JoiTrr2Zo4d8aDRicMPwqp7tZHJWFvPlLcsCACaAtYN/+xL+C5v275g0wrggrv2nz4lPyPUWRJpj
2cJilMmv/xsmEmmDQCzqm0gLpXxju62CUPi8BhxBB4uEneeuLSUXRG8dIXw4O9ZKBTE27EiolBjM
TaNpAdQRxVtHr4GrZUp2Wl0xPBM95Kpl/pwxajk3fvrL0gr5c+zYk/vEeKFB0xS+FXyG3XqM8nDT
STf5SZE+fNBZOxP20ck/CZU53HBmn+FFQVtJBCz40zYU47dpEXVBODAxoGRpakT1WQg4Vy4TKOKf
mFXQyAKJ+8WU2HnJwwh/FSGc2zL2EYhng7wleUamiDSz8M+EnjvQS0wonevJA3d0+9RmafLUFPgp
BDARhj52d4uEhYBIkYo7scBYK3JrL4NRR9AVOrJxKqGbr/EAVGYWlv1c6x6spNFwnTdp6/55wOu7
oTz+4ubWg9HiWnejgVRgJy/XYvBBg9lOeVMJXrR6aGqM0Y2ZrXFM1J8RuQYvTqPXOForwGiu4aPR
z9D9loPzoXuz904sDIMtOyyO2LLsV5DRyUsaZdr7MCDKmH273Wu556/Q8nh4mhmHz6k+fCIUqPbl
rNtbK6y7TSS94ncoNIV4jtOU4S9SCndhpjnYlVzMGZeoMqIr4RrpNqv89t3j+EdC1I0bQsBgXWSl
z2wTKRq+/OQRqbBEP4CTw1UIZIeiJd8AbTbAai291VmGvpxoyl0pcXbAKWY2PVbhJiWv4TCj2aOp
i+JbgagPa8PyAORY0zAklRuqsIKIRExkM2lJgcCZdYkAeeyGEePcTB4kGSpGP13gIDNUy5HsEfVj
MOcbx9s8NAOCEcuhU+g0hBz8kzQ/Vc/kfbh0bCboyGoJOYo1FBlzQTtju+59dNibkkaKpA8MGzB3
gp+jjPLELBvBDjTp121PSrny58VM6Tba0Vja+7ntxpWHeGCjUsDp6L3Ff3B3HjuSI2uWfqFhgTTS
KLYuwrWHVrkhIlJQk0Yjjerp+/O6twe3p9ED9KIXMyggq4CsyHSPoJs4/znf2fuke5lVw40jsuId
lK6SNTG9ap03LtEfBE3sOS5SfMJd5Rh2gdqqqSiPQRFRVddb4bbPe0EhdTxDdyirxf1BOoJWOcvy
WTtilPSVpSbKRGocgPvclC7kN5ycytwcPDwkEWn8VoMN08N1msIFsNQIUrnoR+zqsG4ou43vF7uc
9tpzCnwPOv1TJRhQIRPQ7x4t8XnGunW/BG77kbD67mfT0QNu4nKjh0Fd6tHrD7dA/skuFO+sIle3
bYcyOQkVZkc/77FgoSP/1F7ZPrFAhhQv59YD/FKi1AEwfWRIXFgqM/RB9qUy5gD9VN+qlIyZdziZ
WwZ2+FAwPc0udj3G6re4IiZrogMtBMldznyd2kK7a/FsMF3cZZ6bvnuArhYuhxFGPTB3XE98gCPh
WzT2/Fk47/HzA7dBbIoRsCB6uL15ubWfvlURP/CVQ5tmvaHbheka85pq65O5Qygj49afNCGph1jm
FscFpH51pN6t/IJ1ID/CIIM6r7V79bzeuojbBSUmPeRthnZCVu4m7v7byonMvpWLA+CK5swvumRg
zM9e9nmrjU/Wfpo0H01NdNtxWm6Aw1JzjcfpPVdVfUgFf+LGEjEJMt1kDDTcskXir2gDnA54QYbo
rKrYKX7jL+rMEw+N9zwlEbVcguMhD6Wy1FfHU/kVx6J+C3nAT8ZW3mECwnwZczNPWxUF3u+5ZKa9
YSSKKjAMHwU8LQ52WdWwmrcSvWywSDOVHU4ARi08f55DJyTXgBrDDGmhu7404i0TYf5JHBqChykp
aX7uu645sMSBNlqk/ZPKkhmuB+Rr9zxUUfsnqTrX3sqhN59YyabfXN/0Jh6TYrOUtXvA+OFBppgw
YXEdg08cuyQXHXu+ghuKfxQLLxXavL4ONBn+jO2x9x6WGiJSV4ib89pvnzz6O55nBpbU9UQY49g/
Q1oEGp/JSzxR+BA3U3hYUsydg1eF7xl/1IFvCaPswOuW186Jg/wYCsgUbd5mGzu1fmjH63BPTaRV
n1g3s88Rkj+BTjcEeQDw6K4jiiUOPUT75N54WT5tUHGzVTtTnYBDGKf4Kpm98h7MYre1KKF6TEc5
flBnhBjb2cFL0zvVMXI6ecfwHrBgn2Z3ikzFPpLBfO2ibkBHtTRuQpLKHJv7cO8lvKYZi/HJCTyS
AlFoPcqZbOTsA6/ECTCJO7qTLIxvSTy80it2Ic6NY6XIWxzsBUzwa6XSSm4UkaBqTXy9kutg8Yo/
wPGrB9Dc1Ig4Q3qqxxGXEXOPNXoInUIVGR083MFPLItwUon1bMAwtFuqddKWUG6enRwLDMuK2ihN
N28RN/0E/8JDPNBDoaavilpPCFZZPkRvDiX3LxWmTzL82bhted2MKchrC5MrBZtrMV/TBOpycXLx
FOmOEUpNcWg6TJLJGUJ44AfmMwnGbMNV1/kaOpRjhotmW02ckNIh1mvF4JuFVr+GNqOJCALpTo9E
uaFwqjV0phL4TAPHhdkdiwcg9rAh1AvxhG0af2ZriseeTyOlQntaf9ZNEZ+qyuei0t0Z35wn93tJ
vE8N9lCgq/UHmwxakaiXPvEf0+RFm9PYdr8ox1g7hvAg5L6PoQJZZ/zHnLRu1GHYBeG1UgGEEuGf
0WNww4hzPtenBmpoqV+a8jJZzz1R5cZEa9PSNjr3+wBTZlAXmz5PV8E0XI3XHex5+EUsZt05062r
dTWlJHGTm5I62Ssl0kM4VStoeWsDSWSqIcSWFgmIm2VKgE8L47PdZgcftqNtBWvbAzlaT7+VOHG1
PrvguAApxIv6dAhtCZA/aYBza+4eeeax1jAE6Yt+r228s6iKkfmjvN+GHa0bHwlBrVq2dFE/6QQy
i11TXf8o+Whm0Wup4TocDfovl46XEm9MPH3a48T1+SEFmld39zmGFqf4ysl2gKuamZe5AHEwglRk
zYADgo6qi/Ddmwuq+KzgIV1Q8rUd/xkm/Omp9Ejie5i9YA2QlBcmTNdNTx2UbkPmZuwZO9+d+hVL
68bzp4NOsm/hlzWZqT7E+9CUpy5mjG9zYtkwXWSGHfV8lAAkP4/ZmF2IIF1UZ519mjdevNnPNgH1
UHvRIqy6TLRbDYWyK50M0Br6TU5P5EZ2VN61GeGsOVAYgBsAUVGyK6gnWWmLoa3PedgraZFa1dTf
4CD1JM4rNP+0D5uN6ebodlhKN9boDNeUTQ/Rvrp1dYdhTdRwskVzpLAuxK6E+ZpFJbpkwuAyAf51
bSleXltF/KDG7nc9Wg/s9sl+1E24cV01/aL4MPP2uYKGOkAuJCpcJMEH0w+yACRzMdhHMepO3PA5
mgOu6oGi7Ya+EQ+ih9P75UsxZUJup7ojNLKSHFnpOSpleciwqREs5O+FZqNsoB8F/WMNYGUCgxhM
/Fbtgs7ia/pMdjePJwbi1EmtbykKtqnSs7eAKzvAlp2CDePLVFHSmiNTFrTlPaYFEeHVNORBsIqp
DxMH9qb0Zno3pFJH2rjunDFx3ruUqCt2jGxPESzBXdcWPzuZ29vCnaye4FvB8bgR9WExwCct1ett
UHK3CvVMZUxs4xbH3ee9S1ktaqNpPCEUqU1E67YKNjXwV4ZdaT4/6ikUPL037FJHLo2wJ01rNAbx
sYPpSZxyCNPzJDOC8lVgsvUYLt3GkU3zZvngUKFg69tFg8vgrlBVx6uQ7dMywv5ZTb1wrzq2o3VO
7exWTHN0lAz8HhurzB9y1152mnnUGi4Et1Z6TPdSLqTordg92Hg+Mi5qoftJliXYYM2iVVQBuq2y
OLjMaZm+aQ3Gx9PTdFfldXznAHxHR+MCeNY0XZ78QgcD7ufb3S/XNt1rqTjYnpz5wEui0mV9Ijr0
Ss0pudnYdu5FYgt+zJzOmqayPhaRxcdMcwniCK4veRngk/L78SSJMhBYKZfvjBTUB/YG/AoqpDjK
SWueNRcmIYajEJd6os5TDCOAI6baW15+tpzxYTB18eQnNA1l/gi0K8wgZ+cx7cpOODRcD4fgXC2c
hun8tKo9Z4RoI7oI051f5jnhnlQCIaCEzN1T5hptGJBmO3iJ+cnMAeOYnLawnVs1gr7U8LN0GIgB
b2xJCbv5BYYfRB2zNuKPSoqD0AGZLARv0qyLIVwopL3hTOh8WkHZYSTIIeP7i3zJLYIEwzKSv5LE
3c9hHTvYO8N+lcV9vo8LiKDhlOSvAXA3pnidYUU1jp4ZwLbRhy1vY4M8txiuB7dBPxEXBoAcH5nx
snp0znuyDDGp96pu3oJR2M9uZjs3QyMdxWrQRzTq+I5v4/zqDEY+FUvLkuuGE8BooGE7zV5zSalH
3NqLGn/i1QJwAtH/W80ivatZCUg62dW5prcNBSJjXDIPuFnGqNuz04JsTAsutKKwMDPN4RP0pBQL
RrCsk77PNxZY1vNkRyPx0pqIpuPXHh3OgPECZm+fIEPgDOmcNHNEPx4Bke5YJbcSyyAEnt1dzFT9
pJk9/qjb0L8zkov36CDHVpTg7P0J2yPTzIVK4CXdApAHrNf7xJGFbR/RYFGaq96cb+nfC9MR9+Rr
EEP4AMr9hLn8LYXav9coJcfQgpIwkzk9Ay/wXyOQpdcZICYds1N6UMbvv12RN+eCmlOk2NsgrRiZ
zMoOlENZLuJQUla5I53v7yPnltNrGPEcIYVyjSFoM12Zg8CfcTL5Wsg8pWa4lzdsJ2cS34Qc7hjJ
3eKe1gjOFkH3NhqrHE6IffOOCRr7k1uMRDpyjOPIACff7avvfCY6D7klw1WeN6d0CMvfIz3T1yCw
8h/zUIhd0YS4et2CVwS1hehwQI3Thz/kCnaIHz12ywAlUsFvDCXX9SiGVKOFVf8c4hzYH686BqTe
QRjyTcuyZuGxT0sTXIp8EC/BMEZQ4qBDjZVoqb900q2wh+QqYt/AfdWcX7qZ6ECe17uiqDmq2qph
COk59i/L6hmhO5qmVKOsNbQKsWnacdg2VjVe8YgDYXRbdm8tNO60tmc99/vfURtHF95WswUalfyW
0QJ7MZuzh2nw1TMNWCm7rOoe3CyS92XCtA4lHKQI/lBIRK07rpL+HEZZ8RTD1zvTPyoP2PyRQ+xo
evP6UV2lp7LjpN3gecwb7qSTHd7JKrgBbANvV8XKBYWbljhg/YxTez/RphiCWuCW3JHZ0d2LNQOq
sZlc3xdxJC4i64YD9i4iISEh7C5U3YujPCJUuRVvtKKHGE4ZiZButD5cU6RfJfA3Q3Q1cO9GSADP
SdtMH4A14y84cUT5Ireq7gesB4RzCQLbTNofWjrofmi/yi+Qrg6xo6Kf9EUOEAKH+EAeR+3dIKk0
cR7lHGUyTDPkxpnkU+8uyTFqav1lhtuO5SPv7THFt1d8VvOrT88ExLNWwWTkDU4sp7g7sTRR+M2m
5ipmqwveBnrakdcUVoLn3I5c3nppzk6/tFvRZuUpclX4yuyvPTggJraNS2d5bHPzMJ07H/veKnaR
qvVeEZR6EQxE/+RNXT03VK2dqe4l6BIDO0pzd7nvwkDidcuA7E2BHcIU9FJ4WHXNfWVbDEzRiI6N
njgutIr94obOANZ1YSgmYwZAMTYOIFA72TXcx8kkUA59D9fG7bduosB9TeiWmEbK4JY0F/G7g7h4
HXXtb5sUGE7lTQOPMOO91eJkkNo7q9fDhdsdMfps1OV7iVOAA3mLVtRZjvMSSenMKxEWBdzvhpaJ
m8XmFMRMbwY/jrABL1BzBwd20cowpHQxDeXOlWYii0qywFXc4RdlvwdN4V60ZRMi9BwLM0Xr/CmR
xsw6uD3C67rNPKr+aNV+wNtOeVp6S7JEWopnU4nkWM5CvLAM1Pc5KNddp7Pxl034cSfyym3vGhvm
7arVPrwDK7Cfx6qd6c5Jbh8aHBDplxP2wV0OU1hTKAkEZkX7MkdoU5j+mxh9V+zpBfDfLRM3P5Qg
JiE9d3olhD0+M/8uoas6wO6SBfcRKyGqzlhY+uAMWr7PReRd46R3jhQG51f2xf7dLlJ3RwaT88pC
dOqpnVqi+jadaV+DdFWBQTWWGwdewaPKx+jgMn0+O/g5LwW2Lih9E+LHYEi4OiwV0BEHCS1rzhtO
s0Op6LpJsz+eler1GBfVSWTN8BK1trvXy+Rda5DabzVPrcVgr8wPJcgsYgfAgNBQ4+VBOFD26oD8
GSlyi/jRKJ67/Jb1qV26UnY44Bqalp1qeeKepj5CpKhjNnK1X0/RPNJGodRjtNDcmGgTE423U4Ik
ecb5AHs9ICT8mXu6v/u7PA1w3lYaaymOgRAaYFdX0T5QESoRNXI4Qr0gyrjRx4zTI61eTVNxRjC4
9MkrjPCIAi6MboiRKcv1fqzgRs+halJYP4VCnAA3w9g7ftDLshxNNNs/XKtrqSme4kNgKvs0FKPc
La4fbjs3HE+qw4wcuHGxp6ld38/GL/Gd2PWRZXveYyPKIOjFNfndqH6TIoeWoBxSI7cOkL6ZwCOn
ytvOwcgzwMjFv2SR2/6qIRD8ZrdcnkqMfGevByOwMnzLORmM7WNVyfip6VrMo14y3gaJA/JcT0Mq
ciM0CySPSGDPs9gkeyYqbHkJA+W//Rsn0cnicZoRlQZmMHSoyH74zrnxtLjXFhIhtWe7Z6dorF9s
sM64svoOw+swDLMGf5ZygGRIDUcilUFrY+/q1LdXjenXUtsNVuMBo0rQD/tRGPkTz1g7bKoJmAIn
6VsFBlvsu2RewgE0H9Nr3bvq4KexfrZdSTZUzvX0Vo6tbVZOh8uDbwqRy8Wn9/CY9LjEwZmrwYKv
LMp7A7oqWGN/8H/nRQoDZZlim8ANUA0BN7DourUZ4/7dTGKh5iYrCoVJxnEJV3nZRVkeHntBs/V9
QAVwuGWLDW4Mbj6ueI7D04C3Ckxxwz8b7U/qxcry+tF1bfmBlNljYFaOse8ACwSIjpNAw2qhsd+R
wOxeENPqs9aeuGMmFQGeyWNx5SDlP9FFAnYOwF0Z8HsmP8kgkQ81yda9sQUXTNhL/o66gwgOdeJH
B4M6tG6pVf7uLXCRY9Cmd5xhfcSUmMTiqlws9TOyJ8AcgT+lmxFYDPYVg07uMkfkRkACPtvVo67+
dENk/RpsMYuN34bdKaXhHqCK0cxb2po2Fawj0ivXo7QmqGZqAYzoEpc/eDZ/2cobh/YIiQJjRu5T
67qhQJdEAqMxmRxctSy72dg18ZcgexvrMbsb8F0+2o2iGRxAbGW31rXWunqjAxkHchGSTI6ijCd6
Md5GR21Kn3efMeUfkCigTlNGi02D+hERYjLdiQpy07oSNtzGaCb9VDEAwWarEt7lwJTJqLLZYbCR
r7efcUoBa4dmHfVLgBKao+T4SVh+dq2KT06T5ucydnH3tjwOc1b5J6n4OA/8f4j4yXAptFN/zU2X
fnV9H+wLpfSJHQoavukAhY5i2C3wLUkzVcP8xFvl49PXY/yMjIerJhFQRZgAOQ+8Uwyzvjcrwn1G
rtFYLVD0OkULHOzZ+eMXhVPuElZwpKoaGkUcOJPERjVUr9JChowMt4h26v2DVwa4dWxa4U9m8PDE
dMp6aLGaLhvytfFR0HT65td2/Dj6CKdB45pft4TBXW+V8R43SZEhDRU8k8Ug8eJl6UC1u4+STaY5
yZCQitD9xmRjrgWUFmqRnBT+A6Y4BwFWxFzwPI+DOSDnbNpao8B0qZ0Bmx6KHE5nGXxAOcWkUssO
rIIdpnSSspeDBp7T7KlvQ5aNKGRKhM8ZSs1qseDKy0Li6BjnGeisj5y5BiRFEqsM0/yPaJISmx7T
UQPWGnc5e9Mj6fzRWY0hTvDVHMs+2fSpSxFvpAt8qLXrTgcaWiKg5Hgrv0xSlResyp8tEvWrE3nu
3cB/bjjLZL+UN3THmz0QlofMll1k++mjUpxw8kR2z5M3+jt3dPJ9Yy/eH2gy4ndufP3KWuueK5xL
HyFN6PyoEzt6xtijgcszWAaojxZ2O2XKAXo2B9Akl/6fIZsHuNdW+QL7eljWi0udq9MlDV7Mab7n
hs9Z2iuPjNjzb+4i6RarJeSpHGLa3q274nGA/uKypg/zroVP/VI7qsDh32cX1kNOeEGUd+vE90A/
uyVqpGUBckaSoTPV4pG+UjvFlQa4CjMCGcIEK2v8nTiTEIYYv/o8wym0RF87R+074kVbVZwjoVQN
Z46iOuZOhmvOoauHt1yhk+pY53ypOxXwbuGJJbdwkZBLcJ3nbPzRDiEZytLFxt+FYwgmhswAycNk
egRTWj3JLImeBZTpB8wI/vcyzvpzAMjAqSlN9tR7qF+ToeQjkkP5qZcUuWCY0Wa00ctFD8GwmWQz
HlBPOqT12EOhYbl+66qpxIQeTvlrK6r6YURbn0jSlsVb6TXVD1S0DmwxK3ag8fXNY2/gFlsI0yr1
vQeurEwzjVuF+0FXQMAGHZnjwsfpcSGu4dNj3oGTjq3kGtea4aLruu81TK19U/TlUWGR3xe647zh
dOqCESneFJAqXuZcBec+qAKOwLql0CDISk6/TrU3JhtnViisr6pSA5/Bvj7VLeRhbiJ+uQ0tp/yR
arpPiXlHO4nj/RXlvcigP435ofDq8YqOM9PPIFpEEHozwjpa9gF9I0iEdKShONZ1sa0t/AmtjzGf
lDQpEX7/ODbmNu8lFjQW1FivJjOTA9XopVue3+iN9eUGfqQd6SVvS+tJaSfZod/KfTQKwoMeUV1E
OSXX6naNQdChhIn+1emK1DMSmwwXwiVuuQ3C2HnmqjHeQ5TRT1BmWs4cAEJWTRiHz6LMovc0csI/
/uTGb9HtVaClGJjfmGDf2bAmZCbl9nspvHg/ZTJ6x8gwHyliMzSJ0E9EfToqUy3TQz7K5tAWBSDv
mceGVWI8xwYkUGNzjljXSdEcBtBhwN1GnzMHkYb6Lkyc+dGKgBAZpA40gnl+RsEES26WmaED2724
cMUrJEfRlCRjrULEOiGWH5khAYXjN4yOtZ9P7wUQQRhv4ZR9cNxFpSSqdMiwwMhNKBreck/P+VOs
4KHAtojRbpSsGEFbOCmkjSaampbxVR+aB4lu6YNume1TDyDlT+O4A7k+PRwmyFf3LbUoeI2JPO6r
Pve4afr+b0KEN8WAVqZXMYUcKQ3rioc6gq2Cg9uKHg8kWgQZ77kyobX3WhwPm9SV+j5pJ+dL1kAN
nYKnGKNfD+MqyACGQ9skXpx1az4wIR0nOBuyFTq34Xvu5kiPJY5MkYfxickvtyJlGUaWJALhoEuY
5p4srKuXih+qr4aAUfbNbsckoXhKogKGlZPMT3WcPeNUFetBJjWRwmw8CA6qWwls/tQV5fSatalN
EKzyN0FDjQIhgOlbEBrY2Isp3qNcMepqrRiOkkdIYBWV+XiHBkIdUxYgjVmZhX3EJqk+OLX3nS1O
tweZa53AlkIzy1sW5rSan4k2kLGZRbnJ0bOZNNmm+1MU5cwwLZHPt26xAxFG8v4ekD0KzUJI13V1
v+T1vG5v2MB56AJAQ7bBXoH8Ed6V0DPuQh8FTjP1XrE9FRvkWb0LCajsavSt526YYFf1yy0h63Kr
RXCMoxWpA/FnoWL0voJadj8lKXAyJbPdYBna/3Ru9L0NKOm+jgjerRc/tF6HeO5Iqy9ZDwNJxkdZ
lgjU/ytEbATzWFLENoySXOhNzp5kXH4WhvgmujBH6DrvrfsoZgv025GKspAn6w0YGiZOmYqzbw2c
l/9HLIf/L5kJbUeIwMPL9l8bCje/yzT7Dz7C//1F//ASBsFfrhtJ7IWUh7q3f/+LlzB0PGyBOKyE
G4qQCt5/eglF+FeIiiYjnC43+6HA4/dPLyG/xYGdr8Jg6EAqkeK/YyYU9n/s/+XdhSIQkUeixmVO
F4X/h3OP7UXhERHtzsCJigaIRHn0NeLp33VLrC7e9ArP+7lrMV0vTuhs8wz0Z2wiRjtEf7fuNL4M
E+xW3VLOoy2e0Bzn3bVOER1jdtddnGcPMwy6Fffq7nWMc/TdoHt1Mv0SksRsqOx96HK5LYETrSPL
PAmtpzMcvMSh59NMnIXpc6tLLk19XF5UWZ+zqu7vFlo0mYiS8Q2ae/LH82MKGXDVd+uczoj723V6
47RjcA09s+0cD3t1t+El+Li/ZndjNfG6xYWOLbwLDkMnv7nHdFeeh9d+dpbvDohk2m5Ydt6xC7c7
38ODs5DhyrYiB+w+x9N1SoKNSbtPwWJ0FuCwiwwD9ECHQlMOJ5pM78LQvCd5p9C+R2xAIS2xDLNk
it9Y6J81XQ9Jiq/FH9xNHbTNfVh95r7/gZjsrpkGNquDm8Xjlox43DqMZFVPfRCDD3ugbbVJ3TsG
iR9B8cIV/zApkhWTn3yJYEwxdQsqUhoO6t/0CizrxtLmpr+Y43AT9Mt0NKsuySuyi9EKKAL+xdGj
h6quqNWK77O4QFIrGFRNt1G0lbonICvbSk4hpymUC89k6alYfP+uC++ZL/WnoRqf+5QkgdTRfUhG
Hzp8ZE7TmIfrNqNtoE3MsRSet8KsginLnqk2dMHqUuTQ7+KaXS0MCh87X1Gcc3tCeI26a8xYb2dk
FOK3nqjt6G2xsvzS3o4Z8V5eRHtkDvKQcDO1M/kCUZuoe+IRhY7uybn/Tkrmy2k42heRktDGMXEI
qiV7Bz8GdEH7x1nROmuqvmdhz95hzz0jAz6y6cTv0chPA0clUOP+pUXj4Ceij/NCN5DRiMx8sroT
nZ/DvrIH/D0jc7jFqfd6kBf2DxAhPbkP5qDxmcjKk+v24wOC3Ws/ptGdTJi2KGoVLp4xuwSDG4z9
2T9N8VAeYmalOUPofp5hx/v01/yPLNb/3/nDXfyW/7flfJWlX/pfl/N/fME/beHhXy4LLiyjCOM1
H2oW7H/YwkOXRR6Qso/NW/5zkf/3pTz4Swo7jMLQoa86CgQL8L8v5d5ffIUfgnbj+Bw4/z1fuJD/
yYXN3xOyKTieZCXnz7w5x//Fhd3Sd9DVeKJ3U/cYLuN4F5Jt5CbskYy2ac5tGwMk0oJ9iYAbU3sH
r8eiRqDGyjEGDwgExdGmNGrwZ2tNBQe2xPpmh8BMxSG5AnZW0Cs5hNRcWLebQqN9fWgltlaO9qe/
M5OigkNVJs6lfM1ovEZ6UdCcuHykBFuhqAtHlKey9Oj1tTnLj/M9Ysm44SC8XOeecKOf/1Z2I19V
JX4J7Dl9crt9+MvvEtf9Sf0d9FTZtrKz6VCaaF+jXezraf4ma5Xt8VKzjuFUybgU0AgwbVwnKjgJ
qb2Pmu73hX010OBXVP3KBzdhHYvb9wjBk3tbAKaRFko4vVtgE3xX5p29CL3lOEw9sSIpRH9QqN2z
8eb6vY2Tx2EhDWXsByQiaMGxhnQ+VjjuCoD3uLgIwE0lHZEu91A7v0RcqXfYwsTexoOvb8WJNrig
pYvBO3Rje4qC8lxOTNjnDFhsy0TTN9yHYgUeNAXMteNoOvzt54W2yL2Q9sJkDxUPK5kD7hl3QL6Z
Zpw1ZYAzSgWqX0vBOdZxDT7ZzP499rScwW7uwLcXGBRqLgFQSvR2CDJvZ+ENhXqXyF3V0foQJfkD
NtmB4R610qXP+BOdBnoYWXkKBB682XYeoG78rLIo2IJt2bcVpJ1xWig0EM5unhGnWkJHLPBue1Q2
HE+NIHNhKjeva6RUIvPAbVUBngKw7J07W89TA7sXV3i8iUrOsXNUONTvefmeVBaxuwXzbjfNgCqb
8pdo2pkh4MIvsvszy3w+tzlIm5hOV+W0gJxAPg9BM5wBMK/TnPt0hn66K6uYuwsT635m3B7bOEpT
5OmqLAo2n4Vi37pIDz3WpxWdULDFJ14DWX/O+814mnBmF42NtYeyN/iXHpaPBSQ8eErmVGESrIQH
Ncj43Cx9Hd/7GhsjdMubrWiZzmNKdxRlJsfYvuEeqtIhXDB629ZF8JoT1xxTAUdCBMmZ8G1xR1kb
eoVgmAI11VkX6KqYcGZzB1oEv5LqHJxxKcnuabmWGH/23AQaijVWqRPHlzohqFSP3OpqaBecqsL7
tnb9Izc6jMyNd25s+Q14ursb0mC8UyTXLw7qbdrDnIVgfAsnTnvMkdbZNM6mo2ydNLGvf0Fs5miA
SDil8x9lGKJQYPLlzbjCIm2bE3Jke80m/xdJc5Aa8Vw9Ica9g15leEC1gx9dBG3nl9jRkgIA0+8z
1APmkpjLMGxaOwJjb0vpWHd+VnF8KqqvpNPy2vQV5AY22tDNqCDps3WGbeyg3ObJpwNdexg0Gnr+
8Jps9dCdp0SKs9Lw4rmiMTyh18zn2Z08vJmKPXvGuafx2WmMJIHVjlvbwh0x1N05l9zsqd7e+9mx
7eGGV6Wm6Q9HM1AuapS6gJ0Zns7KzQNzrLsX1cqEBkxqV7Uq4q2/JNsKvXffV7baUmmFF6hyxS6n
WUx1VbYzHdqNiGjaQ2BAeMaIQdLcR+4vCVi076qc5nPZNS8c9rzdINvHv6m0xmOCY2B6HtywumSN
7Rzxe4+nIV7uqYcA8d1C802b6StHynzhtF5CEIxFYw5jrQbMJ96LcbJwOywL1UxSFUQOSBkHDiSI
uIt+ylnOeEHKip8B3wI4esOJKm4ZNo/CCpFwqzfgdMVLL39Bep032RToI4mZgqx89FEYCX+gKr+H
yA+2Mr4ZvFj5b8EgfpY5InGKEZGaHypcJijhHSQSsXELwPL28ALAzJyUQ7zDtZv2x+Lab83EOJEr
1q0Ah0LIXJNXgTn2M8cszEPTVqdwsBnLDfJQzz4wJBNTJZaoh6hNcPA4ycbY/Svq5LyPOkbYSV3I
nW6B2eFvW0/k/jfa0T/ntHrJEU8W7vUeE00oSfQgRnKPieGH5RTjnknJmsad4Jzpq4F9fczwRa4Q
cNltoEdvs7qjx9hmgJzliIatWreLWvZdcMqsfN2HeNnMYHt7Dzv82mkyQYFEgNzi2dCDb82rAbv1
1i99CmhaPwKfyS9G4K4aQpx9EZ7PPYNsQFgEzUGBeT1OtpmhXkBwgt41xpzxDDymglpCuortd9Qr
tjn7qBupd4qoNT+rISZs5MybZerpejXUVNEFtRdx+N527q2fsvisSJhva0hL40jVgwdhEOsG5Vcc
LJL3AqDDJcqnI9RSErlWwklB+c7aRzYnwJITjuqK4k7Lea2rKtnScAktY7LWLP8gp0mKQa5Ryx2O
qTcE5xF6EgZkFVJ4FUCvtOyH2S3UPnC9Zj1qoAjWhKO1JiytcD0xcqkwciB4OU2dvUzUeNKFBkFs
bWaPJFDJtBDVOLrGDZZj2tjrKPQ2XRm6H4s/vHEXXSWViU8WGW4+QvalKs0NWPHAjMA/YO9J7jND
UV/qLJe/f2FE8IgJEA1/GNLj3M2HZpI4fQroJ/QW7peIJZV6o6yP97lWGbIO9WKrXlBRHBBceXAn
eh3SRh8Kq/tkPEruggEMn7jx8vcvlWvo1PazPUAEmDkOBXQMktxluBa6Cti1slMa2h+iYqQShOpp
FNWT9gqx0h1eXSAX/8beeSxZjqRX+lVoXMwObXA4pNG4uVqHlhtYRArAobUDePr5kNZDVtNI2nDP
TXRnZVXciHsB+C/O+Q4bmvTJRME7GWczm+NNWLl7u7PcHbtBDE5CHqPKXbLfSpJDppH2U71Pb0Fw
qsSrh918ndoAnkwG8JjcEExP3d6GhstwEddqaG3z6GnmpIOinG9IPIoPjovwNAnl6ziNeolCPWuz
+eyZMY+cBiBNsH9IzwLyaeojy/5NUJOKZ2SHLB73sYs0wwvli5yal0AWuCDsjpIz9Z4GYMvIRZ/b
SsybvozeahNHU+Mu6h50ZOQPVr18MRRj7vRhunqT82YxdrhNiIlG4YzfHOPuSrd2/mQbbGaiRGIf
rlvcJFO4yXUv750RmzhPQdgEWuqtYYKLYAKHkh5Vz0vTVwP4p7knKiXbWZOsz7oK1K2kz4V8t/xG
KTjBmicGAcmbZoKYHFefasyBEBNnIcKgI26AQXpGJEBlFjfEPDsLHm5K6l/cCkAVPij7LiT1oSuy
ByYz5zq0LpOXfCN8/x3PYBLK0jGQRIDubXrruKhDDRMnUprALkKnewV09ZVUNc557xw4+evs2Ver
ddkYOeNWceMgggbZ52JvbgXugiKE6M+5So5hCcfRodcl1gxgnV8tYOWJ6CZPwCyx8KklfOwJwDST
3zyhlh7hK6/46OTJxNwCIKyYTrg2rm419xd7+SLJXGmFFbxYza9otLIjj5IzYXxgKLCcc709xFY1
PbDpx4EfNhZzHqVXHXy9R8b3a6xZzq+maV6ix76H/pdrs7r/86UOss8sGe4Nll+3xo0JnewbIjGc
AeIXwI41Su1uF2A8Ok7WRxPP1g+Q10ycRR0S67gxeIqziy4V4EWrPCfwAxLLoiKMKj+5pGRP0x/4
2R4FFuAbUucPElnsQyNzda6S4YV7dbwzK4uYRatL1qJjk4qpY8KmSTwO84Fy3eKWvE+09A6ZW4Oh
Xf5YsL+9L0ykOazOqhMPlLzxsAXiAKxD3oOI58N6JH8BD3F+YSmDG7Gi2FLBJ2MtUh/Zna4RvfNU
a+x1XWfzTjas/IwZYChy+zHvPswBrbkyWX93ybMuEO2LBrkqDSsRShUIP0QaO6Y8zRWG906zxVwT
kFbtpeU8YpT7bCA7c3sHa0JA3ssZKr9urnVd3LJoOuakV8C1wzbmljAZTbK9T2ljP5Z5kCB244R1
tei2ZobZ32Ur10oSUEZSvOOG1w9b4gIXC3CEDLydJnGaVLPp3DRZq9TLn8lJKM8oqK5mX90hI/G3
Fhres0bnFnGTo4W/d3gyEA8TXinkSP5m1bqROeEDQn3j3YMpHfcwUWKkjBAbd22A5EeX+cZnkLht
yVQiUhtoSRJCl6c6GeVEpZVTMsVUNGRa0B/EOCpDg9CdmJJT4VJcOYbzUwYAfDOWXxvczvsgFuxB
4b+YxvjblsVb0WbvyCG2eaun10lgqXT0hdSqz6E2RvosFDsj6YFNJHloTXfjQlZu8RVjRF6bWSvP
Pkei6xbXQQXEIS8J7Uc+7CvFnkNY0PxGutlPO2vvMhrsnTdnj5WWUNwjRfDO9DLqRm4L0+Z5KQiE
IO/ojjisaTU39g8ciVwv9fBeeySvG/QAZLUwvevwHcVEsNuz/4OhI5J4MFkoWQvNwIrzNZXDhYtb
rib1itEXIb08OinkElhVvxtVObtaRnfItCGEpt1FobFlZ0QGKEeTtc88hrCx1z60QNYZEXbfHUGc
a1LIH216btEgJULoh5fbbi/0V6KhVmEzyxx3KAGn4jMCIVcRaffLsV3KhRmn5Ggzl/WSSF0JpUiB
5lcdwfLBtPFYFB9CvYa5ma0sA1cPx/JFkze4TnT4zpCFE93lrwLvzREwlwB+nRNHbe0p/pZhdEwm
JnPKiXA+xVBOOk4ep0lPOnQutUcOCa0mxqfZQd/bx8DGrMHd2UN6NaI4O7iye7Zk4p+RaCCB4B3k
+7YfRUKSHBSjcbltn1UkxAEocn/pAqCi4AHXGuLc1sHg3aiRFAUL/l0EVFMbD5rcOhoZTE5dYUwE
PIPfyj3ODzOyzSNKpk2A8vyiiksdzXJDXgTZxSQF2ARdlelQ7mrWUDA35XvQ7WIUcyf8NR/4s/RJ
wpQgJcknCQVlL2Gu8D0H+DEpE1vWWJDo/XSTgH7c1JLqA3kg2+ahrnmPmVkWkrx4zOoO6XNgUad8
ItUtIqUMxv1zZN5AFTF8TQ3Nihh4ZAPSTmlxqtRE1HJvkZRmtx+KaHuC4Q0NGfmg+DGb6DZAt/Ft
9samUy+B2/NdPXJeDzXok9mxQaoUVDBQhs9Dlt98eADL/8YARz5sjlx0e1EU2Vt02MhpXJyh0QvK
iVPQ5kRLMLV1LIivNQfU5KFKScOCrlEw54qNZK+KGWUU+QFbKD8ATqNH8V06oGBssusGoI+sS0kN
j3ioD/n4O6vFL4msZh0z0ljbfeKD7/oB+6k/Agb6ik3z1roMKpyuMFGsln/gS0QU0g1mGP12YkS1
BK154ykl7wso88zgMfcNDf92lzGzQW/hFFa9g9cYsySF/e5Vjn9wCUtoSLPnZi72XT/+bh0Hr+SI
cECq9MjMON1UgMkJHUju456Pq4yZo0Q2D+K4VeUZqH+9JrKe5ALlfnV2Q3pqmCysP2KcMaXxOIg2
lPzATMaPBnUqGcnODR87K2KiXKGEc4+gxeFTJp+hV1v0mIxh8EDrli3pUPpvTTw9jh52OqWGfZld
8sZaYJwMA2geQgweOQU/n4WNTWVTktWyslxCJOCjcLU3O+V0L0VDvmOQRB/onMk0so8RqLrWX2zP
Tv7Ugiil3YGmRHPXkh6VmZrxEXjbDn8lPiRSWryZVSr74FUFR2nttRCpBnaeuzjyKAGS6X7mWooX
hZi7HPSTPeGNMDH0h5+aRwl6nuKOBFP/LLpmyeSeUuonxOtDG+4oG1/R0hFwkRDKgBd105iwhjz8
O4OsD2XAOAxz3qoInPvZ6eJr13ucq9HwnL3Z8Suze0aE9MQprM7FbWseg3beiZQH1xA1z9GIvjbk
PEb2G3/i3dohhyXAIiSPcCjtn3Ybfsal85aMxkiWEWKkoAr8I8hPB61WAuwBCyFZvhA3SnRKT6R8
JdyVEBfm8pVm7peIeJdSvK/rJhyQ33Iuprn+2RAMZBv1zQ0HSdYaZN1K5OQScEBE/YBGLrBRk8/t
KTCyI9IVxRCgv4voQFay6NJVGxj2uRizs24RBYhIExFRJA5c/RzJrosVcvQQi+auA0irQ65gmsOF
x2h+zEdjyyQTF5OXscqTDKAKyzjLtPa3gu6Gcyk7BEonjwD3+y2BM/lhZEZHXY2rOeAm79NjjUAN
/0KbI0SxUsl1+61JfZ09X+067DAl7YRTrnHqu8fR6EF4YkaShA3wc5C8wLdSCGcMAmiwAsRZd0F9
io27JcRYTiAc5w8hrY/QB9Bg9eQe5iNhGKFPOjMUq9IKD57T//T6jvIqHo6xE6MMMD5NnGYHg5p0
PSGcZi93dUgf2GX2VZdperLdLYqWdp9ruH+G/RJm+WMBkY1Tcow2Qd+lBNIDpI72wK886NaJveb8
v0Y+FFYc0eZaZzMJhNV463EfbclOR8hdn2WQ3c9DctfYUQSOsXhRHc80Nm10/Aaa01wCn/SrHFt/
q6t9PVJidkE84P9cZrbQP73gzbNLrAawSjbDnF+k8D5wFGy6JvgYVEyL0JebpMNbY83i0tA4Oi3I
bmvJGQ0RElZd/VjXxM23hIttsKY8WVZoPCoet+Ae9HsU0M3ZPHEHxqedE7xEeFVWtSAi1mdyEAn9
GUoeT5W9Hhv/3TUHVOeW9eQ0zUNjWA+GU94VqPApCfrlvb80uYSd77QHqKsHk7sgQPbkuebLSPON
+Ti88DkiB4raDTreTZouGYLuk1sy8sgggw8Bp6vCBu5G3aNDxU4lxCxOaY9zBFcWdlcmmSxCp8DY
0mk224KDbQsNS79N/OUauQWy22iIr3NOs07IRNVi88kt39zm8XASludubY/nSbrQ+UjbvRSZKLaD
Jm23L23ngkHE2LKQR7njhhtmCyRVxf09ALh7pMjtJmnbWzVffWcdFQTeGMC98CH518RM+hNiLIYw
yFcAGYb4p394gDwuzJUILaoTFr7ZSRRNvfcD1uBVxYoAlWwcAB5oSxQ/BjWi9l8zBbi8CcM7v3W7
S4kCzY5IJ+R5sET5QbXBtrDLsSugTrMYPDMB7JsciG1pahJGzFskHNboxb2YQXUJCpE2yV76JC0P
nclodnIRZ+XMTAOvfmYvRMhxihw6G6xhM6PKC6U6Qns0V23OXZcllrdRGegBeSKr5dgR+jIyfVhh
r3GPLZPsNB+4IRknnUyYheglVqnX2avB6u6KBt58ztoJpWBG5AGjH2aQoDuuVW/zuqCxya9PqDW9
ttsztcCdLQ5+rz8WevpZU0sHZlU8+B23X4vVvybsXo+g/HFP7ZRB4uAcQtYx7AdjTjd9x0IC1DVk
SqJdEKWzLNIZ9aefLAqD0bRRoJfcD6l7aEir2yR5B39DqNXISxeiYcEBE33m0Q+HnpiseQxor2LM
ho61bVqAZawb0l0qhmeCBH4qGreL3yS73JiOfkswZEsVs5WN3lGaY7HMm4xBww+PZ+NE2zD1xnGM
W1ZsOBn+WK+qgVhwlZEoWSb0PgMDaERcirOwSuKWvIY3cqC/Mzh8O5S39tqqymiPrPI38DnFjWnr
TVqjKUp86a2MqCmvExEqFVimV4zQCMnBBjMyKW9WKxEilQkxio4ZEPsN76dhGvaUFITQIlasGHAe
QcgkSPCgmrK1uGsKns/dELZEc5Brrbrgnrr1OnbTRya7vSnE25ASKi+K/BQvKZokJ1ibrguobIo7
chF+GCWfsuFKHCzJG7XkauDSQTdexgedBFuVU1xz2DFRq9cZQK1N6jsV4yZWFwgYkrZ+tjwWnQkI
3oMyjHcuq8C/MwtX84BjB6gPzVW8pnnIvJzKJGjqdVuhxnD68sbwnKsR33drFRc0px5ZRU99nzM3
HtXdgkZF6dszAS40hYfzgO7kE13PpkfLNtL30jIXx4pVxApZBMNRA0ZFHy+OFujKALCm1vulTah2
HhliPgfMipF0oPxvv06a1XLBDIb9jcX7qx6NB8vvPrVkQtAzeFohBNYbrS/zNMQ3ETySZCbhAHIQ
46b5tH3rpEQ1fjC+2TRLK1zZnv2cgkbKmxTZjWzAjRT1IZVNvKnYaj66VfigBn4ndifOrUkxBccs
7vx0fpFUQ4cqWt7GsUDkF9Tz2aaNWFmDUa/k1BmPBnEMacYjlVIOxobnH70W3HMh9XUq4vH65/8x
IR2vfdN9Gh2pLP/+l5E1gALXrb9mbOXdzKUxyqgdBnv+5VL2Anst833Yk6psj1300MQD+b+WrnGe
zXJfoGhHfHju6OJ248ygUbQI3MuS5qj1zf4xAlz4GIbRwUpgozXRs1Zedy3m7ZA41o68LEj9cZGa
B79hG2Z1w1tSCsCRPq2gzJK7IINzZHikOhGCZzF84u4cUYiwRk4sUmo0+9+BiSd4CyShS+XRDvHB
zlsoPLaO73wLYbhh3Y1tEl1U2l27srbucs+8VGipLzJyvrtZB7ve7Hee1mR4OeRakuQUBjLeWCyU
i9lt1sCfDoA8eMyLYRtk3AtMy7cMaq5lWWADg8bhADp3GskDcqigLGOSHgIICJbO3fs4ml8Snclb
CbnqAWLutWLbYw+j9eTm7LH4EBhisC/io+i+2QkejcKNecJ+Jpmd7x1gUqveyQGWMIpt89jCdYv6
nXwvD1xW/wRq8d1gS+PPacY7wzQ6SaYfdUvl7lT5y1RvHfSe2LnBqI8aPz0p5BBmOxIVK/OUGOW6
rOD01E23ToIm3jsY6zmevKPoca4XcPD2C2WJ1NJbrDlEklfcbwgeJAmmgzmQ/UsLHVfEGkZVsW67
syNbplYQbDbV+FxVUu5FZEekIYmbH/QviSDkUGp7OLBSRRxRxRjmdDHfN0DnGJDcbFdDcp+mZI/a
7T3W6WOdDu2eLds1bILkAHQHiVilKaqJFA+/CO0JdyQoRaupmwvcHgqjcCCfPTlX52oAepA8RVqM
Wx63i51awILqJLYS3e/syX9GbvuUOmjb0Of3rEzYZ4JDI/mA99zQFVsDK003diaB3Rc2G4XeKMmd
cIDKeuAyYDNTp4Z3o+cNa8n8aJdHLIEN0tDb8muI6+yxoPMcPONtyKeCAHvzbsxN9tYuaWgSgyAD
LofOKLtBK6PGzEZEtoA2Us94ZftP80a27Bqs16bO4H/kBdaomqcawzSTECJIW/uKth801qA2Ngk3
0ciIJAcQvvJVfy/QyGHSLH4gGGP7yvRsgkfdxoxClcW5bxlLpCCq/Z1QyCqGfOvgzVgx7NZ7zPPt
2hEi2VaxTWPF2Ghl5ZoJXw9m1QuY7nZxjJQc/YQ5ulsvFe3lz5cWisQ+zVGFRQ0ReKVi01XWoAqH
ZDjNqj1S/pMeJ2hvM8k6OYg++6pM1paqF75Vc3XbzxTU3XfkhSfWwbd6bJy1Lvp3BATpUmru+gBb
6MjPIWT63QljXmU0+9ssSO1dq9L+qocPFTEF6YLpjiUYnNWm2pJH2VPLELmsG83Uoz21bu4AOWOx
D0JrP6XDyqdTxqF/nYYO2MsQ/vZAkCdMpVeBTN29aZP0qbzvtgYIg1yu3QHuofly2zHA/lPDiIqZ
e+IXZUsAWcclfhZfycDND9qw7SjDZHwVDLI3KrL0OjVsqoiAaySZH2dEglvAajsTP/O2TND11FAZ
UOMRk51DsdrXJX+ciDshRgc+1EihYPmU1nlRW1sew0yEHGYCIxuu1C4/Tdv86BFbI7GpfwRl8DDb
o8HYoHvSMf6VsY/ejIrIJQXnkbd1S6DeT95a0EOp4QNtgY8EOWpl4zd9Uqa2mQ3a5pp/xOy0gZcc
MpQ5muK11R1xLWL+6ZEyjM+GIKlcOLe2yZ5S12NSTz7ElBXkT7HUNaim10C27pOCFJPGe5+td2Gr
b8wX/JYVMSjgIBABNsHNS1gfsBbAJ9K2+7Fpr1Dp7JU9lCQrFqRwL3BD1iGBYjJ2F8f6HYJKvS4V
FIUYHnAwY/Gcgl897dzKVA3hwfFr6n36MCSZD7qfQxG3O6WAwNjGjqck4QSGqBgnb3ET7ickLqNt
XQpM+PXc7MkIuyosm6HB5LaB97DKHEIx1MwfHU2AiEbSFHWzszEy/Vkyp1mV7Z0vGWPlzX1vF8A7
gQm1bAMQE1n5fHMUGYyQtTZtay8hd8nabJprVEPCqxii0iEcoNhvWpay8KDVSUXGwXIZKg2oZpG9
vrrBi1s52DKQQ5GbK4eZk9tUGw2NKovjfe9BtZem5y5u+GMRtXDLnbds9s9ZC/u9JF7B7Js1Kn9V
z4+l9q/LQgir+MoFysiszauIGmg+LFe8hakiTUX4eqNkDT8F2YxnRp9KEP4S7AmYX5geGxwkGuB3
fR5TNsxswpJ52mqzO05h0zC8ir6Vp9eFUSWsoNtbMF6yzG23s8lQdPCN58REZlaOy3BlSvgXR+jQ
fXhoErCFsmcRN16JaWW1L2DJCPmjsx6zPL92orpg0KeAvPP5/rFs9iIzcSI7cptiE0Ncc7PQCcVT
fsw8BdNlBrGIgX5f9oLdH3PPIOGVfaJluGbQ28RGiG4jO3pKoFAV2UcVkBAnQ8DEG6redc98kyOF
21qy4F75lvM6Lzz76kuaZIoFuiFPXeL2H3D0WZ55zZZ9ZgkkGi1FxJJL0BqbhxYqDktQm/hsd5fi
1l6ZRbhOkuFuSOp77cUvpmUzPWYxY2tj01b5g9VhcCd/8TIAlAHBDFWdzScaF9K27IhFEZbFpotI
I6RqMCCETZ2/x11zV/UuHb3Rfap6SG7djNdj7kGyZvbYANIJP0e7bc6uJ8/sXYrnnp9mP0V1siGk
edsLRM6jQ/U0oro9QlN85JHPJqhxX4vSn08SmGyioNPCVv3OpbJ2qrNfeETUJ1gv9EYgkLyCTBnP
ya6QE/WaY2rZWurIfIaqfmePEQ2WovPPD0iDe95dgNq+XZxnwYayH3dRTkE6ReN3g4GItmsWm7yq
C+qVDVYh7KzY18Kh2JlWgQQc6cu6bY+j+wbVJjqgqS+JQh+YO+K1h7VVv7QuoJ9qEOlLF5ufOAmt
dd0imfPNATGC16qDKf3nMiKIXigFOKbjmk/JjwY4ZADXFURG4NnaTEDAgYQ1N3v8VebCfhLANJAH
zHgWWV6J0XU3YwChwPcZ5TrIJ5PZvHbdqG4By42JsMhs5GQJlcU+ExVbn2pECuUdkqduz4dlffs2
8Q5gVe+DCHR2FxIZVTR3eP3cM1kbymyYLrQJY69a7UqLHpzQ2Bp54UDzSAjGGQe+TobmkrGQYLRI
pNEc7WiMjb3K+2dW1QYaapznZaMPJmmDqPXUqnEScZ8HqFEl7woGIlgOGY8Ysjnqdu6ukH8AHiRY
arsn3I/9uYloDitW7kk65gd0Psgc84HcZkDyO3Bp2YVkWwoDFz8gY1ZTU2TbResTCsN9ZwjRnpLB
1szYTFQBdkCghkTCVPxO8vwEMCTh3lTfY+z/8GyCq5h6seItnxxz2NugrOxBp6tcAZHA5XCt425X
BdYObQQ9U4TwxRRHzYHE0vqlcRkjVZdi6fub/VS758Gcv2PDfSUTZZzIvq3KR8NBV4BKwLmNMYNV
4vzWnuohyAZwv2CMb2QcHfv6TUsEfKkHEir0vEdgiPs/6tRR2eaKJa3c2ir7Im7iaIv2GnUgQPFn
EIHoW7+sana2ZeVlW1cothf5EB/hOa8nNZJm23U8RIj4LEeoKUA4oE11yHos9gmOx4VHbnm0x8OW
0Vg1v6e0oiONc2i5EgFe4qAJqg+G6rO965AIV5kNSeHyu8om7+DQQK7cmLycFj3Di5Nww4k+X3dy
it4jkieclo0rWLRHL1EA8QO1Z4lL6e2ETD4IntwrCuvSk/59W5TeumIcfCw9Pk/2BVlqzU/o0+gh
3eonIB0Cs/pqbYDk2+UdR2hClPD/au+Ljnvzeap+/es/f/3MVbFRcKfUj+6vUnovMKVr/bduqn35
9Z/+F3+3UqGXR3nP5AcNvuuhpv9/+ntP/s2FPG5h32SIIm3p/5uVSjh/w2XlBoFATONJV/4Fy27j
snICYWLPEXw73/+fWKkE3+gfGOjLT2a6lk9l7XpCmrgD/qq+tzw9FA7W9m3ikeboT89hpbc9xuMx
q4J1PrAxtc1ylwbGV4tYoAnjb8Zsi+ytev+LZ+E/AbIvBPh/IMT/+Un4UfABmLxVvE9//UkyJAgp
NT+YApt152xHvweShAnUYaH037+S7fDO/sfXcnzTC/CQScdzzOXv/+I56F3HkpKKdmsJk9B1D763
Y3McZ3PPAL1G5O5nuYRTY52E3csjnMRTGkJo6IPsrZjqeN/58hcG2fg2lh9wx/y1jrv8DivFwl71
DkbkZghAAHWYoyr38eQfBHPUPYp1ohyJDD39+UJ20oFdpTgYKT6BGgGQ24X62Bc2Sg2zRaCO+JkI
iJiNTNNflU9CsmXTzadNfwhBdGzJOLs5g+72EKXso0/mEtbL+hum3C/TAaZSWPZNiCC+E2xUj90Y
+mStEVPKMuCmeaJts6iEoVMXiFST/lOwyl71gWr3SZqQotF1qJ/n+F4pt3udoqOlsaJFppp2GV3b
Aw6S+ah1la/SqS8fMhn7qO9XmZGQLz7ph8puh4d84mguYgMr9mi/irltsI66PyFgxy/BdBk4pEKh
c+5OITdhUcLKrYzoPObj1cNTduDtlai5ISSFsOfXUaXKI8wJ2pYCplfMqbb2mtEGbmKAlTeE9zi4
+LW8aesi1TuBnnkpuyC7tGXzMJVuejRde88oOFnbjvZPf76MhF2fhuWLqwPmnGFp7iWiU480tQoT
5JYoTA7DhJ58dBpwhE2g99FAzl3eQZIPNAJvkYj5bDDEXcYX9tazmPyCnTCJ2mhAJVjNPhawRkUb
NHeDnI64APszUlRvX89B9+hCaOr8JV8YMN59Ogak9LTiKQcSCGuk9MBZmOPRDFtOyFRbJEYLcdFh
/JJCjNknbTRziTqLM0F9e6179KK4XOEVUTwAVoy43g2vuCA2fvb8CSO4B0UqqIxnkgwObaYedBz/
Bre8qeOGuEpjinY6f0gTGZ6qUZxwgnwFPYOuobYfps47phUmZ5eU1s3ISQoWiDt1aM/EJNN32kBk
10S1vw8wnIaZV/JN64HfHvl9GPpUHVQH52nswVkRfZCM5ucANAuH83eBvozR/m8yxSULh1cyBUix
xjmvALQmIDnMwiPRp3xtqwaPSdhSPHnXVEvJhYQFzarlzgBWvQLJ9e0PvzIx/sgtqDIBZmqo6aSM
R2yAgYKFoHSk/WJM7TsDHLr8ke2H75dHK0ZxkFfXoNRP4+Dd8Evfg0X9qULxBnQUU0tKgrgXf0Ms
JLLLQGAQFtM+jayH3uUzdIvbBIWIEnstjeZrebf+vAA28ITUo3yR2hfoUdeorpEXPSOwf/An5wfN
MeFiiDGa8dUU0W9vMJ5NIR+cPvkNQx72f3tfp+a0xABJnsrkBA5clA17hNmf1mWMthbDJ72vy2vs
M1cTo9FiFoq/+pL83sJu3gk29orgt1XtYs0bbLk0jLq8QGPbC/CzoGXJFIud02j4z2Z8rDzv6i/X
Edbr58rJOsKN76eUS8CB72Sho9Bt8UYIrgA7O8iXpLZiOBU2Q5zweXmEB0Hyo/w5OubDkAb33inG
QQLjqYNG2ZXTW+8DsuRIseoGTH833IbS3JiWm5Kb0bw7ZvJ7CP2b5HpIA3UZ6H5UxJuImOyC7FzB
gQ5ebchicDIj8kINF50Ab1oNeIKMjd2IEQwcM7+owZL1QP/F7JDif+WBv1jRbcFJMd3kwSnbpa8C
nRBFk4NMwrX2c9n1972G1Rq7t4XHeyfY0yKP0gQqYDhCVlV3zq2qfwl4h24kH1KaoWS8j3z/dRjN
XdsEz2Fi7hMU+NYU7MgZ4kBV6jdRVAkbQq6dZvRHphzO1hbGQxG60POqe5Eg5c4JQrKr8+wj1VLB
gqm2fS5E2CcRJCFhgoJwBfuZNYlx6UIdgnKGLBV60fJmwUkAPJLNNyD2p+UdkX10P0bDZ+Ea6daw
8ncfkYnM0m+iE3is+fZD67msuIf0o4vyCz862k86q7o/mRULN1Z4PN6AVqjvFgwu0NiGV2HQtqmG
5j2dnmAAPwPz4KORDVv5alcr9ztr+2NeDLtAu5+kTv3qx/o7xMhR9Q6uWZgpK0ekV7+w7mGq3OcR
uWNpyoc1LhcX9/gpNvOHxgyeh4zfp/BQntKkrKreZyAEVLAjNYVWdTWAYP3favf/p9oVjgyoEP9r
csDpK8/7f/o/sOX/5Z/OZBDn6h+Mp3//7/9e+RI75OHtpMdGhOKLhQfw90AinKdkl0gy+KRJdIDH
3xRl08X/+s/S+ZuQ1MuL9ZQql0n3vzlPpfU3tAiW8G0ABKbr2uJ/UvlSLP9DEWhYgg0h+T/efzCc
FlYfsYFpoTkDh985FGmvtR1XJzRpw62yUxfCMA/GTz9z2Ar0QxrvTKOuOa/AeZZRVKOlAfrtkvS3
yQ1hbosxMY+ZLGnc/DDh+Wz5uYfNAdJz4BGlasSYRWSdVSvNyGpVl1g8cpz3KwUR+8lVGVaWRaUC
hlrvCWwUF4GD8o0wOeNEfhG6izZBxu7j2AqiIDgWM7NPqYp8mxcxpOFFHlKVSnwQvzRcPGUxOMAj
FjAFX8oINv3LxiDNd4XpFm8ayBZ7bxKBfujRRU1U+EQAmyHcdPwavtw5xmA9o+8sH0e40kt6Rsgw
kq1v+QxBe7yDm13svUVMO8X2z1y3KbNoI3s3ii6B6cn8ecrBJK9gS/TPiatGLKt1d51n2zo7+P0Z
yrgxRRjTQUTtioMndU4k003PfYqZ49xGLRM+FLC4ZMa06rHkZ1YHx83G17VIO0pDE3+XeIAACbMg
f8RCPVhDk0q6GmBfaza/ygR2jygGKMZdAmPZrqz3KRP5q28h5V95WR4/zRlSJp55EdaCvirCaBd7
/oJcqRRhtq7ftQisjJyRaOeEtoFXMo/vG8cBix8Fnf06WKNGGmIK50Ezjr6b/XF8sewhWHusfs5c
v+VXTt3IMFM23bZtRuOQguV7kGy1MFSo3nocKjHejKyccbOmmXww8Ks0rEnqKnrJ24U41yo7MGCr
tHyfEh1uCNRHpIRI1fG9Y+WkCVacoKuyKjULTA8N46JArdYAcZxzrQPnbPPdrPsmMcuvHlYzdl82
VwrBuzs9Y7Us9rMzm++xqthidRHAbOACKD3bPHAYfIiYlxdcDfE21LX16MHh+wrMPvUZrTvOec4V
Bl43JzDjghVxvHdALQFZg/2sdj0d3BpIpbiSwAyrIAjVDwDj1dZs6gotvJCIZbKmYTgylAaLXcX2
1di34Et+hY4xfckpTV+9oZL+hrAG65cNE3yC/OCUBBAwNeqRqWiQY+Tf1tN3PhQ+8fapXfmMmi1i
S8cBjS5LpyHcWYbn2/duZWhUMWDhoy94v+1TMXZUhbIycmzbTkvQZcIlw2bYU81vPdXlEec1FXTH
SplFYbT0IYYZOicxeRFFfxYE9BvDMDJ+mRcAHeDqB7svuseGXY/ARFuNr6ORRF/YP/rPlM7rIqqw
euiJ8mB5P2AMHPPyJ9kEENblHCMhzjXYxLUutTiHGYoQnCd4GO1gxGc6uUFP15bY/5e789qRHEmz
9KvMAywbRk3e9IVrGeGhxQ0RIsOoNWkkn34+ZhdmMgM9VdOLxQCzN4WqSkR6uDtp/MU536EwLLv8
nGr0bqz6QCQvNXswP/3B8H4Qnok4VWN9GDGGj+qLExsdQGl0BQsYI4ZNpTNxu1pO1t7AM3KuEnJD
L4bnxDjhTVKFVY13C9t0NOt+03sHCd0ShRpiqNJX1M9d2aUsussxW7pILsfb1hEao7R69NC3dOH0
prm6Xu4U2QdXDmV4tMxCt//ws8g9SsNQaH+n2Piq7bYiQdGDiWUWg76uQnxXldfnn16jSC4rGuua
EPPmxWohxEMNc1EuKNawSuv2Y1GqlekRKI99Ua1zH08kVSKr7AmTxkTk7mxzLFggYBAbDv6YJvuS
KOM1EBeabnqMHU+n4DKNDUVw4YntaFjqw+v08YmYZUGOpSrRLQrnw+qt4K1ybRSjRWpPKPVi4iG0
PJ5KklZ0BWSRywCvAI2iWFJM42CoQRr0ZiS3ulu316qwxgvhVsMZzZGdr/IGGR3cM4uNOvb2sz4Z
1qugHH+YRMlm2W/JtRoqRzyNaZ2lp3pQ0BHjoQi/0tjWza1hFfm1Hc2OZkvpSlskFE1kkI71Kq+J
XhNmO5xtAz/SAvWvtskZSOtseJV7kw2me0prtBE4rtwro5602wAFRrsYEju7GnxdXROfik2CRvsz
qhuNaFpfPgRha2/0SqCYn8qwZsZgRiH8mX56E6wq9h38sKs2meCdiKTAsRCHpJiAbVtLbmwkVF1+
1TQIUgwwLhsGHriaiUl4KUfsoAE+nD3OpHAt/KnfknpdXokOE/tC8iN3Zo8qJPSg0uaZPuIc4s8W
dmPKOwtcNnQYq2hejcpT+9EP2WF2+E5cXKkyeTO4H2qkz4a8hsOvo/PqovgEwYwMntohMimohVjW
nlQH4VGB9plQWBmIzK4nUGBOWWUfWlpH+0iXySkrtenGRfO/aWEvsOb2qgPJbdVDoHj4NWE0HaIu
KjeIU7WLHRQKeVrg3jcEU1/AX5m7iZCuFUdEdCzOc9MSCoQtDdqo9TA1wFrd2HFP/mTI9//ZsnZO
8vwoyrGOJF76v//M35Q/ijmw8rf/WP+sNW+6H/V4+6Pp0vbXaMv/7h/+24//TsU6z2cNkxLuv65Z
t138Rnb79xntz5/6jxmtBarScnSbivBX3JXj/Y32TYcwZVOw/oOe8kelapC3SU1LseoyswSR9Z8z
WkP8TdcZzQsdCh/TNd36VyrV74NRhqGUqUL3hY8YV3e/wa58I+qdJh3cdQuCCaDVNGKEHUtjFUNH
/otUTLhevw1GBfGcTKQNBpWOwZv79lqNQzusQIlD16wKQrGHYlNGk9ctkjZB2AN9YPvLV3H5x3z3
txjOf/aKDp+9JwRset2b//yXUayfTYnXJQESF53g40WZCbwlnRZmmKxdYC6d27tPsfSzLY9+G0Y3
ux/ETaOpbyEhR6jmLXnUqx6PZi7FlZYgYV/o1I3nv/hFv0/K549mHtXbNpcCTpE5TfSXXzR2NRQK
A9mXAZEhZ3YGztZzWnwmUMOKk2rHEnQtzM8t7uRmnmehWeER6N7Krkse8gIrFYTt4uvPfy1jftlf
x+Y/f62Z40NThD/Z+9bNuLBpy9gfHTbIpXVuFameS2XwjHAU54syNP9AnFNPAmGsHrBeeislXW9H
5KL7ZIwyux4Hghv0ci9C7SbW6boDP8BS35PrxNbbTz41qx73phFXu7Qwine6JxDHY1Xe/vk70cXv
DRlUNz5hz+W+Yfg+5zF8m8p70YSSoSOTktIinB93cqPxJDqkehg8AvxxbxwBOmHR5V19qxWN+kT1
WszZj7kPTaZK71IVnkRDrhEbv4WHiwbil3zTSD4liF3fSRFfF7XcR1Ner0VuDhuoAiTtKDc6T/WU
YYPHC0sSFijGh9iy9Xs4wjtMd0SugB6MG1+tS5K4sRtXhxifQ8tcaNl0tAvMHI88KzZdDyn6pq+8
J6imYCY7ysoiaO+62jnCYTh4XnaHZmPDH2yDVhBBZm8KHd0vzc0I58dqp7s8uiWFEQsIc3WI28cU
jhw8lPYauP5zo2PcsyIyOvzxQ2IqB/KoWNtnBTUvXxpS2OmxKLtjSHKDcL2NCw0G+8VniKW/n0Jo
qs2xKZulZ+j4oKMNaXesJLpwUwoA5qkwH6jiPx0MR8xp7RCYXHKapuCWjL5sEWa5A9naddfdiFbI
SJV5NrsOj4JEGTabr8zyaDvVdG5JNkDmYRriqDtGjBY/Kinzc4klcvnnV8583H+/B1wYVxY4Kgj/
0Kl+vzVLN2sSm25prQcmAaAiyQlGVeLkGaQBZBgZXVdqd36RecOa/iVpIKGl6sshMuR9qLL+AXyZ
9ukLlezckPTZGN2WhfY0y1aEO5UXKK/Nru9V8SwJSjQ3sszGT79T+l3HpuCIdFV7RisnT4Lai4Ux
8oyFPoX22mVtfvSSLt60nSP+6ob5J7c+59D8+PPmNRZPmd9OpNITZe/Ot75Z+ePZTlCl4BbXyFLl
EXbR6BQAKYAID/R0ukEBWZ8yHyD+QrlaedAny3tI+6b+Aimsv//5N/JPDnVvvp0NvgtHsJX6/TfD
kY2FyVb2WiHcWZp18RXC+qtEn67UIP/iZP4nHwPrS8MAHkaIM0+u31+sCA1HeWNLlC3682dZ18QT
myLd/V+8pV9e5dvhlDKpcBqztkk0i6IfgoDyE7Iy9ESm7cw04nzc/PkL/oyf/nayM90x/bmG8NgT
f/sQuUJpr4zKXue2aRwHL2GAZDddfKjHyX70ijnDSCmvXIVGJp7BteUXH1jB6l//NfAFWj6FEZtZ
/vXbx6spu8R8TNovwfSkCTqPht1SVzs+cZe+gcJOdkCJna6fFawPSdv/1W8w76B//SBsj9gOYdsY
Ngxoce73HfWA3GQkBnGdTjbGwrBrujNwIzg4Ewl7salGTGnMwp24N2/QdM5JHjqWSBjQefsXZ833
Ysxm+W7hfqRT8jm75sX8r1XAZE1J1TlcYqFMk7XTZuEqL9lvhuxk/uKlvt9ElBkUHJbJ8Yjizfa+
ff8hnhuScFgvuakjD20au/tMH9TZbIJux6fk/9XnbP38K3/9pDFIc6JQ93GKujbF5u/vThktIyVd
EYoSVOOlkXOqJnnZzxppweDDowA6lDKrPUcpPhiXRE7SxupVMurBGmqGu6W2AD5gDPpCRkid2qQW
103ow+wDFnDEFUOA5qx6IOENqyykP9GvE8d3lqOWRh8GnNSnsMm8JU7Ldq1PunUIpA+5oGerLAAa
gSHzzAwZOrbls2pV+MknFF61Vl3+yFrTegmsymH5YP9oyTn48EkXWisjyJbp5GTbUkOzWBdDYVEc
SK4a9OXbmGREIq3sbFmFZnqFqTs/EJGMUn5wAqA3ccVvEiPSjkAv3bOOhXthJt45g6i+oR/UV22Z
AdZBPuXvCV1qCYVD14oJDETZA2EOaNlIW4gwX8VtRpgiQrqDSFWN3NEZvtxoXA/YBAbfr/YjwXZ0
tR7bfwrRxwggz0ZZ43gSdohnrWv7MxtO5tVxbN70mNdhZARm92ElIgbjZhJj0AjjRMHQbcifQ5XO
sDaGu41hyS9s7yr2QCzpU2pf8Ehmn3kzNbg4GlwiJUSeK0BSDTlQeGHtvjEOIIh0EuBKNA9GM9gb
1VrjbZUmPXyTlOXtIAVUAhLIRjgavcDPybrfDMbuoTRYg+cspO6xlRQ7/M7Q74Aq7qah1m4Tt46u
urgKETkYcECqzN3KySmvgkmDia8GsWbfpb9pgNb2dh1BuJiMdpXqKREV5Wi+kjgnmRC7zXMsiRKQ
49S9MAXN1/AxggNplQlFVVJ8II3u72FiBV9ObVWPKet3DD/wGIxWe+ocVZ2nMkjutMLsX2qzaj8G
ZAzGZsTkjuDcxtiK0ZDBiiZwSyrdJdwTMW8ga1KcJfNW1Tbhy2DjiF0gf0feS/zaQz0SA+Bpfbou
g9xYspGNYfk15I35tbMTffPTSxQvQYboS8sPhxe/MqcjwzyyMDB+I/8K1aaj3TjZ0sv3iO85buwm
3iZpC8ZvCKaYD25SS80q57mmDO/6wffwrPbaJjE97zpoSsa4gcYRCany3DJPXUYZMvKZgbbNS6K8
arJ8DmR5Nu5C2W50rPwweaQ7ZrQ/2frax+a9CbECLfsO+3UxyGjt24jMrJ8vbGTlU1GF/aWyvHbJ
nDre2BZy1VHzyxVezuYhlEIeHDxwl2gK0hvLBU6kEPKfDNk+E5s33oZpFO4Zh0niFRJvHeSp3JRe
NyxGbTA+THK2idtAHttGRroeRNNeGRozKCAoyehsCgInDriMQrDrM29gAdxcbOb87C0CvuHKFIOO
0TAyPokWCm6AAQikuHUljxkn7uwDq9x9HMtiEybkBI9djRDXInS+DRMHR4sR7dKo9K+aEF5Xn2V+
tKo7s7kO9QFwSJ+CkLhH3tDwcm1o7NA05leSTJJta0AaDTG2GcsucRSE4wyV+FBp2lr0nf1ZmBr3
j45r0wrt9mQFurEuauutymPxkgd2d51oot4LQ3dfQl/UO7K0o0cZQCTsAo44dJyqX3WEKAAt1oEJ
zcn1oVOGb76uxYc0RSoSEFR9GJJWbKNEQHnGYwROQdfS42RWGlGrQMSaHpr1ykH/cO+18Acc0h7Y
XBTeFs6ReevIxDuWdToeRy2TTPeKjLpySA5RaVfPg4vpwDdS/RaONiqWZBaCh0a8teo2evUKe+IK
rcHs5SVohKn091lqBVfo24sz08L+CbSDfLaJb7tKubRftJGuHT8cfZwO/ohlsKlOKLqtNQ8UGjad
pq4OUhSaldo2nj5w0PfTqh8L9Oqi3GZdFR3xLXvYaXu2Q73uadBwQsTlaUlpmBd9Hy2YoldbleLt
iaWyPmym5qfEqvFD+kl0Qgad/RyPalBDhHEPiihfhblNzObgQYhkHrnNMoGWpMefdnAb0SOqdc10
2I+4ZsVykkn+kmOV4r2n0ydfFjBOqelttkLMV56J+JnwJoinPPeI1KYrxyCitUsTASBURon5zUxr
NoIMN9ZVFyYwwCL3qzd7cY+KAZG/JL+nUh6KIdRXPAuTWDwUSK+u2raRD/QJWFh1pybzl1tILtym
RzRt+sGjW7v6bY2B4aSjhj1oQR6ch2FoPht7NhD1VRjCZJrkRROW/cMchP+BPAvS46DB9sqC+qgH
nraqiUXj0W47SAsSNb1UgIrezCHAjixypIKto6nz4HkOtN5h2qSV3a8xEuFCYNUIcdfUyqMMPeTE
udV+gblzkMZ4DYSHkUQDdzKDlS5ziYg3rdlWdoSRpkSuB5mFJdFiWnzkXkLHozQrx9nPFJp0Eom+
2LTTRU5oAe+5dDX8j0X9ErMifezhxsrVWBTVnBWkIRtog9q+U11rHhMRaVdJmPQbkalsXeKh6Bdh
oNkvVp4XG2T5xTPIUHA7mbTukeT3l6mWBKFg6mQV6RGpBTgtNtecA3hK0kqbroeEAduKpKIY/lRr
bFCBEa3TSwx+RjQiuM76eC/dtts4pg2ZSBiuO3PJFeIbgx7jlHgpuHZbkQpIDXsgYwXzfJNr1e0w
JNmHlSH2ytmvfLVO1j26gRbYC2gxUsOt7hHb3CahgvYRmF8AFM0CVbE2nNzU4Fnr2TmAojK8i7p4
RMIS1YcUdQuhh72viNK0OoIxLM8DxZiyplp6yuguvBZ2GiZfye0wCS7oWhHUx3xc/UiqCXqqQErC
Y6/Y5GXpkp5T5RjrkiqmQTaGVWFhMrIaxZfEMqlep9GoHnUq5rVZ8h3mtafBnnWD5Bb8fP1aCqO8
xpLB+2jhjhM3m6y7Evfwxikm9TkIFL0Lsu5R0TR8hlPaGa8T6ncSzf3B9ZckDSvIi2icbqURkqY9
9aw+M7ufNk49VkhcTWva+1FKuB9sSkjxVjG7SQbWytrgZvw9UWY957pZP6Yty2izQBLFTZxG9wWV
Lwqhnlw/sK/BV2sk5WsFcv4ykeS8pcqAaYymrdizTzXPo20jlxcaS3Aglu1XoRMVBnCKd05tdxtn
nvc2WgWm8bAK7yzDHNZYNeofKdtL/Ba9e6maJPuizTKuusQwODcF8bZ6Kj+6QdNeM1mEdx1RkTYP
TB0UWaXKZRlr/gM5Pu19qdXC5FAfKnJ/NWuVagAq2T4MD0oASkS/blkbLxIcBqpPVmrMq72Zhwn5
x950SttIXumTrG4KRIIxUMTJIyWnds6hcpuXMtXFE5YR70N22oTWsR+KVVIGHlau3oIWAWt6j7EC
HRZcqui6b2T/mFhMTQZtzA7N2ICf7ozwMrIIvgHKMK7YRntyz5noHxlniq/S83FYwI6ObkyurJtQ
w3qcL3rgDJAMDQtneUK4EIl9GrcIKvusfqliS+hrU8zmMaAwwl/NwsSHDqUJLPEkgbVaI2Ny0bhg
R6/M/pov239Shsd3KCSeTS/BLXL02F+BQsGuj1zQIypxFraeFQ6LVxFKvBLKSsEGhHqLMd6OrOy+
EG1MrrdrZk+DA6EZjxXpVSE84Q/8UwGLXifPxdaraHVXgY67ewloD+Cu15tMINEiw22twK6ttGns
KrIAdcpLwwuqW0YDwTDgzMgaBg2kVdcTi8zIYdsf6O64SscE53wiKTCuhc1E+qjKfpAnfi55jLSo
GhcZ6VbeYnIqSFFYlo1ihhpK7udK37WVmlkUpGkjRSsGNNGaizUXBEeQgSQp3OTCaCEQkHtshxUE
6RGV4/YPLOuyK4zX430qhvZSpjBwlCZAWVauv4jHFjNrTueF3QylzKkusOT3fFMnlmTluHTJuUfM
qcChZUQbPBkkWnyFiNTPbd9F7IZ73T6H9KmkMekSjkqTpvWCIASW5gCwvfoK88h4VSUjK16kKcWh
t3uBYTjI3B1PUkFZiNDgGtNceN37ZvXiiYZKHheJ906+OiIOg7PpqXDI+EPymHuws3t5RwDgcD2F
dIjNQEQnFAPXf2gqfyYFRvJBdlxxjLGitXBwxgyIS1ICjEb7TYsNfZUbxdpUTbgUPVl1lCj+RujF
i1tN3kKzCFJWdt8WKPoQZJt+7/8YuqHdEGWkHQgck5eEqCICjGQK8sGoh3Q35hOP/Qz/aT1i1GFc
PE0n0juKB7dw+l0L0PShIBGE8pfH2hcQ5jdXzTYfq7LfHWPOwfXQ4CpVtLsCNNpujCL3IhJGWTx0
ROPjQ0+j2wyMH1xuaeqskusJq3Lnk+9nDf109sn4eMdzp95Eohe7tJoIlgvbAT0ySShZUxO3PcKQ
QbpDsocIAhIyY36rZqyIey79kxE72o9qYg++QN017CLUiBtXa8tNngnstS2F+0ebkgY+zrwQ1y6y
dybtQQnSuOk57aNCe0/jiEPeYqnh3woV9dNx4iM2kekIFLEITGfZpk+nXQ2ASuBGr7wwyJ6Qf5E7
aGJIHy0gkD6CKxoqp81vvQ7VGqp/eqbFVCCImfWnyKqIH4XwUvUyWENz/XKtOAStpKcXUbnms0cd
dmhqcjo9PeI2QumOlmC8tmTx2cNdhsrqYWlCCmqy7s+QVcHTQMjPgphUyOWIPWsRuiV1RGCt2Bn7
xFHZ1crSUHWL3BtfTQ+VKQ1kveZRpm1xJ/VLbYjLZUtoHvM+Ht2zSTwxr/Iyzr7IRpk2QYuknmse
1dag2QvVEWHlmHjRTTcgo4ThzVKiHCp5qo8eZUZqmuRI9z4VNRw7zO8u+jQDxPDa4GufTW4oRj2e
6ajEvPocRVqzqz0T1J+fGDBxde2aDXy5aTh0F3VShk8wSe0MwAdboTUGOu+ud9xwb1iY0cp4jOf8
RbfeKh0LeMe2YDWIgYEJYen0C1nzwN7CoWuMquded+JjMwgkIlxsawzmbDQ61CCzQzxkodDpGs62
3puZkq45+Fva5nZZpkENr9IYr5QZoClpRXknZTfdapp0H1mYwhKqg6kbF4WXYpOQsIDbgTe783td
/5wQ/q/0CBdunUvvOnXE8GBrVfuK4FySGhGX3bIseP4v9Kzg3UQwgok2tGEO+uwLllmQtQ+4KVqx
0WSsB1vcxyPxegnfwdhUZbapI9VfdblrHNMwAA9l09mqRTcY3BS+DVkxAop9VRVFcEijZLoTSDku
ulu5B73mt6NMMYBg4hvRSeAzYdFEGTDFYpRzqnpsXSzqcnZEyShOUobiFtqNuQSa7x2Kkb1YU8LS
W5S8p+vQKC9ubVn3mdaCLMoJiwVxFpjGe64c40egTfLOmbJsi1fK2bAYefekPR0VgIYthE37JMg2
vw1sd7iUbVZu/awWBCW3X5qmAz1mJj4ep7gg6TbEQyjQiAMALcNLkxWz5dmMe1hio/VjtI1pLSO7
31ulzzMKmn7NtYvs7moKTAtDmx2eO1CQj04E3iNVRflUGyPtkjKTeY9A5AXGFfLpDm0VBFuzgKUO
z2GeRzfJmd8XqmggxU2s1ePSKk39Gj6y2sKmiSCdBdh5w9gflqBlnftB15NVK4j0xasSvWRWQO5m
x0hF9KA7qAkrpwWgFKk7m0CUhRiY2m7UHJy6pF0FRev7ebkPSLjdqE5DxlbZ0U7SWpAYNxIpwN7l
1dY18xQRAnsQrkz6VRrZ7wWPm7uMIfI7Q4KIRI261zX5NoL/ch9gUhhnb2KTUiwnIiBBFeYRpUWV
4GycXTzqkebNX+JKmdofnYvAdE64ZiX5IRMUSS+uwdgUHFxErACVUQPKs+9WI9z+fj4xOamgaLn5
ZqisGo1PYL2A5SULMhjGVeKyWawtvyMr3Kct6ttBNmsLDk+Hnd4M9U0fO+aLVgin2tQF076Oncuq
pLN8xL7E+WqhRltMXhve+xoWDXds8mdbKvleW0ZHxVFUfPWDZq66JCOslkF4yHUkigPQRXdcVCFa
psbqG7H2KukUNy0aDAbDMIywOfWCPLwQyFxsQP5fyq6cFgPG+UvbyuYaE1F2TAM3eMwhrOP56DlA
eGgVamXLLrr0eCdfIzLnsmXtEAIz6iWaoAKp2cbw+/i5izXsP1ViLYOhRUtYdU14Wxth8YygUt9Y
aNrgqM8IR3P4Qard0vQ5lJgPwKIcGyz0hQ2jRbMYNBApajxAEoHbbcSNeIdGm+zAjZCShRGIpIxi
3iwTfkBxgzj/WHSqdI4cIikN1XxAZo0Mrs0xbD6ILlVH+s3gKuplDo+5HtH7RzD4phtNGwobkrnF
JLep8K4SwqK025G9KEujnpIAGK7eHsKsz16hkUyPMelWlJlD/IFAKQPThU9gJUJ82IHDE5UjEKo8
DPmt5qgu3TBaKYHpkSEerUBaVZ8xstlslWWaTw3RwjCbPBUMGyujtK1GHpoUEO7JpUt+MAanqbdx
aEwoZ3UT9jiHzDKJAFejZ56/RBvt7MquUppgCwTSLU79ZDY/NNHKCLnYkeWmNPhzZKgxxvGzckmc
TglfvrfDYFjmOVg/mifazb7us6VDVkpCHgZRWtvKtfJ+ZeiFvRk1ssZYQPMsT9wes/OE63uBf5dc
+iktYBa3tJ6rLlBZDO06i97sBBECQUGe9RyioAPHCawb4n3SBNdFQj7A4GXDUeYtgE9IA7esFqZt
Tn4uCYgDYc3ZYICAHvtl2gJYFsQfX+zSqB9F6phrj+3EKtHSeENiHpcfeSNLn9iWJbc87ozM8e96
hJ9bn0EAzZXw11nhjyCEKuOc2KSYQq6hYU8qfElZEnLUdxBXGY97OJ6JNbPJSTpTZWuPuK8wLLcZ
yIg+qpOtch3LXLcymKl6UUisZFulyxDyzQk8rndgVW8dyf4ot52DGj62WnS+fWEccOgjTyvDyNii
+B7JnmjzblkI0423WM9B6owiRmKKu7BLr4Z5elt1mnVr9x5NYN222ooJsyTkqC+Nk+alFBCqqLy3
FCgLxkNhpW/WYDASLioml6u2gn579idWENuSwrrbBqGoePbKdFxYABKQls+1ssq8cK+TLfPggt8f
UTEwFYRVlAKA1CD9XGDb+qe814OdRaHzQ41tcVsYrnabqrJG39zq9nNXu+YlS2znzipd8dKaSnuy
ejdeWYExx3w62oEKxj06OZkjdA1AuVPVh1uUz/Gt5tr1E9rNekOOTsWoi9zBvUQRu2sBI935cvJW
JeC6te9M4x3pazZtblqujIlI5tb02xVjvXRjE06wCKgLcdK0qTq0iS6PRGHBW9cMOI1xQF4ESU27
LrL6o9ZiESS6hsNAixptreV+fzX0xrif2Dq9JVI6j2Qf17u2Ef61rKfPmr2bvbA0o74OLQ2d9lB1
s4RFTu5mrEF8GkY4PjmTVb/kk6Z/xbW6mxqhbnNohAPiUyODap2Z0D3yiCmxcmEaHpOxEBfZwyZB
L+FMOlMvUR5JJKTomKbIfsLE47wLZXIBQoxxr3n8Ikgh1JPceKrRoygTaNIxWm3hMKpe1GNkbxNE
cU997etbw22GtZEHL2mxI2yngM5Xl0fiTOpVVMQDMQdd1SOb5+/fj510780h6W+TuBlvqUG756Rw
mostHUouQpvdapUWYiiXZoIjIU8bsU1lmF2yHCKXqKryvQfwt6kUAp8666MN6/XyoEiWXIEEIpyi
DmlFh77qE/oxRT/A+PGYOA6MB+5hiLJyajZa1pePRYSLbAE6ChZRKcYVYudxJZOguzF1aaDM1zm8
MtlsGoFXyvGl8976iQINEc5jpzji8UGTnJssnkisGKNmhIjYjlvG29lm3h7vy16EQCXdlJNuPizS
OqG1I3XkTRs12MB6Z70MKhtuBENHJMk+Kh070t0bO4msr8rs/CfX96MfpRKo6WUFrtvlrN9aRBls
R91x507J2jUElGwsvTVw4cUankXpbbV+5pHDaSvvpqDFwaZnzZOdQ5FWAArQ40L6+T9TIQAoqzwg
Ut6PXnHkGlcUplTK7gQZcXCc15+ChVl7itb0D0kh4tNvWtRf//Pv9wUjl+ynPvU/9Kq//8Tf/xdF
uhoO+Xi/qDZmve0f6tirtwx6waX77D7CH3U9/ipy/ePH/iFx9TBP+RbOeu5vgziNWVz3hxnL/hvK
KeHaNvLXbxgCHFwMHn3fQN6KmsdCeNXAVMWnpYu/oZ5icGaahgHmx/+XzFizt/833YFjYr5wEDP5
zItd75uqwi6Z+GEoqNaaZ78EQ7cktx2oo+zcJUcsSSTVjKfx3VOZmx+/fFJ/XC2/ClC/qyycby89
q4t+kXUasU6lSxbB2ocdjF+6SegLph2zuXdVkbvy569mzn/dr++Ukw+RGiIFG5c5yp5vMqI4oGxu
LcRCvZYxdS3p2nRpXpuG/xK58ozoB0uAZySbsSmfhYzBvxGJqhFYskrTDvI0RtmiIZqJ8wQEstM9
653+EmnPVXhNsN5jNEVnj2lH657teFia3bwyJzZtJCvAECdz0i6Vog7MnR1H51E382b952/RELNI
+Pf3iIQDnQwaGRtZlvWN5GDQ0rtYIax1NgJziP1t0mfkn+pJd7E6YmKKVmNeMcmHSu+IGG8n+HMl
mY8N1HXMsc8OqSV7pV2ZqcYEpGCaYQX2tTFUYhWp7j21E3Ao6SYMXwN+FIYxyhMBIip+Zy10Ck1r
i27i3TEp8fI4uG8rjC5huyetiqFfhlM9nqOppB3ubNRGhyzM+z3t4rj1xmrP/852cgyj1VB4h5F1
zD2jRwLKDJ/gqK9CS1dMoPGiYyPHKxxjUgvclkJwTnmJdynJHVQnOwrvRaLCdd9lq7wngzbzT16B
nOWiVwQc6hAScWrFldgW0riGD21Vn41+MgbmKAAvXnsV2kddEhJup1BCpS12M2+tjVsmnQjd9kR4
7aMMPmcsKG9Dgg6bBuaE7fEpDbn5aNU4RDLN2zNpMK6dRNzQTD3G9I9wg8LbkXp2QwX1afSTd5XH
RbhUSb1DHJHcTSFzmRwdD6FsewSsuMv0YQFKN33lI0SGlZZ7NLfVMiQotqt/ZJpi+t+akJpqV9Ev
zvt6W9+71oNwE7mpXdBTWRts4WX6h95zFALdAQ0OLFZ4QjjgIoe4QMb1Ui+CjYPDaeGFTrVSWURd
NCXqKKwGSxaIMJlHxTXtYimALpd4HIEe1PE+5zEyJIGPAEQmK9s3snPZWjddbdNE1mO385Mrt6+C
fa8fnSialplfFWvlRHLV68Z4bNV4J7ymIWgowtNvz+0Z2hm4XkCMOn5NImSWdAv6pnBiufIyT4Fv
y8DaRfGnN0yK/D9C24AZtcvGfsbiSYBApfcLYOr6TWLX142BrQWubkEGG6X+NjWzTeSFhxAIaiqz
Vav05xrQqNlA0ArMaZulD3rj+QzQgminMoiCadZUZ53V8dAV927Ktf7nd671Xdzm0fTzUEZ8bWMB
QAf2+1noy0KvSsq2dZwwts1lexialHStn//6j39oVgXruXtlIdRRUIM2lDbB2Z4stygBOJsSoo3M
4TWKjOGkBpC/DhN1MG+A0PAWeqj0UaSXXgUbuOiOfGAmWjbzYU6Hm+AoHLE6MTQ0iYfnynwL89Y+
p0Z6KmPUUC96Y7ebxg6aZeh4n0XQdcce5e9V5GLqbKquO1NpVItQEcqAU6/ZEMxy/fND+n9dXvz/
F0KMlpfr4b+22dy/ZVH6b//O3nk01420WfqvTMweFTAJt5jN9Z6XFElR3CAoUQISPhMev74fqCqm
66uY6K97PxsGVSXD69Kc95zn3D4+u78fQpw//9hfhxDzD8clpRDYoQsa5u+HEO8PUDuAkjzHhG7k
+PxTf+VsLOcP/Jahibv3z6jNfx5Cgj84trDDsJP6yxnE9P4nORvrn0cBH0fn4ri1wX1jI7D/4X7U
ygk6b/RAusV4vilh7xpxcHx1z4ICVoyxRYQ9WUV7gwZ+rhOk9shhbVQmbfPeLnfGc5XU/yYfQ5Uw
j+9ftlMmGD6BeJuny7F4sP8w4EK0MdPBr3Oo3VOAcMcESqTsYnq0foCHokqx8R+bynpUhDd7iSlh
CjoKLL1hXPtwB1cw+D+VmwarOmirY5SdFFaXu4rzkkwpNpIk604CC8sRR6CFI+/MqMq/NDUudkSV
/FjK8o54Ne9MI37mbvRN1jP/kgvmE0NFvfIce9oKv/ruOEWDjr70OjF4CNIjwcHwyv7qr91+Wk+W
WBVIJ7eQmfWIBfVOz0h58VLrXYHAOYgcF4YAHL9pN6PKFjelx3MMdeLalO03ruf+3lWg7rNsejJr
KVYtPSeQMMIKC0jfPNNJNJJZaYDP2B7+JEPOT/5YqGuqjIewOVk+To8EJHkfynVmAn1pk/F73YPz
zz0r36HEA7gjeymKrr0RJJ3oM3zNTOiQVsy1skHTWjslkdDW4MF7utnKIZvWMpohFJv6TiFjs67c
dt6RqPdm8zSoXxVjbTKNxtEn/VGZ7/UUEl7Puh04ZRcGYO5iY1OwafLmEkaaUgY9ntJuG+WaOepg
gOfx7deeRg2gVG2zGcRzzIiKouUcEAFIUrWkFMQlQHgAjeuTnrU+4PxbXBIxeMAPxSH9nYwI3TdO
9m7aoLPrtoRi8hOvQ7gXgXiPPIxXjVECQ02C6ORlT2FHpYt9aWTwfbSB3ugOjatlgW2zYdh0nYvs
U0Cazbt5h9qPduNmd1R0TD8h7EjPHy+NOM3MT3amGKiegQ5r8deMBs98ZTjrsYabLwVxnrzVn7P2
p5fAH8JtfclKmb1URco7UAJ38aNxY+YhjNV8aDf+PAKdVtU3MdUV1iN6hLC7BV34mPOC7gCb53vf
719NP4Xcs9he2lZmNxI/3appA/IgAykJlZV0yTHj3qdC4guLTbpeER8TPHIPdRm+1L6X7lurNzal
wtc0hobayZLBi3DGu0G32Mmt0Z2aoT93nQReWLASaFyye1EJuW+b/LvR3XkA8VkhuKOuGmds6wQ8
+zhdKW8q96ODTsVU5xqkFEf/fkO1My7Lio5cmZ80uJ7HIEu4dTfADIfBgiLb5k8YTg5KheKaxLZ6
8OocpbL583+xsDYLzpJyGBaiY+IV39JEbTGznFCVrVUUJsM5LdaWnIEOLHaHmeaf5W7ORIPByeCB
LxoHX9NTbBK/iwa5G51K3+TQRJwz459RYadAuRxgoo46JcRHuGEwsAxrhkhpZwwn3wtvOvgVJpx5
Z8XZATvQTZjdNYQ+D28IPmsa+/yEhn4rMtnuMH29lKRD8BdMuB7zkuJRiMzcf/ig0iw6Rir9ohxP
7yzcfps06R7nXjWPQmcU8jrp1wBJ5yVBG99XAlL9XMSwUnN5GKVb3tqlGLlZWlLnYXr3o43Th80x
iftmW/eJA9C/PTfT0qs6etTeTdECF4/OXn4CIc9Mw/QpZaPbYEUG/leQZPCAorcwy+2zb34Nytqi
ZP2HGrJg3U55sA1bZk1xNJd7iM93BnlfIVeAYbVMesglU0TqCXbuMliI5/nrjPmX5hfxIDWfokaC
wY4F6Kq5axgiezgvNcTb0bcuoF710emYYJexc+dH2wpNdpwfJNy3Ei90G8e3Bj4++p0nmVcbehtT
5DgO9g4zy5e6HfQxHsApu3SxBxMZKRdrTlXPewcEdWeM3mUyr/gaoYYXfESxX9DM5PMlDYaDTcIE
qEf9ouJHR1s0x9r3wbX4m8wFVZafkMWeoMC0W/yq8E5c81vm+8EJJgp2crfCydFNb17cUbs737hM
cNfL0pA+mS7bGby/nwyVUTeHNW9dG5RHqtd06HpatMdXt23H9dDAZvq96TURNCo7ZBksZn303Zmk
VeqMa3uom62ntYXGVlHdyLqj3JYhpvVoiFfU2OMYO3zylnNmMg/fnSahAwpmvw+VKcALxIKqHmAm
f1RhQ1NjL+G7DQwDpvDBmflZxpYVP4FBjPHPfwMQ89pG9RXj05b7a7/FbtzgfWLO2dQ/PXMIvjl1
dA6sDKM4k7swGJpNgj6PFZF9K4qTvRfTq8L4gs4S24Szj3HHCDxvJw27oVmPbpKos1hiUi/eaje2
T10DX6n2BWFBDCqXbPkyptwCZmd44DzvrUKQ6iu7CfyLR3EinYDLty0bZms601mVwXCl+IQdKkeI
d0oAezJ0pwuh/RhMa4wQ2gGTufRRdUAlrkrffRZJ9GPIwH27ORws0ap3MG/jfvSE3ms+A0No1heX
p+LykAa4O60ywyuaTEvj5fJl+aUXVeq8Cw3y+6sWJEi5KlhaGVJoueq1U56LNq7OJWYjjLN8NgRR
RZ7mnAK7AJr0vpbZD84QpC2Wc32znPDb5aw/uWw1DHLaG6323VlyJYDUAhPLndqdrLCDvRZcHeRy
hyjCAX90UJyTauGALzcNpqFr4JsvJvNKfIv9mb8UfTpjBh/TlbE1moSr4HJ76Zd7TLrcaMB4xGPp
HecKr0ix3Hqi5f5TcBHylhtRb4U/o6x76bnyniPXi8+/v4s9vvvPXxKpmVd2b9ib38/PlPkKY7Z0
9qZmTMJ7FAg0X3h8VK/277WyoajwfqEgup62bt/T0+cpQVcc5BsknHiTkpA5dYBYACr1F6VpHkxq
gOAOaYZxpHDebPNu21b+RBIHpuyI/TyryoODDPMkuvTVCPVASW62VAJT/5mI01iF5kIWs+6e16+R
Yaq1M8OBVtaCYYP87BPBug5UaaxNt6U1sFjHhh1da7dZHLvDdXa77Owp5T/ISW6m0kqOgTZvIefW
a9b51rXFCLSuf4tBjL0R/d32jh+ZcnrFRl00W7wa5YVExjOxZxQUbr9M5pZBfZ4e3DKBII5PQwRA
RhprZ6uMqk26eoJ4CzORw6rnr+ZhWCkYxH3c72ACPyLpbR8KV/SM/bC8mvqtoRF0zRkz3jSS3+zp
+JOeE2MXLlf8ernsM0ezdhb3f1Kk89LUc3EbTpzeIhJAKGcdVUWzG5mUpEjziPqwWzqZ060+htMa
hkuwCA9RdmNz6A79IkkotAlvESl4+rONBehjO+vwPTDm9GglGAxbRoob8DIiaCrsa9HFWgQQHGkD
XExEkXCRR9hrGS5ApcJlQEkC74quN8Zb01fzyk04bKdhPFLbUEanzjH2hNFjWKcIMp54Yfk+9otQ
A4ZpYKGAdmz7uoKw/Bmj6lAwodb1rJjQs0qlIGLfeetxvKzJ+C6ykLvoQ+hE1SIYjShH1SIhYTAP
bi6q0rzISwnb8FOfsw7J6dVFgeoXKSpHk2ITYe+d3NeWscMmoKuZku6k2ku0rGQRtRgIHXWj2KqH
rDpBC2PEN5rcECR8JksdOB2J82228ANx6s2My4S1A4cJGhHBrZDzknCJOXRrBlabMnvP6NHzB3HS
o4uYirnPa89aIzHP5UHrt6qk3UMScXgOvfA0oDsxKampB0iaY7Eog/miEYpFLcTxQFukggSIYqmr
0d4QmUjXOb0qh7KURy9ouGtgTjt1HVscJTWrkVPaSw/rdY8WR2cmhdlMTYTx7tDikdNgxafpFX3I
P1vFkkAQaosEXfzoJHjqwj45/KRfaAtzD1lkxTtkoPodQthWGTYfsNpget0H9hNNdh+RntcYCaOH
tOvo7xFEorreOoxKRU9pEljULMXtp1mTxOCvi2Katoux+C3Chndr0NWJjASRGG8Jd7sRVh5LQm23
0SDdca5XVVGkV7PREb4fOsIG322/eLI4m21AfhxDect479BzyKb3ydePRVBu4giHIJe3FQiJcePF
crjxDUCYyn7ESnArO9u9/P6Vz+Xz0Yb+q4youEv1y+tgQrLIxzhcNmnQEOuKYjw7E+1TwWTLS1KW
q3BMnROGquisMEdj7vKPcBfjW02n61WHh7zHcdZVSY6iS8Yt7/q163EizTp+t1sOrwLqMDX1pGUo
fOPNbsg3rsHMq91208vy1zBDl4npv2K57DmgGOW9bA/K5DNFMB5pcyyaR3BJnBhcADtx+NYLoe4O
zlFDhvHW8gwSKk3qb6wi5ULLPkQqAqa5qW3/YuJewhLMw6pkBI7BcD4NGJDUonQHn48k73Uk/EKY
16y2Hui+Lba65lSYQQRpTAPjd1c5J7+anltgTCffcPiASwcrZIetFMetcfI5ZpwyUMbpcrEOoofS
UxZLxOSvZy2bl9o52RlZod5+nJIpPwEuXtm1F28EVtOVnSkA9zbN6FHlDc82tk1HfLSVpusdEEA1
S/2Yt5m77rWVvOERw7HvIsO7w9d+7tIN2Wx9Z3GhkaC0v7BLe28JFnEiBN/g6waHUjoT71JlH12a
BFaFifmaJh3ork4PBKtGg2l5t0dleJKJxTlVHRuZ9wdMIDnod3faVEgJUUCOpeE1omyKgGo9euc6
ImQTO9dysDc+8tJ6BOLBBt8XZ5/LyXREVejuVpMx9m+a+ehXKadRCpyd2vb2nGd3s+t4jyZ2sDUU
+EtFfwqIDAwwvahPEXS5jVfQpkYhmEdQ5BpHYfBtJMy7FxIrTO0wBLUkM1ptqRFrhz1v6JNo6VwJ
aAvI1R0ZJaF5BOpVQ1tUCg114/vqoVEGhdkDGCGD2Cua0MJWbZq9tZjXJ4f7VjouKN2Y62bFQX3Z
bjCGBCw429TTDB+Ypu1CqivaINKHOfeSs6YS2Jh6cXInHLE506lTO3wES98qSMjsiBx+yJauc9PI
9KnW7k9V1MN5gdtKeg1cs0pWo+mmJxx7Fpu2EnfqPInucVI9cn2AhQIkMEzzVympkyAg852dcr6b
Bof/ikoyomTfi9xojjYZvW0zBh/EQbqTGqMziEVKu6U/PZhVCb+Nsfahqr+1iT9igFgCq+j0eOqA
So1172ywVsDZi6sjhLT6wYWB/4BlDR5OwZnZZEWvk6g96lIuPNwCRUjV3m0aI4w7bBNPOZnRTW3H
7t20WozTVn8qe3zoQYnaxKKSsXGYxh7mAwTUqWciNPXvJrBH2VEcGiF9MN8e6B+PG0VbcwDadma3
MgNv5RH3PcmGW02WA6Uj/3VrBE0eYV0+I9nVNMDhuUiUXT6X+WuVmuNydSrOtyQp1bNHTVM3wV8v
xtrfdwwmd3qia0pwIBit0L4XFo+hCmlfCmS61+awLx2wanJD30t8T43hUpmNfciEBxfbp7Uh67lh
DrNyPtyC7HKcfJ9djjWhqGDBiOC7mvodVqlqN+A8X2PriDY92sJujCNezMoV2yjxpmHl1iS6sEsd
0Ue+4y778IbaeSQL669KY+t2BX2dIYfnVE/BjYZiJJ6g+zqrvZ2OxZumV2nryP6HofCKjtyZ7qoP
JgowxfhMTiVesxvG35iz/FCR2T3XbfMm8vjZ43D0RplcsxEWjuoMonOt/IJV2olvUWkGFCGMGF5o
vsmoStwy4NHXvuWdLOuPDrrnIwGaL8UYgofkssUMKHzUaR3wrPLu7WR2LkizBaMqz/gH+aSFg771
rC2PmPtw5lCv2uNUO9pNlVNJ6ZQPaRLSu+G/mxPto6gXM1lg62BLXGMVNJGdTGjbVLrO9nYLyVkR
AN5P+cFROnoKzVvg2tN16c7261afSuV+CYgYn3576CSQOt9ph2cov68Mf10gL1169UI6WhrlInzh
1BwWT6UxdT/HcaItuuivoQyPiWk7N8Ae6xz35QWPiNiM+fzDzNrpqXO3pMySsjJe0cqcdeMhcQa6
+WmJnF5viv2OboGnr/difwe5pF/lWfoDOHHPMah/1aU/XKKgHHaGxLpu2glvBoypu5mx+q2Nr6n2
mifSg+ei40ZkB5U6UJZI0wy2YLq2ccPQRNY84q1sHn1TXpSU4iQ97txfw7E5TOTuV9qv9KroWL8t
69i5VEsDfosUlb0lmxwfaTDExN53UtcHU3nDw7R8Keeu22XIPVw/tiGi4SbCqb2Y+1/yVnzqDjvg
yB8XeZCvNFasQ9rRKBiLXwakF+aOXX0EaX2ehPWp+XBuerchGLkt7Hmhgq6iuuYRWHm+yZ2AVhBv
pRwWQu0/V2GQ7uklhMp+icxXI/DjMwmtbV7oaVUG0XfLEPZuLjaE17xAb3oK7o9myiLoJST0yD63
KxPtsaIvsBZcWoFjrqvMYqeMwEkhPDoC2tCUvnppQhWCLTgK+nirJ1IKY86hO7c2ou7zNT4txoKM
8K2po17IzvdoUh8wWl1yL/Qa+v3OdT3qwkn0I3yZa2Fts7A5jLWLiJLdQxflNsYNi764Gcbgq/Gb
fp/YBM3ogR2M2F41LqT1wT7WVcf5j2p6z/yYC/Ns++JjqsQe8ip+9iS8mo5J5dZSVaxzHg/XgGMK
kX7tj7UiOGRcoj74xbFlKTXfMwjS27Shi90Jdo2dv+aJfzAz9ep6X110w3WQoOVL4XQbfH10YGlw
AGbFuJf+pCEiqFfMuXEBG7nTCstnTgxhlfslDG4zg9sao/vopL22tN7x4rPmaV9QkxZkW5tJNpnx
+a5KXuF49LlQZh8ty+kKvyBsQMumFpj37pNpqV1qRldRv2veOxgz53FjqGLr+KV7zrGLKQ2T0DLQ
LAOepcStXgeShO5Ir4+b90esijFluCtCScZh2zTBhRHJupcPXk6gVTYWS8HNNVIBFCNTGyvapDnd
mmbHLQVJdtv53AfiklfPNBEhBUXx0JduuMy2DmwKnXXEq2oG9IYFgyrHJNFYJ3tODqVLoTSOG6rv
HJkSawPkFrKzuZY/gySNxCqPhguX+3rtpm68ZeW/AuyPdhXJmQj/yapofsNGexIIof2KwALtZcSb
MHly7zbxrgtQvEt80d3SN0gJgkdTbWCAwXj3gjHA3bofnO9MKVYi3Gva63TZ7aJh+qXS4EABlsNs
o8jPv7+UrWEeJ45AqB7GBSYBkeiQuYKrnlxXY+uHstKXMjlBHl3VBZ7HGUY0cYmWhHT8WXL457hs
rR1ptKfQ7E9CFPqC5vnF0ez5jvWGy3vHeQLIfFH7D5Y0v4edng8QOb5mwBYfl2/S0oIiYb+UdT7s
atpRN4Ef/pSAjneeE1N83yjkilAIAApcWC05CegorX0trPRqjGO56UltXvENfmjuJRvLIkdlQlt+
cQr8gXNtoRn09dGZ9XsuuChk1kBLdEaLkQVWi9Az9AE3LXdh79unsE0raLJajxuCAXKdpyRfI5f1
H5EZKSCK41ORT9dBxfG5bhwSZMt3v3/Z1vu2k29pqtqzFwwhJ/O6PoQexOgu668tceH17BThyS7h
mIbiBH3znpcJ6r9W2bYqPefZvIcCL5GKanmtef1YR2X2y4aseaBtGziKo68qHAF7WtZ4HGT5aA5m
80Xm3Gnr13K2zE+Bs1sQganmbjjNDHhhHvflAZobCzIE3ksVzQeDAM7B+DmQarmOaXtICjo52V/p
67Y4xlCESHd44vu3aCA6Zg7iSvE4XGYMHU13HmSjt1PIfRQ+AmuVhNA28crcAsLYUJkiY1tmdH0N
IK1NkwpXBPXIbsU197cWD8Vg4VyHSqwy8PjnMoXPEVAcwJ26OtVdUq+YHhqXwmUZyjOPPNuYPThy
TjeoHcUL+uVETqyc+J7SBZ5T6kp75MEEoWZV83EiFdgencw5wlUreeVRr4yJwKekEnNXJQwkaiOk
CwK2diugUY99Zl0KMafPrTdcvNKzvwHleSPvlK2TtJF7L+/zVS/Scat1Zu4i28Czaska3s5MYwgH
040uzBUUCOcCgnDnSxYafuuT2Y3zvUn6T1/OxvWtap2taur5ZpvkyzvN38BeL57peQdomFA5YtKw
53fDc1YUb6Re6OUpyCRk4WTtJPH3PKk5iftlcYZzTgvnwJpQiuAhhiq7InYMqWBMS7UH54gfFJCK
lRb+MhlkqyRK5nCDeQwH02ISkuOsqlo6SWZruGdJ90WmbsXV2jTRa0z659v4JFzXeaR3fdrpHMN2
gycmMgugupbLIaQWb70EHZHI/gutiumLshTyacnQDYj1akp1uEmj5jvwjhC9p78C12hoXGbwZoSk
XQA8jJvanDM2Ugccgh7LNR2edMbWgnReVdgPqUg/IrobH7qmTW7a7FeDMtpjGAUPdmuTb8k2Zr2k
fipswFnWHYdQjie4YBF4God8AA63I36BNZHkp4DE885KcgMNPXaOSMq7HCfx0Vds/LiJ+kcyPrdi
7jEkjWP4IivqaJMRprrVwgFynf5aetm1LC0Em5KdJ1w+JggX47prU1rhxkScgaszdWrM5z7TnGEK
zJU6OUeNs6Q+taZGLO3YZwvOUm3zzhI07oLadi5N74mjUUhvV+Q0FFKvfTJL27yqvK22Jb0jq2AO
rXNhuPXRWH5gFNeaITP35YQo4dlUEHZabtsNaDpi1YLXE0Y8Gbs7ZiJrVVOYeKXz3dvVuqkPTOTA
3Js6AOTefLVby/6J4MnZkVxuWJs+elcBknfqxEY7dvXuZOEn3BoP2Hkdb343c8R19IUPzXRs42m4
QR8MLmkl1qOAsGHmFMSZE9JubNYonXAC7/lIMCumOTFS+TfiVdmtcPXerkdqk0fmSE7PuKmsnPgr
wxTOPo6zJt0hLySngPtnzVMTIoRsA5P6bSjOkD+MPIPQlu6V7KeLtsV0aTqtDzr2rwmMpFPRK/fE
7WdfzdTu1mbIBGy2o/U8fTBURw50KnyDDq2SypzIek5kUSRX9npIvwitvEPhLhGqmBz4yC7GK7lr
xGxtLdm5m8qU5Tem76Oznfoe+E8y7lDiX8LMLZ6CINlbvfzGwb/eO37uktFNy21b9lc/NrOnSVxT
VOHZesi64DWyCIR2izqQzHZ6yMzSurWMopwqcjc1Pu5zR95GsISfR8be9P+RVKFk/cGtGGYM+HVL
jqsvdVrti9A0Lpy0eZqaEYY244GCQULeD/rs5nH8tvTOsy/RGhOXzg1iN1YAaB5vEWg9t6MiiwXH
oWozZT0WvnWuRLqj/zVlslYfw34et3PN+V4NXXebfeWeYyvcdWPKIjWB9C+mTO2GdKkHzLsS5ide
AKvJ72LS+mueE/WkarFJ+yebU17G8Q8nYezs3JLdQFNJsHZ9BiRpnhfbSIbVIZk93j5xkd9rsLRx
aFDv05KBT2V0yHn4eD2i+Oa09StiWP0IJ4kiBO6DpwKKgjboxQ7Qj56qMi4I27aCSsUYlrYTklxq
50NhJtGmyChXXAaiq2gS2QVf5VqhTz1Hoo0ZyfkPbNp4F3t89r4hH2bcdHCzx3j60dl19+wygQ6U
fFEzpbeMRlHOhmvCsWBtxll1qVJ4/mo2zokZrWvGN6spMeWZz6Afi/7el9nOdj2ux0Gsd9QO7F07
m7eN428w/6DQlYJzq16u0NXOJ5+/N8083gzaZPusAWTF4x7zyrlAQQzmkUxKSDGpnSiJqSffj01h
nUKGcTQLxOMp9ued7Kyv9limhygyqk1PPnZdOrTt+qOXUnBhMDJ1q4rJ2heCjNMpTZ5B1RcA49hS
IlwlB4HytPJS07jy+FOePhjjuTNEV/tr3CfJJWjKW5VwXiRm7+4ap+LiasZyrZpMrFThPE11ulR3
EM2ueOOsy8D7ls44vSZnUOvCJzPdeAQm+hqohbMwFDjhPRn90VoaOcgjxg+AeNYwh4mlAoAoM8hN
Ax4l+j3zG8Vu9nG0aMecInEjEY3EyAwJfrx874glHWWqnAdZeYI6XL/dWUxzr9A83TagE5YYk+NV
8qY1Fb9/M+bd/7Ri/93zbi+WsT//8/Hz//xvH38ntEyyGxyjgSuK30bQv5neqUBpif2LdmtH+bvD
AQMSEr6DqryEI8lyybjBqt+GoTxioOZdIh7nyfiAzrcdTJb0S88twgz7J6tjwsKhaDXUyfdgFgfR
+aQ7/JsfpdyXy+IXVzucHVr9Gx/9YpP/5wPwTDOgttAi0mD+w7WfRZACsgFGIJ/M++L6jiKvPclM
c/2bXlMrfRzdJvs3XjzI3f+Pfza0Fx+eyb/r/hM1OjXgZIZZdKz60aso8cxYYx+sbfhxxy70mr07
dN+MpInoCUUAzGykhyqw4xcDmxoQoV9ef9XSvndtW74ZZv+M3L6SRkjQ2sAI0BtXOuAlvo757hPe
3hTp0G7782D3HuN/nDsdtxL8dDH+D7w3XPItZiWlu8Ffny5OhrSnaZ5xYd6Qmhgk/Xh9gMMv5Jy4
RmH9URV0hCsZXCOyULzdDkMML08unVbs7Qn0Cqe/N5gLK+sDR8xpNIEYJ075pXDdm1/qt4RIec9l
Iy/2puGscIcfQst/tlP5C8jPpxjdG3ANKEH2B83vd6ndexb1j65bvdi9/VMY3kPdeM8Ezl5d+i6m
sDimin9DhcbzPEVnM44PrWg47jTpNXKoiIlNYNXRvR5LdNH0JX4cygGjnf4Ci/ju5bi8hux9Yp4U
pt6Oseaj3xnOkdzwjjZdsZ9NKnnrEfhxkHn2IYQ+sUvAT9EvnCmmwHJ6A1yMgSiltaFEr3OwU22x
0iyaQkApXQq4jZrn4FxSnWVgSvr/fuL/DrjfIujzX9aqHmTx8SP5yP/XXX98/mySv7uK//rDf9H7
wz9YCVyHqlQbjLz4W8Mq0aYQ/+L/LUvl8/yXq9hx/rAhyv5lNf4r1OTgT/Z9LwgdolA+Vqn/kZ/Y
/udqAUnVxlBvOpZrhfwc/8jBRFgQBzAo0V5qYFQodzF3CwLmy+GkKpqHEZ76eigAQhGNty2ngVpo
Be5bO/fDL8qGOlozy/zs6UC/GCA0z3AmJzB5IHwuyEUE98lt1FvPSUSxhcMKHqqd5uyJEU2UXJ2k
ccSx9D3h8RFr8yuKL/4qiDsgdDphZH/m7v4ldvcvm8o/o02UfIXuQgCwfDO0OcKyeP5tUxlScD8R
JuY9ZXvNFnim90PHPcZ8xqfTz6z1s4d4DLNvrl3qnzoDObZJktp4bDCOfUt7fyAcINxkO0nsWstp
XfwQnJvAZIRmZ61Tr+xjEugJiewkTiHyaTguVMB4AUOpSrBV68E1/g2El+6Df6z5//qwwDv868Oy
/Zwy1YCOd829KWhFss0I/wKiqo3jnLflPtcVUlxvcyOcKfxJA4YqoNSesRUzAoDG2Dqqeeody1v3
M8nRYKgx+i0x6SFlDEuvDOa/uLoaIFVgl1/VROgT2vh41H15Tfo0PTR11K4LQ83rzAsvXUEbwmyO
TJg850CTznM/+m+Yn5NdYegR2GSbqR8KCMoqbBR+KD8Y11kAvNdT5FLCoG/oFUuMXQU6fjeFNJ5X
mOs3fjUsuJ9o2nM788FDOcX7aMkE6Q4rOQw7eETKKg7j3IUNZmJocoIUrVd1x9hiSEIpupy+inmc
dmYn1SHxRnpxtfBPXqzCzwwUGqy5hA+ENqJuB0A3gTHR2PLFt9zoRSZZ+Wb2NVBKCU0xzuVu1pVa
T048vDECpu7HxkfZEFnexHZ+BYIVPFBOhuJjpxV4I9Pa+BrUF+0641bS8Hbn8ryfFz0/TMfEWhWO
N+0jFKoZdpasX/q5qn4OcV/e6PlpTirongk7h1/tuQkY3yt2V9ulYwIzeeSsAlk1MHSQ5OiASJpp
Brqf9oTGCJl7fUnBKvezEyPs9mThMZCWArI6D292mfGm7nB3qiK1v+d1nRwdUOWguGZsdkFkBQ+h
wKlGJym4eCUbcZkHbX/xrJ58vxNh8wA+nA8YWbP5apiYgKoU8xCwRdwBs/+MEn7CjuFjSW8Som2R
l5cnncryRTaF86kYhWLPHCf0jJxwYBt5/trSCeUZqaG+03yVr8AshojYnckAH5uh8nJFb1ZfbSpr
opWcNDMogaKEVNS7e2can+OStuLIb3oMAqoOd46GxsQN/iU1Q2ZE0iqehUlhqA7Cd2A05bfCy4xj
x4Ro3Qu/eJAUCPtU7jBQ8vo2Zh6DTg59/7PIM1xvY9hvCzf5SZtd/JK0A11L6KnpkSgVrVR9TLzL
LC5DNYefbi3il7GHEoY1aM5WLcvqAfoTWJehGkG6BDQeZAW3bcT38rFESu82XiVIAwrd1Z8MTx8a
bSQbq4vrXVdjSZmdqUAecrpVNzt6jxGBQlHbIxlv8xYGupK/cEPFIEztwpOyQSOTK+heCj/Nn7m+
pudhYNBMaBaCnVATbW15vJ/7Qr0FlW++4qWfd9XskPvuJiSBIsHmzKsFvjS8JWl5qtqZui3X6GcE
Kat9UyOkKJWk8c1NMveBZz0A4Gd1ly7+D+rOY0lyJMuyX4QUKAAF2ZrBuJmbs3CSG0hQEAVRcPL1
cxBV05JZXdLStZtZpEumRISnh7uZ4ul99547O/so75NDu1TjrVG8VDTVspYjxLZTvF6rgFtVXjXX
xcsV6DtZfs9/HxJ6bp1dqqo/i2T68KV3so0EDzvNr6jA6nGRMHzcmlVeCe2scCZvb7TAYfIJW7HB
bmDM6I+w28OkzJPOXVbXpfu9HOd2oypuBmgPRx80/jPZRCP8n+8v7n+L6gibqnLKYizyxwF3mH+Z
/4nZYcZSMZQW3JZbsET11XH5pvCzrj7x60WfnVT9Jajy8sYqJAU5EqFnYsR2TrmhHcDLdsHyxB2b
4YPf3/zCfuW9jM3UwLbWHMCRU6ljkxHh6xemSy6a3RG0AtJZTqETF1TjPmLcP64A/1D2Dm2lU1Jf
PZB92wW/jQWHaEg+0zSx4CYMDrfIaFRZGEiZEUJI2rvvz+YbKVX3xzyYA3DkvPxmFXb/4KouZbo2
uayW9XC0ym56q4yG8GKinbvicLoaXCCOgKUYwadhXFgfdf7OXgBapdGoMWbV0EgK4vo8ZAoHbh9T
8GsCHxU4Zl6QvqFWLhwsn3YKKDTHydEL12DVg6JhGcnjyCheOqooIS26PdsyPBu/YqMaP+cMkrdC
EkNpbC351k/ucGLjpn8l5BRDcIP201Ibw6sfS2yAsZG+VXXqfPKHvTtpD+/uKzmczYX+NYeSjr3Z
EOYhEORu2QJ329pvp24j5jJ4Sjvs1KAL1MMwlrRAJrlIDwkhzFDb/RJOOtbc32lrMeFrHuQs1PcC
eOsrgazG27aeJlZdYvqE3m3spyFxcey2gflMHSb/ulBHCnoTaQrkl3vliAeiWObzoydncGoNIfV9
5Lg1xjdnVgCEl/yx53pxxn+UPpq11sOBPr4Zc4qNpt0KpoG5mk/VoKwPe33N5xUFmBvNIEdUObF1
6Lpzyo6Q5U45kNgOFkWwZlRC8GQgXrQb4qa9a4DCUFhhPCc8D3w34Uwvgs9et+Mv6gkdkMSoqKAk
LGc6j1FQ3XF01Py/HQekQwskWtbipRx0NBKBiHJAQL8PKsWYSL5l4q7lkCR+oBYtNY6etZTptrJS
WKn8IEpqQob+M9F8b3ezWcl7q2FlhV6rnW5rmk0HdoNRFGgZtvwjGBEsZPQf+N8U2AGaeKaBlaNt
djP8YscFMtthDSk60JdAucwkbNbniq9z4OXB4heUUrMx3rcdGjZEvag9uwKRcaNMbJjG+hSbQWiD
rlZNmwJoMqlIjkx60jgBl8tEcUaYB8Z0CgLeiZhdzG3Q5tXZrDznURYeB5h2+lM5VcAtW68Ut4gC
GexkVQeMubDeE9sj5Ntg9N4T4xG/aifoHskZye8pbpr7gvvjzeiz7oWKkYzxrc+nZw4SYwoLAHR3
VwSjj1Kd2A+uYffHhhgD8KcW9XYkIdBsuCDIx2LWyZnGx+Kh6wmebTQJm2+UNkWHJV9rZT3hfSjb
lPs0HlGovdj3SV1Y1qkxdDxCI3CH1xhK8rzRKP+7kuTD6zLY9t5zJ+elyCr3Efq7XJVVE/AMQ+h7
ZTb5CdifSZ6iF0lIa63Ek42eGVithAlJbUeOb7K9uRoxwR3G4GjS8bCz8OWgYiVujngBE3LL+su5
x0Whjin9fjyr8YnUUJz45s0ekJYgt0gYzrOFBdHV6qIM1hzkrJpHj/Q+GTzRFWzksuUxjQ3zkxtI
9uIv2XgeoKteEno6EI8c332KenP8kkeVs4ex1LEgaoruW0dO5QO0tmDBrIDqm5Z7TFq/PGIv7nfG
0HoXSwcg4JHP8p011809EgYvKKAVFUWX1nSb57I/j3HmPc0p/QjdSOxKJN74sJQOsbtW2DOVFFVM
36BmLSBty/yokAfPVWbn+07Z87tAaaLUYcn661j69c5nxtu1g7msPVHwy+oA+3MwGzz5AtYszKD+
ZWoE51ifNvm975z4RBgiCtkwMLuKtYw2aoJ5dScW30ceCO9RC/lXddTXZmuR7cKsxBNISMRNam6z
TLqnzoXjkBFYIF/DMRpYFlkq+bsl1xymgCZDGUlgkGxf/vRrMb2aa69uF6D/l1k3nnQn7UPaGdGt
Qh88g8KfjtQci4+Z0fp1+V3ZO45Zs7WF/iI7l2Bp6trFD9jTxUHmQfHs6Kp7yjAqMVrA53Qo4qIk
2F3rghku2gvlH0kMOj+nTxiXL0JiXfKTRAnDF1Os3cPZ2kIc8e3ds8nFFzWvJcUQrN009NfuYttj
FiGQD1Ha083ZStlYY/tdH3J5dBp7P7uUYuQkqolCOYYJOruoAwkOvVGnQS/UJ/OcOciUSuUee7wM
I2VlYJOc/gVII6yGhj3xETDDdJ3ETBaLX7khY4NnzfjOciyTWmpqOiWsaCRhtczSOQyEHOtNPdj1
MW6i9C3ODQqv/LQti5PtJoPeAo0yDli2vQeh/ZxyrwYF1ypFGEmLAB5K825O7Olg9m4WplNuvs0F
mZFNbzntrXWL6ho7ln7SJYK/ncepZOVdJiRheETH/J+s+RU1lz5bryuKGZRbxZJ0Mf0wBpz/kujB
rDb9mHZu6HQNFQ6FGXUvQc3DEDNtfa/Gns+lvkXtEs6xi+pXM8nQeWChE9QVffZtZra3vCqr98lP
9VPRWRkGJmNdn/uz9y7k1D8AjGqhwS3jbai0f3KXNnhu4MZQnozesBmotiVEKll7aXdmM7tgi8I3
rz+mmgfwrOPlkoIoxNqijObgJ5Dmt7lunM9+JqlTTiQhOrN1Tq1BqWY6tcnVzcFd+UmGzT9iDVMa
LdGzLD6lZf9KKTVPafSOW5pp95mhLK1Jl2HVLTloQv54n4bFItNnJ/fY28WwBf9M68nbTA2X7MGU
JleFYhl+znPf77iUaR5JwNEX6IubGuYNGDRCYKR6/Cv0tnlbEX29BwY6oe9SP5oWgs7a2QETxvuc
cb8GqH8Bc9/T/iqbX+bigPBrm3ar4q4/0D2S3KRQAXlrDG2syBv1UsdE+QbdZR/1MMsVLp6WtOzy
Ft50ZmrflRWAqzVmfVYO8DOb9th7V5VNvg0KOz8mXp1+NeRSkG2dc70LRttKoTU41gkLj52GqZER
C6ty8PcbmIFZEzaOTg8TTrjLXKYoyM7ife9KwcjRdjyvjT4tjqUF+Lo0a3Prma0hNohMGoPYyl0D
sfgQKLu7K8ic554v8s5Zau5oxJ3PC9yybeIyc5pWPLzqzEegxcl/S5SFfDEOXuhjqCQXIxMSe6lH
CgfjzdG0xuKaVLplrGqAX2F/R6IiA0D8zViistwKLEVvnSsj2C10sbwYpAjOlZz1Fywe3QUTeH8y
Z5frjnRb+w0QKdlaLPbvBScYM8YyH2v81KH0dHYkcuIfQTpGYavHNNhTHkd/VcR9pQii6KWri+KR
3GiCwlHgzRAmji0veatpqNo7Q5e/iJVO5jSjcZWeqN6spBHcLVEA9lQdZd/+c334fweTeP230Kv/
BztbhQnkgLD+Xy59/w1pdftakodt/ib6/tcf+4fuGzjQqWwLfVW6rLBsATXqH0irwPojgJMALVw6
ABP8v9AkLPmHGyDM0smK8VTaErnvn+qvZf/h2y7ve9PmM3Kx/I/UX2rB/i4c+rR30ZjmQdAKgFP4
7r90qcq6xSdmquDYM+jiP6x87FCk20ba0wwHUkJfFyNdUZrq6cI9DHJiC2lnQPulE9oRr2sY8zzE
1sTV2iRQTGG8cGY2bJvpkjLYpSMXn1T5Hhn61Ro5d3jsPyQGSIZCkAErRxiRM73YrUFcoHZgnvM4
43MP8Z0OKCcsIe1u4nFOmf3TM9oLER/OozyA6Mv1RBtnrGjG2S79a5UvzTGy88dGD6ztnbc265+z
dJEbDns6oJYdVTyUsfVmFhq5/mCW14hs5KmjRJxSqlOfB6sW2IEozMqcGj9b3j5mnygtbrj4MXCK
lkhAl+qdqMwvbNbvZfrVKxPjXii3Crnqnqi+zNi1teJF1q+CaV7q9InLOwj8FH2jjLaJZr0KjDCn
58FE6p6S7TxEQC5l9EuRP966lE9jsyR3OPQ1KEWGY/woeIgXNzFpozCfW3SxYzdwM6dYdhfYXfxh
B4elefWjPnlkxCwAchJvwmFI5YcLaHUdpOgSqDej9Vnacf2IH54VM3E5lMFmz3NpCnu/9w+JGsx9
BwsTcTvw9su1GLA1oNtzUTO8C44pmmWh5bL9smMFO2uuXlkMD6HrtRKP1gpDkyMBObKFyKQUOSXN
ZxEACrSqNDmkmtE2GmSwmb0Vgupn5ymaePJWdGfJmvSWbwX+yWMNvkVz9Ih5tu95zEKwh0X/SKEq
WQFHGVszEUtoFdF3GrwpO4uriHWDj1+xoo6r8RL3gk/hRoEbPKoKL5fu9IsAkhSyHyXjnyXtMYX7
FQY1jYTkKc6Gbb1M04BGi81uM36B7W5dLGgqh7JP7mCYzXNOliLJuXaA5a3wCaK/RQJfI5oNY9w5
znErcG1cjYPkm2YA0KKwy8Ni8/euu4WY9LCRHg1amSoe4qxi77quY2Mav2LCKDvt8Lhn20A3ikL/
GN3+0kvyjdoZjzEz3HaBy0XrgW9f+hrXmK8ei8D55o/zmyEQ+e1IVwd+asl+5rvCaywC2Nuz5wia
TN1l/55D2Tj4Y39fmhLumsAgVmBSCtxh5y1seZNOncHJPpTEHDAn4JvDxIRlf/1PEiz9XtbOp2dQ
n1fNkTi15l3OxYoyQmrTc6YId8s3sJTKAxnnJ4HacqeB7SLX5QN/xZ3KTQDu0cCwlEY0i0djvM2T
6Qe3K59Fi2VgXaJbi2akoyzy0Iwq8MwVyOGxu9bWcCEXF0qrO8529Cqc9hw1aInk7o6+410WeWxb
9VRxWdp6MfaLRkevnWnjVuvtDDve9BZp5qlyuELQeah09w5aYZuBCj1lRXn1VfUKdBe/VmBEJ7dM
9qb4WTssrlGdNlVTwHQ3ff9EY5lAQ0I7c+WzP9kmA8Ad/veMZNJBwSUfptjSXjR0cW5tyfgSLGDi
ZfA9ighcjHDb7lncrrh8pa9LkHlvgV3x/YpvhZqTi2sKQGDAaEDSV/a+z6326JvecMZSPZyJZ6hT
NjrkqeyGrog5NLNEXKxkNC4Om2J8uqZ7rErsnq3Eo2aMvuInmFIGtFAgVWXdV8NLvb3MMZ/CbfN2
uZ/Im813GRymF3H9UB1Ve0VunXPXss6Wk6z5h6p9oF+x4LShpT7YJU1JxwBi7Hqrr5R5bCjUou2k
oW7Blsd1JkNRfhG8G0HP3uo6+aJyA/Bse0l6ySFSLJeGlQPKBViyKj9BiEWaL7Bq9WFD6HeDTiFg
m5VfYWBInDaBfwga/7M2pu6UsqPfaUHUrK6n+Zi6lE/EffRrXu2YhVWcaibgnivWxsE7+r0Feqc5
wyHIgymXMc7xzP/emYOFtd58XlXabaPdnzridoDjcQ4tGFBEH+EmuzRNjghtO9twzK0dz+KQ1fok
Ih29zzr1Tk0+6BDufvTull2DjTc0WgJ9LvlXvD63Zo78EPvpssV//H2Fh//Cgzc1ww+y/d5zwBGw
W4Qod8PEyQHLVl7tzMjBvWY5V1r4R5NPk0bWiZ2lDbYR1jJtmYMZQYMY73FcXOw64ztl8242M54t
SAY2dYGAwTHYbWI2aYDtMJZhA673viBo6qxBVEM0eUjLGq+kpFEbtxCvY4HZm+c8nRBdT7DPWY7O
4PNYx+K3NVFqNqNPCD7LrDicxKkIWt7IngLvvriPeUuNRBaT5dNL92Sb8SlmTYFISb2K5RFncN3+
s6i8n/kXoIy8hsgIWrb7Y0TrDsERbRPfL86lNzyYSPyB1Luks0vCbrgxaQKLhvbPzJiOplOe1Ipi
CTAz0wcYutwM+NxsNaF5JTvLNL4l/IDqifcCc/9VGSy6klQ8TmwiN039CFd3z3QdpylnYXxnq8JL
MMd2Ntp7s87vkWO8rz9iaTeXEVP5qJ3Xkv0NDSyZQ/tZ9sPqp0M27Eu7PS0mtdy6OHXdVQ4SQoes
uk0Fegpzzp56ka9ge+k2FGSTqh9GI5+QhYn28l7RaeNvTS2AOB+wh1jI9wbAdBNsvD1Ry6FpV6Sx
eoBo7uO9nfvhIbUdZ5tHKiNNnvw04/kyte1HgyRtlZxO5J0cjp9h5lXdkuGF8HkdmH9I54FyCmjS
0w2Bwqn74KH+vYtrNj9Rf0I0yx86Aaw3sAyezlnPoztrr8RSDlKUv6j2/ZFTFZPRIhBae6OKExQg
irGSJt6zrtx20IEuMeFgR8xXsTrvaHGrAdOAJOPy9u5kxs2RPUorAitJ8+rKisuhXivpJ/OWeN19
iT0FbCK45ubwlXgd5xq8oLKa4TmBFoYZkBzz9UFblM2NxMi4rRvUBPPRpUKbu1//PNZ0+tqI8Ut1
6Xuz3HaO+0z3H+oennSoD2pDjjs68Gr9Hil7q1tsmZ0Z4yTN8Se0hkLHIsRq197nwhizr+TwLWWF
jNRxzfhZhWpw9nrRrziReoI9NMz4/s0ojLNEnaz08M3NO3pWM06XqZ73+qHw17ImW6Z7p747g5qO
jq7fyPMwQvMZBr2aebBE0/bAUdPNj7JGuRarBVQwHYrJDfNOPi6DmEIgQtbGVVsrp3MNLjlGeHy2
Ho9cczAYaeNfjHui9pLd2MhiD8gA77GdPxSt5PdaDH5uOn7vdPJaRgwahYF5y9ozTtrFmV+mRy3z
yeNDEootZT1rcQIkNd0CUQGiYgoKK3rNd5qLLSyf8iCnaDzHAV9CZSwFWblR7zwHscjUfkd7nkS5
xVQ+j41LYZgK9nnC+TxIcmJL/U1pecED25/jms6zyfdWrGIuXqoAI5bw34C0tzdVLfJZlacgV85D
tsTtHSC0g3t7/tUttMxg8orPmv1ZB71A+9IIuSd/q5fhIgRDAf4v6hyTmTftCHOieg8Sstm0Q3np
7JG2rc0dF7BngaaJApPCPE/rD4bmeT977YtDi8WmT+SRKrMIHWHA193dPWHUt3Lyn5hHDyZaQdhm
RYN7NHoP5vY6iuIiVgYnci1ZEuGwjsfyvrf4FGVR/MTP0u1nOvysDpBDoOb977lYTV9Ndlqu6Y07
eNZkpO2q2Np1+oOv4t6w95YR0lUnRyRGH/BkvwR3lfY/4C3tDGE/1TGzM7cHNtpcIaa8z/qb56qU
swjzrVfjYuCpQ9IJzcPPwMxgZiNbrLDqVRVbo2xucfA67zN3k4HVC87Vg6H8OnRV9NXN5aXpOocc
VvpOwSpgvBjBLarTk0BgdMbkJvK1D6qyo61P2NrfqoAxshwQkcaY8oAh4JmrnK9gLk+N0zylQfpZ
Ey9DUM+2aU4Vkl1cncnPj7wbr2ZbnlOQaIRa5j40+3ncrnlrszoNg7+clnj+YQwUAUyR9WInSJGM
O9MmdsnM19ZX/nkvqJacO54nXK84MOz0udQT58PO4n6xEU1ZXjH/7DyFagmxbpNFxfE/l0P+vdDx
NwD4/04x+f+IAU4JuPgfBZPL16aEC66+/k0y+cef+qdPzv9DSugDDJYsSmCAI1j8EwHu/GHieXN5
H6wfhISM+X/pm/4fDu41HLarr8vjT/2XXiLEH+wqcbbxKw7/4vr/EX1zpWv+1dLrSt/38JfblJ27
rFD+xWflttLAk87yQ7aS3rP57kbql/DL/dCp0KOTt+VFa7svwN0+SJ00m7/IS//OEx0IpJ+/fwUu
hmy8eig3WAOt37/+FwMbR6u9uFRKwkmq9jGdAluc3O4tcqBLq0S0+Kq4BRO6/HOObH3y/VGQ33Ev
ZtXVX/QgSNhkbRmSXvqa/c5rmOTrojYn7OJYcJEsZ+vVqli3TfKQdIgQcs0VJmvC0CNqWK2Zw2JN
H9bWl3RNIwZrLHHNJ67/4q+JRZPoYpaZ3j2RaDezM+/BMlsf3H4T0VFcMVIrXkxnz2HrlRKJLNZs
ZOunPzATfRB1dh4I9oK1Shlp7BoUMdFKZ81YpoQtQcEv+9ht8X3E8c21NYm2Upzsccgvvz9wE2YM
Y1kY1eKX3cJUaq0fVX5siHlO9rc2P6a540M1W8kScajdykX6SLsd8Vmi6CyzxZgQv08ydlJEw4lv
U6wl31wLkxi6NdVmgWQyKwZKN+AaNTp+AOkV7zohYZ6Y85VKRALGa4pV88hGyoNdsCZcgzXrSgwH
/ijxV0EMFp9MtKZix5xkcL0mZa2o33SxuVNkbtckrZ+vLSIFlWgFXKgNeNiASDJIcQ7JoxmFPiZL
DE+kc90Ht5PJVq6p3Z7cBf0sZhZdWamyjag87ll6BKpB4tch+su+CPpN8xavmWCMTOFszuVDohls
80levKbc0RA/UY1Cppg6HDSmBxPAoQwI7LO4r466FKwJVjKTLsqv4+iHmLtwMjXiEbR5g2ye5DuZ
xuxSYO3wO+Gg1U2Ht9x+CvKKTXEykoSOUXTske8xrrp93w7G1UnrkrFmzcqQpW4IVePchhDqcDMM
1sQ1hgcM+y47z/ot6f1jRzRbE9FWRLUpJ29YTR5IE5OwJsyNoeRqi6zeqTXnrdfEt7dmv92UcUUQ
B3eJhbPQ5LVGUDyqrK+gyy8GAXKaqsA/ExG0Tp1cv0tr0pxkL4GmmYzVwDc7zt33qgmTNZ0+cdXH
95oSIGMOmhpU+d245tmtNdme8xydGO73Qkf21izuviioViUNbxGLL4jHm2tOXq6JeZpLw5kIvT/g
4Swi6sRZIn+f03XuJ3Dfr8n7KjsEaxJfE8nv12x+TUg/dox9K+D4rOl9jIvIiGuif1yz/R4h/1Ht
bL5aqlX2BQgAEqPsPEt7R39ofCnSd8Ht5QpUL8jUIV+C15pbTR5hSYQtkFp1HgI1NDctQPQMq0WT
7xeoB/XKJXAH50fXlhdQUHSMreyCGAMGS0Xy17FvHO0VcAAqnPuABHmgvB9TOn6xcLTj76NBacWP
LkSXsdxQDMBL8G6uH2qrPkZesy+apT/TsoIovSIXAtgLAwyGJDpZE35loPyrbRCZIpraY/CewW5o
VoiDD81Br1gHawU8ZCvqwVqhD9mKf7BXEEQPsxazHD3lquiedX2zm9R/oPeMVsw8x+mQFNmmn/px
b7tqwsCFiDRCY0lk/h2kyIpmKb29yK0Ua6o50CcIskKp4afy0BKIPNrbbhAGbUoby9ipWM7PsGO+
E3tZHVlVdV1LXtIVjhFByTCxMM4rNqNppp/jSGilzFKCTCtcQ/JfTmCD28iI3g9J9GaXJPxcKieL
IAGPurRgOmr54mrAHRYnt09I6zbVpHOM4DmNDoR9y0OUCYs36agOyQoCgbKU7+FnoVRBCclWXMjy
Gxzi/Zn+Bok4SXXvXdq10P1iQGNSh6kJ7dHp8qel8pqHbsWSeCugJGIP5/WNumBEe6TAzd8Tn3iq
g8U95ivgpIF00jUgTxLQJysChQKG5patWBStjfhmgH24WKNx1hye+4S3WhiwlCv9Mnui1DvHpFPo
Ux9nL0HbixtxlIiLr/dAy5dLrbdd8raFn6llnO5BjOqrV7eAH9cPZLx3lATETxZidxsVDwNbxC2G
FnA9HVWoFApVsprfoQJMofD6N9rvxu3IYvpcPA/8CqtHkZIpiqIvFi8VPBkRmpLRvYx6MJ7l2Jx9
jzxeVcPnTymLw487ggXJgyRcJMgya9WL0rI5gLzMAll9yglScK+CFNYD3FslneZV9n67ofysHdth
Zy1WjKq27IDVg79VD3ORQzg1NOZuYXS3wNxFlRldjaZal5RtlV6aEtnb87ezqYfv5YyoHQ/PjVmI
d+xXLwGWjtLNlhMSsfeEWWKzTLZ19z0uuxMAHbvJaL18pQLc4Sbhdnsawr1rAboHH1Z3WSV6oi8t
jm3Ly1r22oXaARguL5XKvyQjO39CuXLTt063H6xuoLmND1H+Oae8fH05dHsQmOUmMsj1qMl9j6EZ
vWp4nFXmfOG8Ea8J6aDqovM2+PSg6xxkNifbKlavpKNviFufyWAGn3RJ0QZJwroQAldraqEJGD8J
LfS7Oq0efPDj1AiWJ1o7fojMA2hcSveYZelT7LJ1FsTzHLxPm5Ugg3nFEQeW5KCG/mSrFC6NTpCA
7BebWqVHSYUxHU05k0uevnvOQq0CyYiCVVHC45iig+XSz9NzmToZaVOpj1ELs1F6s7gMg40CxRm/
K9yo55pEhchg9gcXjtLe7BbMkH3EAyWD2sWNTTksDsrafVtBzlsbx8vebSva6Oo+PQHJ/KqC/oIv
p38NPIQGU5DTzwciu78/zLa1Dew0vcg+KW+lAEE1ySPSVXuefPUUNU30wT1xy5EcX6jbpBAC9ClI
KsxdQXS0Fy3pFzHrm1pxz23xNbHFvLPSydqngJ4UeJZ73XKct25WXKYE2G4wu/q2VPP3kkrQXePz
+ws/TsPKclL+OgbAFhmzn3dj5gB67u9F/A2n4dZCSd0FER3q0O02QBJD8FIgQxsb6T9P/ZNDFuPY
Do6Dyhx5RLd7WKLdmJ8DfmKbnvT9oU+luausBq+iQy+r0aQU1axUwFg4hE997d+5S9NBWuqfDpVm
TxYvAZqYMZ7nUyoOo4HuaRr2dLIy9ANLV0/WILpLNGf2cVxmunzNgAAZnIDGGN1QB+onEJH64Jtv
cNGLLwYtDkHwmhlLsu39mZatIOLoVDOpME++zMkyXCtn0cyspc+VHSiNYt9ynBL9MGWJfO3NJYfx
7ZVfhml4L/E77rOxiraZAK0OA/DZAoUV9kNdH2D3xnzZ46Z1XFh8fvJljozuQpKwOQBGA4dE9THd
j5HcdA5/OTfKYbFWKVN/CyhMmtGpEAit8uvcoB8tOc0s2IBdz0muTMV1uECf3Ro8c0Lwu8ne9gd4
iviLGFPzD+Q/uM6gXHbQ6Qa9cpOUwqm3rH4MdlU41uSFYnTrYTQ/qGYdXzBwGduhiu+GMVuAgrwA
uDHcy7Hxyg0glG+wb/utYVrWN958K0q7+hTjeCrjf9ir5kOzYviHYhie2xQfowfakSR/ucfrke68
HuZeoBU8K1X0l7i2oyffKBmOfL5HVSQGqJ7ZoxH7NRPwkF5Ky+nY77FIg9hZ5cbr0PnsM03w89Sx
4YBLmvTWje2LmTf9o3YagJeWxAJSxpfGzh4oY8ApPQCR6itxUKpBDKfJNVRIZBs5YKDNuoLNtr2Y
X47jj6xmUJMQyy642ltVmmdn+amwylLuubwEQ/RlrJlcVC6HDdNQuaFYwYD+3mVboBolScqWNuwZ
YR9C2c4LRqQMZ8Jl3+CWcUy9wsdjBeTevAByZxlSx7si7vhp8+rdkdEGje2ANI5MkL1ZEuOl7GhT
jUQhd73L6wzqcXud1fjVI9V0SbMATdcLLmweowcXzvNDVnCORMhysCa9U8zZt51Gh1tbmXhEXars
bIAQIFPQvAl1XdyqOze1GE5jN9+qdpLYzGLxZfG5Ko5jYjLidvVzMqePFAReADZgbaq4DgyrZhUn
kWDRhjYILty72JUgjV9dplr2uyXCGLcs3/E4Ny9xb3MNZBe6I6Ki90OyGLA/AIdao5vskla+6oYe
0641z/xc+lPUB9/t1wY/9CEzeDnUsXOkNQi2aT7n98m66PrVShg8A1M3FBf5CKiEWx4LLx53k7cw
0A2ju/HShA7tfk1zjzzyYynLEF5B+hThEHSs7Cve836Pe04cgn51PeSO+eRp9zEBX3Kn40pto4SB
vaDU9drGvhkWxJ0R2I3+3pp2cqTPFhdjvQIMiik+MIaNLzBVYKwu03hWoMY3QzXmh4GdwMwFoq9U
dKUYz7vZS7nsgL+Q4ZcCBkJB5xQ95Y+e09nnDsvAJodmtytyZyTU/RD1JdZEOcLHGMtzDyRpw9v5
DKjFPJc6/YCmcUxrtryF7GP88vgJI2SasBZefMTJQiWHV10Rx7lB5uaCB7YT71W/nJqF3oZRKuK2
3NgOysvZZo5J8zSl7xpK663lZTbFnfU2pvo8E1mn6sN7seNsB+CgvQ2L1UD0yD+EtIyTMdZvM4DH
UxsDg2r63j8bvmq3zMd3TBGgepjtQhW7P4OisH4a9es829fYMrx7xEvuxc6WP5M5UKcFofH3GtMq
uj8NijzPpHPEeoMlxJcT9IGx8xNx4M8hiRm96cil5szPHpJcqXAavSe+OO9UKfa3enx25tF69riF
UGr0zC1zY3Wei27dYLNCVn2mqDNeWZwz0wEJhUHAJe7j6hx11S1K6uDgt5Z/YTMUH3WKFGsAEIB9
HTNN0FN1sAbubsqZ0p1hmZdmAQKbZmW6UymEjUSa8XpSf51aAMM8oa+BF+cXc5TZyhL8SZfw+1Ab
8qm3F/lUa+qArVHsMB2MR8KI0SnjIIFdrK/aSF4trok3urwtfqicQKWYvhAsoJnA6w6Dl/YHSrKj
cIz69FLwafbjon+Uoi0fZ/JY28YWLCIG+1BbRful8SaTTQXFAbXEKKHEW+yucNLKQNG2AB3Boyre
SIMTSKR/0za4B3Ew+0fI4sQKyxjPT89Dppi8165P4L82zj0f6TvuyC5UPVWmdOs8poJXNOuZTWex
zfR6GPXa4P2Xq6S4pJRlU6fh/R/2zmO5cmbLzk+EDvgEpsd7HtpicYIgiyx4k0AiYZ6+P5Q6pFAP
FNJcg8u4Ju7PqmOQO9de61urZpF4MtOwTonVdIdYKxTv0WoOeTxv6BD4VspuPvnt1EA48Z+OmutM
klfyi4JvN4PRnsgaaU022nKYvavfYRqOx/7Rq8T7aOG3jgjL7YF9zPsUc8pGRskdBbD6GhlGOZto
QLVY1bFeTe5FlhoAmp0T/oZTYQ/nKGNoxpO8a8MKnE6W3CbFit8cpLuquA6timr8lRPMWvqYobBO
fN9ZQG1AOH53jgl0f6ILm7Kt1uCNjE1a1XxAyzbYTp0tjeLTTOxefkBU89djbKXr0RIDcXx998L0
Zvk1slgqf0GrvwEk+hwtdhxFMVfrLiUU4xXQ1bYDD9KY7I/Ee5+SjNSqdHD/FzYq29zvrGEpEZL6
NTBcxlUvhH4VDArmiA+rBzmt2MiOOpk26WCTGg+W4RMGIhjBWcldmZxRelGi+OxNnV5abTc3F20g
aCq2E5BTnLEqcL+73jbjH71tDeaeRkzZRSbds0+j6VEsx1OBYcgp7X3RNc9JAlijGYY/aWQVr7F1
9WPQVSQhxgfiSMdUA0hKWqyangYECvH+5rqgvyLWlhZr/TUA2ZtPTewRWsZ7EDUvrpvcXMqIBuhl
S8E3Fc+uv1d+l0EyFjCHC6rhooj9pml3HI5BkhzIqv0x8qF6kOrOU7fhVDlSr4L1Ev8WCAWDfeFS
m+ZMxVrn02cQ+dXG6donYclvJYG7W30NUkEEtyTFyBaP1k88jGpbWNaLKoqQ45BBmnzLKiQduRut
DjdtRjjQxGQDGJgFUE3B4HqQdneWI/HFrkWgrnV1ajS34aQJokXJzN4dP74YElZ5zQd6F+CoWI3t
GL5jgY030szAHBGS2XY20luhwMB4ZUjQiyNzUxtjtHETOuuFYLSuUsPdI49wlsEys6LSfTB7x1sz
iwaPk0dRMIna5poJGJZ9TQNdl2PH6PO7z7f5S/KRwop7wRppr1SLX8oq8pOMevtFA0nylNGw7PWM
KyugreN2kKd9H01Sdty43ek02ME6pZvvNLi+XnU5R3jfvOAht9bkSjAo+9mjsF5dU1fPOspxHjGj
y54hpWb6PtjjXgwRf3Xb3wMbxriwmGB05NRbnr0I6M+pWMaqND5pj/iiN/ztAtPZxEP4HTQpsTAm
5nDK+PDSUmCX8idO4vFSdv0uMKOvIiX85Sr9jq4LC2tow1M3TcEqh77+CN9rWtPUIHad1PAGg5qn
Y4CLTXFrvA7lyslQVmORkU9Jij0oCa5LbC35O/WKPwnoNHcciduaGpu5TT0gmJNs14LqW2dde6fI
2F2RiwXDmzflPsaSvvJxRm/yKe62kZyJJifGycLFcKgmkttlNj+Xlpecl95A6mZwO6WeX17+/cgS
ntjtKI8KtPPRDmtiyzrf8M3/GNrZuYdmtqvlUvxTDQCZcvpE0OoSm4IBkDN6o7PcvM5wRvqq3Fu1
IYm6Tcadqsp3v0LhgOqkLlSvjDvd9AsmP0huybRAL0X/K+vbl2yan8hYzHvs55QD6zDciVFt3M6w
b0zK9i0M6d+oIjGs/v13qi0FxN+eoy+Gig+td9v1c/FgttMv9iIN9Zfdg4wN52nwzKMnH9vRd1ga
a7XyTP+P4v3eta6Wx2SqT6EHznS27fLmRYbJfdm5ZDPd1UFjJScphurche1wCHwrvs5jj2brq+im
lSu2tEDGj6RL3I1UVnkcPfHuTMnwUE/UElEY+mxLzVPSgqni1/HwjEg+bf346vaWt584CB6IRa1R
Ec0bKY/PcIYOBB4S74qrd46Fq4imuuKhAxy1wbhI9Zpw6zsge96uKrzFEQ6twW4+EmI8eEJpJcHB
1u5ze8LCY5ZRu3HU0QTGf8myMuByh8tKTQZPl8wIsQ0V8wMpyGjHIoTIyqno6/ZPOzc8kYv4alY4
XP3KiKkXCNJjk8+AUAlcHbJe1zt0BHKtZlxvUo5gmiqjn0H0n64Ro/n2Nb++t4xd2fiM8c4AtMvH
vpcCw1rRW17ex8j6k40w0GIAmEuY571yVUkt5sRyWQbeY8631q7oNugn58GR+ScI/1tY2Xs5YrB1
hvTVnABx9zX3MycC2Yvdxi+7WwW1YtVOCtjw4jzgTWqtlmYCSjgSjJbbcTE5OCRQ1oOqsh0AaNxU
9s6xq4/CsJ2dnznt2gv5qoL5LbbUSq7mvsw2llN8NgCfuRhU+zgOqZqeeoQm0AG5roJzF/OoLtsQ
3Hur3Zfccd8LmQg28ZwHpuW8mAV44GKkL68qqcTIYsIlvZlyI25wm5J7YmKJx1uTS9pcVSdPtAHY
K5Mnis7IKMUdH34YhUuCiVYRbHkwuaqQCgBNDarfj7/qAHZ2FEbmDrSUetGW7+1Gk4adWDhg6QdQ
gIOtTqUd/JG2cs7ImKArdHNy4rc4EuJeTWi7hTi7gipLZo7xZUpPneEHQB6IT7amhOIW64WvTx9Z
wLYp01V2zJKST3SFbhRop30qfBeOVD7/0p5fvZSYJJ0IblxTYk/yae00dI2GR8wO4gB7HGcYPHzI
WXuiDLE9ZcQaeXEK9B4ICBtXLKgQjjY2LMaR3HK9q31lnHGw9OuSBYUd5OZbKPEe84G8dUMQXhqZ
Hd3cnF/TdLErLJvQrgy4oLrDS4DVlZgPxLSyeZ4tx1hnYR3skpYyICnmfUSdyYTBZNsYff80uhTy
WG37YJdFt+2BeoxlQRq6M3NAmvbLlFOGHrgQ64ecQ6ew7QsTJlbq7rsZLXPfWfdGsrTtC8v7FXLa
r7oB+2AGy2LdjgykLd0juFeaXRXGzT1kjsEDONxTs/qVZKa/R381GNplSrapZiHgAetgl1JguDEE
Rvkdzrz2jAcphXbYcCPp2oeUrJKf2eNt5DPuDE3GA07lq8JTLAzD7pYxD2x5JQtM0+k1V3l4biOk
c2vAE53UXnvyTPkRI+juO5LiG6sjquSw1mkMa0A3H26kbZ6w9RjvwgJTfcrShttw4qtHYGaBGonG
1oE6uaUlAE1XNymJS7mgX7b51Hv7uMVj2CUA4/suKYHrAi5Lh0btQdfO8JAV3asm19xZdXDGaxyh
kfneCatl72oO98Tm40U4eW/ylLhWOTvuvBxOjl9SMWPRxefTMKaHcj+05bxBpVfcqI3hhnI4re3+
va+K7oVpGOC84bHYzr+KuaS1kC0nvP3AXOdk3ffDxLyKMavoreZtHk9aOED/6lndFgk3yysehbZI
DkLTmEbWvlihb+6aSOA2neYa2z/2lsYLWwoMuz908vJocNSTM9KHAW0j31PE9dolVX+rtOWyqrf3
UdfbpIibkaQZHnC+5mayt2X/YXs0ePHgZToL8nRvD3xE4aoRJnVzzEsU1UWpsy30ON5Lp5YPZf9h
CUJRidOfWe9Yl7GHBl3kVyZz1r+cNvtaZMZOE+8CIJZ81ChxuwjZPGX+2bpuHG4FF2VQyvqtnJwN
OFrnzSEMN5ApJrOXYFqeQtRIUnebKevTHR119hrAhLHzK4IXomWXXdS6oBOEDXppe9RPlcelvjqh
UYiUeR5uTBXvqQV9hKDzGU72cc4V9M603JFXvLOxfNEe90Cn1txgTP8RnQjJruUetcx0Uds8Gzz5
S0CTqwF6dN5eLKpRUN8JThrBE+vulzIz7910kgTk1m3cTFwoWPuxZOLm3K6YycUuDbDXuQKfhE3G
BRIic+rwF00oYWFHU0iTYioUcF9ROd1NF2b9mlrpd5KO89kscJ2FE3uF2EbYzQPICiFdlDBqXmab
i5edx80pTv2/Xj9Cz3flvgzA6sx8JeP4IZXziSxtsGQKwX1anCMlO8Qkyy5kSy6k5dl9sl+UGqSQ
Kr5JdrN7FmG1xsBNpsVCaG7SDwi0Dpf1BicAXA386L9mn/fbJNXbaqL3CwqINq/GSf90jvMw4jtd
FRrstUF5u1k1XJgSHucphyrY279lRZTG6dQKGebHBsMO/r/6cs2BhAxapvTtG5Hcbsdny3W47I4p
boImfZn0sHFGtG1M3Olez+OH23lXmyps4Pl4SktxGCPAOLIwqA3xptc+Vry8atHn6pWwxuGcs8sI
sHMlxQBixufh7UZXar0I+cO3gSLH9cxqJI/Y4mjJUhKTJKSUwvoGJn0RXv5oDn21Tzil8silfqhn
ZGSTRdL0Tjj3UM6md24cwSgWrMhXJycgj6vRQyeNzG+TGpN1PnotNrdpbzX6fclXdIujLoHwsw58
92r10begPHsdu1hxfZyjCWi4K9bPRrcMjEtLRjnHiPil8HaT0hr2/bb1ML9qTA8F6+c1HJ9kr6to
R7+QsUkAYu7NHLNn7kqcg8wBKwgsw64zmf9pfZvgk8fRuKcXhRtzPsenBNMlOwuyCR72u85qe4Y7
uQmBoW4idyoebQOhAUmLsjU4zLvBNB/8BL8g5cDWusb+t2FAyXeaC/q50X7DLam3fpfzLW0Coky+
+Krdv1yVl74sW9/UXL7gALHei8UMkDUK9nJd7TIrAOoSOBpFrzqU9XDUZSUeSCKZRChaZ0smYUKW
V7g3v2AT1TtjcjEdw8AxbfdvSZLm96wF41B7G3mCXqgnpUaHyCqdjGhyjlq4XGn2YFFqu5OOmV9U
qtFAcM7vEWcfmFbyj4pCDmwyxELHvnwTHYlJ0Bn0R7rHtqmrfRNZ4WaI6wWlakR8qco/hWy8Gwr6
QdQdxxeufjr6SLLKMHyclxHEISi+9qsKOc8ds1stEuKiAT2+XGo2bP7EWS4/RikWzNHR0Jk8dVL2
2zESIxmZQl60mxjrOen4hGHLaFmI4kK3z1ZuuZfhX4jGxG2QN6G6FsohKuf0xCCk3BbtlJ3TSdrE
l/iIsVdRP3F+EXnRfLuJxVc3HYenvqrGvU1ggQKzjgc+/hvsM78EHWRnE6TJWeXY1pc+ITmFgpoC
/ZtirBpucGBsboPoBOUhIOJp54C2eE06jPy4WLEBu3CCQwkUaOj+8rHfU86+IhKFOdlv62tcOo8e
pffTUE8/TKB0MIztJioANgQoL7k7lOBQ0umjcT9tU/0YFQhWgGr1vU8m9GXTegODHUBkNueztAkI
VFXTPI42XShFy8A0u/G8g2ueAke3943tle9l0j2lffG76ExIABxsDxHbj+fIp1vNDH7GISt+ZVa9
r1LSGLUN/npO7PjqlC2WVKPvTmW42E2S7LXKw+wCkje/MNi/kqsHVTBn0c2ZLNq0WEVeUqPyD/FE
196UR9MmKk2PDH9wFknKAEpZsJc29QnzXbpOs5TzuMDNipWq3ude8cPIZO8oPF7MvPQwqzpPt2D+
w+u/H1M7h1fD8fgeSpzWAEzgGYwnlq4rZXxrcu9PSNv+cyP8Zj1g00XrOix4oSdf3V1JxqwxRXfI
wxenYwubT2N5G/DssIrvER6kcaY696FDHT46dp8dsHGnuzaiY4wV2zUStHWriT151cpgN7iu4B+V
MPUt2/rJbZcIT/mLfWR9iGNi1iyicJBIDOu2JKuXizcjrodLDxIU2ou8ke3ZCkU6Mm71G/CsbtsV
dAKYwqSpicQJGzxdsqFfqZ4depHlHeYCOq7NuMKXREFn3EiePgBZ8mW/HY7qsWnb4qMQhDgBTG+l
oCrCaPLpWmX596imY+lR6N2AV7uZ4DjWObsQ4MpE9exisNZ5V/X3WlhrKfESw6iqNiY1Gzd7oQxi
57l29LH67eiyPsZC2aGQo97UgNfrtD6Gdl+tdcXu0hyFc/D7xjjQ9HctGyM+h1WdnOmocJB++YT3
frsOpgt34uRVZv43phyCLyPtrrVXUGwgrCURph+raXjMjUyfSQLkThLcMyokH+H1sZ4K8TnnIHsf
jTmFwD50/mYEzpH66q0M5uRuKfULLxijnSva/eiSAtdT+8HuvdzxHuGEnvJmW0GmvuVV+dyPEXK7
E2VH0wqxNrANvc3esJqa4WdKlfwSbn/Ossk9unpQ+ylsbiFbSw6Utj9YLpoEmaSbmLrrEPge9G4i
tA6H2BbMM+A7pO1js2DWcss/x+CED5w2B5/1wunfj2rGDMYaxt+jsrPVF9U+Y1u1mVkFbBocJofJ
JyTQpSXzB6Ke5b9H5pDc6O74qSfJeRgWvwqgUJQSuYTRegfPl3nqFCY2uG0BT4K6ZTc6Ylpv4M+U
HUa3RKcNW23x25Z2yFeRSVM0+CJNd37xOxiUOlI/Pu7WVVnH5cGif5iRNqdfQPD+RzOerFLNd98B
R0d9OB5TZVRrEgVz/0ZdWbQKExOrY2KZpFGZFwdFudpk3hCsFVzm7kPG9Jn6YK7WXhx++UGFkACx
dsJ+Nwxkkk1OYb4OGxhu/RqT7m6RkMINDDWLgHDzVlepxx/SOMYmCRYcuMTS5K3KKFk1SlbdQ+B9
mWiWQDrVW2Sbd6+qNF9KWgpcSSxY3Y2AfiBDGEf+PzRAI/NAOH5NJvMetpKXY+75qy06/2SSiybI
l4V59uThXrNs9WKgC5ItHCEe4S/GCDB5eyVzghqQt6KpfcO6Zq37OsSA2iJwJPmDQIncJ6scY+XG
s1X0jHCnHgpPnOYm/FZV/GtORhz302Gs3U90i+ep5VvMV9TBC1yYG9sAC1l5vPb0Ut3//QHdkBe3
puJk1bh3JoEvWaVvThxfbDikkSZsboW/dcKD0xrs+VkW0a+S1pINq1r2T9Fe26xTlncyrFi14GwC
d1Q1J9cKqwcDSDqnxhQIDtoGthO1IYDnm05c6ZxASs0jf+c7qqC0Ln/OfD5RdGuuRlOGj6h8p1n0
PuayFh2IEjGZD5xdFCNu/r2RtVp+VZ7u4GECEG69m7X4TCYIIHtX18UNdYQePddDc41oNffwiocG
HrlYIQT03Q5yi4UG8NG6qThg79ukOQGnVOo/k0W+S5avfKVOVZruuBEy9KmUW3UHfQXYZE6Xz7jc
r5hsEl6AvAy/kgaPaOKOaMfsZDZNO65bF46FW/KJY3VLPQP3UhxVabCVbQ55Rj7zpx0Oes4P2RjO
j+PkAGdp62PbmkfMpc1ZQXBZI1GPWwsSwA0pnOB/H44bnMrUHvUt9U4pmw4aOqjz65MQIR/EcdX+
mlNmQiv2HrIGkGeQP0G2wexSwKvMIzExZ4wTXQ7tuKW+gLQoCuXFnrryAooLwHkq8KBbXnHJXcqC
gyX61WZ8UprBxyOyNDnHNRYdm6UZ5828obQgXg9uQRYcjwaSCw8FwZPXgzKwlr44OG7pnMrFhpeW
rEx4WFUyASoS5BlvV45WUuZqnar+0S/TELxniagIa+emmHSOMOLmVY+NkHpoMCMxxmBZR9nDvx+k
N/MH1Y+/01JFG9PT333T4HYeQK7RcS1vmoX/yc0d3CIyQMWkK7aJ2mAfWE9VEeaXiuXixdftS2h7
wbG2fH2ivO+ZhoS3WnV4AyUcN543ejOyV6wynT265p/EVN2+adkJ9jbbbDbLjwjzb2mi+yvZ471n
WvNDmczg8LOd+ZjMqMhl2Mdbc468MxRNdwFoiU3BVE/EiSD9Oqllu3P++Tyndg/y6E00etjnEVfd
PpFs30pxj0IH1BFlAVy6KF+lEHY4YypK1wDaq5Vn+OOVMQRLnEkjnlFar0qL+AH/dYeZDZHJqcJ7
MkTzZbYS0DuSp0xZlRsBbOEcCclXIZY3J5qXPB4yChFHe5XmjXMmtqsOTl9+sNm+BxpC90BNsj1w
7QoU+S6nSA1YhdbAvd7/W9GScsqEfIULxO9q/XTbdABncGDNOxZNVKdqozmyQMPJpHjxSHRnlE4F
bErFvAiVhn3kNDnBjsHvm6id7RncK0T4yDN3Oqcz/bnaKKdDtkT5qHDEl5LcitrlTI0DwaGa74ew
1Ts8kgo720yrX1Q1WFViMDhifozywHmM0466JJXDqoIIREI0Dg8hJq713I3Fjerto2KHvnayXBHL
7WQPY15dXO1YcDOy9khwloVOi/AQ+Gm/Efjo9yjo3S5LsORb4Di3dVrWh4gRfMX8GuC0VuqkrVyd
RiL0aytmEuB4HIETVsG2RVEp1dTvzJGmI8RcTBqQScfEm1ZMYFi4bFxtOK7TpyhIi/1ilLcTQ607
jRVCLj/+/bugC0LK2naIGeTguabjLw8qcbDxvGJaLX+4O5NOpXT11AuzvbExJNnimodawBsIUoBB
AauokxOJgj/jYQy0fwLDKLYNML5NVZT9RfXmW45/YZVZJeVhcmq2s8EC1spLKs7EW6kKSbPUZGyL
nlobtxuKLYslTG1x5twtXv3JHI0LURO1iUbvqxbRHy/DxFpnjUY3I3g/1nhDUKBXfqDUsQinz577
RAtF9lIYWbkGgNkRshTDpiytryGfPsAvmdcAmyXE5m1ludlDOPTUQ0wOheAAN6+ZQ2/VUmBVpzJn
kU7+GCxfeg2Woqv5Pnil+2JlGPnHtKIKazDv2VKOhf2czFLAmybgx9GfFfwr0qK65AB6MeRKItW5
69N3vvqa4Aw98vyoOyj5//4jKZMrc0588jSezIjSLGyvlHklS61XtzgDg39dX8FS+/X/03L/V3B5
3yKv5pr/x8TcOkk+leJb/tn+73D5//V//h/BucD9D5cAnElAzRFBaPr/EzQUmAtFfmENma615Ob4
X/4rOGe7/2GZNrjwkP2JJ3yLP8t/gYYsAbgoIDfnMwz5S6ju/yU4R3LP++/BtcCDMkQPH19McLjm
fyOvm1Gmc/7Fg6T3eH555L7ivmq3aUJUSPf1u5xaB/Haqo9ccdrJ46lCG18idHw27PbJ4mCDFWJl
r17YP7bJ4FwnO3HurjHyNGybWz8Mp6pTwcOQW/Vl5IbY2JZzymwqzvLhb7hIcsAHKYASiXOwmuoL
E1twTt1gNXWFfR99DNnS6C75gBGZ7NMu8rK3xKsPhv/JpR2QXU98vb0nRnaTyA5b4H7rCEPd2vw7
edzCYJi/tuBQt07DrU94htzjA6CN1yeNM/NGl1O8S/x1XPuP8D0iwOtMh1Hk/IaGCx3ng6vaRRbu
L6zvxd7KumRTVVd/lA65H3RsE5sy4h2hEIcZyyaTnnT6EljqLeGR3uIXxAhxtPEeIw5WVHKE9pbw
EVIfBZNMuC8M3z8juZpVSCbXTtSrxUPv0BVMOzENAEPzKhqWuR0t8AKJdbSBDwgNND3N2ONanRNy
ic8/i0ySCBwtd2uX9tm7tBGdSZ2PVd9y1C0ek4SC8vovbVv2vqXWq0p+bEE7tqZVkPuQ4+8GzSvp
9cZz0MkXYOfBOccYDq+NPExEAs/cNrSYESmGu+JP235Kqbrlcme2IegMmm5jx8a/3zQ75cBSjB2g
S7QsvIK/K1c9ML2tndfZdqJtxPH4oI0cbwzbMz2VmMjAzO76sNiLAtU87yQOoSjmApiEH23bME7k
n6atsV1C8Vw3OPbn2digf4eZfXc6n6gAajq7ZMrR+/GYKUyfgGrfexdHPrM98ypdtrzGYUxNos0i
1dTZloBMeISt8Z4gKRQJOKGRaJayouLqcu/hXR7vhJ+rTc3pfbDMhuKbRFx0VMMh0P2Lg6PRc8z2
VdIiuvHKtH4SsSAvHzqnlluUD4WS69wHD+tNIkkiCvTSzy5+xPP1QigcFa9/8U07+7Jr1F+PIdmU
nzqO3KcWjD0zhLN4tfucDWX5hWuCws7EmY40GY4sV5gv9KzKTZrE0U4GBcZYx8CpG8fDGbTVI01f
fMiBaz52c4dkVkURq/eYzqg5b9iQgGIpxMgWpMJN0NW4vkNeam1Xb1W4ykVElDDMtrGpmm2g62ue
HYqq+JM6rb0DhhCv/SGg252urSFu//Ytpi22uSGv0KpFu2HrUTJB2GzoKPOq/P7ACMK2Leo27JTc
dWODo9Dq4FsPS9C8t+I9H30a5rh2GWX3wt6FlZw/oPvC7CvS4ezyAVVBmvM7/N9F3jLQIAC1SeiA
JSnSfSGpxMRbAIWCvctp6uq7OfH7fTFX2zlt3nWCqygNe2jqXsKaaC4+PPhnEFORtehA5jeY40MW
hc9h9U6/HeJ1kr2wNnFXwp+zg8l2G+/jyOinLh0PBlEvayAJlbI1PmsHTc8fd8OEqgFhhYxaWF7K
nkKy3HnI0mEpOSWfrwyxb0LWaoYDBQiOABSYaVqNdfs2g+WhBjIV9XW0gYtiVU72BIZWiR7eJK7m
g5V21CJQ9g75Jr4kBUCV1C2aQxNhvYu86xAOT+UUlTuWL3Eo+gegEA5/uv0Yen9CSPAPvVGcNd0n
X6KVeBgG88wVdD4AJAVwAOgzCaCjcs8YWJDHTzWwinMw9s+ZualY6t4aIenSFeWtaUKxjjPQWaOL
SgNwkXGrHS5O4f4xSJEGpveaqfD31Nj2WiU+qiwICpYSqzquaaFPvp0+YSMjKm4DWc2SBpd5HdmX
jMTpaggLgTK8Zw1Ol+6gAXiEUBzT9p5peqprCPO7iCa2Jiz+BL39hDD9wST8bY9s7MhM539YWCEv
dEW0lsm76Zzg5js3cuHsHpBHEOCVux0KFp85z6xz0AxXIGzFWWmLv3lGkURvzR1gOt4GIvEB0Dx2
mdNsH6M4eutg8q96a+LLE2sgLSo+uqAlez92uFVE39qff4YR+t6UcWkzcZP3NYv2JJcYxht11Egc
a+1bGH6GCo7E9+zB/EJ1pyNx+EtXCf1fxVtu2U8wg/s9W4wYKFbNTn/4crmBbQUhwVWPoyVkpxbl
sbHyuN6uY5OUKTH513iena1fzhwE/ZPTNQY1CP0b/NkDTgzgDPA+A4yvRPTybJf3/kvJ1f4UBeNZ
YEXcCBkSGpIxtx1t3qaKmzYJIhTMJHWvM8AK7NVw/TA4HAHKnQs2tkHojd+5g0blBs26aWr3zUpg
rQb9GP92xSbJbmC+bsqti6d2gJVKh8N4hg/4ZE1G/OOV1jkg6bOxI0ftTAp529R1Tr2cVsVgDPdG
pRNSN5JiGGYd0HmDv3Kc6T0dhFxvQPaCYvdu7vLDkvSmObz9U0UrYJC8qK7fas1Jb+ScFcKW0QG7
zT2Q1OTUUV2vHG1rbmZcp9iOFQeXpkPC64s3Bb+7xBlziCz2+Ogb3RvcXWuXyQ6tgAq2Axy/fhs7
5lcyWdXLmPw0IXR98oX+zRvNGZEwcfdWAH4mrjuuSAGrRNI6Z6OozEslzGFNyWR/4EHlnMUEpovU
yc4by/ZcGy4lWGF4nmPnR8+4RxJZrXFzGQeTSAZv/2Rfffr2Mqd+Cq10von2QVps8Iau+e6zMDtx
zGHSl/cq8uxdGOdfZfsbcbF8rvWa8zq/+m3MEkJ6BzhpQGtLH5I+dbcz/QccGvGTGXvuitd6l6oS
pEHrIWt6xW8nqT5ziRPSzGQPK3wIMAqHwTbO9bPth8ZDgbdyHeK4tPhcsYlr+5Odm98UF1rzeKiX
w2+dY64IoJG9F16/ig3Na1J7VKdk8XtqU+cyGXCY+5jKCtGGO5k49nZwxbypcQQtbAKs55nd4bLx
jXM3qXzfR7W1NUzaFHqqS+22ydc6nOYzyvBXR+/73g36+qzCmEcZAKLM5A4VEhK40Sx7x3BCRLEp
4wfXv9AuU21TX++hEIgLB1h88uN4l/I5IZuSEYqLfCKd84q13Bf29osq+sd6qp8wRe7AhF3LQLxR
WLSO2y/YhZvUnQ5qYW1l/jtjEmpgbA4bhbisFT6Gn5Qg2pal5ItjkU5G1BfrtAdrMDttc+wSFdxt
VH+3o9+wGmBrZT51yZS/WEt8h+FPx5eylvQml+OzRDneyiHClB0FT63O6qemt9ltujRlmsVo7VwE
2U1u5PELDnyYDsOrZ3cfswiGU+Tinw/t8LdvOgfBNf0xmO0CuExH0lyV0bbRS0vbQLlZWcr+EBpp
uBYV6PlER8/aS/07B/iJCpNbPZiUGcXxDRm4u6BQ9g9Z2OvtRAUOIyzSU4rssQ/KnvgdhaBw2d0Y
+lll3FVdfMVyMt/DqrhEie6uY+x1V2mk6grd6NvJZbgdewOXrZCPpSP8LVk8SA05vT+SR+NT7Hge
cjH434hvxKoqR+tkGcWrHEBANxrEFBEdu56eoMrd4OLwfDRI6Cnd/QS83hvbm1geT2m1ihsbnnfW
MreLTQ+GGqtBOTYLp4tws8Es2RisIjUdupUVviIWApookw87bsjszmpLouA3ZKlhM5HxgnhFSUhr
em92oGFGu4zlNoS6BGFuNKM7nI7boJrXiGWu8LAwjHP+BsKe7oZ+U8aVOgftYIM5HxnbC84V1sAr
HbJXikX9GbLL4lD6AU3Xbnttw4FE3APJDCULLzldD/RXxFc7pSeswZExkqouyvESBNiuWi5IRJ7t
U1o5BDFEs9a2uyd9FK7cmKWEnrHOwJpj8LMW3sgo/pO5M2mOm1mz83/x2rgGkBgj2l7UPBdnUtog
SEkEkJiRifHX9wPFXXTbm77RG28Y+vSFKKoKlfkO5zwHR6z8MAyVPrAnTuOLCmSyR7phoUjpu7U9
Wv12rmtv5arWQxwApyAMpmOXoHxQSIPoKxiFzsHNYPCVznAJEuu1RMqFVby/mqm6quXCjOzqGvoV
r6Sg2I1pJwaRfwBw5uPVY5zXA38ysvHWFE9C+4gsqugjG3HAx94FIuhLZmH38LMXWwzPVH7JHlQS
bn24aVFNYUSllo3DxfW6nzoSlAch9Cqe/x8tT4RhG+W7l4VIoQwpn4hZfETfp5FNZ9ZhWCKsKeA5
S+aebRoyRk75TR0E3SUdQ4aIvn7BiD4ymi50tgMcgFCOGKNdwOF+8upFDdDSpjpY8wGQY00gcyJ+
AEWLfyOyOXEabCoFPkKdinUjXbYxSAGu1dDcfZfwxkrFp5Yra1/YIQVB7PX3wkkemhoea+fMw8Mg
sT7ZCqHQ6BFZggSl4S12jZSNoWXVT+z96qfWHr8qYUHhhuuyCvsYomuXeO/1PB/aNOpuQei9NGQw
3fNQ3jHb9luewJ45uAOdDTyi00/DxoFSB//VGnddRyIyuuTqMEIlowHwrkySjR2bvPKOTfNs6eJL
OLp76/YAASxytcNp148a/3vvvrQIXzzf+Dn49tuobP4HPUVWTW8SQkxtAyyfASv2ifMRRUVwyEyW
mBYKQm+UHzJGOVxowtjZVl0HsmEuQbXXgTuf5lHforiI9sHQ4xjK04sIoWSBW9lmYdmzaqdodprh
Rgy3sba7QR1KZ0QOPNDdOqiSjxESjiiDLdkz01lzbbIz5FG/VOSYbaoSR2dcm/nRhvHLDoh2h+Yw
3XCUjC+EL/xIEtJ8GyP5SJcnk5jTs+1bHaQZKzsqk5Vpbih8nGp2VgoXxNbC8rSrE7wPplkbX8RM
nWxukDfXRaqZId9+KVsYdLY9HQqDOPIcVOVJ0uKqko7Kj1GMuZHdnq0YoW7E6KLBDM3wF7wGUlpr
PeaOPIZmvzGyPHnW8kc5gZ2tLAOK2uTfgthpjiJA+2TJJbgp1eMV1gdqcwljQmXDCTnRWc6AqEs9
DESjgHQd8D4bbsS+XXUJxMUePsjQ6rv26uFsYR4hsu2h8ADbeHMZPOdu0pKT3Mld7SefqRu7D2VM
VD0JNfl7C0sZ43hn7wnIQEw/DQTuWPS5TM8+awr4lRNp+fDXWupCPQZoi+ASTbCxqRZ6I+sxTLOc
t9p0J4n2bQW5nUYDcM7dFCrbCEGxoG3s6XbV6KP25LXVKenxbJPTwv3hhWjHeViSLNfXGYj23pjn
cgPFlzVe0TYn1CP5Mejdz8EUNQs6WMuuGUTb0k/00Q/3XuyEBNTZ5s6JJCo2TU8sB7t7x3lBA2iU
zU/iV45pOJdH23GdbVslvwvwm6cmVjycluWEW4SxLuaRXxBzvJ8T8Wy7dlZItBll8kHHFI0b8I42
90480LRHtYCTyLfYfJh0+Mnif22Kwd97U9G/4meY6ng3krX1RddCKBpOHc7Ee51y+Ax1iN4CwzgX
a2xtZWhci0miSB2m4NQ6UBfHZbSnp/GQ2rySDoyHYKQvqbTE4OF791gr8pQLitJ0yKDfiRxcoxMA
w2Wv4XlZcWLWVOxmsIgrmHpYSuaguDOLeMqZLxQZCYXdsulg7+JvdBSWm9J0kCOS3UZ1im85KIQ+
4KTDQ4vEk/Vpi8i5oklLtfcGq1ccVMpUIEiI/HFlGSIeSjZxlBuHKM6HveN4L4Dhi2efzzRO5rrr
p+eik8wiZj89J8EjwB3zeVIM+Nj9XnzRlo8jnIMor62bwLu2VREWC082Ty0YqVMiIuegguGntkd9
1t0gaiaDQX7m8ep0Yb2lcKn86dPKJ8VMcNjjF6E7g0E1N9mLRhB9ExkuA5PD/wKXMvBCl3M6RlWq
a3mppUQWkpYxqk1u55JBAsiDq2Mh4vWd5rlziGg03PhxcpYWzn7uTeeYYoz4iDV5krngqiLb8+Y5
kbPxLTrdsY2DbTWpP+DWrRtrE2WRbeWzX5091Z2hEt+ndHD2CZQhFhpUbn1RbPs2IRPINbGO2Jm/
l6AkHlB6HPxBJEe3aBFMj/V0dIKEAnnRVXZsrSgt/faSyuFBGjbahQiI1BwOzwNIp50GFl6qZodL
qF9RtMB+CE08SbxeQ1w8x1J+RpmfXVBTftmmc9Jo+NpuBCktf2JwbsbwFyltEBCq/s/YQ6yqxlEe
jVafyzxnVQs41qEQhnJGIkPk8E8Ofhdp+jF3xoNTVuam9ZW5EZ0e13qQZ6ccHifJtWu3aOh04MPu
cLonP9MBmGqmFzD4d5VIl0w7d7+AQpcfnm3Yph6wJtjqOca7mmOPIY7Z/LRooHkk42ddsCY3METM
6ORWvRd9gYj+3Xd1t/UYY6VRho18OoIpvrtjdGepxsRYWwdCVfQBHNDen3/VykhpdpGfDOWOTbh5
iCs0qkl2kZlDTgd87IR4xdb3gaebAWZg9Xv0KHvDPrU2aZ54GwB2uxRIF6PtHhBqwuramrdu2H/N
iVmcip9+bTz4sj50I3pZXA84gAoGsBmSHtShz6NmN+zS6DH18H6oeGEnWzCHzDaCnEoINHEKOyK9
H6z3EmfNRU7QY81KHA2FOha53b1zIqzWAtHB76T+VaPRPXrxfMuM786jtPEyfz1Kyndhx2+F9N/T
Bnq2RFynBEHV/NWfc0XrwdyP4VaTnDvUi1ym1kKp6q2rI9ubcKLfqVzyAWr8r1nN5J0et9mmECf5
TPXJY1Z6iNBlvQawOZ2TYnKw55EXr/wJ4fnyRdbx0cZi8IxkKSLqjzpROmdsXPTi1sZeaFxJ+O42
eQ3WxzPpi+ufkUyak+1jzWHT8huwvmArC0u9DYn5VOJx7AUfV0qzjtEKyGkonHXQb8FSnRoH/j3L
3HaXAlBf+y5GuVoOZ2/Wf2aEa8lgv4Ym7tx6wmxtX6JqgZnic6FPwjs8ocvwpp+R29xLu1B4T4+U
gDctgrfZks/9KMe1bFGOdsMnhJm9HIMPz/EfknGXz3A16l8Z2LgRjy86KBHtYEnzuqEl4ZVuUAyt
rdn85RYSuaC14PtIEAhnbEdWkzBll5wfMcPRoaKfBAmDkHqEyuN/FXXP2rfHFURGTnTgXEKQ4TPq
92t7m1Xpd2pUH1nPPgWpmfPWGT7fzH7MZ/KxoEPsHcAQjPr5hk4VP4eT/+LZ2SXQ9UeMiDgQjQOs
R77imSUFIECdZT/OcfBiYEiPz+y8v7QbvBdD9dHORDmw8U0Ru7Kr2QpiilYxEmyHE/7G/FBZdbAh
PsncwOYiL3xrGnG7kd5rULJd0lBRtkltbQLUkQhVyns/GOVuDnpcPBYUbjgV1qoL8KuYLRNBgI7h
NgaVtHMhxDPbA00PcBdIRzS+tOEzZhRjhZIxulVW9SFy135nRQe9MFa/KtbIuywffgOwQ6OUZp+q
Lj9BT2aP4Kip/mXTgLiLB+/Wdvl68OxP0woqXjiwhWn5gtRzVXQp70EyzPsh4UMThEB5gXSWp7wZ
J54ligWD5FKL+IVDmJlo9KxGbn2ssYRv0MqQuhCueyFeq7Z7Vzkxvn7arokayRCB/DFqyjSt2AWl
BFetfAMVCiEPPD86hUCzfFMhyRqeZN/c0Bat5iAY74ndcKtNE/IHAiTqBfSMDd3ealaTh7lKD2S6
2xcWnvvWKJyzY7ZIk4dx6QKyYjtzM7NPKi4xw1hHszthssPLMd3alDaz7wwssSCH4IexCNN9cE6a
tyIk8x0ep5vO5nEWBiY967GE3Xid2unCVkRex6kiNTqDOqTYsbiVt5vciRBd5V4gLnuIZ/zhkVSH
W97Y7h73I+rITLxBQpOP7iTQWGX1zaNTOoeeoQ4NADu3JHs1HTXsTunsyoZk5JYKFG0J4VJJhVE2
8RCGRA5eRcNFM8lzuXdYsRx8B4/rWG1UuWy4yNm8MtfoyGpSFse/vxtFfYAbYX1UktijxAyfPM9h
fZjb1W1Q3Wtbleo0dKO9NzXKwKk2r1y88pmogt+56AFo0VRjkMFnkmTJ28bEK46sjIVEHWfUj2lA
oka2tGwm57oXBd9h5DPDoxNVfTT/zjK64jZbW341vbaaui5b/MZVCRMfEYc4VI5LyV6wAo1Eb3HV
Vvm2mPWJ4RSWk78A+kzs6ql5ZpQfPdgzYSM9w/vaGu81YYkn46SKATZzTtRaAssBN0K7X0g+OR1D
3meQoIbglJmLpQRE6Fr75vccV9XWq1gWhHl67wLCZ1kzvjWisy5tKNpVX1vfqobITqowUxjZ4d+B
akpMzhuLp+JCfg7K8h9mbb7mRH1Mreu8+5H9VvvK2zJ2r5HDdLRX8FdOGcv/La3iFgP1xYklOaJ9
fSFC0sdrEleyOPRt91Ql1nxVyn1VXgNBh/loxDz5CkzhXJfO12gv9uV0yB/mjJSwSDx0nbwxQhQn
PNSQQD18VZFyQpxLsLQ8mTE/seyAQT6sAVE330E1/sGOam0tkczP4JffrdB/q2xyEo3TlPjseVCU
bETzWmDXHpwLFEmsU3AryGEkrsbilAfs737Ggk5krPPv0SuplBKsQt0CHBH6OwaYidNoiYPLTXeT
WiAeJzpBxmrNbghluGZvgwGpfPJKHx4c25HVvG4EUEaHa22P6ZUF0qLPboTa1Jo9okHIeQxKHKw3
cYVe727ZeUIKWJHgJzYqVriwUDaumnoQh0hHexMN7oV5SMVQpMaG3rW7zHJBQ2KViXKTiXixFMj2
b91gh7ZGmPGzW6a7wQ45x11WSq0LAtjlDQck5gNT8/o/TjhuwzRIiRwKjzmRiEfDv5ZgA9Z4gIhy
mNUBPJAwSO8ym0k9zUbp7HPdkT+HTC3/k/O5fxby3Y0dQAMqID4+KvZ2RWiMFQlCfwlpH3GJkx00
HmeQ8OtplO8txPONwSx76wYeGX/InzcqanFBs5pOkZbtyZQaiN5jYDXZk8vwoo0OhQU3ZR7ibT/7
ODyXkaRnYnbPltWYTp6sjLbd9edoo2mSkeKGX13KvWMxhmpEBQzSMz3aMvxZMyETq4gPbVgj3/ey
+XtetA2RtGl2Y5vTiuJ5dHml2kEbW4/EaNNx3kXhnqjkfqEnBNFtMK4avfo9DsvxgpsVE9/CEU2S
4TUP+usWw7F4VhY2R4QNI3Iz9HaTQ7WnzXa/wGFeZe7+RsmLazplA2I+48kecF+Z16zIfhoaAMhM
lEPXoVuIG4ZGoQDc0KydqmTTJ+DeZaV91mP+KpXO90BJH9AU7II2Jbd+cYTYuf9Z7SbbazfYYhgN
otcIgzRdDzkEzzoHfTc1Xx2IP7wixWpMSCXXcdSjNyOi2iBT1giRdPuQtAKCZdat3z67k0vZYIUk
V1nhR4CYDZd6AWO5fFrlCRRGZ0C1EXwJkqA3ssyAOsTTc22KrxAQo7A7UgQSiQpU68dqVP46c3oD
/EH+y59quV1ytu00enMCOTzGsrl6FR8CEAk8IQCtw5mhYI0bbPmYYcY0+aHVMamxNTlwtXeLO31X
ZWKfxcK5Fr05HIY2wreJRnw9vmE4IlexXmAyoPCcviUeqcEs/rfr4W+HTfA0tP20ybqppcD+LmbG
bOOinRsFwZBGOr0TWkCeCz69zVT3HOVzSLWU5sAxMADGfRSQCfDBbt7eqz75M5WkEY+G5tCYWNhI
cx/lk0cxORyaWUXXoP9IoZDsoZ6JFVJxtsZVEl6ynnWsydg8CThKNC6TXTaheRBxhPDQ+RSW37AV
gubINsgmczL0yV6ykp1RcjwL6L1gB+FFuH2bXQ0Fr6nvZf/u1xYZ6cRDpYCuKWjMXdPQMky1sD6M
EKvpwMKqIGJsoztDPSto2vyzv6KEx8VhCHDH0cdlIU6MC7sXW4e3HJsYGw+IYLlfPgONUCcE+s4G
0izLSBSidyrdm3KQI5uL1bymog8jNT4nBrhsghxPnsirK3jJjWqlfsCZuW0yQDdMDT/441woenS3
MSaFNR4/tp8KugaeeghXTXedOV8y2xxY4Qtzi+2JDhVrie3N4/XvFwcHCs4FZnhTF9FP8mKGHFn4
nIJLG9TV2lTES3R4bs9E7+wFx4Bj2fMjfspXE7rFxhywUTcxRzwJxBg3U3FWdv0FFI6Yt6xXjwwe
97rHdYYtO943s2bs2WGgHHNN4qUzPKmSgejAPkyZNzqBhBqbU77RBCVm5L5n9VOYePPVjYFVUoWQ
aqtHGKSm+BP4vbxOfE4WuJBtEYZFXvSwxG3UJCSVW8+y0mvVFNeU5I91Ps/2JlTduGfUDSMx7E+W
01pYbBzzwam65liYlHHpKLdQVdM/lRG+9UxSLy5QmI1q7GrfzZAkgSDjW4n1cUzDx6QBN10LTW3r
NtO2qVhrDoRMHvweJ2jNBQ8WTdznPgE+hOmtbpG/9viSjxCEuLjgfu2KLA4eDF99o0awNynDkk3Q
kqSlDDyWDgXONgfLCiaRJUg2goITIdKsVNaPOiToQRTqhPmKTBtpknrVos4lpNxL3ZTYeMJV8ceU
IACBiRtp1x94s9+xoiGpW76kcXtstEM0FaAET/s9s1AzXp5MVCXNJQsxpOWomHbJgEIgsa+FI/Of
0TFuq3Gd+G6wndFjeYVL0UPY9aGMGH5kEttmQ9h7NuX9Klh0MJI+AmyTx92DCrllTevVqXl0ooIV
bpNlpyhGee+2NS+t/5EjpYpRP73olI/JiKwDIMrX1OA2Dl9RnGRM2aV1ZcrpHwzk11vZ1o8EYPn3
cXSdh65Qzl6F3qbN9SdzT3UtS6CLXdz8sUFrsNQaQoBc6FA4Q+prx/VzbzOU84t90AvmkLQ9NdPB
g6/zRkzfsR/R00l/Y4SGf4jgPgGriNp3nw82+sS82Nfa3IHYn18r5OeeaRB0D5xlDw3lwY7M9NA0
FUvaTKMbaFqDKt8h+yjtrm1nO8zD86ckpVpWFqB7aNvbynPhJXWUmMpiiobjeJH0W+ywjfmaLwbH
uATLSDJURjYIi+++VtEpWChtTkXoISgHRypEWaTx0pWynJr5aXSYnkw1ooYSvHvkBpC8Dpl+ZzYA
E+EcgIDS/ZWguyeDzfwxTgEkky92SPvqCccCCTFq/piaOt9PAkgOyIwfTM7LTRhApLbdubzaDLDB
Wyh2MlisW7MuNvWcsG5sKhxJ9TzdyjZ6Quuozy2Jdg3qLTpM89KYLZKBpHuRc/PtPupojh4APD3I
lkBGVbbti9MNv8q0P86M/ryq3MTuqAh2hdYHH+bboCjXtvsu0DkdFjok6UYaWZvxxjtMH5YgWxKB
vS8GtAGEDb/Tx10biLSw4CAqsZfeqdTGhBK5x4Zl5IQHZOX5sjp0TnttrSq5N757lVNU0rTM/lY9
Oam3y6p6oxJ1i3LPxm0RQX8bJtRdjrc2upZ08uyQI7he6f5rCAtmndyfs5K8HCw9kxxwAkvIdWAh
4VKBojhEwde688UE77LldGeumYODahuSLMOhtA8hLIfOCLkMoqxD+T9fJcaSlU03ffeIup4wRqgk
PQHm+HAm09+klS63dZd/w3zn7oyQZhp2/JDNZXrxQqqkFOktNN1yXrRFDnhPuRfllBxqUm76vkaR
5hdvRoaxbE5/lbNVnY2JXAbugWQO1ME1koMcIgtIsHyZoAut84mxPil9FJ3jZ6gXxHQ+XHK2WH2B
jaBSe69GzVB0xM00lsBK3pMQISdjv2BgSeld8fE6VzF04caxjiDV3sLWoVf67WAA2TWh+DmKdjfS
wKCeJ9ySRzwxxa5wwMz5wYLQIiIVwtBIkCVizAT0bMcbvEGcQnnrMPd3YUHj4j7lU9ueWxn+Fgy3
F33BH3PwjV089e9uapCzZXe4FyKFVzkGOeT6CdgraX27s3uaZ5fgp2IMNuCmhu22c3jp4R57Kxtn
zCmYbg3ZwmtPQGIMWt5ORVFV9+xgsvIBNixakd3QQU8PXTRu2FQJ8O5em0iKc1jor6oqNuzMd75b
PVGceet6SosrO0wqYxzdXk0Gc5wEcAEi+5otvEozdQ8w5hiVwMrBcrO88AOaNFdRUrKbyGm02R7O
PmkUiW7YNKBSbkAAzNVEwkDv7+LeexLpz76PnHM3UOXnrCizoRu2RBZPFO041OIejW5ItuCqDP2H
3BPJZ1vJTzjRZyW0+97J9tPKop3px/ZNTm30TM4R0i6/eouZHQAux/vTwhPX5i+xKC0t0kB+BCRg
tB34ybj8aFu60QyCxk3n4SGgB9hA1h0PSY+lCmUyjBne4I2V5Oesl+Neub3LuJ1BCkN8ctVHWgKA
jRnY94Rpe0y+HMbR6TFRet4iP4PAsvynHXnTo2hMRkRRQRQSzLN1UJIhhjT/WYX7pAv63x6jP8CV
wQGWxNMIW8IIWC07k372fc2QuD2ndWOdrTp8GjLwn147FNvIS/OtMNHD1iYVDQN0t6myTzyjNEkb
Ybj9t+tCuMx/0v/Pe+ADj2d3DNpDJaNoG9X5xTb78oBQHnzSEnE+UVTX1S2ew2gdMx9cd7V3ci2j
2g6ajYtBcJmPRIHBBtdL4b72M+Ixi37WUN9p1aLmqK+2EMchteyXiIEdEZQxh/1Y1jA6DPRgTXB2
NR/ZScvi7pZosqe53jZmEBww4hjHSCAxChaDr4+iyg1MeErdfBlttK8zeegveMxICZ1K+ziVS/yJ
gyPtr2M9sWq9MRirrLEuWzeyN4qVZLa+18UN/pFz/vsFTeVC9eifU8fnWFDBlZZXnIN8mRZNbE7/
da/Kfy226b+T//T/Yxw20j5Slf7X//k3IqziP9X/k4V9/tN+5v9XrtPfP/LPXCf/HwKltIkBhbxn
gRb/P+Q6YVkJAtOD7isc4WMc+ac9xbL/4XPJ+qHji8BnF4lz5Z/2lOAfbKhphkML1ULo296/lINt
WRbpUf8pV8nHIONarmljovGI1ebnq399AhaM1f/+H9b/DDtpDFlm0UhHTOH7JLmI90IMEZGszJsj
q5ObtImMa+VZHNSzYx0yC0jX4OfsK/XLjFT+lCYvqVtVUHHY8gQj+rlWQzloS5rxaAGRRKx0D40n
3kFqw96sxlOQos0eVGGdRMETmzTpFkU+ioB5bChSypNtqrMxsJCFvhRntKzm2MR4EAPkAROovanQ
j0U7Ofe+M7cIPjeh08xbyU5cBTF2TZdV2VBC+oyd/kHXELDJOml8bG6pGa2HZjbOtcy3+PyqCyDx
eO0MV9oN59DOmoM/aNJXGkdIrd0LyvFfiGPMu9gZfnbv/Fm9ty5NHr6Qu11hw2sSN3uRNfNe+uDL
3FDSlFkdHEoTA/OIKRQOQfjEzMHdAT6m/SkBjIZFnTwpA7UKM7hHwCgohkyMImiY6kc0iW/VWIGE
nEebUDnj8BfGWLVY0XOz2mTJmD+EacR0h37v0EPxhXY1lEhua+ZmMDJWBFyJXQYx68S4ZvcXKo+e
/TRO76yp2/ekLR8YXyXoEWD/VggbkYi0VHVui++PqeAuRkVrZJzhTeB0rOVtf52M7rj1IcoPKGZ+
QLNBh5nbZ2hMyY68O7EKKykw5TUX7L/JR2GjI+v7EfVfbovXLgiIsNHxxzi5LSlHTF5mq1yHVNhA
2/EvhIg8G1kxUbCdV0wDC5bIBn05QphFvLieUuPsWkl07qORpj8ZztIhp7gOTUBPoXmzEp4zO2w9
6NNI+fIueDPhbN4XPdg1iM0MSkx/LUw6XcfPwUp6Q723+/RHGKBXy9wCSWP0aig2d3Pf30fT2WZP
zjiUPxKqFyJGiTYiKgazPOrjYCIGsnT9q4vG/6DN/Hksl4A+SHa4hehW2jw9VhRK+66joCiTr4wY
FSKJSRuJx4xRsmntu4bKKO+hfQg3uAaSIPe+SWcY884EG4mPhoEzZWaUAsyDedIVFNz40veDelKk
RmObSLlUhFgDo9tWlYjfnR5y1lQrzFioEPgB2/2QV9nNaPIfbtyR6zLyqWDY94AAf1kysI5XDe8+
4on+XWBl95s5uHTxNNxKByRtUkfPQR01d9Ov442u6AycLPzNSqf6ORG34eYjVYTbaX83LWWbXFhM
Tm7/QQnxTmotvvXRJK3e5jnF2+LttJYBITb4zCPXe0ix1N8ERPhnK2cl4E7rzG/AN3ujfyasBgx3
AAUibhFPlmQhHEPyUs6Vg4qBXrXaWqUNZpVe9IRmD+YrPYbuPecY1ra42Ajydp36GRjZeB8rTLCU
bgA4iUkMV75vQjCBhDKw7YKk89Isd6oiD+7ca+aJbc94JLHaaQ2vBBCah++28rKrxj1/9dnEAdAZ
UQlXhLKMY/hazr3aoYq4TfPQPwbE4K0KZmHHBDK28mPwHVi19ybFyc6R0xOYcXRcHk2jhm0tNK9a
H6bjSSOMO8ZV8mh6sTwE6Ke07V+jKLiPjaGRsCHKUzq5GTi575kjPx052nejCxsMZ1gBYOli3rLJ
Mm7MOdvGE8E+yDsQrtlxhBzRVzvV9tfUGsNDFqkvVLfhpgdBtGK4b5xbq4Hm68tXO0n75wGhSFY7
QMBdYorMAolZxDIxB/ud2f60c11XPHbGwoIr7YtQuLu8PK73QT48A0wewTeOXBZsbCGYYUhDzls9
RgtFPs8uiWcThuAsZ3vMlTLJstkzH6gX5gdTo8oJ7jTG8U4sAlATC8u5SGqxkX5HyurE6qfIKxQu
VNuZKz/KqnvBMk1sTkLTgeJ8pUrfeYky2GrE3k/rKYqmG6Do7YUALOOqk/631Y3zg2qzp4B90Uro
YVf3mGMMmItjiUDPWbbMWb98h97BvtUiPR14vbceECewU3O6p+emjsuGD6+uxA93mC4RSbgvVsaC
rM5nvc5JkscbATrHio3NZKVLopRnAiKpsiWSrITLCRY9s/WxwbGZziwRBvxJpuij+2Lvmn0zf00Z
o/bf/cgvpeRODsMxuxeZBxiCdLipQNcETx7aJSTRkxWgzKzkkj4V0zg0OKuk6Ohr6gNOcQP8P9rW
tWXiQUiH3n6pkIVQzZII0dDZzsS83XQKw55ZjY2WqI32Y6raLZ6HOCaPyYgIDzUH5xoF08FaeEKw
zSao60DRralwNywYOef67tB3or4iQsPpgo63sQ4G99GlzhDED5bNZZXwQgyNwD4FQHENSUTGufXb
+mD4IdeBGWskSvWjw78WC8zkrVpgNXd0RdtMq6vmlbmOmMtLTObp4jbv2PbuisWBrhYveo8pvcCc
7i8u9WiZuVuLc33Cwl4vXnZvcbWzuPplYHNPFr87u1mDGEPxqBcvfLC44l2sotticcrni2e+XNzz
jv/GzRZczMVXL3tVbw2DeRM4BOx8GRJaQjUuuEW9DQsWn5ERLn2Qz87i2jebogbrGiIpQmwAZso8
yMXl3y9+/ylHRD3m/L6s5R94EfFJLnwAuZACxF9oABeziubwCCaBxNjly99fdaanEdzQ3ATwBxps
gE/VwiTwUGocp4VToBdigQ+6AK4gAOyFZqDAGkwL38AOmDHaC/MAab23JvJMnf5KBCedBDu7YFAw
dFEJOTEdaIPmYZUvNIVg4SqEC2GhQKmJKQDqAkkP7dFdSAwGSAZcpuhA/mIauoXYQAzLkes+v8HS
yel/4DokC+FhXFgPCX7wMwm84nEABJGxtkOiChuiXygRYuFFjIwudz4ICXthSRQLVaJb+BLAJFYZ
wIlhIU+krk2oYVrP5zI0HpHTuEcFaLdpsaOQknSKB8OGX7/QLBauRb4QLoaFdcFShOhDs2wQvmGa
hNw475qFjmEunIx+IWYYU/U6Sw8NTOJ8GxPAOrLgIrxpC2ljYW50C30DycJBguOQRvUz9AuMR2pi
ShHA7CBZBiX6wvGIFqKHwfQtWBgfJbCPYqF+mAv/w8oq8zJj0igWNghGDEUiEryQuES7vxBEsBTb
W8/AeDAvfJFqIY2EC3OEEiVFoguHxFiIJLBfHiJh56+mS1ZJ8JdbAsDE9olQIif7bNmSYnmhnBR/
gSfJwj4xFwqKtfBQGIfG26DA703eJiJIkVYvsz/1l1B530ZjsShOpoLAcs99nhmH8oKuGw6Cm5qr
7haNxYNputnGDiNCvSo7fBQ9pC/Lh7ScP0KUsV/UUIQvVeOdM7vMbyzx15OygfywHyiNp7BSv5Kk
7u6JGexp9MFKSbGPtFedCzatLwnX1SqLFcNRxoUv0LnTnWk1rKC1rw8WSmzOZtu8G2W7i9k3ldDq
RL2xuW+WbNboaRZ1+6i4/PpmjJ7+/laemdmWB9Pb/v3PmCcVeNLg7awJQ58pmZK7NpA5gRpqk03m
EUcvkjnCCMgrCdvNDJRYiCb/QqrygPC+3njk/h7rGfxoF5TGKVbD+BA7ghNgCpNXA0vySkeQqOys
rx5mNHJyNrYJ2S9HC5/ywWoCfgI7OXgzC1TuZqqtUSIbZP0O77OzXn139lakG/F+ty12Fcf7QXDk
s8jtH6qIpv3fv4KO5AKnttgYxnhOhwDL7MDOr0xM+JDOcKnV2G6Hot62DZLNyj3U2Z5Bx7vOxS9k
yWCMO/O9CctdjAgrrd4qyWEXn8TwwzKb56yGPsMqTgTJc58wCXSA+hKokFixtQqRzqA7a5nSc7XK
VvwyWvy9fbe3Kr1v8f4kUbguxuQoXSz7/07amexGrqRZ+lUKvS4WaJwJdNfC6fMkd82hDSFFSJxn
Gqen78+iCsjKTaMKnQshFXHvjZA73ewfzvkOwM6UZO4QzVtxHyZMgOxsewXWbh8pO5rHpivtIC4o
1/7xaxoNKbN+CXkr8VlZxz+R0XxPVvrmF/oBKuDL2MzTRsTUZX2cPdszp0Daa/0qMr3nyMVCIOP4
OshCOWiLIzdE84JyKHzUm4ZXXTQvScUfC/SS4550IE7zNSZX4FYxYbzT9ywjSgHBdRxPzfxgIm5H
b+2WhB8VL+Pf32S5vbaTzFxh8yx3ImZ+bulAv/tRDq/odg0vuViA5i5py2d/8RipW15jblGvZESb
1IBoVFkuYoBQdW1gQO/zG7SoJChbLVI07/yma1gll79wxiY1rk0BDLBramdX9FJcXdzx14k89z1w
ohwFSd4F/MSIl7oUXC8QJm7hAsF4zxLcYi3h96Z4lksH+7eu4+Pfb8cCJYfG7J1zj9+lRW8PXiS7
4O+38GfSq9M1r01oh0+zBYilNR4QU39MBZ/RvGU16Jn1daYIW6K2ffr7pfZ4J9pBH49/v+X8K5Qb
cEa1LFBIwmXbob1Kbw7agQe3fgynKL0J21/Q+AwvST1ZN21iBtH2okMDX2BDDLsrXKqv0hNKRrr8
iozwzoxQ+e+W5KHP6+SB5ufUxhM8Ah6WdUO2gYb348Il/273qbV3XedV+FGNyEUcEz4btOM+Eq3U
WwNGREviOJga52HjvRHzHt1a24W03FhHSxXtM9CedVi7ZOR0/MMpTfYWa0d38ci4OIH6oewfnPN/
fAGbuSKaA9WOnJqzH4tyX46EuTS8fyPzgq2lfp1QvX6fe87Voy26/P0SxwiDGKGewbH5R5aue27O
BR2DbD6WbLEOsym6m8nUg/M6veIhA5KvA8jp9dI+D0nyu1cO/L9fEFST24xMfBC84NAv22cNiyDz
WAHWUH2bEBqE0Y00MgwU+BrtkXRQ5FZHEJPuqlGYfwSd+UMWmw9OYZjPf7/U7NQwL9jSyY81ZITn
JI8KxWBzsHKwXpdN2u+YRkDFHKLlYc7z8AhC/2GyR5KkvOHN52d6nMr4guNhYqZrRkwZiKvqMnAR
LsxDlG009ivKz/kaITnZRMW9hLJ6igfh3gQ8EiIDyuVrIjqiQDz1akgGMa7qyCJOW6xR/VOuklo8
O3d+TwlP31S17zZ684iGT82x8jNTJcQPFWmZNKYlgyEDO6x5GfRp+h5syUILipHW+RFP18IUl+Sx
K6vd8IiTW+JkXtxnmoB4lcsw+TZamgPbYijc1d0aaw2gAnaXjx3owx1mQ+CATmtth47zfnGaB0J8
r75NnDCDtPzcl9BkDKNfDWBKW8OL1qgt6URrUHhFLD5HLdkSbonKZIrf+kpDLU0G70lwzV9zN8Zd
VY/Rzpwab4f2mnuMfiJBoxr4dpwFWlUMVy1m6fuvUBTdDFEgKRGNYH5jRb9R5u21CFBE3cVy9a82
OnNd1rLZQBn9HfvuOW/ktLUJ1sZ907uIagfST1Vycm/++p8Ppv9/Rs5MdX9X9dwmbDf/ffddXT+L
7+5//9Mg+t//+dvuP77/z1nwP31D8Z/0811+t/Pjdyfz/r9Ojf+7v/kv3/8tiBJS//8nQOny+See
P//l1n7++e7+GaH0H//qf+KTjH/zbI/4TMEEmBLQE/9lPs3MWmcs7DE+FcY/xtOG8294oxkcI1bw
GSmb/xhPG+LfdJd8M99xICF5pu/9T+hJtm0pOlKVz8ApDn/+z/9Ck0sXymTZMGzHtfAMqfH1fxlP
J0LzMecu3dahKzrOYRtt8nLK1lblxI+uSpVBeJtl8amw65uw7PHuMJc7xsY6XhxxMFlWB/hIsPka
89F3akqE0ry6GeoiX1gBVb+FMslF7DWX9Tkp8nobwQPh1pH6aWxRQbZc71uo8TUwGOkjQLbydYkB
i+tbY72jGiK3I2bFTdwbCRLsmir5BV5Ke0wZeBjJa56/L3w2HzOY5Sgz8m7HLrlSYmr77I0yP8e4
fQJjzlGXT2BniM9ZTURLcNNYe5P6kdEv6scIfCsRAJhToT+bSANiRMWhZzz1GYoyT7TbmLjAD/u3
7lM7e7FM3y6JN5S/fK04NRa3WsJlsLdEjhHDeA3jfddNjKht97exfGYa3CdIamPgZXt20Yh/Jtbu
4hA5pn6SXf7J3p3jNcx+lg5/LaWvJSsrGMv51a2nS2MlnHcTzZ50xK2GRj4iOo1m41VLmQW00173
ob+DIQqc1IxuVX+uOKr3WYUdwR/1Ywt1D7c3xbFNdlGZniOTNWgajkNgirRkn1xAa7rYXSseJzVA
yIZJBqHNpISK7BWxEfY/NIRehPoDDEe0tqY4OxQ8qGsUCc2xLcNr3PnhOndHfcdhGGP5krc4kdHW
jaMbm0g4tVb2M00mREsZ0jqUc7VeavI4zKzaZkn7bha4IzyFiIUN1VVf5Pj9QvEfbcKcMHj4CN1a
sE69uK5pBV1bk8i27GsGsV+8LA8E41gvoo/+eHMS7hOUjL0JK0GLyJ7M+7lGKGUl1wLql3I1QeVS
D6HhLm8lka2nMq27Z+GUIPSm+lj27psJhOTJaUiB9eK7W43uSZOaOEwOfQoCUIwUOa4AciFXhVtG
6yo23S1L6A12oSd4AQii6xK5b9SsUzUqIIvXu0aNKIBEYw5E8HmaDXmsncQHUqS0WhYJ0knaz9ds
kE/o4RnOmuJXgyHtFpGd0oaGz1TPyTeJ3xh4l0zvinX+TVeGqew4k8iwErrrB4apkwDFan+C2fUy
u+65Ulp3u+vqq7e4TOET86xZzAvSoQA81JHZ2BYeuhM2xIFRorur7eGWRkkAEBJFn9x47C2Ora4Z
DEwWuXfI8mgcv7j0pcD3MpLba8/JEwJ2WnSb4GvX1LdmtogLI8UA3pF4wHC+b8vpE3VCuLenQafJ
0ZOzxUu60hEjt0abHYRZ70hLxbG9QIFqJ0z1U8RfsQSSDlaCcD1jNiFo4Nsf2e2t29aSyuvtn7wq
14MqAVHg8DlnnXJuCcIN3FQgoWZgdvVym7lQzQa+nhCJYwGAZ5OVh0nXh6vt2vpxdKsTPqyETXdr
BIMlE7Y5cCPmqDugtZd7rRi2DHbFzemiFnm5qa37nEmwFfXZlTKw2sciC5CrMbwU5SVb5O+GGcwh
RgvZV137ZozuynTHBx6GsszOMHX2GYfzMWu+coNkKMySaTyZayhpxl7SY8KnctH9iGjeASjaFEZ9
zA+tUzpnBGgzHwv/ZufMccrWbs9mSeIfRT3aSnEGUYPziiAOUdFMJwmYghkjUOWpY0c6+9hTaedt
m65I3Txr1XQPAc5UFsgvKFwYqI37wG3AdFx5x69LjJHKdeOLUDEtkDK/RBwdFkSVbB9ZXZoJN4HP
DgXxTWI8Vgx02so0wI4o99boKlxUGl9cPwuszv0wk9S6sbs3b3HOZsIkiryHHbon9OHR68fuohOg
uY5rVIauxMbtM4Cqa+B98No5tsTayixx0vXGOP39f3+/4JOwEDx53Q8hx0SGkQrR12360MGhj1rT
u+DGSQLbECNAjccktf1dhI4hMPOeVgTlphHF/pMLgsQHF8EC660h82nTQ0PeMEmmRYsZu0l1a4mF
HeQUOvAySVnATGGhiRoW3Ahpf62Mu+m7ySFNYn1b6Ezz5jAatwUr4GPk+i5RePMZgjEqJ6SSa5cH
LZgIA9uacr6aE5COtvpOls7aVooZFaIOxxm4ay0MFClsMbQsTPLtnIj1rCRtqo04PDmbkZkfK8oR
7gEPIJiuA2Ba5g3NzRPtH1k1GLmAPLmldcJXGwea55NCiN77sRMEFwzPfITQAIf5tO4VBLVmXOY3
eLB0PycMyNDWFNHAxxJs9Uv0yj5jB6ElXpMNMG7j2ThHUfeuVXTdPjPnQLPftDk7Q028AiqK9gCx
H5Aw70wD9VBjZ1+W01VBmlqQZObfOUZ4nYE7+U9v7Ghe9Oizm7eFANVUzg80kWieCnGVdA8m3n+9
dbH8k/pI2AQaG81hSNcRBWRNP0OcoP9UYNewfrcZCa0rk3hvdGmIPGqrBvg1gTxA37giRVQb5EfG
s8fE3KopfjCQUcrhGcU/P9vNe5eiReq45EpCYQhDOdcItCMNrlusn4bR/TQqG2pfAtCmK3V/a9T2
kUMP9jbiRt6EKtzBI/8C3D1v8Y0xfUEQuyo9t127pf06aTo5w5BYsgl8oTCbVbM4xCx67k0DvQSW
cYkCrnLgqa6PMDJtEb3rxeNilXHQWfVVFzWZRjNToD6jCe5b4zlR3BgfWt2qG+wvlDj+NrGMk9aK
l2iwdlPG2H2K9R7Dw5/JCp/Z8c2BqwMCMxL75JnV1awJS0IHVqL5G1kMYlYL9EjtMwiSqaK8YSCS
RiuPhSi9K49v0SKZi/RfcOEAc6XbGQnztYpRqtY0nTM7Fxb0g1oI6v5zuZgfyQgUpTDU2R8+WcbU
cYiSw+FJ/z7FzZMVP4eo21Yge14Z/8wrdg03+LSHuAsJPy8WZOMENkgLPo3OsHZX590bJLljNsIk
MEd/NTfGY+iMycaMpzdCaeqtW5ISz358BUl+RJOJKhcKHnzv8GKZHlQ/cvZa48VY5vzCZxUEhDeT
LhHpl7mGjuK4y/NQjNMmBpuU9e6+NDAcAuqr3SZwZ2wiatw3pXBt7f6s1bipoP6tBhvMBZ/hVVyK
EzHJ69HxrWDRSVBa+MCuBo6smuyNaKl/2ZOBN7noGO0NUbthlblhxRpIcqnLPGQfUL6OX2y3eEb7
Lt4IOzs1+fJlmsa7x9BwjJu1LjDvVswFQ9gBpC+8puoFqfp+Onbik8BkZ6dTX5a57WGjFu/YjaOd
U4ZPdtz/QQYL1LIoX5PeetbHG3//P0WulhHgkwT8mK0m5IkBOpVhJgyWnz8zOCT8HcSPJ2WeruhS
eVJldhx8Z4Kxk4kAVhDUrsZDJLvWYsa5eY8lY0p3y5Q+RmLet960KSdmYY2PtEVLqhvbjjMbfgaF
eKF2WoqRY+qEDcrQBJ+SP1heT0QRQI4pw0lMahFv7AgiA+mnY8VvVEj3ReO9rj/dwjuxhIRlWA3F
2h+onwpcsLVrU7zRJCTNmjTud1emdPuFc2/b8JfbOnzSXYdCTkD44KmsvRiyul6o+S8DDASL6ZT/
JowYymptfECxP9h6HR6zvDhNFgWHUE4Q2ZPj2LGaBTvgnzVlFTGUaaQhqHqn++/sUcKLya4oZMx1
mPFJ4sXa+gNKCEeySMzK7HtSzs68egdM5V1y/CqVMq70BRqHRofENHtCrh1lcInS+W1WlpdZLeIK
ycZX2D+ZjsrPMnDbkA38mBagH2xlnolx0QzKToNKsVf2mpAd/sp/r30y76KhKA+SAebew81C3p3J
whmbzog0YKswJLyQ/YGcAEq4ggMh13AwpyByqBOFzI21qyxAMV6gsRvGu9FHb11IsG/Dn94s1e+O
wmlXNdRwvRzuQpmLLGUzQnqPxM/8cnId13fJkaAsSf6XrQxKUG+TNf6kkp8if/GVjanDzySUsclR
FidGIU/ZMCCu7CagcSNwK50yzgOyKJVFalZmqVzZpgb8UxM+Kp/FWpWPwwVrSxKQJskVi+lqUfar
emvixQL5CIFWdVVj55EpYd5IiMwRMeQvQlm5fDxdpjJ3AQukWttGDr4x6SvhDSfTxkVlxLblg6yS
S6ysYiG0MrWFhqu7Gjz3T9mZ7ss0EbdCTgoAARxnsVtMAUm2JPtKw3y62PpE1nE/vlgTd05k4lqD
2HRmH/Jmwwk85gkEN+JzftPsH5ussN/QHHXKBNfXyJckxIBVSdD22oqkgYWCuzEUP/Ei9R3R0itd
GevwCgDOnMEBzR0LqQl7kxHifvK76HcNKZEK2w7XWC6HdbXY8SNGLKju/PhLwU63yjq2FPFGQodY
yW6h9RoNPqwxWKAkR2Q2J1WzY/OsHOgTMlOUvD6Lki2wZmfTKGsh1Is3UqUZ8+M6HJX9sFFGxJqw
aRhnQGidnCwiXpPe8kCiTW+2kcqnUnwnxQ6p9YJjg4utK63u0VDWx858AHy5nyMG6YUyR4buhSvb
OwyRdohJJttw2WwAdH0Xdart0QNyQVUEfXoe1xI4kDgYcjIGJxuZU10aIVe3/aeUQ3ouHHEKtYYP
dtzuFyYnrQA+3VYIzT2kyefC0nZFCXjOivESdO3YBpYyiLo4RUX6Rb6hvZGt/LaQ66+Rsq0aZS5t
J69ba+zPYmU8HUdgto2B1n1Y9yNHyd+PmXr2B1yrk7Kvpu3UbJ2iOzQSzp4hbJzyNdKuaEohaE7j
T6ussAi2VjASzK2fVD+RXxRA7b1PCgLSitD7AU+KSjQwGWEoycXwCfFoXngEEvwJ2HCXs4W2+8ae
9jX1wrc47JentAnFBgfWN96vH8eWOo5DwHkNM8iNHkViw2fNX9e5axyomCf8s5l1lASTdDVRKyX4
fzAtt7xxkVG4zhexbidjTiuiUYqdN8H164T7gtBxwYgyPlpOU+y1mp9oPsx4lYFlLmuPsDOR+ir+
y9qE0YwlOpxIrTWM+oBmxGGTbL+yG7DfYn/Y0Nu+yMrMf0VXGRrFec5c6JdYqLu/Zurc2OhDPZ/w
bf6UpdvC7LYEWWr566DM2CGubFfZswkdrjZkBvwYyrqdKxO3OWDnLvB1O8rgjWcdyfQuUcbvziuS
je5Tpi7nnLDfY6NM4iOpDjqo60zZxxt85Dp+chxwMEiVxbzEax5BRdhoyn4+KSN6rSzpljKn18qm
nqsmvlPWdcPFxD7hz8lxtffK3g7l4xYqw7uL811XFvhKmeFTZYtvlEGehAqNzQorXmo/DPQpTnpd
WeoLZa4PcdkDxEqfFnz3QhnwJ9ZBAJXZLOLGfsETWF1dZdhPcO4D9KGX7zHzz2a9Z6KwDZXNH0Gt
DASKnYuuIzCa9HKtJdbvahTpPgZaHjkAAzSLjoP0lihIFE5AgSSCTiEGKgUb0KAOOMvMQY0rKHA0
6NmTCs3wrIjssuaK26mHptVk93KwX3PWhngifHvHK3WVUzHdpSDUuEnd82SDQmCMCdI7NHYaaOid
QEJuSTO9JIl+dhHTXUROGgNsBUtBFnJoCznUhdx87SzLO9Fl+StnwIqZsm09N7AaOgVt6MY12+Xo
rs0wVxTWYYbvYC4oRC3LfUZbqbGoURgIHR5EBk3ljCt4j1PVAHkDNKJS+AhSUykaAUqwGEu2s4JM
ZNAmEmk3V3hqmF/aDuxCj9+d/r3elzVIaagGzmqqfagUBvHorfldKKzFqAAXmUg/Rq19o0Z68RQC
gzYOrp/CYrCxTzdx4rSbv//REHpGhMlpgyNlDhSw6OjZCaqJqUOD2VBMFz5FnyFzHNWy5MZiSJER
WoLlnoI3MEfHuQ6VDNHuoMKn4qji/N65VFt68VmxONxm3vxnnHuLwq/77So6SA9G4W1kxBciMr12
JjBfs36m35mfkRqf3TDzD7RZHVO0xd9GxuhjL6MtknUzXe0a4Q+k1Yx9hwUKziwe/bn7MOtjVdRK
G0mw+bhAixVoafRDhAAJC8Vz1o/vUf2dLoCTqAKQrZyriUDUqvxlFta1ayH3i8G8ezS0jqs9G2CM
szLZm6RAJjprsDL8U6RIvXyEjaF5XyaHkjQ9C+234f5SMcHU4lc0Y2cdx/o0ACoZCO2rtJ5CGJeI
zcU0NtbdG1IfvkO1STBMGZnVrcAsQfqYo5/cn04gQ36X1HerobTupNQmjGya91hLvmi4PI+t0zRy
FfTTzKzWcruVmyTMl4M8T35cpV8DiS5q61pErAEzVMFRiMvZ8579KfmUVyjN08rlJdIkdBqTKaxu
k/Ql1N9DQU+ZgsEam7vsp5ywOjDBCBourbBwDqPIfjjOyeww7bvXOQerTNCNLelXNNUD1ewJ8OPX
XLnXmOE4R4b/p7HJVkiT7w5UV9jQBvs4mFbFmHwVbkFzb9K9Z2tiZbttFEseULyIn+wtAyILYEtm
cK+7veaK61AkxctkWQ+6nKMHu/L1TVvTtLRqt4Z4JnAsuMDqNbQaNC/MY9ea7vAj8RCtorF7jyM+
NWHxSbwmuWa8tNZgNrAEaesj/zjF1c2L+Efrgle+JBk9oDBDR91zEjO7k1W471teGH+pFNRfjSxb
cnwmPT25iS42HiNOhghp9SB1by20OHqk5dTuc1QTTZrEjDMgBTwA8MFtlCCXLHmUQRjU4oDzkjGL
3YYo18LlVHEIk0JB0p/DaR7LHEdczxerXj553N1jp1b0kD1Ir+bF4+Ou8rnN5JiQp7MG3WaeKuGT
527kFeDPKsZuCS3CG2Z93dR2SeWXIfqHXRTYjR8/jeSGbQow3mttrC7w7KZzBkhli6YSz4DE+pT4
k/EyyE4EoyuGw5zlTw3Z4SeWjRAIS/cnpGTAY1jdTOkhwkuj796Q4c41UpoImQ6bvBtRE5YD3n//
KY2rZZe2SHWHtN9YA6hCOefzoYWJ5JUmDRRw4ACbux40rsOgTx/0C39Ww+i1bOjC8pHwdqPezeT4
tQQ/3npQNMGMU3wT1doPNz8knSo7LKnbwDvJiHXrExRpURWhKrDBlXsRC4alnll2LO7JzyEitIu5
i6sEBEFZEIw5ksbux/UtNYwKbDdsl6bvz1OSfNSo5R/80m54l+Sqtgb/6pVPvBSXaQFX0NriMOYW
yOT5B5NadkTS1q3kiKEpi+Jh63RQaCpnOAvro80YuyWzt2Xj3YypvDqj1dxRa4B28gdsq2O/EU5+
MaEEk5AehytSyQuev5QevsFA2tCGNERyH/OchQD1zMbNUt5Nd34yRoRtLTTvTcra6ygN9Av67J4b
p70RqDYz417ZVl3h/HWMDekSJlt9497MznzAvVLj8iPjh4rgSzfsQ1Y/k/1Sblp99rlLtVMcT84d
ctDG9ZTEOYVm1HUwOFX8Kj8U6IzozLaJ5bujM0xJWcOHk77Ft/7OyPxUR4DYXFJpbK+aVzB+D4g+
DOoJgyGdxxO2woThrXTpbpZW/ioSBuUK2tt4N0x0kAY7kG/DSc6jDf8ElFySRva+bZ0HuxWCg6m6
1dkzOcXAjjOt3ema9Q65HQ5dQdczMESb7aAqCdyAaNGTNxC+ZMBVVwyA94bTQ8Hgf1saqw6q5CrF
2D7WQgYTwLAlDtlc4ikPU31rdzGRe07C2zdSY1lvugdM2Gqp4bsi/9TLtywRy8pT1HTdZgmY3nQR
FQfl9AlmPctpfaC5EZSZ7dzCNHlqGnszgkI0cz0mHdf6MHyAH02h/zQ2QvfCWEiDhtn/avby2GbQ
DbPe30PyM9ZR315wEeIU9Xr7lEPRYiI9BpNkH1dbYYaqYkJn5qMyN3uUYXqiWSefoRfHy6/ZM/Tn
wixezYrVolHW8Nne/5rfslBQW/TlEWH4C7TM+cjmEgYVmRm6tJnzMWg6VPW4KVhrP4QMdzdWv04G
XLVW95FDcWnBaeJl/ZKjVj95xl3k97ECIw9Od18UIWjTqpgYEzA2z8IaybJef3EfNRvOafreouLC
rnugnvqLJW1yQ43uwMd628F3GHN2bhRa+sCoKWIZi79InNDNWDvCrBAA12H/aKuTCiS7f68yeqwO
qyhJL222hcw1HXV00wFFusr+zXY+ZIBgLttbP/PC51AzWDWZv7rKbtFWlf7amevw1uN/CmJvgDsA
j8HvcwxYKLFWA3OAcyLA/cC72ncjZCgq2f1MpnTSe4RPaBIuEUUNykOSAcvxKgHxPdL+rfClJwpG
TOBIKnctnePRnrRP0y/LZ6PwgjFJRhUGhzyvzR8IkWfbFJOC3cKhzOWCSle3JEODmDu5SkimM1IT
Q0qOUNLM5m2SQLIra36mYSFZuI8biuW+qzaA9OAmKfFXPI8GI8tJbFrFDQxbXnhjGnadg/3Xaf3k
gVecH3ubTqn8Rpq0Mk21IJpK59bDSw0wZI+B09nTrlwaVUK24gjOWGWcqIPIoIImGpAdlTTOCj7o
LTd/dOOHvmKQppKu46i4OQ1L5mR2WE7/JKnkbo1oBZIxhD2eUxsutkZdhjGDTDNk6WYTB7U5QDzr
4d2GOX6BMq2WB7ZMkA4Ho91NULeaboGmLOVdsge69K7zymjc4AkasalH+9rDKBwR5bpOCqjQ2bST
Tsli1cTZhRx4F6V8KrzBAszEOM1J0uVNhDFP8bkbhHktmIGupVEbDFGJVHegw+7b1Dy3JIcfB2xw
G1BQ9b7j2F807Z0uuHunVvVXiyQ9YvAffK2GCouxSIK/PjaSCByPgJyDzRWtZs47Lqvh0+gR4rKD
XGul7x/8NjYOSerjkEZX8pCMdHklC6GH0KEDc8gf1S+Wa5EH7LnPFgLMlVF6z302X4Umw7WUKLi9
nNUQmGG2yfGj06R/yDNKgsxz9ZUjf6M6IqepEP1m6RgoT9hqiKNvhpV00j9jPd3V8ULe6EhbxK+h
nQaA1QWYHxaXfHYo1NYqc51zmNuY03AmjVjDCK7cpPr8gTb+xRCDjdA1/qgYDFqdPFAs/CReI7el
cyFmFCraUtTbRrQ0IHrIFcd1SuLEwLImYdMF8Mc+jO3e08WZqCIbwwdrTi/KNm7NdlMj1m5ELLXz
dQzoHZ/W1K8vjVu+GjyCjIwpX2Mj+UMXmO/+losxJW9VGw8iutmkd0q9Xq4xC1MyvF4co/zlAVSi
4hUvgFkeQ/x8a/ZZb5ELQJDu9CCb6Y4wVQYoIc01thSHWCwEfZGwvEOCZ2GGFEn6DbQHWP1idEdW
rb9RL/K5cBLjNC5Cvplwo+bGfY8Aex2aMSOlRn3bG9oLdqr84KaudR46GBqVibU61/D3DAb5vGkb
H5sJyHCZ+Cl3PytTz8sR80hINzNDQlJDY8SZUB4/EM3+lPlYBj2KhbXhWOMdBhX2lYJjqWUWi988
eu179xFkn38rfVZwjUn1VWfr0aQr6joUwz4lyp6SsztXWuieSkoo3+iZGFC4ZLYRBTg2fkLq4Jtm
Nmd9ZnWf+vi4YSS9uckDbR3sdjSRG8sYXxxKGA1nJRdBv4EqC68KhsxRSy9Ej7rkEFXThkdqYNui
2Y8sfXjNOiqwok+39Fg4LbiHmfJbH00zbhJaTW+y47VTWz9wZraRT0TKotHm5JzN3PKx/JWA1qyX
e4oF9oHpvg27+/gX7eyVmbWzm8xjPWZdCvKrg3q0xrUmrGZfCeiISWIdtJkdoZVIwBYRqEr+U8aN
dDHe2PSPaefuMVJbdeggqDkl6QF1ZC+HWkC8ygpOrRFHRWCWwnwJS9djYScvHsYupQEw75q3F5JV
WlK07WPVzhBF5eeAgGNP+wEuFsSQ2S3PDT3DEbn1vLbnwQhy9tfakk8kbceEbAzRJa1cDae9Hm3L
KsfsVzjnwr9EcRFtRztPN6DpivXiP8eSBLRKX97NqCn3XcZ7BmPwrhf+NWb9cGzZg62KLr3XU5U/
lYWxJpaHjmlY17bapAoMemMS3iB1gn+nyNj1Xf8QxaTCC6wMzE12vAtgkZN4vSSljnLMuwwzS0xK
7GLb9DW81iRn7mJwwMok3zmMeoJqoBOqonQ9d0xpWo3ZSub+5qeIiBNmgi3L7JShdV8Xk4/DRAC2
GTOlEg/zY4UT89aLR2TF3yP+jFNcD9824dWFDv0LGM41Mmxzr+XLuZqHZOdOjTyhpSS8cz5nU/8t
ConYuaEDLTHzVVMWXjOAcDDwtn9fyBbHtdHk9ia3y/nWZkr23VT5Goay0d2NuPfXsU8+kZP1DdF8
erkD/F5s2rE2X/5+21YZa7nJK9at5pkXYxzsC/pocO5xvAfOGTheF5KiCk85LA+F2bj3nPBO7pKd
ng/uyWQodWjLXB5tvz55MnkLFyVeI/bkNHDored88c6en9zHGfATkfTUBwWyr6xwt5m1fDRFqCPu
QaESoZRir7R8+bXdbZfEYaC0cKIjbQF8EWvyZPTtusxeIpLI/hhk26ziNtEePeYIO0lbWTapd3D7
ZtwVmWFuoqpDSe3ZjKTjhYyVkjUng1FYrLJoNjbTRTZszPIMgOxhZkhG2KI7dY1XnQm349kX+zLl
T0I1vfNCbQt/aSdT3b0CnBSAJ9iy4Ff1ubxHcRHCoifwedRQWm+dsgOtkmpyxR+QbcF5VCvhGePR
t1SAoS3QR7jGRmigZ6Y6aYJxrG+u9MsrVLqvJC3oCzviytlumhupWWMgS9rEeBwmfHYCHUaX9AHd
nn4kI/Ne1YCvzVIzHmYjFA9E+Bitdx8c5gw1ZK5tXxlwFqfi6thQl13QT4OU9SWT1aGy4k/5LvW+
PhT0ICz1z3Iw/xBPIbdjgp9zbNDC59lXSG7VaCTs9VgKHcekvnujKA4YWgR/JQY/umMfC4VTIQKr
3ZQ2SVFhn05Xnwdn6/NB4L7PvLeUaZvYuJNZ3xyMdGhuMNo3IfqnCsJ+79rQ4wx5gmEQP2aW+6Qu
B3je4YdV+5tR2tm5wALUjHT/yagTuOtq6LSLst2RgTDtWJXeEkAj1398Icjrqx0koKGZA4TRB6Cw
SCZnt+AvZokJ0k6I3U1MEb2nQNekYWXBvPlsNfF4nZBIKNAskShVSgkN2BqXjI00con/AM3CthR1
ww3F88Zb4uJejOVzPmYvTaI3JxPs2n2xaK/YG8BwC4dbXbMr8Q3EpsQTXrxYxJckNfdDX5+sgh1Y
SRzG1dfFfMWArf9fls5rN3Ik26JfRIDevKa3klIpU9ILIVNFG7QRZJBffxd77sMUGgN0l5RJRhyz
99qDOg6dfCbXgIELsJmtvXhVXeWiY+K0FIyV3Ip5aJkDW9aAsqL0FAq/3sVp9c+x5SPYMebMcbDz
ZuHvNA4oqlMb8PymYsXFmOMzmerbZIVvBk/ccSSHipRSqh4nLDcqZx7V50l4EZsRgdyOmLM7bquP
cSyLe+I2/WWqykecHDWvvmbBG2Q2G9ON6QQgtHEKpMhGBsvISR0gGWPRzXqRSVZIiQ3fjhGqYWFe
E+DyFDb+DWQYKVRbq0IjNLgbsBP6WsfZH8EEcgTHCtvOY1yTWN+l9porLzXSLQYRJPjQcJD+B2U3
Oinp0YdwvKapzRnr3iBxhMfK9A+w04YtfSS+i8Hb9Wb2NPkNur3csui/5XGqP/qRmhvJBv3MGD6h
NTtrh0ojziTa92JXFD6LVcieXT6BaUF3+QWkLrylg3PPY/wsPkGatelmrBYCm1+q/Qf3B3yZtn5a
QoouonD0LvO6YtPWjXPqOgKR8Kb129jrui2UeONQQM9fGSrJ7wSMrqTvpdeu7sWJ5PYnOWb9q45Z
m/GU+LckpaUZCiKtkoL5AFEcJavka+fh9MlNOaGCsf86oZIk0NbD2vc00UN6bjcDQpRVxvqiHWD/
29Ud/ICz1h70hsCGuuGL+Ku26bh6wzqYpBWutMsGNcGVg/rafu57ijqM5hfpE01gFxftFK8R1SjL
t+Ewx9HXIqmaEaUxc1EB6fFPgd19srw/kx+27FC29NgWm8EIMiw8dBrRVMXIDdfdVAVbWfufXPnf
avDmcz7W26TVexsZ7/MkGV/W7QVrC19W/hQr2Byg2zc68P6i30Y8V7g/nGxEG0C/Mvm62vvkq396
ZBpBJ7tqBmLkAfFO1z4sj6nX9rfUWMO5db+HFBtJUS3xQdMnml13nXRhcLD8mqlGxpzWSNhBt5IM
uijgOq2TW+TM68Kb3PPcIC0pc2XsauisRzSIzRlfzJstZkSf4RC8DmXBezWa9Xu7uPliott2YBbQ
ZeSSI60MTD6Y2MtPlHm4OxzcrxSdJK+Rc+qRNuU7bGFGH1OSX6qI5a69uJ92ZVhiv5IjRLqq2nd1
7K+WTO6VzHjAAB1/uiWTk9JEZZ6EyLpCMH6jk39lXfIJ6LBNC381Js5wtIFIoF0CXGX47kM78/dC
Gh02PFKLeukhMQjTke5fEsXYBjXp34qilM0Bq0XkDFwM9q3IoKK6oftEBDI5qjp840kKSTPOXsLZ
iAmUYnXmteW2oztZ2fikiSWevgYqD9lCRwniyV2Y+V8BSAeUN8C/3CjFSzb/aTv1y4fEN7hm8cDw
LC6xrjivNezwiOcaLSK9N5+jO5o+709Fd24YoMPnll4e4fAg4fHnxHEZvC/YVgl0uxNJLB+LbHrV
hnEx0NTYRT6sPTJ59w6BMWtCu1ZdAP7dcQmkLB3kZ/O9thvzYKUQrvzh21L9H7zxfCfsoNyIXxZB
JWrCkk2DmB9jeJO+Q5pY6NrsnHCwc+5m5r33RrSuyyTfhvcF1Wr+MIhaixcJ15juxt4eH+L0and+
jooFMCGMtl0wh692B1iC3IjHdLaOgw4YKeDJHJrAXKPu4WpYLE0s9WA/NyaVatFwpy+Ja6NclMAK
FTywFpFY+b6c/bXbyvH2xy1ZMLXzEq4SaGvvOt7Oo7DDcZn8zMgtdnPl/M3s4d4YPO6JqH+oJzfQ
pN/JKkN1kbP8aaruBMX+OmaglW2z/YdQE0du1Q+ntgzRoatgX4O2vHgWJjACCH203nV2AXU1oeEh
cWJy6/ngVV6zmqx8fqzSTWpMT0UjmkvSeU+1pbKDKxL7GJLKXFR4CHpjZGuXRhAeKW92M6banU7G
LwDF6CLS6QduZ7GyFy2mLaXFqEIfs7QhEiYxgb1I86beMPn/ZdGq+U/ACAFLcmD8Xu9bMtv2vTMV
24aSFxhkuB0Z47lWI48Mqpwz73G+VdmUrabO50bjukx4YKnRLefQ08qvTKdvYZWyOLQn/zpa5ryx
l/FenJ7wt5PCkJX5nm1P88gE9DITT2q01FDMiy6xyHlTE8pAnoyOSvbcTwb3A+g+UbUW1WB+RFh/
ZyQTH0BmthfFuKapWdymyA9c1lIs3wwCl4mYk2Er0X4147VGQkqY5DthhnrVZUMCAQ5I8YyZuI5C
5mRtcGzwgmxMvF46hJcWlDCWam+XpZxuXD6K9po3y3eCj4ypCfzDtELQuIFe22+SivjFbtmmlxqv
fGHvGmG/UzE9zwVbL65NAJZvnVuzDhm4Uxor2KVyRHKLzGiqqWoDlxjlGFq3wRBHQzTdtqEE733u
JquBnK6gX+INIauch5zasSjm++dseRtLVq9zQOJLw0qFVey+KKjpHFOqTd6TrmTE3d4ou7+Gkxkb
w40AFlsYAeVtMZTS+a07N71Nnza5NxvhGOOmIQxF5k25S7GArNDeaTJzZhrHUYtDrcgnbz3v0epU
cCJX5TPHI6zIS36a9JLpVE7kXIJw89sp33n1UJFGUgMDcWeL6OmRaw/n0cmsoQ36c3DiswEOPCjI
hD2IEU+oJ0cU3skTMJBE2hz9YDrXHfIJnapzKdlLkJ21Ranw7SMduNXOyGLb2XtOeGm0PjWcWYwI
0b1M2M8j8nw8V//mKU9ia7xUYnye7D5BxJN8lmb+zKH9mpvDi2iwJApjWQ2XgCNdH3aR7o9RmX4Q
EEpi5VuRNC89FKPWcu+0c0Bg6F9msnaN6b3u/EsDbwr5Mz9A/N5X6mV2yIBsNE8Cl8IvENWL79lv
QYCurunhVmU6S3dZIE5zhPi85xU5JJ1tYWhP5LPy0+QAsxj5Ud4zBoGW7zUwkFTDyLhlgWmWGpgC
6aQkhKjNkBvVYfZJi2W+qFP+67mwiM6rATWI+TlE0toXzd0NJji4zLrjYdzYcHk8u3tv/O6CLq1Z
qyFkvugxlEvBAA0yPiKodusiPxWp9+0ri1wsUtxXjEztTRWT7lXi/LmC1hBVw/JmBG6TsZmCctN+
qqC9B7miyrVRhzB5jKzx1wyqe49UOgdsFjB5WvUGFA4Pb5qtwxvRjAiCTpVNKKNnoN+H8hSkBpmE
ZogvpgP1U+C8XHvl+Ejxijs++3RdNlk8B/smCM5zP7FKA8wVaPdZpwTZzQqRI3Abvu4JJht+Ug3m
XOkIDGP4DpKxpaU59Cb7CTEfFeNXpGQ4R1OwDysE+GqlYK0eA5M+qBvgE3Vhx6wHhRNCxKneuT1G
4+wpKxElEJlcbABf51eMGDl8teonjI95aTPOcZhruqCqhIGIuWretAyO0DmQICsCuzVIyp4CqK/Q
3SuKUZuWOUv9XVOJtfTYrFXFo62AbxfqNiCqIM3EOQh2VKs8PNHO7gfXYHhvfrGBOVuqOo3OXYyo
cbOUca0uI6iUQ7lxRXy19WQ/mHUPhEdvRFgau64bv7QbPHcBIj8CC5nMlrqiQsXUNcEKxXZfHklZ
v7SSuXQy4vWdUg7ZKX+o+NeHwKV0GNGYMhNJEH5d6hlX7lQDx8h4BhECvfVZfVr+F4NJWpv/CTAM
FHj2ouzrs1fkBFzP2vvUg/U3sErYlKr5oIHmnkYw6VLZ7sYJmUSb880jXF2jUfcxBCRobmOy5F0R
7csUQQU7ZibBkYR5B/EakaxW9hZsxinRSXiox+RZFYJ6KWY1ZasO7p/7VzcmoszJOSpETv1UpXvd
Fh+Iozmbp98hKb+VmyLU7iEthfmDiVRdUq5MrXFMxPwUk3OybgvvpY1r2FP4B1FglRXSssolA873
P+uWx2pEobAO0vwj96pkN/hk1Tees5eS07Qsm1dUhgz0BEPYXtOBkRP4pXTXMlJMhy2Lz2ZfDIjt
2esh+HMwaSCiotzjNBxzPyIOHYzxYBbEBUD+VWwmV55kh53Vm7ot5XGc02qVQokhVJ1Kx/gL0Zyc
LYz+YzXGh8RA8UiK+ns3eO3eMmlNIFcrCNBxGDnUJD5xe8LYuSZuhQhc1Jp3nTQ7uk7fwx0ZxW91
zxckR9xSEJtU7lsb4afbXtcC0gMAaHHzDC3OjvBPYVs/2EnmQ0nyfaQjJO6IRZDJUHiHDqNwpkVE
i8ub/M8TVvt/iiiQAzOKowPsZdOPTKCIFYWQzYw7FWW2Mero6GrBisqrrznOc277N3jaZLjZyAtg
lz3aQIZwqLo3M8hOZrwcPgWqv4hGJ4sesbohAaNDJcaCPqflGWRMgugZHu+6EojB9GygRs4YuwL+
+nXT7Can6qNwgt80ZOMHEq1mVRIuSZNoBVbOXJPowXuPDzI5h4b7WXt8wxif/LVkNteW3bevQR43
drZrWh7zmAD73p7/CTE8i0eUI8DA8T2tJR9qM0LHUDGEcwyVjUfkIw3DMgESHXzEihS0FREIN4ZS
fC1TdNVk0A2eNV4HB10U3U+UoA/noN1IIgxXjMQRZKfrCcYHFUHA8Tggz+HxoTmCSefzW0zLxkxA
0Q4G0AP4E6ddS8wP4HWQUHHAaklxqhcMXwhScXctlWJbZQzD02qTm56/IbmJistm68+QoQNV/Vxb
1XBAenytkrDn4fNG9scEiBCEE7RImEqfryhc1DIzHKBx/scE8jUfEOK61sANYkQe1AjyPwN3OAC2
IolhGGqGKcgQodwo9heL463Ra0RpilisEo+M+lN0rtjYzQf3k4/OERm63XWUqJa6Fh0PoBcjT8cp
RRdnzCPxfwnrcq9bz7MheZIJfFCXpNRyY4aImazCW+EqwFy9BBHEnv1k2sObGLyPQHYzdwMhCTj9
VmjIi23fXP22JTvJ+nbdudkEDeMLVqZPvjmW504kr878mfByjwXAr6nkFp9gGEA8Ml4rcpP5edYt
wd5cySCMWO9u4oKfXwX2XxzW5OcZCuS5+lvjwtpPXD0+5RB4XsrJik1NEV7NIWo2IXjrrKtO8Usi
0AfQU0HjmAjpw0mMQDf8Z8XQikphs5ufj5m0OZcd6A7C//LNrr8hRiIao4SFxwkvsGhMHjc74s1i
Z8f5kysJaQCTIrbjcO5l9+yZTnho4DjTj3Iopqj0AwOaXOIRUWKQele8GCT0NBUVEJjSe9ckaKsD
JjBZtqAByTdYySHbdOm1gfXCXnFZYwp60RDSWT6aw0mTZbkai1FuOpT5G4ehZG0GX/4U+Y+WEKyj
aTwzbCiJ5X2IiuNIJRZe2+iv5WQUd4P7ELjyVn6PhvXbygiTFGemHxo/qAYftOO1GB7RhhiO/DXD
qaS6Kl+CzIWxT3WcZDwVmTdg0OE+ASYYfECzpu601MJodiUhlBHxgt6fSaLKtO2UH49rbl1kikWw
k05ovBHhZsL9NGNqgthLPky65MTQ+tCaT7Wwj6qx5tvgFjtV8KTlJQvYvKEj6jB74+ZBrg/5HVU8
uT0WnW7eCO+gYusHuiIifXCXtlCbLERqM41jsaV5CoD8MYxfloL4W+2R98GUBK+lwWBsW/rbY7D3
OOxXSUlhouLozU68fyrqxa4eH9KueesT/ErZgMM94YWICbacA6x4JHYkoPzr16iNInik0Mc7JKlt
GvwJyMwElbJMf3KSVuYneFi8A5E2HyJ77FBae9veLSGGCHs7jRqr6BztGZ/IY83Zea4D+6nMuCVV
DByGjQoJRhliuNhi0AiwHru3jbwu+AKuHbGRDg/mTM8H2Bb9t48brFHYR6ao2Rn+/NWVw9EUQ7yx
reUNDnko7Ukd65d8Qo+YWUlyKRO59jzwhZStDVx7jzWq31w90NUE/uHisC15h6IvV27Oj0DzgKyS
+g4uwzwrAneNkPYOWTcfK7bm0sM+5Yh7mzmafTrgn2VYm6eSvxJXFl8CsqiAKpe9y43UkfyQVO0Z
O9InoUVgEu2ar6PhU1nlkoXQ0Jak6uoZwTPAJhMog9BqVaf6pOv+KcLuQl4BroUUT/qcy/lYZEzP
JhuPXpKMW8Mv4rUdEGsyDtPDXFCjGjSD+hcOe8xkoqJqi7wBCblV8NXy/oyVwjKbDo8llcsOv3i6
mZZbiW/7OMUpQ7fiFps/Xc6gJu6tbKuK/E+ofINppkNMD6vvKxjYCV8QTpKaIdPOqUvr7sNQ0GVb
PnSUXQ3a3WNTxkgXKvqNBkGyrgb72JfWxIMhC+x1qPIxf5ABWiY7qyWPxarjfx4BDqC/1rYx38te
mHfxzvZGPzHOzcHgzxw++bzz7Mq9q6BbtBoxYfYYEersRfolJjBZ+IeoMx5HwRS8hx5CyGKdbCKZ
YKKxs2ZHYcaMrN9aSABeFEaQxyTUT5aVmIClC4LcvOKvXTvFrk9RFvSehSCpYI2P1gnXIgCR50WE
YTkdiKPgcSQTfCeSZNh6qfgCVmDj01IlKQ2t7cslNr47F7nmS8I4v27DOHgMI2AJLWyIOO3TJ09x
PygsLnuVsf9mSMxcP1DtIUqmXyPvi1OQG+sFB3on2HWFzWRv+Yizu7QuVrmNSsVRwNl66LKwhuad
joA/sJIqtqA2V3MC9DrO2MoNyrN3Y083TB6oCe1WXeIJG4+lMKEjD9VntwvL7diLq1UzMnF0ZKC4
sYClmlxGLNurdafDZoV22PnRJoniCoNQndr2PkX1TURaZN+h7aXbeMZ4jYiHWSwzs0Pt+xhI3E7e
gkmjsmxbKJu4aT0Uc+zvw3E7I5pdcUf717x/xiVMMZLI4eIx2Fhpo0Ba6SA0aDNhbMau3YR0pU8Z
QedsDh6VVMQoZtSvFjZcnGcQtafpK1URVzSyVqjGfj8JwniBapdlfVeSeribvZ/eoJgWAjvo4Oxq
e3xjonhoUuDHUQsloxG62gDJbJYlTrI3jwazj1ObhQcWNlhLx+UwsAQDMu4Oq6rFjhil/KDtF7Aq
LmZnNCL2XBOGNgLaHDR9J4uZVWq12R93aZPduIMJDqhWc+QB2DLD8zz2gIZcVXFGsUqfE861EiBE
GdyyxKSPsnF0RtYjDSUpsPPEigGzSNtycTWNzdMnrQ9OqmqXus2ryp323AV6PjEZ6B3LO9d2eiBJ
ZdkyhU8dPeTe7q3XeHi3DbTFsT1iPhHdIR1/Le5TeRgtIr0mDF61cxaRck6CJnyjEARE0LH2Xohi
kPEV+gnh/wwNCTsWnmyGdMi7WHu8InBODxjdcQXm1Kpz5hwjeFO7WQynWhqEJ5g/ft8wrw37e96F
PxbqgZWKzm7stCc1MtHEtsYgntYtZpYTFzVql11R5YsLbwBAikgX8iarcgO1HsKMfMd8HrQp7mbR
FjOXRc5umZUJe6Yr05jiZFgWodolObJ9dsMRV+x8NYIl6cXWYAlIbdWuw6kZTuR+rTPOJzS81Xs/
JuXB7ew/ZsH62WIu3aKdxG0izoWRUmd5xLtAnECrDwUtCZht8IaTbG7jKSvi4MupYqhzeb+34Wwx
NzfNPSK27gjYLma+wUY5NdwBSlj5JOVzO7v5zyjzl55EJ7txTETEOIVJKF4AKu0qNRpypHB1wkSS
e/Zd1on6iO4AQ6vUBt7tThZ7NnAdkafudHax7u/H1mDRpUUCMYW5pNmO7jVVmbFWrmJW5o1fEAML
IB3piCk+iJkJGXg4OtiELTkTcdRPL8wI1bGyenz+ExpVB78qA1xnOhk2fQ9derfqfa8/G+SGojF2
s1uUgrevSWsrFlRZVA/uG93h3UqjY2755nOkUHw2LAIoYbyrwrROn8UTk/GN454oi61dWvq5CJOf
qH3ItA+x12XZBim92qo4BZXiEWEV8qLuGwN1mIMj55gxyMmXj2sIac7CcerZsmn0ds2Em4asnVWR
p3hbadTWBlOPptIlw0309hZi4nuXA15AuifNynwNBwT03bI9hhTyID31UIEaBNgTV1sjqD854rsr
Q95FaX1IIAKzze0YvymW/JfAE/1dpzR08xCUO9qxRZfgMYKc/WmP0KDelAMD8j40arateXkfgqxn
W2Y9O6VXsksvWDU1VnWWKSh+2gY/dPQLFexjGP/1YEocq76fHyaI33tuzeZ/TwkJtFcHDePRSukf
oml+FJBWNlUFUWKck4ZFqViFcEXuo4MleQCk6A3mtlbBcJ4QXW/zhdTJwnDceX3yOEh0RiLsDZCd
jXFq4pQp/ChftAMaVfft2iR2R/vRa9zO9spADLSO0qyHHum9FE19CbIieGJcwRwcu29alyAfYOLv
en59ZSETQ+GuQeKiBgrY3V/ycvgbp1vNa3IytRudGielvkrjqzXWVDPdEK2MMrmARsexlNLvJUaX
YX8zXgc5tlfavWqTRnJB1jYvY+6SE8hpDhZcE8P9WzkLryQXCOStZUfez4zp81CdjJbFPmNE4s9p
xkpsZnWI6L6Fkms0lo3qolog+AQO9UV+U6YOjjqWNn1I2lEl+PGashJ0P4mgff3R2tH4ZXQ7Sn08
ywAniL6k1ZGDRyRYHmUbXZkkriJvepgZ6moNGkS7ztFtQNvzyp0w6z3xxpV7OcnXmMDZR7On1mvG
sV+lkshTopvAmWLZW+PkvSlJpsGQYgOBgCg2ruWiU/YMincznS9V9hLXZnwBp2QAA8SkOUXid9JL
gpqDXjBMKM0GagZGSTk2HXB6BatFw/ReqgbVMjKpDWTrXzSB3N1eIpGntvjDpr8tw9i00wyRajQ1
ccCtgP7ySPvsMmZx9xBM9jk83ZVi2QdLS7+30bjkMvWf/aKv6cyA8SXrr//+q7LT26k32Y82cU/T
7n+5cvhkDlxsikUOaSrPxAPEa61at+QY+8W/qP90Vvic0TpPLQYOjw1aVRTlAXvfIRuMngELVJ6h
5qYD2Fpjbu7DnN1QyIxE5EvMV4aJHtkXRrGSFYedGiwH6Y26riYs0ZmOLQr8LWfOqpf5MSOPaGf1
f7iUs6PNQuKxpQARtvse11tEhzaqyql99Jvxy/EYSrXMcmIySiJ87Ktg8pG9xxWkaU8Kagg4Ivjd
jrmqzWM99NFe2eG56Sv9nlaCQ7BXL/zFzUPvO2IfNdl0HqcPNvr6NJbLmdZ5rO1FdjcWShSe8Ho1
KPeYcxpwT5dghmwDtitWCJbpYj+UcIZTc9OklbUlY5ipi+hIJ4eHYJrf6PMw5Xf+ZxHNEH4srgxU
l2qfdL8e6mIfmVSjou6tCTSgAv/sI/pbjXYHZvzWggB+SSL9MjcQItgUE5iEfb0hC/w0G8mbodri
nPJPK9H0uIJVLl67wDn7rmTHFVjnvjOIVooFrwjMENaN6hIEHSSDxiOgxbDPoHf6e8UhL93IeFIp
DS3LqsJPh0tbULMJZv2J0A6uBTa3bPW+RERhFgJhX/c9Tj4TiEQeLMeMHPEy5+1DONiUo4gbN56f
Xx3h6uug0r95mgzHoG9jCsf2e5T8AIhdxXVKK0qQDPctQZychLqqN81i3fWFk+8o7sqrlWRYp/IQ
z7pTJkcXNTR74eSKlt241Ew3Gwu3cOn11kMucB57YmGWxp7YJ/TTl2rkZy0c9zaZIKidIt0jbKYo
DIZfaeUdj0Nb3WEbeXs2DkSrjED19IAHXDAZ1VFSLmGR7mVEGDzkWXwMBYR8COfpJkPFe6zNZguy
J/12wy7GqCX/RTOSUtX78TE2yGD/LxUx+iW7qbwMjD6uqlX//wfuhbWntTh5gx2cO0a5B7u1Lxyv
zkkSNBDyYkGr6jxAWkb7nrHtNhauOPavZJHpXclhtzEl//A3QpzC1V8UXvZURJT4il+0ggiPwItJ
fYPoKphq81zAuGa+RxMWxDBHA6ZDL7i7K8jK64bQ+n04RQ4jw85ZzyHQZ+sns9yejENl/pHCRLle
FhxOYENw6veHoiN7lsns3kXRhcCgijf4hliPtU1w5ER4wwz2wSJqYsBf1QhMNILdSa0nZUOnn2d5
szWFZm6xfUb/SICzqL7BB3Pbj9Vj6wX51q6idms3sO/YluMFaA4W7KQyA1acFBMWfW3dq6w2OS1t
ptMWGMOI6Ruff8CYqOAvTSTNoDnTH4fUboZhyj2ce7k2/UXqyezPIhNOkoBy6po0RxpSZog5kQPh
zgmhSitEu32zd6qJF1xsoLsjSDQ2w6AxYS1maCcr9uW3QlZ4KOwciUMyc5yagHhWY88ycEw5l6Tl
wKWZUlTg7TgdB5aCJ2j1ZKI6xPE5wyqAa7bzLG/tynCh9TQApJzY/N8fSeVau1imeGY4FtaiACFh
VuygjHChBYVYnrr5V9qxftFyOpISZz30FT54Sru8LQnBaXgPCvBrGx8h3Y6PY1rbzfMEXeaSgHG7
uZnQUDETEl07jRphxi6ULLyfqPmeG6acHHDeunw3Eg9bUId/z8ys6Wwq+15zoKxx4MTrIcl+a5wq
6yCKjeOMsXDNkMmE1GvjYlTdqxPY76NyLWyxEG88HOZTa81nJ17kZX1ePSqeXsbiw/DArDCHuEa4
ZNDLce2qpnj67//775+YzZ6yaqguk+zB6uRRshNzs3Bk2hJOI56uHBQGyrqtdgA3sRocb5bvEUIl
u4l+DjYWPsszjq76PMEk8pxWnmUmCR9ikQM12GL0yhaDfmfSpbrNLJtsRUY43FIMElVSPuKIL0hd
id9Hi+z3Wg79BdTSU11NwwGb57h3Zs1cJ6G6IYHgNXWs15TH5UYoz2tXeRofasIA8jBkQ/PAiy0/
SKx+mIpPmcXJJRr0E50oSte63CbDVCGkm0ZsiZ53IcPEvAAOfu0gnj1TxLjPHBLDGjL9MrJc9k4C
wBH5fKjVRfcTqgqjm8i+6glGSFrjx61sy2ZO0qXvvfnrtSK9xgnmj8BrOJMFJmNreCuj8D12EGfy
STzP2MtWOYkul44QlC3F4x9SRXOwBTmwdWVDxk98/dRlXvRYN/lMUo57ZGjunv/7Qys5rF3a3HPv
9xFiK6yD84aWGvRUQq/j6VptQmcqdyqE6CAiKsaRzvQRcoM8NtjEN2Xn3EMz8EDcDxds/Di6fAOB
k4f/DWDKrk9GtPwBMwMAeLtm2pb4Zw+ZKf+wZqOhK2DYV806L4j7bkEqpT0eOZqDKv2j8sE4+/IQ
FdLfAqW9YZvOmXc+hFH+grQZfSPXQuUAbOSCzO3+YjuFfUZs9+kLN0RKWl6HnGDbWl6FhWau8VlY
+acCutdXXbi7Uq/n1kGcPyfEq7rmL5iZb69DLk2CSrKXrH0u/VHkxLpaIbhWuYy82LoKjiNq5DQr
0kc0ZfFuZLK9Qo4NgcCuNngLnI3dovyo55hstbT7oNfOnnpJNwlt5zssRvfsDRPXnBxPAFPVulLc
sYNWPEbq6Ci/fMsjBs25G42fpCh9MDUmU4A0tiAWwWHQ/nNautNvyphtNpQ84OGN1zqTKVbb1kEP
FKHHVdYn09zgKc+aB0yp+BFql6QGFwxCZ5fVxgs1DXBH/pAVkZ7rLhGt2qr3TBStb/olZpzcjY8d
KbAXaYOAktJljTm43jXx9/GDVnP3IUJMcxFjZU4EtpBp0X3PyTRfdWq8UE5SJaC7fI4dF/NNn/Qb
BqwdoKa0eTR6QJDBFFZX21iSU7Niiay1ms1o9fsmhE7oJfqIOJcOZUCiKyvtrx1INRuuF3Pjjj2Q
9xkxo98ZJ+xG9lb38WVK5vlQDP58wlIH/CQPmsNE5soFPtJjKAgkouD5VUXwLT3ABMhAvU0Qoeoc
GMdt/V80eimhW95a9I7xhDruLgrtbGmisNWN2allkoBADG+aKpibxS1Nc97K+dSVzZftAkJFb4hr
1zqruirvRn7vYpk9kIMM88wqpq0t82Uu272UXNFCAxHJnOXX/xnnosct1far2uNtFEznV6E46E5+
jVH7PsEv8THm1MM/1wVD2U810zbYGyzfIlaVwn1eTmx2n7jG4EKRxjzS0dIJh0cAWpP0b5Exmmdz
RD4VDezjszqynxy5CWCN3vomOk0V09GBu+gD3PoaIFpymWKnoeRDvNmQHXyucWGsCBt44QP2H7kb
NHajPj2MxFpvwIjg92kbkuZa8aIFn0mVZ5dQQoKVZGczuhWHcJytc0iOmAIrZxXSus8Fo8ZpRuJt
RfIdW+qxZeCdjJX8X6EmJsKhvf4pLKH2ZaGnUX42t7qr3M0UeuNLlvLVdDyzZOPASGQlSDFQ+/F5
EqA+ZcUyTuRa71KUzTsGlS229QTpdTSS0JJhB++rKttb8qEvyFGpZ6G4Ef3slIj0pxhPtu31a85s
FNU+z5T0Txor/4bexkcCaTYQ/Z193vKvWqbjUhnO5Ln7bYgjBPFRl2ImyFroKQ5xbV1Eb5PgcC38
aGV3SGbmPpkvHSg+8SxztBVNhS20ihEpD6jhdYeJkpxjCIo0YEz6koxjLaVP5kjUBSlfgcSjx5fx
p0C7TYglkIssDUh8TF+LPmzvKMIoHKZY7olIokEn6Ki2O3g9/uOkHZRhuXEDAJvuE2zJ1FqVPlEX
HNJ4svZNjpGHqoLZ9KRjQu7Ksx1BRGiRk60lmcYHa4xy0lBMsUeDA2GiM44kYeyyqlI7ryqSo+ck
r2lZwgtkfL5pUOvNlOIXj2htYDe0bJnnJnurnTg06Pcbv72UnTgZDRrGyWAb7Ufq2Qyz7TQ70SWr
g4IJVSV4gbojccn66PYG8qE5qXYyJto495ri0iWAnv6PvfNYrlVps+27VJ8/gAQSGtVZ3mvJmw4h
bYM3mXievgbn/o1bjYqo278dxdlbZ0tLS0B+Zs4xy+wOHq94DHq1UOYyUpXz4dvtO+8ek7nGbIab
Titj3CZcEi+W2yPGVcjkFdEHuBMiucI/iossaceVaDPrgEYabYsXLVP4ulnjXKEUZwO8LdxGs29W
oCsidC2DoUCk5Nr8rvtrVCypsG9tjPKqEeajxstPVhq5RHBEXfJcfNc/TcUfp0BX7/vBBKFuaFhI
DV8jtUGGqNXMKPGq5p1GtT6KrDbWvd/t6x5YZoNdrISsVhC+tVLsBMCYDHIzZN109NzgUNRWfjTl
B4MWjtAh2GFZYi9aFEfTTn5l6FqammycuI3T54J3DhBHesvQ89WNvELBufeLolH0rX00AXzUtiUY
aoP8m2I7PI0qvHUFs07F7gW7hI1ygaLL5Bi9ujG88rz51aWI4H3y4DNaDQMFI1s+lpsFmX4XIMwO
2/vA3lWwj++BJlO3KtW6ork8hHEnNg6SFxcn+7FG7IdyHi+B4QAk7EPtbwOpwl0Zax4jJn74wMR2
oCXKWMAzCeZ/WbZINTWsthlP4MooIDygVPis23DNmtrfplZorCM3m+6NlAQoyehuj0W9idn6Mv9O
draahpcwgkZZ+vYvMcHJwJoPbZNg8sp1Y6xPRbKRzQQqM2vcj6ocytOsnL+I1KwdUFZ0hb5pfgQY
ozZe3jRH4Y+EF3rpE+OtZ5njbJ9iAiGwp7aHxMoPoRma97lpvz2jDfdeq90jzp5pJ0cGjWWRvZjN
M3e7dSADUoJFI3UmDvuPqbPQ1UUWBlhBytOQusm7Y+4RnM7HoUk+YJAfGsuAN1erPdY0FHZ+PG/y
RTyYocPDNx4vEe8Wv6+1KKKntJmoLNgyei0hzDMOKEMhrUCQA+aVkEn0/UCqqozShYUPesChAA4P
Ho+Bs9aBsWo69hepYT2bfpicg4Cf0UNL1OUKLYGZn50JAmcsAow1Cdi4dqQGrMmZHIjiQQJFcCzV
+xB+NG4kNlmTbc3lfjFYN7gi/erN0lg5boLVQ/9Stu1vzYSJoFLxrkuRDmUhKkQJwGrDNLOEk8qr
BzTyigUYmd+cHABcUY8EVXsXbvhGCuyIwqvQ9961t8Dct8x/DLJVrXrnW+4uh8GLTFEDS081BGHn
uQo1DsvIkKdx+eDolNCqGIe24ml3C1jR7b1O/zXKqT37msM7a+zL5IXfsUqxcc+d2iO6ec8ssGFR
HkI4acrrYLCTtGNy/rqCuVJgTzfdEQ3LsfQ8lS2ux4prfYiJedd0+PggiCYhyr5OiMeaon2Us9iC
2LIE/BmvjQxbRnZ4WKAewV1MTGeNgb++V1JwK+bhLhqFuS1yW261n8mHyHRd0vFQwjOroJGvW5/d
zE/a+e29bRgQtHzBzEK8scIQtTX6EJpafgm0avcq9FGbzqo4+Z3zmYs6vgAhe5a1QPOe9s+YSn+V
3D/mKPSV6yrRCt20iZKEKu08sE1hMohhTIN1Q2Lt3GYFTPyf/xqT8/+PJPnfRJLYjhuQBPI/R2U/
6KRp/ltU9r//yb+jSOS/HM80A9/2uNEt1+OLDX+a9j//w7f+5Zikf0hHuq7PdyElpKx0G//nf9j2
v1z+ksARaTqEbLsEhPw7KtuS//Itm/2XE1iBI4Qb/L9kkdicX2SN/LcsEs5KCx8dSi0S8TzL5vP/
dxZJT9UFq3PGl2Dm1MFQeId6RvxY2K9GJd/nFtW4bq5az0eHkSLZt+0RV+l+TJo/mKYAr4HndUx2
XmFS7gZwlHR1cb1nW3+aZNsd28zeNM1wzT/Mvl2wcWh6fIKqW2SXDRjalWMAg1UKA59O5L4MBoh9
MzaVZY/TYY+AiP1kdQbUGvZwLHzTc1uV10ZFPJo6myVp+Cw8Eta82jslDDaM3qRlGufPLnI+URr0
O4VY4FJCCGFKaYR3fIe/pnwJq6T+4J8Yfyznb1hH3Wp8Nl0K3gRN6BmWJTzx9DiNsbVvhoSwU+Hc
i9nKH2Z9cK3efjYQHBIovU7lgNDaQrsgIOhD+kBul6bNgwMUeu+rN7zRRGbvErb6jwhtf3iWKN94
BVFOYQFthfXjWK5zYIMR28NNlPJGpyhrYFX620IlLvLEDznieA1Dm2mqhfS9pMgIFe1Or803Kxte
RcC0Q+n3FnuAq4ffbm5dS3CjJZTGvuniA+m9ILLcFoaLj7YG8lSwqB+Gj5lgZT31i21++EX+BJ5c
p9+xuKkPNKnmOsr78aZM70E7VI9ENWKJzlxzPcPjyJq0f0q75o/lDSm7cXK2hRcKuFBortjxAgpq
LDYHhXqq+1pdW988iTjNrnGQQvCt2SSJ2Xu3euPDyo0esJcL8rOC+1lIJB2tg5pxxAaGQMZBfg1I
D2/GVxWUKeNeOpWsj3a51aGkUz2B2Y7T3KJxfEjwsax0H9F/ZyA8EmeOdvYUvfQwRB7n2qVdWmQR
k0PLgrEyT430pgVTQlX7gkTKudzOJK9dtGrCg4xbBiKiIKC1NcjAQ9WH9Mw/hN3sPfbsbcfvGq4V
8jhlbeO2V0dS7lBzm4SAjf1PCN9gyyP+Ikb6tSH27pYqN53j4j3UM3bHkKhp5Fkj75KA2eV92EFx
1iLal8L5oSbYos96jrULBSxAiejYD10g13M9PGsbG1tlyHwrvOdJKqKeFax1hDaQEIwAfrpLkVMS
fLS1LNlTJbbuLnIJS2P1dJh7UbGdhTo/ee6Xx35uZ/ctq33Ibai0OwsvU/BlNO6XWfBVDaVDlkox
dGATRUmdH60CRm9l3CPIBiLX1c7Q/sk1wR7X8sev3D0JoV8qErhEzGlVb9wOaI0nu1uGpPSK238V
lfEfVySf/5SdJQE0psmb0dXhox2uQ4NgmzRNX2s4OEX6229kdq87nJl+gN0HaekD2Jf0aI8StDwl
1YJGPlmWW7JlFQo+8FMHOnqDrJLXp4SJrt8lOgnb1K8oxBhZvWFCMI7FPF8s1rs722wvtptla78k
VclclFQ4P6snrfXvoGdNihN+ZiJ8UhYZqxH4Bio0UZ7zyHlihqg3SWezd27hdQ5RNV0GlwVnVTU7
8pXBvxhJwBQPDijzkLvRiQQBNVP1bAx9NipVAA2D/8LyCsDRIolFjc0JDwp7P9QkdlL8QWz5UkUd
VkX9TIu+D6VpU7Da72PG3GhEUz77K8qXW1JVCrwAkTkA6mbE+8K5EP4TbAqWmLvGr6FUeMFPmGfN
be4LfCGKgAsjSHYho4yVguuDoQfFmami+jR786dHu3GlUSLvZEI9ELZoNKWIbzJkXwYXPDsVvGKC
3aMv2rtLWnbx2mpaA5BEB+aJKL+1Rz3GU7VeD8LVd+yGNs2tk+0jZF4rQOJ4LsIPdw4r7O3Jqral
QZBfj9Eip+VGSHOuJ5NGpMteG1JzcIZHyvoJhxFVmKdGvJNufWZOg9bP8hGuwtTjAC0O3bKOMXBV
oC30fprGnR8aDr2tYYb1cfR5XjMtAgggmGp0kxucA8O62/XYX4bWe8mQum17Abkd/QAXZmXu0DyS
tdRHZwmWkvrP28M6EkT1wm4Vjg+ApnJpXLMtL8a/icDoj4QbOoCQot+yA9PFJKzfwgMkS8p3QsTB
9Xvmi1+NSN1Dy/TK0ebvgkAKhDosL6Qom+toYoIkg1BshQWKtSk/+o43Kp4mZw8V6wTy90xrHbnh
SfbiI58ZJiyhPSGD6VvBaGMob8zktlSHHizDgF7eHby3BqyxbpDtpcV462fx3MBdvxpDz5GOFaOF
0raTPPRuZq8OPSDeB/pHgX8ll9s6Zk9nsh4nGYWlR9PzuPFbvyXzg8vknw8NFq/VODaIxEf4uUnt
fnsREhHtgfgK52Q+Ftqz4EZOyS4d9Eg1Xh5NwE0vg2Gv9RAYb2WB7mFow60Xl/UuwND52s+pAIu/
BOIuf8TbPe5b2coNz9kM2BpGdT3L987O8iva2hGH9+K6EFDJzROmVJ/ww3E4JzadgykhR8/8FjZ2
YH8WGaXA7JbQzwQQp/nbcxBp//T4FOG3EXqrAjRdfW/O+wBfa2Za7Up59E4u8JAas/tGBBEnpVuQ
ZJ1BwEEMkpnhIwS8OflIPd4HG1Wnz8CbFugxnudNxywR/S1wRKt56HkcblQv77NJhLMgrL2dp3HD
0wPamSwx9EWsceKGkJF4uPI+IeRUoQm+N0Y8FZ2HIntN9xV9cdOGD/ncM1pTHWppM3nS1boU5qHz
mrNrmPl2Bu0xBkyHsRKePYNPq1o/o8ROd9aHzptL64avcyWJ4bSmrTuGwylgL3ESHQ7xUBDsqu05
vagoRQPT6FuOOhM6i2+vXTCQB3bwyLIhWOrMujNrgCWy3IyRTYKQxYgaSJr/iP7Af5yQtpA9HwFl
92uesSTBKvGtw57dTIuD02QeiEhrQv/VkUbAstVe12HWHVzKi50vFl50MGw6bcg9iid36xMFdVNB
u2PW/jeb8gy8SNRTNlVimXFyjAsue9aMwVUW/ZvXLxhmKi5n8P0jItyL9hegCeYevlXwAfYiaLHl
1CZ6CrtDPl5pcABNUpI4TE46+BhkQjEPvM3o20i0usY4k963T0X/SS4SGtIBzpLCrbuahcPEkbza
c9LMrFNN49ciu2YvyLyecCjkt86vhMkIgH7WNn7YXQIlHm0wOyfY/9W2Zsa4XSQYDD8D5uLxWJ6s
wEMOEMz8FplReS0FeAr5SQ6lf4ljaa2NuJNfeNheDzuWbtUPLM7PxqPIl4jQtkSgwG6fvr9mm/IM
vfwnKBAeoqk2XgyBoQB8hgdp93HImQrnFM/vSHWSFSMp42rpHjMxqRFqHEI85uW3W0LNdFt3hUBI
b301IS2twvEzDoi9bc36UcKWHOupu7Zmw3wEGRha3tS4DLDxLAEPw8/eDFdkD6TOYL/s0mM6m/KR
a5W1eJLXv/+BIbLu/Im8ghzOIFxVXsORowdxg31WsN9KjW+ddNdg7n3krkF3qJog3vPENQ8K5Ol2
CJ5t/FbYHIL5ZoeCnYqa3XcncZN903qs7X3z3ppF++pL4I+RIw36/crblHED6VChGKBECJFAt+IF
/Z19wV2LIIysqhd+9lvRRHDa+vhi6lK8zlMp7sufLPyAr0gjBSR6pFEt2SX+cNFd+uUzVnhEWm9t
HQRlG0w2U8JV7mUbr/cZqCyfDsJ8PrvV8GLIdNg0ZPNufG/yH2bi7R8wQSfnrC0eUqYbgeGQmLds
dV22mhtTamdj+J26YUtvD6hzf8wpU7d/PrgWwMA6fEAQS1M16l1PWsi9XT4QUF3d2frKwKlWnqdz
UBujIL9clNeovaixeNC4yiYcALs+T63HYKg4inJmsSJkDITnGiZ24JfHGDnqocgVxGk6PYAQ5FXM
pLsEi6RR2xKefAmIJGOaYbLvlQ62lBRX/4ucchttKi7vhJf94FXxypwocka21L8HmFJ5TagpwmZd
WdEKx4x3lbVv3VtoObVtvunQm36ZOV6Y8uYqEiAq2ZyqBLdV31bvXov+J2y8LzkM7s5efldxP/y4
g53dONECSz0i6TaPiXOCM/6b4RgydxIitwJr+r7x0GrkEdihMejWwpO0sg7wTkVb5OuyfPXb7FU7
Su8KYCXbVGf5t91/k1UgTlk/zFsgnc4pqGO06h7zsGoNXvdodMm8kdAH90GAag7Q6U/RVZj37Srb
FV3gk1rWPXXE7hL5XD6OoFy2Ha2Dgz2xRfOCiSqC4xlmxhpuJEhOL7NO6OHm4IhjbiRKw5NgSZ84
VLABd8WyFffBiifykgyQ8sYZGkwxIWIvF8MN6+kH4J8E+w104B6W5jovPmMzBMXe9k86nodLY7cL
gLE3v0p7eHftWj55SpcXr+btJe/M/Oqi+rVIwuI5IhP9bGqylf75//0EQ6+jqt9LqwS8jMSZyP4Q
U8GjfF/lXnDvMjLtJsXwTZQ+MqzxBhEck6hgwSDBKSA1zDaz5bC0a95CSXLhmFVrFHe8/jGXO65j
Qq467wXPzz6qOUXsdvQOeRHhG2GGv9fK4e2SDcsQQN9PeefntzRQIIn3YySXgrO4YciDtit9gP6g
ND7g53UICxoFwD4WTzXL0+maFB1KPBvUKHFdOJFC7JZF27dwgWDusR90N4wI9aoP5vEFPqzzWPmo
/QiXU5313lStfQbhsghOaDg4hR/zISFWZ0yHx84gjaU3wc4XZpSeFdDGM/l4EM6CmHtiJiyhX5yK
Iu1nIrwxG6iQrZk06/jVLqY3fEDZcziZEAMWonIyd1vV9QAUGSQwQ4GRWNUWDb+L2aZoxXbqAHml
FU75ImvzZ9L86MNmM9+1FBtwEBjEsvU0rjqejKvwaBX8QTobEWF6EmHePDDuwoXsENFSKywWJLjA
ne54Q2BiUmhHwXNnxh/c4zrOPhIOqyerISwnKdjKuPSePHlxZ7M2uxI7ZLPwHT/7yPxEMlIgv/Zf
0N0El7p1Xzkhkn2hbTBHXP6NV3R7BlTZtYh9UqWm9pSm0TlkFHMMRX8vLBbBK/hWeuckJPBoPTqn
tM0UNUZZPQcT2ILcAWmEkjuc1V8IzkUBAzWwFlZEx3SfHznEoIUOaieRqvmB+ydzy0OqZLCzXJhW
Zf6CkvSXbufPCX7Ybsz6z4c8tL+ZJqHL6xiz87uEjkxytxwBlNDMpiL47FkLoHVxoX2V2V/oA+iN
2oe8jb6BIRFuqOdxB9NnxvpaQTxCNaNCRZ4ID2aspnvsZguGBcZ50z2Gxiz2Zup8eQZ5AE1yw3iY
nQK3+q2tud3VQB0Z17VXz+nZnbele0YjQ6IkrOJtK7riBUfrl+XOSJpAlx3Ic5KXYZ+BdHzI8Onf
Q4M1B0CWUw9E/2xGWKqq/HlKhUdxxpkAPR1IRaHuyBD5/nYzvgNGeJuYbmzZxA0r10/yi1w+DAvr
7p8/BmS7Jf6gt1mFdjwcPeeuZH6sGS+da38CWcshnSjbO49DTLpWDMEltwkjYHumOC8rxNAppPB0
SG9+ZLlbNwGUM+MI3WcK/mmbPeo2aJ/tDpu2dsGyiQKvqJ0Gvx2Bzd8PgLZo9W3G6b6fWELNc2Gc
Yl+lz3XafLipOV6aJriUbAVf6p4hSue+wmh4YJk3s1tAiTRBgiSxM79YugPUEgCnxy655cnMXVYR
gDaoKdop+PTHIodRRJzZ8F4Us1gnhggfS8/BPOAyW6mrwto5HSusXjvsnCXaeVgtpyAcHMpl33ks
POMozNG+/vNXicwrKEx8nf6Q5Hl/EyJPH1JVnmRl6jPsWQDdY7E23G4mdisVz1N98VL7Ovi2++P2
yZfVWvoAtwfdHnZKBnjBR9W445YQPF51ntDF1/HWAX/xggYSwx0RTyRFM4xFj23b2a+oB7AUviwn
50ayjJYKv09YJ2TNx6eWs6iPiKmwUYhngZ9eyd5JMTN+WhVknA6JzDYMthD2SS6E4kbBwlBPYpOP
JrrDPMPDj0L5avsDRDtj5ALy1w5YKJuhB9ovNXBBVx/zmyhqZs01qhGyGSRaay9nh6NgRTDDJ40X
jTsbMU8InkQFk2cfp6IhBNuk1sARgGfbiuy/npWiVTMcVomYAMylG5HBc5y4NVECosXTZe3oyefH
sIjkFjlohgjwa2y98dw05pXc5S/89uWNwB5g39hsIJ4puaszVHK9PZUnEmO/sd8Or+hHgEJipgCq
RhDp5F0dt69ZH/iHZZv/d5yKbTVKRkSOaG9IhLgBB/WOZtHbeuE1icaczJSzGY/kUtDHAFAuim1k
k905K7amg9l+t/R2y0REfIpBHh38GEZp3Eeh8ovvf7hWOzzLCjBolmURMYwOao5OjXjWJhDX6VuB
5TspfpoxvnSqaiifWZwls31IuTNXZpyccNuzsrWNx0jmIfMy46tJfG6iOuBBjtyIYGO94UsuNcp8
d4r8Vxihb0yiYhfMRJ1MN0neoEyXCgnXHb0wIAoNtTtU9LmhLQ4jAYl5LTa6t7+aYaDeB6qkWsmz
Zx4ZITYnSdrN1gxZiusqOCVCkLJFp33ovcw5mDUXUIzh58Y8xoQAEJIBTegzf5VCUDA+XBtywYpr
fR9a3qcqgTeWojfuvUrPVj3BFh/xNbsTmRJeSj0RNB2P5DCHtFIu+wnKnw3KZ5DNEZaXNobOniYS
XWuqhicvsiAC1XgBtRa8bWPUQbOGM5mNTsGGAHc7WUlr8iFT9trJd1J775J4qMUML/fWIPPXwOpe
u6mMflks+mMj/MXcf7gw7Qhe29R6bmF4lMM0H7nPCwDl6boLWv8hGowt+uqCKKn7ZUZV7KXvQiTj
wxDE33nfvradm/Cz5CQgo4O+ZAmGwBCca9mU1UvbBxjgdHY1aJY36Bc+2xRzU06g8N6yiviSuDBO
mAo8za09bz0HAJNqWTcIqpDjJG0kjkY7QtZOqOxShMCMaIq9aTmo+WV1d5ohf62B4yurt4gZkGzG
i+YGELdaNU4GR0bCIfoHPcJFTRpGF53rPCgOYIZfS9fDTVN06Q4tV70OA7s4mUtvxXIGIzht00k0
YhsAyLsT/NuB+4gyViIyuuL2ZBjPOGxf4Pqf8oFyzhuKo9MfU7egFR+r5GTVz4iwwpNPEJRXmvYZ
QdC6XgJS/vkgpoPhpM1jEMzGKSMqOi1hKIWHobbja04ZuS/b4HlqOCJTlx/l/3yIiDhp1AAIhR07
QWE2WGWQdITz0PPENyOPMeUj8CLl1a0v+SB2LfGOhIoJRuqczzhVogtF4Ds/lUlPzUsjqRsM1fTC
Ko0OxUfOj7wWneH0GFd6vJJ+h6V7bNyDvZRwEsjVtuV6PqI5R45PRc05npOhahFdEdeY/WyMc+R0
WjQFmqnrZJvcX5HboOfjMUaqKp91TAkzTWDWj7r9jNL8wWPZwpNp22fxezcV8R3HUnzvFL+1yrVO
WFGvUH3NF4S06aPbZWgokDrDdMThvhQAaeM6i4fnexoDhGwFr4b4O4c1xlxuCLV19xH91tXo+z2F
5d4nXeZTIbQvg+jkJgng8KQ9soSnlCo1lbsosw23U0QdSj629Xd0qglmDb1jPrPYqxra7I6ebNPH
TAVIuUZSltTdMcKIec81gyxTETEsYw+ufuFdMoZI23As7X2fsoWqYHq8a8QMvLeWc7dq46uz4SyM
PuE5k5LyORwq2k3XRzUVXmPYyVQcUftgIrXBGV+x0MHvfomyHgQGXt20LYZrn0YV36mDs022njPo
m4Z6uIqSdLzWFZCLlN6JUSvbJU7tW0TKAbIMD4t7+hlmeYyiuAez4qRHE504vq9eLMHBE+hewok4
Vk7cgPps+NAW0ddgf0JpjgR2wJIxTmhvx8NsITD3ox5bERb2DUck+Q3L/N+sjZ8KOh7vyzDvtLa9
bdhg4sqMJj3BzNJbTAfZseuwwyszw90j3Ms0Ge/MQ3IwscWnhSj/JbVR/kBrZCthZg2SqiY/wqbo
SQFmDTLb7aWTBQVFGgBZtSMIiDYiKlxnOG6SJN9JEFVr2+EU8ksUXdHQ3QpAVsDuy35bRX69tek7
mjSHezz0+yBiTY2z/OameJ19vB123F78ubtye8a7DHztavTG9KO1in1uyoNBiMZhiJ2PMR+h1FjV
ti+NLz/o35gDequWqiwazTelgq8ystZ9JV700ipZKD93nmqsa7ufrah7q730x/HEGRdB+eCOytgx
/79a0ILXhuWUh7YDc2cV1ojvk3JH9BOYNjW4l2J0joFk9ZBk7Axx3DzUtl89QNt8UeCqbxWtZhUy
qSLRGdgPdtRVLSx8Qfb441lW/eQsHzwj8TfasU9VROVbIgE+i+Zv5ICyAFw+3FVrhGtKyIeQrKhl
+EAwtxOhzXHS6GRk9sqZqwfNe3DFLcMIzgnsdTiQe94OZ38eIsyDw7AK6jS6pxk3sTN4ODn6CP7H
HKsHv7Ud1IhWsTOCFLGVW2S7IHRRO4WmfknHAOmL73eXuNoUDnzYbO49mlXSnnluMHikFTq4KgEN
GyWPiZGmT0C+qDVhdr2XsPpzKMGflQKm14Vi43kdiFfmpCHJ39Ku9lqa7Bagu0sv2gsxPLOcejER
1qZT8eJHHqB2+Aue/NDYo5EhF09VaG/ndgCm0WMlCFn2Dir9UFw/K5cK0g3QSYVhcW2w3cGNUzxw
OmyilGxVbL2iioI+g6nKnv2bFdIENRplNGFGmWlOR6ul5cY4t+l7MA3h2PdA4Egp0AGTt9ZPY0RN
SXS5z1GS3FG3fcC7ZujOTExahBx1M7MP7qAaDSA1UWc7e8Sl9Touxa/M6G2SOjRubxYIWQFSQHZv
6HQVzvz2L3XMRaXQ5Ow4onaqdy1Lg7CYgSCBEt/GMvxdL+mPXvXdBUV+K3jIOHlOXtrQEm0oABAV
ftDgOKRk8TV5sUX2JiJxDc1xP+TlK0mWN8v078FCCDXkqFE9snIS7bOoxVtQWMR12MRy2TklRJxO
nzmuALsCfufZ4WfdY41MG/maGMGwBudHkj0sIlrTc1Gzv7biDxsVJxEIPdck45clMmOhvFouQGki
VZpNLeo/poF/QkIXXXWGdbPz4SkcqZJQTJJJ0bzw6VdijywsvCxrICWNb/GS1K5LTz2JrFKY5Gj/
StTLW3oG9YgzZ5P6JJ1W1fh74uy7BnHfXMmqZgs3paTEafOjqfKfVFNHh70TEf9ml1u5zH9igAV7
r3dI9GsmhNcBd7HSZvfAxdEsMParE1U9IAjzxlj3NI/CvUd9+OyxDSFaNQnW2IS6gxoMY1v1eL6s
tgi3RdjkG5rAfOulFnw1+K2+HXwGrCjuk/SHk2M3X63XvmqY2Gg3jOdITJyoyBF2MzJ0HGltcwIC
UD6NnvdE8Hl4q0EDb3koP+eVEmuIwBEDFZO2RJp3mjMOpQ6QvGhYMVnOtNVx698noesjZqFoVaU2
xUaU8i+zCjE5FvGy/pPMdbsdSdnswMNZhOYVlvhgWfVJJtIipVxX/ndA4Eg3ulA20yu9L07l6qnB
lpSYbHul86OYcYxkvftmOqJ17O2tG0U76MPRqfWZUZINzTKY91t4l7EusKAbfnlKhbj7LIxviYnn
q5Ap6vMg2oAFr85EjXd7PzZ/OuzuZws299rrMrQXJg6NELImc6Js37ksqxoMMWTdEYNWdqgRAb7O
SFADe9sAFtoVceFvRsPdxHatN1YafYSUN0xkeiAGLv5dy9IfZoTI0iOFfB0HejxYWBdGBscJ4TBR
TGhON6PMXMJLvMB4MFD56RqNjzWxkbeYBJKEFQPR6rPvXHOu5whbktp3r6yjdlllceSGUfQk2vyq
QWRxhjBR79th33boOaRmFjPBXWOo5NlG8UydVJvFz2xHYge3994wL4HKmNIS1AyD2g6d5QOApRlB
RvUkQcb202TDebEwmne9cehjLFhpy78uzT/+ZELgMGzMa4E6+30D/apwDqSiCgAlQ3dgt4ohlWD2
i23J9Oy7VrirQMLFJcFYgQsG0VsS2jzy8tjPGbR58Z9kssqXWJg/qH06HEtsXDPVxLvW47S13bx5
M6xB8fhyvYPC7rLG0hpcgNttbRdSmQK5sHV6uz86DsgrbCrZWVKU0ehAO1zKXPhH0a5ruq3BjPBl
Lj8cQhvsRSm5JHnfxPIBFBIzB1iRXpT2mHINYxUGDA2juZb71vRGDCXmcO9sEE6JI05kWpwEz7ld
wNRrwys922DT/9T5/MQ3YQwwIKLonCp/ola/JemtYiwxp9HnuAzd81QKoIWEoTlRuvJHNf52kSi0
TnLu0tE9gqti2Q4uIg0FmovAr4DmZy1rvN68oeh69BSMAM9QAdmF4xm2kj6lTLgbD+aSH3AUsbvH
JtKBG2PdY1rdW4oSY6XC7skt5ouBL2Brev6rMUM5ZI0EqheoKeIYwQYBjIcBNTDSGV5S3f0kOBA1
pKS1tLF7+6P5NFj5WwPJOfPav4gYsT2noMXU7zmhjo4kzf5EK5I43TEvF78oXGmo7CSqejzwK/hr
wLbsP8QhE6S7dGYEx9cyPnY9FUNrTfGqETWHkI7edUCiNf3LynYWEVeXg4uz5mZTpkRw1GU7HOkz
IZOM3RUdB+ESucsPnjJO6gPtr03KxE05C3ED4eDN7wyZ4S01i8fRzX7VV2Ixrqrvf0vS4k1tPmGd
/cXv+OSESNOAAzibJLpzKKSrZOizVea2aifINma5h9KHfOoytC+GCUrQpFPLHVQQcxZyvROaEVVM
wEsUIV7sInNkbFnj/k/a4FOaMFPQC87S+zXG0yUE1UkZnNVI/SHlVDWTq1TK4lZJdSqkpXmobeTY
PZO3QieaR0+GWQzHiM0k1zFrZIlqvA3r+WDI6SxGopj1oozpmuzMGWvchsD9Zfva2AfDyfBl96DT
bT6FBZYjwD6V6V4De++lYXUIZszhc6OjizKqBzNp5KlmCICbsHsLWaGDs433g82vgaH9FcvAlKZX
CxnVGGGj+C/KzmxJbiXLrr/SpneUMLujrVUPgZjnHJgDX2CZZCbm2TF+vRaokrqqZK1umZXRLm9d
ksEIBODn7L3XrqQbQXtKfdx5ajUa7i4qXIwNMan2KbVuaKrHoMjORclJjSMvzyV92JZxcILL9SEj
7N8lNLLUlecBtLnFJTsT7j657pzszaTlJINz8DlzwQMWb5Cfn6xWH2+JxonBw7lvmwNkPzVnP0XJ
ejXyujcxwxHmunqbog5HH/OsP7aom53wjo3DqiGihHNFAHXJmFOno9E9m6dN/BiY7jvJwuRs8+kz
AfcnTsjH0h32sZVjDAjrZ4F1fRU5PZdkuKMbCn82C7N279FdFo0oadpI1tPmU5oJG/IE20SSP1+z
yYX1EgyJZKZwpHfmZV/Dovz2cL6B3+j9UY9Y/3PoIfsZ/9LFTlr5ZbBReGgc2+iZoLp+gSsULxSE
o5KWCMaR7HdjAL90xuvKUYiq9yZzpj24pYA9J80YhdlHDxhxl2LL8EEXZk+TmIPLLI5BUqaOt8Xx
CJHZBsrWdf3oC5tEzBTxhYyc5LOyspQxlgbAOswoxQ0D+3GuP2YHp5lRxv6EJfMz7Z4J5oaHWBbP
+D64oIMPIzRgNXUU3/ay/BlHSA6cUjAkH4vIgWRnFo+E1aK10ormB+t7Kkra5yR1u0+zds6jCbYE
EKTBYyEu1rHShvuwRHkdHaKCGxIChgXDiujQ2dbbVBfegacchVs9ofXAY8YFVFqu0AecFfNNuo7S
+E3LTW5V3YjaNRNqs+GHmjwqZGLe9eHbmgMyaGonUrvwZdLOoJ6ij4IOTsAWP43ao2k0LuhYKAEK
g47aZa61jQpg3VaGqdQ2gGfORNvqXrLbjpNNPmp45GrSyJ5u/gDimqC5su3p0hL0umlS8AY2RI/k
Lo8x3nUmxTUU3xREE4kVmDe6ZiIIfS10xHPLkpqrl91nXj6zjXtaMqconNyXkC+JSQhIyGMf/C7y
tUWaecdZ4Zu6hWijs0KWNrY82hphzNHqqp9U09ss8lPQoVX8EfXYrmuLGFBR48ogGQFdtvB8I6LM
vZd8rGXxI6/DYEeQQ2eBtzRE/JCotmqB7Seq/yqr5nn2MGMbSMI9JyePsfXExTKtWrnHADuuPLPZ
yqZ58Qx1DkevXuPJXA8MlOmYL6gIUi2MzBb80YuetNGaTy7dxY7xmnNjKKfgXX1rgfXe0F29kg72
26h0H0B9dswv2yLWfpr0SbKGAN5AjdzOrBiQiFr8EXB/TB5TqvyV2zpB/Ez3J8zytCLE1/6qKd7I
EDmb3FgFAmIOeFInL4MzHcn07S1FVs1ti4VimSYrK+4Omup/6HFnb0EzfoSxB3KPzZwq23ecg9Z6
KTan9AMlrPf/LmJw/1/2/H8puvxexoVq/8d/M0gN/KNr33M9y3OE6+kUnLru4ur/O9c+i94653Oa
0WHbdjOZkbnORiFJduG3QGQBZA2ZoPFQJnVtR8N1xpKhfA0wcbkK8vd/8nLE//VyhG6hmkhPusI0
rOXl/t3LMeF/z4FIx10Jw3uV4N0ZBnpU6rkH4M9afmPX6RfCFw8LA5Y7qZyKBrKd1rpfotC8NWg/
Prrxh9sEXJKmsf5PXh95iX96u8QSbSBLStrC41nwj6+vchzW6Hk778YCilsqsAHR1FvspbD71dA0
cPHY9q3AEt8V6gMZ5fZtEp9mAnBJ9gtXLXIgaTYDlgGuyD+v7r//Gv8V68nfPs32r//Gz3+V1dTE
OBz/6ad/vcS/6Dcqv9W/Lb/s//xn//iL/vpc5vzv//mf/Ie/0T/8vvzxf3t56w/18Q8/2fxJxTx0
X830+NV2mfrzGviLLP/lf/X//Jev/0q2xqYNjk/qP87WXD6ij+ajjVTzDwGbv/26vwVs9L94hmFR
gWkblo6xwP7fARth/sWF3+M4zC0O7naDL8m/B2yo09YdPt9F7MM1/+8BG+cvrvEne8ON17UMaf//
BGxsntf/fO3Z0rYF3wmI36gbYrk2//67wWF4VDSabdwFmdLMsXfkoeMdB5MQ658f2oQtmYHddy7d
9JBW6iGUeX4GnPojHsPyqEG4x6K6yoJIPhpJZqCpsxoFJngxCUvIZJBXZBMejk7LXQeIkeyn7s4b
gNlF9yDNqwaPDAc9n65X/Zo5tY03eYLSkP4OqnS6AG3C+j/Y4SYywZaPTvaTnsuHFk8cq2gK26Kq
PuH4qE61Tmp4kvOnkys2Q0lHs6jLssum3kLiFTSE7m1U5nCbj7CBEXx5oeygvTWVvmGXcg1Yhx3R
0vGR996Lkc7y4OJ1uzskhMu0q9adW5R7keSvs90QV+66gtB5JDcjb/Je5COZEZsvY6cI7xq501/Y
8KGYCAzEJcYXgpkzfX3VTcHtP/Wt3R3HpVh2KQa0W4ysmfdc66JlwQhSSKh72NnwXQNipLBYa0H1
mTZL92lI9Pax035nLI1KDaBMZSn66ut1aDvd5Y93dGkWvvz5gUhpjB47974W4zWL4H1uYfQx3jjl
rsrC7pwkMXtEZ4Qc2POJ5oguMoolZHt5CtzW4flmT+tookuWhg8ipFns0JbDWhXcOYFh3bD8usp+
sMKkG3AhMVF78SNDGCTx3bVHM8e/2wstvIRWuGBjyvonPDaIsEgVg9K+TAt2maHip9Hub5GXe0xj
sngPku4RykrxRlSKhzrtFxZJ1+0I/2yXTXRZ0r5YPRBhhmFCVyMjfSbx9xpLNjvcd2Io6UWYsqOh
q6/S/hhgkP1MbNrpyZwBY+jmTRASPS7syI9hb3x5VPUMhfOgW0Z5Gc1+XLuDxUFD31UDNdRejbpg
i4tVAPxHOw4P5QUSdEnWwxGX0mFH/1NS8rXhqq7OtpreXZnLE6mOu1Nr7YE/NedQmxWnoEtfA2qB
m9iqbx2X4GHBBVPsI4dHdgz4oikd/j2o8x9TYF5x3IlLwmRRw+IC2azmUKB1O/Sra1sW3WWsiHKz
/uOgmBr22RtC89RybZbWhGM9ao+AHzS/njKqTQIxrlTNNiMckvoo2giUBDUa7sihbfmBzM86nUrm
6kJEa7EUcjtFgQTuYv+yyrYhNycWBY/rtkQGdBGsNvTUcwKunCuLkV81yZgzFxLfmcDw1hzWih2Z
KfvQZtPdbfM7VJT8JcqqNXjn1s9xgv4UkgJwK9Ho6cbINGUBxhvkoy3/cGsgmKzlKMQBB7m7hswC
LQB80Nkyrn2P46nTgPpg8vqmAPBEf1m5obmcjMNnbrJEojBlOnV6Y20chdG7SSZxC8zx4KTVPpyz
4c3i1rFKW6InU1KpLRaorWsNxhtt4c8EuCigdHN6WCj1wMYmP6c4uJjetZ+k8c4+gPR1p/enugeR
XkRA+DLHNXwnSrpLTyP37A38+3SIfdYyNbtOSJ48LMCagcRq8OLgZEcGMbE3rxRmYW0W4RGuhQOQ
L5sg6UwWhjMbMxbjykAn6wx7b8nDGClN47FOrMJqMeAPRbDNuiraOQNZRa10tHPrqNtUoh30va9y
4WwBAiOMNKDN6r6ZDoNxAztrX1yGrsHjGivSdvCrPPoiMXwxNDNmR8GInJWsOKr+rS6nXTY6DfW9
YHrmQP89Oe15rhGjSi06ugH7j0n6Jr6zEyS7/Ry6d7htK0918c5LAyou6kedjdqucPMH0x3OrgWv
vSrpPdQ5+cSMSaPWnMluJhsHPvoqmis0xuqKAS6AxcGpeJR6BIRuLw0yEhblFCxcnlUIuCp2Jk5o
WMNZqzFx4stuKMQyY0oDrRZE6zxy9KaR2ES8ZU03rOMqfqZfdYclABGgA5hEMWzlmtfJYmy29OHd
iotPkk6eb+bJl8A+yKaSOa2fvyf4szIyNKDOSlCnAYi2hzzqUQy7krpzy9rsVx3fCMiQiGv6Yd8D
u6YD8QWW8evMQOd6NHo0xD7Is8Y/+2jc9xkqSk4Rp++yqSBW/5vphzeP3AZge2NrlLzXUZJQ16a9
DGwiVECVz+gJvrwLU9G41nGUHDOZXgSDhd0tl0zkfhs0Rh0nk3jGE1Oz5+WNH6fgQUMSkHKxrqaR
Lnjl9AANjfNGK0rni1hiyfaio8GTgYqdZXEKZR103fxNvmXprTIBXdSfNZg+4iWxJKS/wD7YKMF2
uBLLmrYVLbH8smOW6PeBfNoo3MfSg7UywhVNmnPP4E25YY8Ri3KOoKmecswzqY08BSAZ87r7IOo2
XpHx5SYRGs+4iu/gBbaWR4rKSSiTkyFUBeNhViGkb4KCoWK1k2ZMWyI/WLnpnKauX7NeyI4usYnV
VDgJyCRH23ZlbPl4guOtJRHFqqGyH8MgpdMI2+E+ybIj4BT7BcVzXSYuMQxzSU+F3iZqpb7xXPMA
d9ze8pv+FLUxbAYbGRUuEiEnesSvPYCUy9C9hMhMZxVZ3UkX6gjGKrPK+pb2I7W+sbUpDNgw4N/S
PQvxpbGgWZeiiXcxZErCcDNjsBh+Qi/ABwCkEQK2R62IxuC8ThJzV3K5YZYuumsgB/alerqzwbBR
Nm6pR9BiK6o5f9WO1zw6EJ158lOJVC9tCWldsEFc+GO5MW8nrrp9mkKIZNfAvDqr6yDAQurjMe+M
6qVz7uNUFbusqPudHqAtS9wZ/lgN9rmy8k+zl8AHF8CtMbbPnXwrIQfDE6lHSJFIf30Do2EYoIDG
+gHIVfkxi3bcFKIbkEbEh97l7sVLcaB2yznSYYei527jc158g4EG8VW12xTfpl+1iofnSP9uNFSK
Y0lSwhaAfwKHM4Z2ZTUoEAaGjJjueRcZmJBKecUCJoA5S3UUimUvmqMbueohjiv9gQvDAHFdEfBd
Yki6GK4lK30wmSNW9lhSMm3gnDKAbLh6/TMuHbiDAw0IVq7JTWor7xSF6cKEyXDXTnJT2N3VaTHa
j+6QgpGbkiNAR5+j8kT3c7hmMm5uEiB9q0PRMPnITx7cBkISKEhjhvcC/dckCOuHFraaXiptZ5AL
3k1a9WqNIaUCJhQxranuEiM3j1Rn07c41gqTLqJ2kTl5f0Y2PzG55SAA3hJC5OPE5IjfrqqMUyg0
86xbbX8gOEHBeBKfct181ki2HIy4RUkywCulTbuJW7O5Dba9L7WuexwZmLny6/WUUqHX47yz7J6h
HvCyL4apegqAZaQcUc04G58nR8mdXoIvngAW2lqo//CsZX7IgzO02KszUJphRpPOd6zzh4RNaIm0
cQr1isM+1plSKAk7Bq2sAcGDd7cm31KRytfB7hNH4CDC+sDhBmnB4g06OCZd1/H91EhwyJYYaiP3
OVF+XLbsogbj1Zm4vFL8so9hWpH3i3JAXT09jrMYE7bSQlsL/CV+rdePk57X+0ZzJSSBo+m4w/MA
GP1ajM5pBm4y4Hy7g4r/g5ckJkIeVFmnzJS/hhz1hUQe+xfXumNx1NYdQMQtArp69ijo3RbSSX2n
G1/FTOX3nxRLUdGay5aw3pJJqNd9bJ7VfM7IDgxCm26dzoEnjPQ9VkpvM1P5JVNjuBeOA0am7RA/
6pA00ew+jmrvdkl1syrqR9vyq1FWexvzxY7ywrhkXelOPKo6FZeJVPQaK1JHuTsgULMBoNvb+AX1
Kpyew+KpIbG+naYGgHxewDZ2Oo11Z5WcRJDka0aJbeJwVY1hg1GiYZhLMD2sog4qLJjkH5ZJP5SX
QSwaaGbET8k3iCB05fdnUdYSYXQpV0+3CXUzwxTtosgaDvk3KEWkIDqKBiF6MOCJ6cPm+tbs7xl2
wxnw/XRrZfk7jN50PX1RAW+GQ86UtPso8JZar73hPZsaGIGE9+cxuEgdykFeC47mzryLO/jAiZY+
sal9TXMvpd6zpiwLUw/wcLXHF0LGXY0kKIGTwovPU+NhNOqvxKV80M6pHYnFe2Vx9+X6ISWVmntY
LNmGNM45wnG3WXhLsYmwNlFPTmUBYT6odUvQt2RVPDv21VKSiH5EBzKumgcXkMpLEbzPrxSrJHdD
TZgxHLrNqoQ2XZnZl6bTUfk7j5BWWKw0PkcEl4aXi/mrJVPpqCG/BLI/GmOS7WF4pFstiIKdHlHN
V2EdL4bKeqiDZDcxaG76jjJvUowctkZH+pHhfuhM/zdXcby0x+BMxxrFG0SzHkK2775jb9TgWmez
hR8wtCUVf1l6RtejaXS5JjvlHRqCuXuX6r8YgeNQQv86AnRdh2z9LiYJgrOGNwW6hUa/V8GYKzFA
se2llNKOL8RGoS1b2Qmm8c7tIpopEZfuNFvttLGaDyA3KR5dPkUXi2cal1d3xhzIIzzbWd7iAc+f
YH1Zj5mDYsmtxvXTofZuo0PBhCW7YFeJSruWBB9hRzZ7GSAKRA14MzMNF9aXyE56Lzg5xC3NooZ2
re2qPmYeNjTYgfCnde4k4TOXZX5lYEYCGZkLaRLw3QGGsDFByTPNDiR73nHPNyPv4Fn2u9E3MC6M
qLtX+bDhmRweBkeeyiryzjJy3xxRzEeedqDZ37q0OqIWDh+eZC8PYDYjIl6+8rcdz45O+7NeqXsR
CsK8kdABSPRYkaolLW/Pza5oZXZGWjMOJHBTGl6KHdCLGOaJXTxh++0PFnRIttcRO06JFo/b5IsS
FqZUhg3XoQYmGOBsirhGX41I7nji2LvFOaparMcCWq6ntIPL6y1ldTacmPU9uVfLpqcwn1jiGFO6
q50g9aPQOvRxfq66T6qYn4DIn3XeuFVniK+0sjq2McPDzGQ5ZyWtCwP42zJivRrQhSboU8twSNSg
NbMAt67mGj8y3A2ksNyra5G7p2TuKR0qce/26SAZzmvpoNrico30hHFdzlsRygu7aX2r4RTw8/pY
ZyRJGHQRsft3eGwAyKx5X/RP4QKr5/yeUUp0Jo/6PpkZ0f4o/L2wiVVKLx5l9BQx9C55RXs8DFl4
Uka71nLdO3St2kXAHRb1BuodpbiOOX0ZRH2WEj3a4ohPUhHOdshNaUowrWTXuLQT5kN8jTldrmfb
ivwCSoNI9J8iNCRQ/fEFW/5Od4FgdtUGCgMHdat5CvICzbqxP+VYPfRq3c/VW21Y3Rp89kvf9z9o
WGG/hxW/wVvGcuAEGvqbcuZtmKQW6r4y15wiL4Ye5bugsL61SGH9q4g80dDWd6G3Z/nxLahp3ZmB
rq1yyu82IqyzE5z4HVxmiOAaFqO0ByyS65+lGoNrr4kAtlwg11Xhxht6OEgETu20Xu4Jvt07MRMG
N5uuE+oCNP7AnjB7L7JUIsrTqBCONWJANrdHRBo0EGbILL1ZipC1J9tL4ug3IrA2KldU4uGuvLUB
avpKH2gD8pbiT1kgkk6wuU8pu2JmQZRQoY/O1u4Z1AYqZZg36y94RflKS4PhRv+tvdHeLZHToiHi
szGMT3VbyhNdNvk2kY3wrYEjUKUyvsNBTVWaooqIMIHyK8dES9FG446QHYZad0sZ3DtM6ezZ1Owj
tKpNnk72En5WaxsXFu7Q+JHt6AeJzAI7D8F2inShtrZpxtzfJOuGr0atB95z3MV3zrgnQfLjfZQh
NtiBCAsPpwqMQQkYGJIALWOVeuZBsuY3qDfSoIyjY0d0tEdaNjuqIbuYt5/m1OcYW0zV2uItJE1p
NtojWjJibBI0+8bt4rVRWLs+MN6TTICO15AKXe6As+SNgcmG3JXu67nZ8vqGLW4V3S+qcVEocGNi
/GOUYv7hAEhlUqPqiUsoh/F+7OfwvTWwi/SYxlmyQtUjiIkYGbDXMytnbTrqM4yrO10Y4uImfInm
33LkQWtzk/MzkLxGG/3qHTGsJTJaCkasCqXle2borbIoOxVtF2/kaFd7Pg+QB4LeZqcD3lhMdviU
B9pbTn8XlRLJm9M7j7VWYJ8bEtQU6+YMdn5tWiyPRaexW6otngxtjiNg1h4HcDQhtQNcSdteD6tt
U5QPeeW4N7K945qmdpzVNuxk9yHSobaC1gC6Ktv6ZLnyRIZ/umISOHB4JhepGvrhouyZVoeOtq8u
2Wvtp+nCp4SgvGryPn7G9INqk9ZgjGP7JhZnWxy1+yYn9SkmPmv8IxlTEU09BEyGgjCpi07OHXfG
oOqeCFU3nfsKao9nAjb87YzPGv5kG71rjrMVlkXSS//gqwcQYWZrw8rZu3aji38WP6Sak1sUHQru
SzvXTTep1VI3UZpYc6elkAznETweoE2lZ4BKCNl8ls9RTCFAQV6FQpTh3Ncc7ChSKvZc3txUOQWu
okxzfNXgHR46j24JSbcHYJNvi7XbVqns5xhW8pBOxVUGsOnLUnr7cr6KRlybsJnI16X6Gg23OlYa
vS1zM4YX6k4nKo3XzlSqa17h7HY88YY4bOHZSV85vVN4kWl0hWKGiPVfIgm7jbLZC1q8ryHn4Jim
6ChwoZJyyWDF5tMbqNsoiHelHSRx2kt0VpU+BUNHUc3nHojttq/xTWs5CZWcM1w2NaesNaAG0uXK
wXkbONWPUas1H3sp3RwD2R23758iKhG29dI27a1LVnYrKGlwMDrosRXOPaOA8Ir+eiAf46w6wgrt
ANnLTo2F3dOuMGizzI7q52liK8Om4oVnAn17BkHPJnIepzg5h2Rq165X1azxyfJ0HV8cGPVkkKlS
xbIU5OqzAa1yIlH3gwGcFIfjrEYCUvtkaw8T5jS+gU3Vu1Q6+y3Ayw2aRLebGmwhLddIEerHScMP
nCsybRdubOOGb5vkuceNwMvEMUyNb9LFeHXDuV8lQRvjCQbW6sZag1DQvzIfYSvv7S/CDbgdyTHm
sGRPnAuxgTEu2YtZam5dn1hbvTZouIGVfacZAV1+Jj/XV1RIdTOeX+Vy1/VYXOF6Muxq3his6abO
/Wm7RM6F+3u0nf00Vy8NVIEqRI7C6nqKcUQhv7P8DfcEWHhKVNRGd4sJzK0dvJ+jYq1ANWye7dps
OAeKVxUO+kez8LOikseDmkrAr9lzOgQGfrZoH8+y3cecq1YkHhuMRSdWtL8afMR5Vr3MXbvY2vpt
YjvR3sAVkCAFPUaR7jtUmlB7fyeGC/omPqOC3EHtlGeTowyXRPldxyC9bGzfoNSCNx3PmZvz1hPO
72Dk36xBb/DsGjTFlvQqazFGES/5GbW9ue8tJDfoQqzoJKvCdKF/aL1xrkUVU/WcqaOOHzNk3cT6
te4ZHWLOd+QbNfdxyPvpUAWfJPkwG7V7IVG89NhbDtDTaoISThG9a56aqL0yxa1LVl7tPdRasYkn
6mcq4Vxqo2R1bzecuZJyT7EILBJ8pyJwDg2ZXyrgGWu9ZlhPsIyPmPUvQQMJnvqftRWlhJEsF9qr
NNYihKeDOr0xRngAmV7vW9N5DarsXZXVtxFr4Vazx9Z30BILnlBiGEhmzb9Qnxq2F9TiWSF1TSUI
vcV7pb6XfcBzDP1jCGLjTByR5bqidsVUJwzFT5XlQeM02oazbcpDwuzytd6z4+4Mioos4e0sZy4Y
rKiN1lyYaFaevdeWkexGxK5d1M5v9IbkR/p5HltOhPuB1XwS5t6Bb/zjEKv+IiG3GnUQ3meZZdvC
WZqsIUv5RjumZ8awYz0TAil7qulKr4MgZyfty0KEc8q1V4f5y1C1AS47DL0hdptNVMySWA0qm9Lm
5Xevd3nAHKkMzLt2J7Coug526JwkldH22zhuUgxmxWNvafapFv0FEzdADG3Q1mVN446rtXTwBnq8
T/LpztIjIOqgpfuqS04s5+cftdK5m2X5TmpjuLVU0LxqYKL9MNBIRFeJWGPU34iRhbK00+aQu+18
4jKid3zRAdsUlNxoDTeqZKpLsjgIR3vw1mba52to6l9lAWdMp6vg0makQT1m37y1ycU4wAxlJG5W
0zzM3tjzqBSCo4syLjUJun2gIBTql2LphCE4BjsAZzPGk+eRThWlxJvbVEeNww/795R7fZBjva1Y
QLZYpDvuoFs5hu46rRx2Wjj4sinrQY5TvoTsg0q4CBmNUe5r4Jl0vFMFLhy50Wo+Pe9Ajin7SdXM
JWTTkTKabRMP1TaHdW1zrqEKmGZ2PR52Ol2IyKZqX3ftoe9gLf/5gWTt6+wa/d4B6XKrDLQAHiDJ
dsLafrMYjRtkWNiGIXkkGuQ5ZR07D/dMGifVg+1FG9r0mk2VkuLIh3xaQ0zkE9eQuNLlNj2l2sKC
qU0aJutvoN3yrvW4Q4eUekZSbvJgZKGxjzwUVVSe3TCb1i3rhsdeoh2xCs/3ZKQwmbLW49vIkUHR
rMhApD3IuVQHOgyO9IPTRqe8cmd4WbjEo4xzWYevuAniLxL93IWxeoadWR+wMhr3So7GZu7GI7fq
cT3qxrgDbMceu4qpYK7zC/70+FLhnB69uD5zD6BlOmtHoLUyIc75IE0nuZjK/TLVqLYyq0hQhGZO
Hak7X/CnArro2LVTbzEXmCYlrikycWygXe2siGXM9vA4wUWpaAleNctAZFaBtnXqTly8hrOBQWZy
Ls34qMzqk7uodZKmCXk8wWJGFdCOFkfW50BY7DyG+s3eIZNilwtbnloNs1ZPs6HvuhpYI/JRTy6F
zF3Q3DAlMV6nbBssrjqAFPwQ2ABF0FH8XoPXCyhguBVwSi1X7y5k1LUjpqx1WLFbCOuEt4BIwmbA
LXouxfhWp662jyzBWclueWSCq7ay8kJVO03dLKiCoGWosRDMltUuvm1vN4X21atynUuNr0mllzbZ
4FAdR42tLV/sXY4+vO9YknCtdM9u4xxtRgvmWko7CUdemrL51GFFOVOjnoArknCxCaE0tA0QfTP5
srHdL2ND3zKSmG+YI3xASztMF/0rlXzxJmsMtuRELE8JlOENvWomBQeSNpEoI07eIShaXJkn2xC4
uyP7Y/Lmg1aZPy1Un1UhQZsH5OK5Zckl+65MDxxsOG9Jk19T4Qr8T3zneiHerdx9oNoj89kfvam4
JnVYbjxb3OIcyEHQs3uBdsBpA+oi086p6dsPBl7h0kZiR69hvC9Ry1eGPVJhkLpg+xtGZbkYr5zs
RkwFVIRBUUkKQiAfyIb3Woc+aqTnMCnvIG54tI48QAp32IQVuh7dMm46Jrs4U/zu+kFwHgtr8OJ2
tAV9wtnecxF1QJJTJ4w/rfhTKSP19Qwayo+mb6DV5saEo+eHyJRm6rnbnHvypshYLZbxb1bBibKf
7b5aXIuAOiL1WxTBk806d6cFxhseRbkyIIsXWJ53yviolBqPFrPkqlf6i7cot2OrbWTr/B6jeu0t
fM5Kf6vH4RPg5ClQbUT+x6Ux4VO6P8RktdseSI6V0xc6TRw3wmbDfRtKQUymF9X2vR4CH01spds4
zXUdnZOeRR5wGsJ3YZyyMWBt55Aiw0uy7GP3ylHnie7KfOACkBOGEkqzZ95SnvPrTPGwIXYz5MO4
EWJ+niuiMJCELqytYSyUwI14sGaXNNF/lCaZP5YwfU3xImdhDTv4ncLaYV96WC8l9PBWUWkhjO51
cVPDSNAfZ6hmepooPLDh0XCqV5kP864LqVUfE8VWvJ18Y3IE61K67s32Hlt4YbU2AwaGN8+JntG7
nlIlHuyarXzYEixrpyczlMYqViw/k9j4abTiedCjk+09zowU9QIXjHhyznANqBTY4oseoRcSrGFQ
VGVNI4hiuiPTyI6cxOlyd4GDySlvrufYn3uFkV1bTo4V4qfu5de8466l44k2C45ekx08g0/Mkk5t
iEeiAHIXD1vjR2KD83Eib0up42dQADJIltRZ15jPXSo63v/QIDda0Zhjo74zc/pKz3F34c3X+MjQ
dp1sVaVz6IeEZlaBFPdm5o43GhYNiKO7neolI2dPz4VnviSmCRMlRMs3cwjIgwWRK7ap8srZUodc
Sbhuy9XGtCBPNcrbJiHhLv4G/D09+wOERLRMzTVx/zQlvdMiQFfKJWTXrlneEGqijNYJWexHBjgl
hw6XdMRIGw7dT2Hf7IjZKUoWnyTikq8VcMrDboo33kjGcwqqN4FbzB8iApr2+F1Re8bmhfC5J4h/
9OkdYh+JMewsRCR/aTmNXxAtfCvVb13nXlJnm/YfVQuKvp5fHT11z1w02vQrTaA8OS4twI2Tftom
MMOK9o1Ua24z/fF76ebX2WMacF+DGptYWPGRRSH1jBPyD+2T2zGg91R3ip03hy9T7lyJV3R+HY7a
WqeT0CG8sbYrlpydV2K/gI1f0ay60vtnZZS+eKTQmitFHruJvlhZcAIMeXKM7gEzxrkM86fJmKcN
3LZDPFMPV0lH0iZbHLPYkxz8m3BLx4OPq6qmXrfa9XqqttgUdH8Q1S6DvOiTzuHr3tpb2EVfSW9s
xDxcVTkgL5tcvs5Aj/BIupDkwIAjyuR5GZmKuhGsPQw/A9qwi6lKzvHBrh+yAD5yYdfzIgX62VCE
5wyL0MacmUb6JtNPSWQZ69jWIr8r4ngTl5j6MAzYr4TheyCJOSbMJ/xcl7nK7D0AktKPEsfbefWj
bRrDC7ixGE1HyUuLRjoa4XLcmhe/kbEfOSvpDjSxVeh1yKTLD3obUd+4/BPIC20ImbQhEt0CBZ2l
m8Q1rjh9GVC1aWof2ou0hkeIyNbetDqafDLraWQPc7dpNrw7LRIUelPtJdElRd4i1M2zHRTwgueD
kTWbxuM4YEpq5nzwu5JjV+868Zp87MGL3U9T4EHAfXHReQt9LMyMZNQH0jRTGeYDc9qmsrWMVZt9
Ter5IRbDWTQN6SCaMPG3uPtB9GwiJhCo3EvXJiWjPh49f6B2jhyrdRZheJuZjv4nc+exHDmTZtl3
6T3KADjkYjahBYNBrTYwJpmEAw4tHXj6PmC1VYvFmLXNZmqR9WeVZf6ZEYD7J+49F7j30NxkEUvq
PPfvsJKh9k8j98bd91l5Qje19ckU3vsjY/ehmfGwkB16IAxAbJD+uKT77Vr/U1H8nYjKPZRFgSwQ
JM54jTxvpYOofrXUiKYDLwbMg6/cKi4+WMyVFabrCc/5gbWQunUlfNZg4mknvpzDDxrc3SxZ7LI1
PzSt0xxD6ky/yBN2FTmQkqTk8i6LMyMTTBdlPdxGKgCeUaONJ0x+3AdtWu8CkBXhIMJbYfbLc4rr
sEEoImeNUgB0ISAccy0zEZyN0AS6LgJ/owk2WdsLstaxCiaBiCCnGGBUC+NiJSZ8Km5gzwc9lPvC
TBWcTkAMLk4YD/T7TRgyGeONjg6G2X96dnNoUQterR6qp5qtC2mi5m5wrf0QNAyq3Slhx4FkqbD8
Y+OF1MbpEl3R9ofCs+0TT1lziqEft7q6UTGjF3e4I6m7uWaqMsF0wx9mDGwfaLIEulYCGKRIxE04
Q75r2+q2YjoC1tUHgiDn54Q5kBBmu7dNkOuzh9XLzRHAkDsUJq9xkYS3Hu8wJ72XbQGTs8xDFFQ5
gbwbhPVeFK21Y9n3KNNuuq0c0DVWRN/QiRz0aTGyPScj1YJ2Jmsr35ROGNwqGzfjQEiiWxU1r2kg
To2uHmf0NWMQ+rvcaXmjRDpTIya7IYmK6+SBi44HA9Z6OfrnMJCog6J7B2kDwYj+a5Dp6mR7xaVM
8VXjuuGV9edXZ+o5NVA4bntrZoS2BHfJnOVZLKseTwoO3JoIuGD2woMW4ZeJffk5D+drOCTNnwSW
Q5Sam8AXztrWqXMh0pj1Tzamm2SsYrAOxTsYsj/Qv8qQqfjs5m8snN9guJY7s8ox3kzlpgRuTbwh
2x7qnx+/YU4ZyPiuEwUnbNLfkTfNDMkfzT3yi2hDvCdh4WBGSJb2N0JLRVRPT4/lk1bkFMGqnX8B
PfkLxQ2GTNn161BipO5Gw3wgfSxn+OT3Ro6Xhq1+GTAgTCZ546TTtCdzHYuqt6qM6aSKTm9Zdk8H
hxYra+O7pE1QXglnVwG7n8nmGQvqwzERm9rYD551F091f9PAaiAMfriU4fACqdFZj9jgS8jkwLh+
OHzM1dBmn9IT5tk+yqkCiz9j2icj2K8ZVAUVQcd59tmk7lfT6uAQSkLEzBdhZRigZgf7Q+pdAiM/
Izor3rG0QHXl1fVW2WcGoeUjGOudrvhbTPZoP7pgT7YLHhMpKUCIMamiOxjC2aqxOU0Ly3IOHa8v
OAaIJXY/HqkgnmLXVshW+uymiXL3Jp2LkhYra/dpGkegUzB+q+zNSl4MRp6Y9YwH22z+xE3kEy4o
PB59ZzXO0HpgwXlbCoh07xTOEscL8bfIiZpvJ0nk6HJrARmnhsGduAIYCGtwKqqbvvfp20tcnBqR
2VogAlI49eGylFsh++nUxDMY72JhD0zWEUlSAr/o5JYEbBZudWfC8D2zETNUf43nXj4AyyV5B885
w1zM+1PCXmJ2bpeN1+3vPwH9jBl3k8mi2apYS0oLi7EPxJbJXkyMPbrm4iMthtL+VS8JL0ElIC73
j3h55A3jqfd2SYNpllyYqCEhJiIqJh6j267NtlgCSBKq/OGKgpJWVxf9XWf/kUviTLRkzyTo+djR
Mohul2SaYsmokXBjt2BQdtWSX8PKqLpjQkOXsKTbNEvOTbck3uTSeGbHjrN9ScPBQo4VARdhmKhF
n6dvJB+i66CBjCzqnSVVJyNep+0BKUYE7gxL8o5YMnhio1IsrpLi4tj+G7GV5tFwqR3Got4DHanX
cCM/k0V9QwLOa1yS9OP3zU+kcds3SwqQwFTJGxiVMIJs/5QuP4yhIik5th9nMuRuQfk0tzIK9u3g
IE8nF8sabWPHebQdCSIKl0QiDGu4eAkpSpe0onDJLSqWBKMOmZxbqmfBGGaVLylHwW/e0ZJ8RCYy
PUBNGpIF7iPpx2BrE5TkEpg0LslJViE/PGOg6YjZF1KmBzVgtjgJ3told0lT/Pv81opAph4LW7Mk
NCWIKVmq0NnaUp3znNFAvyQ6RUQ7sdpM2B/Mj92S+jQ0LvMKkrhMAqG0NPNVgmirWrKi4FozVufQ
I0OKpAjiHEz+9An8zsoFtDsdYNvjVyOAakjX8tPSLNLYBGc4f0kNJgZ4Sa0alvwqE4WQaYjmwLl+
0G3yhuJ9Po6AVpbsq1YwS1UxeViMecB1LxlZHDnroAY1Oy75WVb7SKOlngLd3vS/CVsdWVvIdlHC
EL8FUN+8S3FS9AYE8nnJ6GJqNtzRqz+ykEkfHNzqHADAOJdsL7RN5hvZWprhA8lfw2j9lGZRnFRk
vxmIDgIQ1JKUhdSUuAhNtYtq7rtG19uSYDEjpp0XS9YY9WuyW6hnWJ+rDboKzn2fNnLJKGN1jip/
yS2rCTCrlyQznLZ35pJt5pp+shWNIvhvyTceGaeX7IicBPC4TThaKUlJi/iooEgiO0wNECj5kqZG
lm2182wS1kAnogAmc61a0te4aXltyWMjMc26Y79tQwYmra1YctsScNlIBchyU7+xbuF5WFLeKv8r
E5HeQTqsL4wVeGYo9VYepkEWN87LRFwcTMnoxECBwx/v3cnCieAs6XLjkjPHQXZXVq1/yRCjLsqo
gki6ZMmm65aUuoy4Om7CL/zlx3yQGOyX6Adj8rZB99bnXXb08GVyLE9He6z9zVQTsYpZZFoBy2Ah
CL8vNPQ7QjqOBDCOyHIqQhOq1xbG9JpIvdDEcDl3H0NVtxRruFjiGFBtIr4dA9J+yD4+W5Njx457
UbEoe7rvJdaBJH2RxPzVw8VaUv/Y86WrCBkiz3zB8qiRzX1l0ZlkHqg31FP3nEwgBwR7oe6zocpb
2UaUcLSTStkh3nZ7xIw6Rl47UjesVTIwjDXTByiRuK67J3ceSdeJneHMc9k9jalut65j1zurOI9O
2C9plB+uYDEioPSeTJwWS/q223o0HmG/LKCqtSgGdcg8Ij2HdFcX6WZk6A7yS4tNloCM4qRF5mjX
LCo9dNJoyckGyz6U6/H6gnwVwyg3mXfnoLzLJwNBQbOOzO7YUFvbxYnF5ovr6KdaA1VXPUPWlAqC
pG7yz29Z2z41UYbAYvhWWXhSeYo+NyZw3sZkygiRf11kfIBCO+vIvKoGO0KeIx9r8catgcc8jT0L
Pvb2Oez/Wq9t/PrXhlAFydJqayLoZESGNH3ZxgEQRgMTVQjmkyDHtmaNCdtRMRzPU4Z/2nf3I/bc
qIKG4JsnUtVsLC/xTmvRIctkeLzAxSIcusIOt34/ymcsMPWU3Gl/2MFaP6VZeZ+lA1J5Q7DRm/zH
YOhOJeLpo08GqDG44qYN2nrjmPO0oXt2bys8YokTVA/kGDGXi2X8x27x0KUOGRjRJPazKrFU0Yav
3UU8aztNfw3RW+VU8bov9FENRAdDWLn1Ee6wb0DLFAgrvtUEV5bkd5/l6PPXEsj0Onr2wJ5oLbT5
JEbOSa49Ip6dBG9zPa7GvgcJ78kD0s8WQWtmnjzhHHPSLG89u9y0nojeg85ayXxTC+0igjHKJzFU
m9mYQoBFqiNj2Wovc0+6VhGycFGT9QeJEaVmC6K+F8N7mEiAan6cnAKr+ojasN10PbVehtwVMwpA
/lNBDEY+PJm0kGdIPizsvPwzBkrL3GJ8R//ERL0qm02NJBhupvueoNwiVAAOSYH5tbDj+P73B75/
/ljK/Q75D2gS1e84j47kmXq3RQhtEoCCzmJjk9agJrqZcg+l15amYXoFivnONbDDwK1fXNc9hVRl
5zGTtIKmcwLO+ljZaEGktq4RK0SFsPUWTby9wsAowE8wIAcsxvo4DlGVESTVZ3F+NRhB7LibDxOI
PsYMC19DEoYFCDlG2emWVBHEGJKL5MZ44J2KmVKMNQMJpMXwFZ3kHBAqotv4KexNZ8NS1ni03b7Z
uHpo9iPuhjtf82BaZYTy37XLg9sqLG3Lqt6e6+2oOCCQ9L1brTui5LDIhypJMiIE0b/RmQGCqGNy
p2Ys1cbY9TfejBNo0Em4g7UhMe1BZwLjnInvYbK9S2ZaAE5DYqQNSfYISy4G+CSdlL16z+umvW/p
uz0x53d2xnYmHzpyKUN1nV6F9I54zvxPy2VL5VT2waNwO3raTR4wymcuIAylg200pdExU3AgYBPH
N0XrM4Z1FzeHkfmcIUwHiBFgLj/KfjtMrj5bBdWDjViTFfN8283GfNIieQz6otp7VpjvTC8zNzoB
PjY4bXuwMrQiohH7Jkl2JSbVI2AQGA8710qsJzsq/b3NKp5pGJBsOwPykoi7oIi9Y2b5ctdU8x9O
Th55c9mcakaqg+AyJhzRtknCZWyLVj+1CZA5DFjSnsi+9fk22o27KMvaio8RRzwKHb8xbwIzBOLs
uUcL59nd7w9o6949sjY48qTeNNhKmCTzU5h13qE2FHP0dD4VbiJBpbZX5EHEn5AbsprCL3uukEKI
lurLnPJz6qAWIgGlmzLnXlcsmWci3LMBfkDfGYQcNy+dj6eUBu3qiNxfzSDPUSU52T5Jw48x6uzP
rP8jnXoLVSx77XC/oebn9bEJD3/TyGukI6YPK8O6aBLNrFzJMtihrm2H7Ea1hCW7IZZMFt1uwdDd
kpQs0gOCnxHmdlpcSXOTZrdGLEpgXrS/ZtYBP4QmoRy+akNT+aaNs68CKiLfTS4TVfPaaBpCUy1m
df0dkVxULQFPt/+ew8ZZTXF/kdr8lj1U+6xI6AmKY+cQaVVQMuI/A5ronLWXXIsW1UXAZG/FGb4R
SnZ7wIOUogQ3YS3s9jjR8rVWP5209nYxqQ01U7utOANL1OyCprpqy5SsCPXpEKG0nnPzpyKHzhif
5BjfRWQWIVnEQzMQpGksuMG+cYzraMTyokGli7FL6fXiHoILUA7CZatrah5cw/tooKBhSbSXz1Xu
+6D6+J3SIPQia1DVd6gMpsM4IgJrOJNCGSckcL0aZotMNQyOKRk67xE1ZSM5v3kLiu041FjcJI4E
lZJKqoN7LzLeg5yR8ozVHPtzwG1t2Q46vxY3jJp66I5NSkKp9ySgGQHX1ZS+mcvMW0TBrUNcOyMs
su4JS7GddFfOAE4QcTITZVsPYNSEZIbxq4wdoK5li7zJzo91jsG7axp9l4ycPajLJjrf7DKmXrbu
MiWPlpaLPRJStQ9u51jVrKRqZcbbrBoB5dfR2jNQvaJCu6uqlCPN7x6rfKjXRh29Eb+FXjIm+hBv
3mIM3Q4Gi3q7wP8StS++Sr6bTqHalM4pT2l1ERIs3UdCBE4LKrVW5NMkOQxiXzwwGGihc1afpNL+
DGJ865ujYQWPC8Oc5miCU4d4h27ty0W7S5AjFp8CGImp+P+LcLiM7XwEaH620FzH185wBFs/XuYx
mJCGzI/lFdX+uA9JZFjUGdwEMWVYL8z3uOKvWGmQgSCvV0MEn6R0AAO6fDZkQ1LXeMSH1LaBjypM
HwGekScQbLohdLdZqhEmLQ7AfGRS2bTt/Zjuhl4/JGHzJ+u9v3k6vsY+OgSZoKfvTILMEKItSb8B
BGbTYzoQ2Na6KDLCpa3bxOFDn635u5XxPq2ynyhtYP9b5auJzq0ke9Bsh5vQ9C1On+RhiGa1rcdi
3I8Rnocg4YUpBUBse4WDosaMQmHpYJvaL5+BCaBiXfqQ5tnSVsiCSlAs0CUJsPqxKrb1ATuRZhzG
c1zAqjGQeYZZdDuSXrftOuqksUyDlT8ZBGg1KzPml/so7zcledNMp7ryaEz1NrXrrZ/0xlrkLOuA
kn+PCiJOVs0nY858BNnK24K5PBdO+hw6I0DERVEXGFlxgq+68PsZZTu1uSG2gyLZj8nIskeXHXr9
BmemMhd0dlrHWx2l9Vpb81vJLCIyl54uldWGM7INHHvnm/5npR9T+6yJ96H/lRCYSI5hX0ySH454
oJXE9qmqv7TWj1PgsUVtZEKzbeoVZ8g1V/G357TROpPuV1f66FcCbKBeznc0gDosQlR3o5weydpw
edzEY9cUCJS5Be2yNzd0EhLjvsdRGZbXMnjKm+wFDDGOsOUtACP+PVoRqjMbITGjEs37w5SRaVTH
kIHzkajsb2dKnpDRYn8B9gQQsUAWW1/ZyP0hGN3ctHWfrydeKeZO66l1HlEE50ew33SMRfaB1+oh
aELzoNp3ph8C1inEN+J2NPo4UpUTE0YjY9VdJourra1HSRzyQcRargVWCuS41iuADBzQMw0VAPU7
g6HuBnsu5t7ASld2zAQmcI2rNMfbihXDxqc62k4G42WbpXZIJ7LmuwU1x4WqTag3VrGe4rcJv+86
JFlxkw2a7RWUIz8h55EF4J7kBb5LhZqP1coNg8FtFbpEsCdQQV0ujjXjLRZUKzdynoM0/dJ1wUtW
1KdgpOblnbxGRvcF7evJX76+kgQIyG/ttfN+YPHF21oH+TZA5yjduV4XFpahHO5QLRuGVhEnGdye
XSWAKS6MNkLr9lZbgFar72N4iE/O6F1mWKJzmPsfaXgcfDJubI+kjZrhM+qAcD828mLknn+2mI7l
ovbvy/w05GVK0YYtkLi3K3lEJ5SA8AStsltPVlZtaYwwp1S7SPB4uKZjHlDKrU2f/S1uiHZLJ701
Uol4n6LIR7VlhcY679193ZTQ5f0OQSLkiULh9sV2D1ojcmYC5JJvJmkscX56z6Y/1fWu6wMkIZX3
UOAuWPsMRFZO5+9alChbx+TpqJp8O8XsvXhPih32nVVN2QseieVD31hAHz0Sm8YKabpNdkPBk17O
9Plm7N2Pk78Z+F3WSlfLcCJZQS7gL52kKFYr5gQF7B8ok+amDxGFRW13jiu2JVMbmAcLjDqSehSO
c9fepEIe5EQOOJaRjZi5ZxkZrnvbdA+YE5u1aef2KvLyCHklYo6iw9OBE3Wng7ajbjBe+pqznrWj
2hOtbO24COuTVzwk7Il2SQPDEXzoM7vvRSSCtYcIcoKQrLDdapU4iBy9hyEsDsh7GOP73HwiRBlW
pdjQ5bd0DQDgVHujll98FOSHcgCu8YGbqzitcC9GTFCBse9/X5om7/8QY7Ef5nVYICS20mmR7Ucz
4zx5X8dckXNtcezBS9F2oPbz2JNgUQqoEExdCd7YSrCavfTuTR5eBNvhSpUExbieMVFz1c0m6FKX
3fdW5vUH4WTijnJ1N5Uu4D68U9aMr7jyKlTdWNP3Qdnu/dB4whfChlonN9lgvxuMxvcDRSnxG3oT
4PaahvKInuRx9NgR9ykvzBTB+sz4hiyyqk/KdF6IBPswqmaHV2fg0ak/Axk9g5ERR2GJz94N73Q+
ROtged1/H+flua4Vq3DHbYZd7y31bTyt2G2327LZp7RSS3PLuBOj2hqr7ysl6LtMoCOZ6fesudnz
HGZj+jyHPXjG2aOY8rAW9YrF/cwd6vb8QKAr0b+6aJEyMmuivs6oJPnU/QCuL6hKXY9v2gqQdMno
LRpHh8lM7KJeNB/pR/tVbBUbpLwxCQF8+Z02Tsym3o2C+9eRbO5CrQM0RnOxK1AchEP3ToLdm5Y4
Luoq+mtHPYYLwbYhrvgj1+zfVn1d73lMwg16iGqS0zbFau/PEeXFiCUJLgT0AIeqtweOENtUUG7C
Y93VaPgz0M0rjfcQzg+2uykY7kbsuTX3UKdRFTdAryuPX6JzmDFmbT791gRsaTP6UVrXJuRaoaem
aHP5rTKX98/v8OSiurACiwRnxjdxxnuoDONBW5S9IRLwriA5k+F9uRZAclezFy3hiR7XQsanRbA1
mLMM68F2+Csbbe7bHtixj37391Yu5VQT1AEZY0LKMRfRHsNpSqiUeDKC8oIeiNLSzbH9ntKKpc7v
7RjnAzNusizXDLndrWU3H20ANdLleCCb9gyI4zTpFC8VAp0kyb9J8eEapFQcEg4jqzU/ICLsLXQX
YS8w+bEK+f0wRBR905T+3stG2vi85NBRU3cbk0j5W6KVAQQMtoVHZSV7qRYZsgaYZ7j6zTbGi9lb
wUNqZpveHYzLgv7r5xZ771LrGhwfsp6QUXEuNan55mku+V7a7B7o0KuD9vDHRF5s7H47clKUo5su
s66/P0NKBA+AQjcA0+J5GvJ9RWWRbv0uM3fCJuY66Lo1xOFTVBPCYFj8O+GlP00kMv+zzpuUvQ/d
uToyskWV6aNIJGI2qCu+lIg61qr6BzUXd3Bav1FdA1sh1riXTFRgAnHpsJLGFq9wVVd0wqZz2y3Z
NM1onZYKM53mt7kxWSY05XmkiNy4MdOOpDjWAa7vRPBKtGVc7nr3CBo7ZQPBKY/cjMZftsw6+Xic
parDey4ZKy2pfwT7rEzfuKoy+zYsDqdsWKahFstmA/cYdk5cQH7to73kjFv/lnjw0o9dxNEnEHtv
PIixsVAsARv0eqLIT0FhthQca0pfdHU4HGAEbIoSpGYd7K0MhdJAYAzfp6rwm+C23w4Ob2rn3Aeh
BuaDWJR+1di0Jt1DR0dQNHELsqLbIwj5dtzaX4fPXjy/kbSAsybioJri8AG761XCHun7clrjE1xr
mzqb4FbK/oi9qu1gIvNfUpBNCvAtoblrNzAeRU3dbriULq7ks3FVcLawSXYjNS7MJ7lGp80YUTzw
dtx2IF1IL1C47a3jVDHMR3G3aQFHILdC7E9RuDPLoNwYac6CL/QfajdzluZXczCm4Z1bMnHxsmOu
1Eds9SeWzm9lRS1PDMyNgIe6I91irQbd/Z6OgcuD0DV3aixgPDKB3zQgFY1AstFaDdPA9LShIDeC
9NuIsTz7vAURRe3v+2VzMDDpOOewkFh6URC08XZ5JVzqRoiV+rlN0ZU7wV7m3Q1eNp4TsltxAfC5
DTaXKUzYRU7ITKIZDrn0vlpFZT2P3Z05LuMkyUObVcn37w1bG3wKbN6hSrhLXQ07c10N85dfkVbI
GYqokPIQi5yTOI9hPlCnV3y86Ahp9woORbhb3wxqQAhgha8GrsuiZV09lAhiJofrLOBpWOuSk2Zo
ScjD526w1CLNmAc7NinC0O3tvGTA0ZYHSzQX1Qd8ZMQ9RoG22xIUmT5aC+EWXJbQn1RyW5KAuBq7
/Cdnzorgs0LFWURcaOFCuYSbvGKHkTvTG7zfc+Q4tzWBRevG9yEmszmaG14xQlfehtlptiJInhK3
wKTQv4GhuIl6ttBjN/0twuy2qfiF7sDyMI81YTMwe+QMrHcprkC1tFsnJ4pBAqJBbAU4jjHytoSU
5DglUkGP7YA5FgzmcdRNw/yskyG7JP5F5fmn25lMzAtWmSjz9FPo3iaDa+5GDsLtGMtPP+RpTCxw
ZjUGqgPR6Vseoi+I67R4qqWdx2dWTLxN4eie+y57nB0eqyGBB9V2qffPllXRSjKHCdBnj+q21vNz
DlluNddczgTe4iqGObHmrgBUAgA8wjom1FAgw8VWp3uz3SD9sK9Ysbk16Yh5WV9zt2S4O5KzIcnU
OhgLOzuu5ciw9iVw7XDTsOXCDkk7TUzimbfqn/WHH/C5o38kK+anEWdOP4X0Fvl/uiLIwl2JCpCs
Y5O1BDTSa+ajrnABWXOJIrGVxiYzG35q+u1+SvgSxih4QWOguQCmR7dZ9r+Tv5vndNjV/pM50t3m
QcFn2HZwjIifSGrxUwexgkTB2ZTYfwD08XJh42N6dkwSAlrsqn/CgBI+RBRYkD5JG+TCYHDAV0pM
FENXn0UxYykHGUADHs0fv9rANw+6NKn1Tf8vQq8Lr3O/AzayUqJnFEYIAyPsZoO8jyrCoWVK2pg1
DYFaeyzBz1ViWJwjNix8mq514gf6mDQtz1wFrFtajvWoYNRnCETv8IiV9KA1S1fupabPg71h5P25
F9PRbMPmGlucZKi09rppkotPNCU/49L3fYckuBE/gJla0OZGrvmsoy43eN53XcOoZ3QbVuIpxkqt
gTVjp7S2rHsVKb5oJUtz/7+Hc/6/YDf/G81z/7e8/cz/tv+T4Pn/IZvTwspu++L/iue8/Yw/s8/i
+9/+A/d5/IZU+69f9088Z+j+w6ZHDn3LhFgr3PBfeM5Q/EMImym0hb89CPie/hPP6f0j5H8MAWDb
jmkLh1/Uln0n/8+/2e4/LNJ/sHTYwnN9/oz/Gzzn71/ov5JhqWYhgJI8EIaeyytg/Q9yrUJPXop2
jo90gQIf5sabaOTjJDNeRWUyErFr/1iR0PaKavY410gIU/A0a/RSMDSZaW1NY4I2SG9ojWreZIt2
HEHfXytQMX5m+wEatQ1IOPjCs7ZwxrgvLe1jO8oOpUjzr8hjHVPzW4oqWqa79mkE10BLPpK/mbrT
ITSddFWzvmHC73VHl7HEPKpwn/qeizsBBLfZWPs2RLvq9JtRUqBEXD0Y97NjHWOZFP6mcMMJQRKz
laA9Ay/YNbV8JnLvAtnxKJkhjpm9jVL/0OoBKQzrLmY0pPAIb90wAicNoDgF24BzYYWQJN8aSX+L
sZzqvkItf0I0bROIMC55WVGytREPUfIG0r045CqRG8miIPITfwe4/zOeVXKjCiy9aFwxkWCMWcVR
lz9LFaCT7BPAnnKEKpRK9FPTpksE52YyOlDp4KMyJR1OQaOQPfphe6hQARXMxTioQ4PU5tSX59aV
FwlpUijtv2irq26KCk1AnLfJNbcse6WH+Fta1bbqu/GRaGhnY8Y6OqeBXrFzazeJ1U4nP7qqnO+V
zY33oAumNSnSmARsgTOC8kOOhdSJzNM2+/GaZGe0pXFUwH8hRNRPSV7cJH4ujigAMfZ3r672bivd
3UR8mcocXkBdklBdmh0CkuDJWASDjg1oqGnV/USUh+Of47k7RC1WWrfq2clFT47dHRS4NezQ51jB
0bfJPuiXeqNGmKa74FAwQOhI5YX5IGBG1P13EY2gNBNIWFY0MOBhj7s1nBxvU5dhqlZMZVVITW3G
k7fqc3wH4gWJFdEi6I1W7IlxmFRXrnDr6Bl+BsnZeQ89lJ2qALHZlBK9f1/k53z5qaP0bdyRNauM
g9eZhON1NwiLBYJamN8zQIrcraF5+g9uyTrICJ5Hvuqz0w0I5dBnEFJA0eOFza4Mku/JxiEncL6s
dJM+UF+ey8XUbCEJC5MEwis85rY9dwEp6b6Mqg2Wsp/Uq9Sju5hC+vLHwIFywPnO0D0uPLrrhZ1r
qs8CQMOm8xmItdY7SnHvuOTmGSgQNg7ebC7r7lq2H3GeET1j+Bi3POlsS9e7ke7LVA2wDHJyA+pM
1Wg4+wvS6gVTW1jPddwjZqisnV827bmSI08WAKI4fpshwUEdpV+KJnAjMhlOQCP483QmxTeFKSE/
0Of4FBIdOvwm/aVrMhzojfcnlQaUHw2f3LPyZAcx6SfzF/EN7vJ8rtWB/dLCiJSLfN2o9qjXKL2R
6tahNGgnAiiOoyQMCqkjsnAtnI+sMK7a+oEst8EXaX9FbgSBEyRuTqyLrwaPQ7BjhcckeYd/HiGo
Zw4QnwiK7EMHq2Up3rC5RWeyAS4VQ41d0XbxAWYl5u1YLns/4w/gmnalxnRC3XKTI/E8kDg0of4f
omuKfjH11HtQ0YkiOGKQJfz7wS6TCwBFs0XMGDVgcYy+QTMzSKiGOEZbH52cTqY3ZN1AF2aQQtOF
+MKvzMVt5gkCF1rVscQ0FhYT2+oOzXiuHvFnucdoNtdLzsU1ytRW5OhPfc/eW/58TjOKLcMusjUG
0RfEMqRyqgnlClvmrUinbF2kn2ACXkfCJMkB7kDrksvDTEOX+95MEFXHDw30TJbaHaYMA2nORLyc
kQZI5Sjnq8bAuFp8taWZrlu3/mnjfNN0pVjhK9f3CbcULqY/CoEXEVCuv58BmDZm4W0o4pD/a7kT
Eu7EnP/FzRNtnVK46zrAkQdjt+n5uloLOUeURgCZWUUfiejcLFZNpxdPy38HiotMwCvYEMZJp5yO
GHKtP4Fj3oVuj3InMat9Xeh7pc2/ZYY328ux8ocT5tNVGvjH0POdIxzlGvk7NmTGhyFK3/dJ3bHN
U886nD7mCuCp5Yq/aBRSQL+y+gIc7fEIC/MGshoLIGsOD0xjjsSz2I+T55konCe+N/oBIjUXuhVJ
jUlv+vdpzt/QVy2Lv/CKUsi+xl58bSMd7lvfN8gH5YfZVTHHNpMCNcxQIYj/vJKfV2LtxK+FDpyf
Lj/0mf+q0oVsJmpEJwyjHwdR5jugNKjlcNDyAFrHwcA4i1rS+JwjQgOT4ot8ds6s3uluCz+FmWDP
j3rhdqOcJQXPyomYqhtjg5dC3idQr5Em1u8zAQ8bpSeFwb+Q+vKbxZknFAahCkgGg5K36tKciVuM
MPpS9i38P9UbpOXuGlUb37SQAwN9ulnDMKYdOmrFwl3XF3RIyCRQLJzs0MfIoGq++DGad6Ejhj/u
gmjUeJnquHtk3U6rB+rsoR2U3jiQaE5RNaTnlqLiOnJNeBVS4nBBZgRcuXkzsK3wUWLUfXcrO6jN
kxgRsyRldm7CukOvqZuPPDMfRDn2j6So90zs0svv3YKIPD0Tdpie7YDQGCgqqrD1g1PmHrJXvUcf
ghjRGkV6ohnfVqitwEUbRWlunUllp9gNbhycF1vOR+TIzIkZHXaItlFmbAiMqC5o9XhEZFDcY10j
cMfVP+HeyRsbxSyiZDicPP01ASmkEKjeT1ZMOut9W+fvXgtOdLLSI+medGul3mShaLdN6lgPfjZg
M7Dx61QOlobWI/F75CSAhkurVve8nmGeH9pIwbGAj7R2umK6r0rM9OR5vPIQXwCOs9SQibhkLIF2
s8HXHqUM8eEl+Wd8NWTak1bJTeVb97lc0MGLyicqQH8nc3MJFG0t/nhmdgTenxvlQTjts/uJshiS
pOw2aLezTRZP833r5SU3IhDOsoCh5DZFeoM4lSTUBhqTgm1wySu544KR1/jf2TuTHcmRdDu/iqA9
C0bSOAG6WrjT5ynCY8zYEBmRmZznwUg+vT5WVd9bXVALugstBGnRBWRHRVaEO93sH875ToTDEZjS
Q9xh/8sNp96ZzDxj2ZpXkLf11ekwdho1CamBDMRT2dqc/jPjKqjQLev7dH4eAZP4EI28exVgPZr5
9DwyOfFF39YMrMvwbBt+TuzvLvFo641ontaqDk6CcDCO8KVz9+y9ARcKYyzNfFG8AZarCVOUZ2Ad
rlddskhdi3nAd04mpQnleiXAkk0de3a26MJBg1m6ekNorprXdU0eYEkogxqLeY03hugUDckiq/yT
3Y8Xb8ngSMJ4ZvtUEO3dOS+kvKlr1p8xdIxrSy935uixfukBzoUKGbUIPydroFRvMuSBruZDiHMb
E49tR+0XtumT0PRdrpfXvPveD+m3wSIukPenz4lcaSLEJ07kPpi2wyKeBOWuQgiOqStdBRGs0bH4
QcIkNss86DCayMcKTQwzTA3KhNK3oiEIlziXJ4qZN4C5z4DZtphBOdgG4o6SaS9CDUDzgl9DYgYV
dpVErr4Gboa1UQ9AB6roUAnGHDF78MiQ+S4V7IxzMukyu+H7e6V8HfG4X7Pn8KvUyfZh3XwRxpHt
jERDqtQQPMoonFmYrhcbt2RiNBqDc1fN8MPBVR2J8tfAYQingLdgAkYGKTa4EIf+/3vt/50cDIMU
F/rOf52D8dBTXXz+tc3+81v+6LEd2mWeL4NDXtetP9pl9bPt/u2/OuZvrktz6xIvS9SFWLrvPyMw
TOM3i0pZuo5OCscf6Rj/6LG93zhNIcIwr3Rs7mDjP9Vj69bfEjCEY9n8WIZnSABuNPv/nIARhmFq
x4VR7NADM5vMhcud7prBA14fdGcuYnRmm9FDYbjGcRrIC3JkYF7Q9VMrEcZEuTKI4rlBPYq/zLIC
hNI1N6yT0T2GQbznhtH2LkK2XV+lfAp0AdOra7QH28E/7dlN9NllLSWxu2Q+F+ZMQakrKDNknx9b
tyofIi0er0EtGUsXRd9+spI09/qA+GpuCiqPCMY5CWTeR2XL8HXWZLSDOxaxJ0aBSM8qPWoPp7rN
Mhc/KXqHDCFq2PyA3IskQY44n9Mp6o6JPuGWbOvkWdEwbZg4j+aqbUudBYqhyWOmxvmipXZxKkPV
3+O+NPGqqzhalXMWHaYsKl8YusurZk6ZrxnQAlfVXKKdxxfWvKNpko8IfUM/78cMl5pODDU/5rxq
Kv1dY22xzWfobuyfpruZ1taBGK1qsVeU6S6t0BcxyY99pqbyy2NzfXVH0qmC1pS+2TYTG0xd97i7
Q+tJDn1wYa/jMPHkXsQLVL/bIItYxkzVlz0Hv5y6JxEi6j8CFyXPapoJo8I95SKudJP0IXGU9y5t
pNlKKW/PlH269P2c/XANuPQGj8ErolvAWT0C2FqvtYdirlxMLNKzvioLMI8sCBIAuuaJa5da465N
MZL1gQwvHkTkbVULrHuoHxmHF01wINJt9A1Pb89N2xmwnGR8NRIYkHFpkHJKhR5tcq2iLOOIzh9C
4Ff4jEZKsRrD9JsygU2GsqzftF5Ml7mrOTrJ3jrj0uae77qFVqFD5K5L/tWVpTfRvuoG6SPomVGI
G7W3bfQa91xqlodQmNE1k52NjdBAs8A8ddtOjfNM6zxsqwzvnh1p4L7aGC0tUoBgpbMowALF4pxd
M+g49lV+pcHTYehiQIlFZ8jiv8vukt7oprMC89GQNcdI2A816BL2teJqubhysICx4gsM5xnterOz
spJqX2/sHXjc+tglovkOFXViDxPP7qNWj9EH1hGYzEBzVslQ2A+Q8Nx9pTXw2fU8OFVxwuKPhHCT
qXaZYoehx8izBoxmoSXHQMtb9pw1Kas8Y0wG8K2wKy+rNStx754Az1tRDxpbo1j8qxP4CgHS55hj
VdwHc6exZSKF41IlAO3A2HpsM3q0zjEXp8nvDhU2D0+ytSb0lOUM1SzjHsPfX/DTDhL2vnJSXMRM
Ajcx0HpE12NxJg7Pfi+k8tBEzrCIEQ0/QmQAF99rEcU9noCpwh0eNrz4OTuWnXKahHxAu/eOMs/c
GIyyVEd2nvFTLh1jS7oExSej67VIy+DNpFsi6MMkQtRTw1HUY3GEKOLux0YitWiNGIE0W+0HPju/
07K55Esx82IojBvIoRCwLIJbJEQhhqB+5bEq/x7k7OQd9OzYgYbQvWWy7Xe5NlXH1M7KA82oeVMi
AN8VcWmvG0TeAC5IfX9vwnze1JGkG+aQY/QRkH8d5EAfgCnz7HSTBauO5TiJXfavZtbbtTcpB9R+
N4BlqQPC4YqENVJXVDZuK4vwgbkrbrMitxg5lXtuHXuA4mPYx7jk4+AVKd5RPZnZ2VD19fk8/JxV
KVJIAvp0bk0qLGNQ9vcMQZDNZBEx+9RGsDPZaOgc8Alb8QrxEuExnnVHrNheBrJkAVUk34U+HoeC
YORJm5KzlWH0ilh5nRkhkW9bpvJQjiGSY/Cor2nVyG9ol8BcOmz/91hsA5SHw0Apl0dF9T7OTngK
SjuBy1U3D6XmdD8diiNstRZodGduvXs8j+GhV8l8zTzUbIY1ksfuTs4bQSlYH71oAHRFQh5JiwTO
n5sSuCiRTQxtsEbE6aNJvXmu3J+FgkMGICF80aTb3uoxdVkTEe1pdY1b7Aa4ZrYfVwMvYKRN5VMy
C5dxcYlNVAzsP9Ee10vo5zA/i15AwJ6iIpKwStAzruuFuIilu35MoY+dKyS1l2bI2J1CihOvOvZD
/CA8piV6gE1vuPVG8Knzwae5fq+aZF3WXUEqji6fArtJkYEzETwH6PdxwetDAc3HrPdOYJMDYsqS
RkaMjE1JkcJzHddywHdJeN+0+CgqcP3bzOP/o20nLohxWe3XcpHoFsgMPj3U/OeIqTw0OvyLOb7o
Mt/kYyJgJOtiYxVjxFxTWVh/wnobM0Xf4gArb8OQRluhxZNHadyGH5ClMPV6EckApENVxy7qdYjf
tUEQvBF+mvTu52mGa7rqBsR2nukVB2BYV1NGV0F400kDzuMDsDH39dyKR9W405NnRmondUd76HHQ
bUc51Kd+EB0W7B6walsy3cRd1ntt8O5klvFuagNqt2Jiwk4+D5Zr27kSAWXvw7zsXjzRkNeJVOGY
YpI4GU7/w9ANfYdNtd3KGWiNGXXa3eukt8uA7iBql1Hvx2NknVmWzAwP7SU9eHLd9qMxrO49Y+zw
YNsUQzw/Rv3dgTvWrWAbAPofNfDKnjcdKSiCjZG5kPInSJ0Gt9UM18cI7mlnBwd8CAp4V2CfAry7
DxqxKjDoiv6tirr6jCqz+RY0CFT6CYHNqrExqSc1U08cX9oOhIM8g+xA9ZLV3YTMLqofRQgfbaSq
uFRc6Y+OyNUFUEPMGFKFqHIi84sherIjuti4Bmiu14XQA9aRef0kGAtHK3jx6Z1hK9uUMCQJSJf0
JjN88+8TfVWy04dQ3HPRu1tXK9CHdHTvoJFp0cuwrV+5GL03qo3wsZ7ZBwZzru/t0iMbvK2SXW/a
AS7HsfzMPThWlkj7O33ivDUsGJgd3dKBfAvObRALx7ROsqdSjexkXBf9T1DI4qWi1NqEumSO19b1
pipIVU3w8ztYD7LEC5971CPQaEd1dUzkcbYHr1TOynrOheVssJ/Na01EUbUKpBFyI0zxtmK8v0VU
qn8KAGPHsMjNu5ppxObWqB67qlIvnhV0L5qhuktO6u8rDO5+42FjPESTW97wZgxwiWL1vXA6JkMM
BCQGvrjpn/AqqzsmVaNeh2lGIndNzElJ+3fMTPawK5QR5tlSTcreWcN6ouAvDknb450ZKlx/trC2
WKg9blTSliIO8WMCS5vZOcDKKzzi/sOLZ+D+pj3ucfeOvh7H2puGtOO9EwFakaYyCRbwZs45EgPI
3qo16GHgzb33iuDI+wRvA4VH1hvQSJBulJshZNpfZ4H9kjtDfChSwQhLR8nZkLD6XlkVQkuz4SvB
MMlPGbTt1c48BgAVyeTVjPEeDinAn2Iad+DnzLfQwK3ld4HO3Vwm9ZW/wtrMAf5s6Fei2if0VgT+
NLCpMF7jBqipz7Mt3GL1agWencCwgm+yxuCJujzTxoZLLG7GqwNb8jyb+G3NSA++mqCYCQ+PHIyk
IqpHgclPlOR+Wzme7IY4D7r4roFHWxTEgudpQZRBtEw82JssE9MlAG6Ena6oJVdzrI/hWtc81Ixz
+ZLSW+FzgyZFMIsNcNizO4/ZOYKiFFI3E1uv2zlVaN+bYkyPeRjpByY45q1F4LHvK3P8yXOIdw6i
UfNdAab+NDu4rvzC3ikAM0qcdqAegVHEyVoQxulXthbuhz4G/x8XmNJt/F6UU5mt36jIxo2d5dpR
RKDpCkZsvq7VXOaIP88Kr9xxYuR6F07C/MlMrPTVUjD+RWyFWHRQYow6B5J0yN5btRJ1L9uw9lTq
un2JW7P/SEqNdCkLkc+Q6smG5SAST3sa0iP1e7PFEOXeqh4tJjDZ1n70wsZ+LetCO8aoAx7/j4wm
/i9a8KPjsIhx/ddDh6c4xafz16HDn9/yx9DBddnReyAsLIGvlVUzUoE/hg58RcCEYdqAPVCXfPnf
hw6G+5tuChtjP04NA2U23/SPoYPzG/AbBALCkjy70vzPzBxMuaRq/pGbu6gQHGkIyT7fQCQgHUt3
f0/l/Evq5uBg+ZMtzH4Lq9lKtjqmJg9s0DQnX1g5KO1jo2fWF8DgJMgt6GuW3B7R9A1w/rWby70o
4i9otuPN0tx7ZJTvWRcF60BPvsoBb8oolM8dVIDInH0qjzsF3VcMMtUay4mObIhW5qyD+bdLHI6y
xMU1PsrBvNMI5mRgVScDfjyb5Esmm0so3AAQPog87EotYLiJ3ZGX4B5KsM/TydYMD1E6YtvEjjER
fyaoigMLlNawgK6cGetr2o7tcZxIfhjz2fCDcpk6tIuSPgc7Pbjuviua6dlGWLSrrZ5UhGpsjnbo
MHhF8LDqafaflWXX8E30ACITSW2Fnvar2KnYR5gRSrIsNg/lnJprPvTfCKtmziG9r7wrkuNgFs/C
A6eSO1NzdjHo7ehWvzm6umiGxEXkOhZ9b2mwM7HSQyDKdpN3Zrwr2O3UzLH2poJ5F/9eiUuqKQYg
nUrB3uYB4TCMFnpHJ+bKaL8mt4HTk4iHsFhWLXkxnVpthB0QsGcETo502Ot/pXrxlbXFAB3RSkDK
xRw7bQKGTsu3VmByxw9OehltwYoCN0MVOqZPTfSkDOdVFGmxYr9YPLAGTalnkmYjdI99jyQqscdu
vdZw2B0bFoJPAL4xtSfsIoZoSbRv5y/TrJp9JxKkH3qW+XHZ0MCLwdwhJWn2s9aVFyXc/hDag/VD
jZl3raJcMgezoalPRU+meDhuoxE3ncZYirY6/0aXYW69srLeC8WDRJ7PvMmGCWVmWAJMz6rikV/I
4ziEFw0qj9doLmmQAjq524B29hn14pLqIRBsCfxHISRhVjDZEwMO6eslsS5sHLV7OCTj1pYBa7G0
n04I/ahr8X/vpgGcUT/0xY31wFNkhaBDqnB8saK23OiEI/oxNQjt9tic54o7X9Gltl4R3GMd9oQM
3AmhgU5gPIlrJy2UaNULrb5GWFv25mTUT4lJ5B93Lz9OiAYtdUdiAHHcMWGqkjfHzZDkO8NzY2Hm
sjP9pLQC8WXu3u1Z/iqDZgkl65LbMLntmhlftqXOcl8Irev8rhpKP4Hf6U8GCUCEisHTzWOMD655
z6l1HocaZ7Zq6itiDz7dlerWzRiQbm6p9gyG/VfaGNHeI7UWzWrR+SqIUHMEnbOrY6WtWyZcftem
z1DjPicYL2vimFCxwct+YYDVvCU9kuVO6Aq2qzHuAntgJes5/SEO0I6EpG74knUaukbuR3TzMTlw
tBjAlpFFuLHoTwGr97UzTJ9ObX4GOGRwTC1zTkTPGzSz7BWJ/BsqAlj0XOpYPDvpOy47xEHjvJoc
GzNJjUW96EnEa9mVIa3EpQcDYTrDo9mLFAw6IpZiDyon8i3bCB6qFnLJmMVPCfOq8yxJ7GqpL3CA
6tHGEANFPZjeh4xIm82MJ9jnkxseA9lj9KoT56lEHbHlMOrXCXCLnZcA9GM5iJ66aNJt6HZX9Cgx
XWn4jf1OQ/FkUflgCibHC/+wckZznWBg3iVmq++QdyQnxchlBcWY9Rz9xQrRPBJd3ktmkao6Db0s
NoPZE5LriZkYWvmZVJUJR7sMfSnrFg8SL6NH44dlzzPvlBL8dSw/fam59or9NENZvX3M6uZEHux3
u3B+Ihbx8PChSkg7bYGXqwMTZrTk0YhnxxyeSbyJrlowtwcPvTvqTzGe/3L//pkT/tfUd9Nacsr/
F7ea97cc8zbWbFbpo75vYgw7YxIkfsRm3Pes8iM0GHdFZYzZm2dtEy/6jkpD3D028ar33B+jlhOP
hd/R7zpqXbs0zF3WOpJkaO0rMdFL2XN65ug3dmZr3zzsgltDR1rtArbZ9mbCBC2ZHqo09g6iJ921
Q2vKQxf4WPlDlNbsBc3wqpheb41xxOkugl/arG4qN77lcra/q9xEYZ+mBElkg/WuquqUNdD75nlI
t8bEIGqomx+CaFafTdyI8wRwRelBNkCPssp72Pi0LOZL6AziGAwDSZPz+DUqofE+jg22OtPciMnG
NlYVlyHjo9sKc8ZgSwwag2/52AHs83FlVyjATUblSht9D3UVGAFMHEP3azbZ5nvF4EeCDVpYVMeB
5oandE7vbu21rwA6wPZhUd3CVnkf7OorYcJxtQZz8rOSeMEhJwhyAgf1LhMz/Jy1nvijOma23g1m
50f6nF2R02W8ajxrKVr7tWz0cE1uGo+9wlTUWmZBLKlkVGPPv3MnMGGYJkmuQwhyzlXBN4qILfP5
zQyMEfcryoo0DhI2ouA2a9MBXjmaH7oVJBtJNPO6tT36hDFl4w6FJi/wgvdizAFyJjqmFgNLoeE4
CwF3wDfEXA8gZ7cl73OvFa27zrOeJFNA7mvPhCpV4EHcZFpsPAVOUwJRdMwTz5y+zoT1M2sR9vGf
GRBQdONe6TbJ3E756bglaZy4Eg5lJohuc+TLYMsnRwXvtecMG8Nx7WPi4RpRXfjetR7nQ0eSASeL
iYYZbydL1LGbNqWOap20JAxaSW9uu5CZVa4TFenGjvmSeppN742kEsMBTvB4XqgJzG+BBa16GH+r
pFXjWdfA9sHof3YdPr74TmLeU/WCrTkBZJCfcTjiItNqZExcB2q5F2RfvnkISIlOHQmr4c4IFZCm
Kcicc7+YX3jINroDlCp1eJvp+sAMcu2EywWULleRE1CzgZGq9kAjMNEst1XcO7/406MD5w8D6sHi
TuMQhE7GLZdNUAGU3bwzd5OvBWexyyTyJFgV4SNjBe9mjuNrDbGKca2nT/RyCASXCzVYrlbVsU23
+J23Ignqk1IMHuoE1Yvr0nQnOqo/M4hgqTvNubbNGIsTUga53OWQF8eXcLnfDS1/ClILPKSax82k
yBY2xhwAAjdUHJnqNB1rZsiHMK3HrSjy8GkMiYetlooiX2oLlFUzmZPxs4MoAApy2ez7pRbpm7C7
9ZNF/CupcAQloAHdhEvpQm3h4YylnEmWwqakb11Hqa1v8qXsIVHQfm8zZ5m4AHJeiqNwKZPSpWBq
ltKpZqyC85hyKgwd96phcfwB1h2maqXiZ5FZ64BieDuU2FztqiBNAzIq+xDWDDBNmr001Fe/FHJa
B4qrWYo7s7G6J2Yi3ZHBMdeRrkp/XspBRok1syd2HsZUFg8iQXUhGzBOUHIzWM1YxhOmjjkSs6XY
BIA9+BiM661cStGGmtRth+RaBQkhL9SrcBB/aRo7Mj6ABbNsilqUQtNJyyl0TSpeXBL4J6iBZ/CF
fmI21wFkG/47FITpMgOjV3qNMLWRexl/2F18SmJ2+Kw36x65hLI4QbA+7efYWVMMvZQNrifbJtHb
WKpyDT6/z4cOsdxSs9sU76ZJ+GwyLRGPVXNu6UjW/88319Jettz/url+6YCU/ZeH5vuPn230Tz32
H9/5Z48tf3PR09Mts4X3PEP3/tFjO3TLnmno6OkRwaKd/48e2xS/SZ3CzJXI6w2H7f9/9NjIAaQU
fKfnyT868//+33AohD/LP8uP9m9//qdyxPhbNaIj0tclJQ8KAQdh4vL1v/TYFNWs1nFLUv3aCMhk
fo4Y9vXtK9EfTjHuMie8DeonpeYvfTIfgaI+L/8LJv1YUS7rqXPASXWNKu0hHq1LW1G/MqgVG72f
wtskyewa9OzFCcVVT8nLqC+4cVPcV/baQmb6HQQgM1Ta0u1f3or/SZ1lyUV+8U+Flu4RWazjEHZc
3bBd62+/Wt/aOOWsYdjxX519abRHVcVqw0JNX8GJ8HNzvHEYxVsixh7hi+3QQCcnS/TmBrnFD0rJ
6oilsT5GXfXRT5G+zQB3nfT63WBxchaEh4RCPjR1K099wRgMiV5QcNSmxAA2zjQdu+UfacsIjL+Q
7l2CKeqdap1K5EtObUePUxYSFTsxgm4bkR4GiZE7zlX70KjoZxm0ZLpb+gXxr7bhzEIX5MWnmM95
IKeS2EkIEYZXkU2Zj08RWkXUwB4zkCzYjMmC6gVnfxSKOausig63uUG93gXXAAMX2gbrO4l82R69
1kHhPj4PtnNxg77/VgKcA1ySzkP5HhSGTyKm+Q102lbLMY4V0gGtVVc4t90mfowmXKwhAZsgGSgb
sGQZO0hT84lQAdabkees2nJ6ZY75UNslCrkqGm6KorCvZXaCFGDvZ0XClehgCTBqXtsyu1dINyzY
jteZfNFLZvoCSZrPUNygWA4dn/AVey2jRBwruo0qZ9NljT+V11y506iOGkKBp9w2YG5TqbrELa4z
hHBrwVj7WIFU1k2XuqGNcWYMGoL9uKflT401d8YHNrj0hTlOzFa9fmlj5a3kRM0pR0XeDIE4+8l+
w+aqtIjmLhwI0e0NGNlsMtFIb5hJFfB6DnY+6/5g00tPYv4s+QSulJi2ZjAvSZEwU2t4BjFgiDwq
96Jmk8WcmA3GbQzFs4OKBWeGWAjgTI0umqAg9JIxJZh7wfj39THp5Au5QAZwL/OTgj44MBjeYDKb
jxNj1Az/g9+J+A7+m4zg2m3OQZMNxwKpZMx0wDeaEMdtoornGl/fJNvmxErpo6ooJViq4f91Q+uE
+zm55kp9ZB3Lo3aub3gUdg07oHXS1BvTjg4G5Pp+4EqW+MJo94MU6/D8CG8SUFB0Njt4sl2VP0rw
Nuxj8Zp61rZM0pc+qR/iZLilCQMCRoHQ4u2toeShmZdmDrdbygwszaK14v1HQdTAeRfGpUfeifxz
KaMbTPI1aGXvi10F0u3IfXUgqaM8LTGbDVyoFvD2aePVKYGSHkD/tPxmx/ROXpsddJsjrBtCnpCY
iT+1/mpAU74hbwmMiLUr7KlaVeBvkCgWB3Mez6XdXHF07m2LLoVPDvnjza7Vx3UT3LKJIqBpzigZ
Lq1xj3Tzy9SDo203hCbOaILksKGZRtkf7HEDHFiSqLXMZbgxB5uiNo3Jakp5BRe/pzueWXZemwDz
z4TsMVTJJ8wT+JfJcCgSEgks35sEvEqqyXLJT8bN5PPz+lAIbeK8tDT56ImxgGpe+40O7RxpPNEu
uXwjA+lbClXOh7KVr4zYIZKtPcoquCT1fNe0UymAWkLtxgNNRYlBwCjcN95PDj/jIIWDy0RZZE6X
hKRF4XMcC96Ygdhb5C1bAo2YR57t+jXOu9de4zhd0i9qgn35OZFQYK4EcebzmdmXTXrUoI7C2Wgu
FgJkvmJfSEBc5NjYhPP5StSmGNUBkxkAF8gqVlE9OKbYF+2tcAkYdozpQ3lyaTeDE4+YRElqeysS
g1u/6LnMDI8/kjL3lk3q0pADXPLXT9I4I0cF0u3sLMjUtPvrSTjzptVCDKr6pi+4k9jVfKQ0PKvM
+Wji6BUa0i3wvF/T5P3UPOK70sg8VHF0jtFGrLny3u35FrXZN1AXLmJQQLtrcyhzehjM0F7SX4Qg
DlcgYTOBSFBEa1eqMsgoKePsOKoQ88r4UxjvY+O8a3R3rpIPTkj6mk7ECRgNmr55YoZsejcxFE8G
0o5yQlAOHGuBXBk/XLAciMHfAjS1YO5yHt2AZssEZbyeNFPuytDBK9bCYRwcRYkNT4TWiza0iH7O
pS43trt2EpijOjxhBbDR77WBtAjm4FatPfZzx6hYOIBXzG+ibD6AmzigqzTBuMbZ9Q3Hi4H3deV6
s0B3QwifTei2rYyFlNO7u56cMiRR/BEjGakuJNNvvC7fTgXKFiAm9xmyEQ2tZBhmqHVUWQinh+SS
dgFzLz7VAP0fJzQsq7YhDxeeNyU4dhFvrvut1Y6QYjIu95OViXYrpBpQNHwxeLTRzbb2bqixbhNW
sMNIjEPPsrwnMiJERIZnjPmCKI4OHRU2a32wjprWHEeFRcnhauDAwc8cNhUGAbVtvenGEJ70ieEb
v2R/Sb2U8FFmyZtWxyonzPQTAokOgNV9m3R8DVDRVkPRvzOwt/CIN1fNDo64D6tPqwUf2Fz0uI5X
cYPDZ+iSj9GmHYZAunJdWNaQKQ9R3qLMaKxHjGELFIi3sK3onEVvETtiBO3593+4uPXgiCe7FoOt
vcSzeD0/hw4HDeZTlqLxQkwo0VtsiBRA1RZrate1uDeaBaebzdt4atotY2Zmfw0TSNbBDWnJywPm
3ephnrn0ii8jJAvSg8tfjOQGR4C8NkSPYiomaktveHs9y8RgswThomW0ySnKOQuLHgESWgQwJECY
I3RdqfJeRRBC0kSZLA0mmWkGfdUKtjAIuRBtUo4mtu4kcAjGUFMB6Vh7Kw0SYaM6u4dd+V3TKmox
+yj1gtBLxxmwGOFOIrXo7DlyH82k9uDNKM/wGfu1lZnZWceP4YdjpW8SN0d11AdoLuMlp69CtGHB
XOnz4QmXBxTDfqs6M9vZ+B2gF3i/IqWPlIjJUz1gIZ8rAPPmM5Neg5nkTOoiQhuGQEGw1b5nHjfu
XKl9jvYB37ie7IMgv0yMZHaxSu/ovN+NaUo4gxS0hDC/tv20cVUxA4RGXYBLh+JNyWEPRRxGnte/
DIl+NUIZruvKNHc1pOGBNFFcUxoz5lNUFWt0R84mVLPpKzE82mbZb8UoMTMUyWusDokonSu1BXwi
tTN66m83NRxazR73QhPtmoYU5wrmvJaXTKMmpnRZcMDes52Ibz2oeCI8Swv46JKtbFX5S8MlQ3P5
BYuYa3VOs22o8N8vIQ+VesqmAFqMGRK9R6oNZ0C9GSxecntE9WjmWr6LxQfzN3L7esj9qfp0YS0j
8rQJ8XG5HKHmGU+eWz+6crjIukofB20wryG5i7rK7YfeS6iIcO4dqsyotgxcthkJL02KnFHF1dWu
MAUHNgk+IzWNPmwG+OVr8twxugWwr+xkRwBv5CfWuHXRcO1cRZcgyL2YFSlLuvPZRRRPhSPOfVkb
tyTtQHAm4VkWmnHzjL2Lfv9m5S2/CVykfYylV0Lf3EWDXR4CpYgBwZ23myZ6qlZv1FYoA1aXO7tr
dMFiY5LSfYsa1z2lJczbbnjzmtBexSgm9khjjBxPvWZsG2szxg7SkSZ8NpNk01fxXqFGuAtGfndI
ytaq6pvk4HUj8TF1EW2xiAynpPqWO7a5E6FTX5m+AxHhVX3EZAsQIhnyHaQCpnaj8bMiqx6cHxoy
0+QJYVy3LoFhLouv8TIuLqiZH2yfu8NHPOUZCN1//4KG8WzA83/QJw0OKqf0jMtlniztbg5IYFmo
disbv+wphZG08ZJOYwCjF3svJVqFcLQ2na1nDkTrmgxjsXKq4JF5a3PPUJhgHirIPykZ3LguK720
faiRyj8ztqe8q5ig6NX4jWiZ46A7H7kc8kMuavNseHezyaLrqM6ggpU/ZMCO4M7zQezUBzr2OyX6
d2d2Pg1CB9CHsbeI3U8Suz0NqlpD4u1qFMZxbp2fYTxRwjBfH/uQYzk6WT0rV0J+iaxJ8sOUADYK
vJ6kPd3PHfNjtq3HZi4U5ju3X0uNMkunkwajALTyKWbj7aOgPU86VloHSLjdl9euCtQmIFQB83a2
Fl34En1rL4Haa2LcuKaBGnS69ZK7UWN7mGT7XJraepja5zHCeUfSrIDTybYani7S+TXDNBQvUO7C
IgAkWUZ7BdsdSAcQaSd5Y1W6n03cYigxvyBO3tAvASgC4UBWc0onkx+B3gOZj+SbpWFUdcU3K9Qu
Udx5D21q+/0QtMxHp25Vt/oNBy55MfWYrGuqsEPHsDQFA9Y2FVsnCCXoTl2PeL8KM2Zr6my4hvK6
EGOWTIlNXZUWM4f8nqRReUEcRteodZTwfAh9QxbkUXnzLxM52i4j+4RpsZlsNZF+InOrk6g9k0UK
dqfWCOli2VHnO8+p8w3XBFuJut/wbuELpanJp55/Z+hvPKcKKNfG0hLqKC4HAu7KVVOz8lkmyy8Z
wDdKiRF8ZGLXIHWI0GmTwQYIS1iA0SfyIXQgaWDLvqqqfbH0ifUY2ee89Q8CWe8+HcjNYZNRHj37
my4MqRAZiWUDQz5trBAqwuECzOfiGwsBsfQG2SruMWuji1PAsWnwTeyTcl7P88bOBw9cenrTUbiL
pMt3nPR+t2h+k5/KWDlJMZ6CqOJlmzPDtzvCv0J2XMWSZVwEP9L/wdF5LEWORFH0ixQhb7ZVUvkC
Cg8bBTQgbzKVsl8/R7OYmYiebhojZT5z77mstti9m4elX34XXb20ZMbp3rzp/W9UZv8MSVQes9En
q6K2YOdvYEX2T1nAiIHgrpi+ASdBXobBYl0E0Te5nz7HIsHcYaqbE4x3g1+SyZ3Ecp+Y2kxB7+KB
B+AfLJgSWzqkdiSjVirol5UizZD10baGE7Mx46IiFJ5Oz43nJioC6GdiP/jNvAOCjIWRPMK9CH77
1kyvDfuZlR4IQk1z3YPO+NdP2jD2WhFxkiOd1CvIKR3LGHLeK9WM1LmF+kdvV4IHVPOOvw7vV24G
+6mhcMkzaImuOb01NrEtyU2TihXigM1+TjoW1SYHjt9321qN/Ylwx+AsWicJtSVmSbtmpuSoNvqq
dq6+b2/5NqKwNIrvQRrH3LQPVTE7x0LY75VWkIoGRkJO5pEI2E3mWNa9LS4ZsIp93ICXgak8DMsh
gNS38l7vg7hlgLIYOzGKN1IPT0G3VlqzfgURycooVmjzFJDdFEKjZiSvcfAnPFTMMw1Or7ms7TN2
rI5wPzK0sHM8Yy0t2EuMLkACJgzhwOttMkHbsLYu2FuDGpPLWZJMrrTi2rfOrq+4pInsCf2+XXhA
4jBIavySEn5QQkPnsgOueaMT4JazNu2dyX8mwKG/5B2I5BSaDFI8JCyWqV0M7ykHq4Hvkf6H1uRC
WWtUZuQhNttqzUPiu83JglYeF1LeEye4wpBy5O/gH7hR2REkhSTPlEjVoaHf8GyCbeFm3ait5LYn
y45mGCHPCBTX07qrMcPKNojbAk/74LB0vHDz+0wfuH31NWNBET2/gTEa33sVKj9rfhRJa9xE6VJu
xc1jOlXPflD9Q4qjganH74eM9XlRutxJNRrvwnM/Wg39J2hlIG8Be4OltNptXWz5hhsHncczlFTU
kSiQQ3eAqBQJ976RsoCp5XF91Nnr5QcZ822u0g4rpGfk59pb7A3m1KfO6/+olsnDwO73FCdx6Naw
JC3DxhPknrgSvbPW+ojyZlhFkoTtukToiSP21JjjEi5DcOPVYMXvOcuZdbh1FBBlXelfpSDWfQW5
L9qEbKmNk4i/3rCal6qLeU4UsQ2al2yRFQNDsdnmIGjt9/X4x1tfHmuic8PEJsbSXO5QkI1nVPQ4
W4p/qYU3QBD4wL1W/ARF2z0SCfeFzF1/KVyt2cUjad2uQINv88WGmQSUnErXDrlMv8pUqYuh2wfu
dHEkDxplIPEkR8Y2D6xH5/vEfiuDAmQ128qwG0E3Eng3H3KPfXmlS/UuLfFIifIguwApa+4PN2dE
zinnbggnIumTRMJaCPK7EhZBhM8Usz5r8R5XMiDE/upn2dM4ZhcbkvcG/Sh5oPBg4K2jWShIqskf
0q5KD1Ymn5pmutZE8+7zdNnh3Ca4vR1Kxqv1y8DviVaN9AYlw0en2fUvc8RITgEEOby0UTflLyN2
Mg6CiL+OSqZnKVWghjvWmG62SzGJkAnvRjJA1A0VRDayu52ss4VEHvPVSO2dzsgL+SZ70gktPeBz
774gsAXsAfK1VmsXaGkYmjQr2DIRfE4YaW+bCm3mRPDl5LY7lqLVfuxapij93Owzj8zPoLr4pX1u
emPFupYCozBOODJaXmcJw42IYsYPhYx3gwGyMD41kEbOQSCuQ+G9B/hYMtvkK3d3bVLfq6Q9S6N/
NCgEMf1cplVDXB4mA+RjLx6QhnPNDztt0b/X7d7WtgMObjEx0ar+aYzsNSCkGJ/zAyRNtslNcYYI
8SiHB39NAeaPULFUvxRIWPIDNAnMx8HWMHru6Tn4oZAYUTbqoTWzbGuTqlFkxTN9NEDBmOqgkdeM
u71p3Cr0FwDSFPjh4pgtKjR3z/9mrcbsezs4B7eoP3g58evVeMZQyGkmYnlZXFwOdt+w7+3OK7cU
zfNWy1jhJVaQRJPLOR34Maaobo8ScMocNncT857gWOiOubEmLqR1JTB5/Qvf43taWp8PQMlszin3
KcyQmWXDNNvPlrZ6AtDLEII+bNAdsQmoX6EsPhsIbjeeOptVe8LCCYA+UNR5Rv/h6dpP3ju/rpTn
yVecQR+2zxFcdON75+r7BV00J1Cf7HHXfI/ma+ca6LH5/izVSc3tTkufVenhWAbR5agV2VjZ176A
U7RHpAbkc5P6/SNCKAOgW2IriY/Lv1UD+I+VScqOi0kck8+/Tp8lQ14PgOarbQwIBvy3oXXPlgX6
2qMj3Aql3zjdnjvixxXaSgTCD65tYUJzWZNnDXFP3Cd056S4B+uti9j5J158YMujeVKUjFGmhk1B
gdpDk6vHexLs7oKmZhvcjlGp63cQW14FW/Z16Z5ggTI7lHlyY+uM+IdyegJZ/y9vyU5tgotS7VvO
YJZngoTQ4Nyb8tczih/bH+qwESjNgvjNwz6aiuEBKfSvEOLK1fPHjjjb5gxPxvqCjL3ewZraIb0u
9jyFzE/qiOa62FiBApKfjvdY95hyTv2h1JpXPXF4+DQto1gp3TVDEHGa94lxAJO+vjzKAlhGLN1t
jNRxi8s0A54HErNZwJDEPfNgyzHe+yL+LZVJMegMwc5oSIWjJd80Cs21TlHaTH53KDyMsh14hKG+
Zg6PkyUGOxSDPGveR4eLAt2UcWDIQtS1FxM/1mKGJ4vqs4d+uXH8HJa7GU2tmgiwWY/JVtsRzoLy
tNPMY5zODDUgY7uzest0g6q87JzQzKHi85gudJBru/LeKwk52/UYPvh6FYlgGlZtAwxQ5SMYd1s4
Kan2mFfi2NXFW6MYrWLAraKJvsPQCGpMyW6DlVTou6THO+qQ8TTmyr0EFSWH6Zlb8LziQni6fWph
We+NHsj86HBkeF1x8nWNt6oh5BWAQkg4jr1r0J2dxmU54rNZ0TfzdEV+Ek5dc7a0rvqoi+VpDp7z
XI/JMYXRUhO0hCtGEwTCESRUV461sb40A5RH6saMkrCQoHIbT5xZ7wHQ6DgzSD0fV9VC8Qva7Kwq
GkPnDT9lsI1pqzdIe859Y7zaWOG2suGFJCDsgHyN+Qeoa1KzFgNr5hzDxEI+F4RGnxVnRjsQBWzr
gDuMMYPrrtRx57NJuGVkM36NzIQ9m3OU7ByUNFMWzuO3SRKSdOfvelqGva0V5IMSZ5PJlu4B400E
tPPXGUAt+OEy49OVwiRCeaUZ6Bg3aeHapyxIfprO5IpucJdMNkXWVJicIWTCte16nNYAf2uTyUiq
UrHtZ9KzvSJ5HWz7b6imM229e63zdOfONlPDArRgPPCJthQAuwLX0dmPqwmBSnkC6Jk/EOj+5VUY
t1qyyjUQbMfUzJ4WZeq4vWZxGhkPOqMvuZTAOBtajFO0ecYNoRMyuAK2O0Jn4wSJRhaTppnW7/Ha
6YA7JaFBzr/cEHcMklAuAsUIl15UuPc4FigWDG1kvsjTuR2AktQk0kdoH/O9lrT+adEZfGYImXTM
W2HnSX0vRupSYxHZvsrh3Be9tTeTsCDG8W5MyMpEaUZDmd6r8QeUkv9ajDfGqPrIiJrB2kjUynJ0
M++iJPw26CQGudD2F4ochuQUHwcH/TeulvbB1vO/NDbe6xImJx0ZkvmWCkiHoKpIWt39o1kQFxUw
P25JFaiKlAsfq9aojOkgRX1CYL8cG6u24fKgP7frjkjMoccVv8sIoWQhl813Psewx8L5g9LbPZVz
J56HwaOXKle/+4QXyY4l35u4u5Z1Mlw7+nx8jVUQke+xyrwB02D3n5e6fIqbhovMIrJwStfo8gXn
ZKFj1Uz9P1dx8pr+a0Bo0bGncDz2rXyg4XwoEGIRsDOJPQV5y6SkG+17k03Pg+fRwYieVR4vC6r2
GkQxrN1/AXlb56oJWiS0wQkDMHL4Wj0W8aSA/VnUC27Us7V0fPUv60r3vMRDA8Eo4KiJbR0RsgE0
FMl/ExdgYKdYRvOSvjptY0ZzNf/UxBvCCUzxEdNaU3ClxKY36ZMlRn47F8s298dfHRvpdkUihklM
E+BQv8TMpba+zfLOkTnlArGISLr2NemCG31MPdxN07gV47oEXvdhQpEIjPF3OGFbcrcGWgpqw2K5
+fVIaa+cLdp+PcJMV0SdXs97lOHXMiFzibwLVnTMjJSqYlyJKK4ddizo/JsIacXKy5USV55ooxoT
Nk+UXexcTFMb/WuxeWN7fNi9b12thEwhA4d21CrKzVS/I58sQ29VMc20giwkdzKIquq5RDYOkgta
XgC3XiJI2BSsBYfVWlEXww0NsQKbjDQaMPEzAQz6sZcVao2UAzk1jRcrZVtpI61DS3o31dptaAY2
2ob+StBasI/5gL5Xjqd4QSBbwOTBrP6eL+0V/EH+MuED8a22f5JZHp+MUrFVKdHMa732mtdU4apm
/aW4Kd/dpmQDbOc3AynHXsPe+eiaiX8G2vzSkEtVl8tb7GFK8N07e2p/ygmToO7c5qEPvT5mdunc
OZQIW922bvyX6HEtxNHHXGBNPdCkHzao/fDoUrs1DYYoprpTED86IngYQa4P9ruWz5gy62A7BOLd
ttXKpvZ/0opk8todT1Kbjc3geEefk31DGslzXnTvWfYT981Xlvwlaqz3NBkXW3p32jy/k91ixAEe
igSdBj/8N9PBpA8kkDMcO0ZGk2kZN38wTjIVZ70mZLuXeIBJdzhnCK6Jwv7zl/Y9YAtOh4OTPP2z
OGBidrlrFMNH11EWe+9G7u7/kEnXG8jm73qGzTmX+p+Bp1HHvua581fQumQ+grfoDf+OBugZ78JF
BubRzMpLp6an6bNrqpabe5k3o3wwW5cUQJIpmvLDYke+xhc3Yepzn/CrQZf9s/3xYSlWWiSKicE/
UikT4BUHO3uuzTOeGzC8MVgmokjTh0AyY9Lu2FSZ32x5r2wh7Nd4zv9mhQ4kyKmNBuGoazmimcWU
eJdpObIBMe9HkvKQWuj205CSlms6+SfobRjxceKGOqJFQF2evM8N17gY0xLVBGTwS0iN6Ye7eyYU
Kpg9Brj+cq4Ispsy8Z0XuVilfQ/j8uF0Qo+WnOjrPkPv0I6NOk6kGvSunT21thGz9SMzrTQLPOF2
W14T0qIgqWEwLcs5kgTm3HXJcPGYLV1Mw7jAnOuecQOnG8POiAVusy7MJ2EhMZa0eQGpoFqhhQVh
R5HjUOm4if+VmK22TQz3NLms3gsbarJHuh5oACKoSzBEE9qJHZ+3c0oxRMHGAgGSSEi+DCALuz0o
RAR7A7Xqdm5IF3fTodokgw9SwE4gMoB8qnh7Q9HBKmKNmjAZwZbqLwey5++0LGhZOlKFtnO362Jz
OukEVpj6P5lWBLBUKj83g2ASlMWhzeCQgFz7NRmvXt/LU1ugvjAVP66gTY+V1/FpcX4TT+TAqdPj
HY+rfs2CMY6MRJyEl241WoovASM2rYnxG4JuPyR5yhR4odSrWPjY1egS80JnKkr2bhUn19b1nKty
Sc3FrHUqp5KsmKrcJvmUvbvtH2PaccN6FEnN4vHKtT0LoLVLGZP3rDKSQ+LAdm4K597POUYQxDJX
oE8mRSGOs+nDjCc0QrOfngvd7naaeQlWpcu0ZMtD1upP3DUIaICG7PM1zsGtpHccvZE4osWzeW3J
LQmUceo9msnYtR+QXKgznlq5E1N2EDWj+sBYjCilkTsSj4cwOWkc9n+Kwx72B7JXJ2cVFcR36BSM
K67gjIyWtAuWD9KMqCMMDB4UE/VxMukFnRpe31qqADydL2bqs02GkPHqxyxnU8gEW8mbRbKU/jmB
kyz6Yfkd8vmmsH0WbB+AKar0ufNB82fSK8h7YFUExCUU6YyMJMvCYXQgFSTudz/y56VcizWSnf//
1+JOrBvLWzb7L0FaYuvLmH34MzJ1x9iyvnoZnRRqX1mejN4P556CjHLZyUvyp0B7btMkIGpn8e5x
/TUbs6EOQQ1+AGzA6IFh3NATlss0gX6DDxh43ojaJ+ifZuFcgMOHOXPOD3dVSsz2X0nj6pkEHw7G
ZzxZ7uvoWuwEraMGMWbnBukvF6zVo0JAo4u5ySm3OeT0DXtfzAGPeRogHRqan7rrGNmIgPceC8iA
XQPQILabjKHacoyR20AxsqD5xiNM+1TeuNG669QO9MJIqo4sWK8Da8aT3av3qrWxp6+CQs9vn6Ep
lDvhoyGxbQ16aPubWOKo1bjUlpSS21TDAywz8x6A0tkskUf0GRaxZiKNtTAhXvq/+Nk3UhvAp9OI
ogxIbzrCK5aXaJBywJSNWX0nk3fDYjdsZsZlBGueHG0O/Tp3CPgYbkPbnQ03fjeHqdpWdXrgifE3
KffWhuuKba1j30YfJgslJpuRGHdlB+SmnGuSGxMrrFQAuYjQpmpGSE7eZcSFAFHAYA2FXs0zWRTD
dk/WtS90Pq+6d3o4amlOOEU7n7gEGpIr0l8CLfet5bCESXmE2JnoLHC2BnietPjuSoTk9gL4fMF1
ExodlkvWl7RKLoBerXfBquiCjAajpFEpzJVd8A6us9m2BDPsemCMegfdI8thCbcj71DbDF+TvZtE
+5a2JgpGx9rBWpoJVGIX2VuBDZvZ4uQh9292yiIs+bS3pVPfltL/J/LhVU1QnNWyZ3sd7LGWEC2j
YXeYZkQU0hg+BVlFUZxM9M8mi/akRsCVc29pJq6STIpbUOHHsD0ozRX2OgsX7AYhI/Wh1FA5UWON
NRbR7B060EUa50mIp3acF0pHRg85LWHVa7t2KR+0kzNXUdzTE+NHh1OvGV+e3sDY/iob3le3ynfS
KkG4C/xt1sjSanjPHXgaTo6EQidnOJVkvqrkw7iOaCVjwq0p4Oun0cIABowWraWSx3E2nhw9eUcZ
N4ZO+9cX2D+V7HCazv0N/BL4YGKq8Flys2REE5mF99Tq+YfKg2Ib7BHQsJVq5Z8a2z/cLZhA0HSo
2WpCA0EniTH269g5C34ZwFE6g6BqpmiusXvuy1nfwZIm109JRtPuJwu5P4vFxCbP2TEknvedeGQp
d/pdCUOhd+yaHlUjj4NNMyMLGoZleZI5k5eBoBGWLd9LymxDpKQdYwjc4vsnZCCh0hLtaGC9C85d
bmBSDt47+t2l8yECJIgrh754LB37vdGZBeKLa7a4+1L9yQMDxFAyIDw11d7MOX/Gb6ssEiwZMCDk
dZOvseWt6Yf56BbPRTO9I681AVNxJMeKkeIiOYAHIyRHwMyYRIMyolDsF9faZu4acv2RMx++5xMN
yRmkxF2MfZC0/+aEMBYfdE0xR8jYuOTdGi3z1L1V5CgUqh/OwUBmUsYmbjb3wBLti0q7jxG97uws
d7we0HCiGYuHY6MKZBkj9pWn3rqUR9kEamos3/wsXzRSle76zvmumKkesxxjxqKCLXtnC64TYd6s
e8KCIOnCUtQxZOIymKY7F0Nw3yHBLViHm1Uz3+qYrSQ+DBQwMa7xRO3oUi8dOJ2K9OXt4Na8kdNN
0/0pTOqNIeV08TVSeNyiI5/AiQgtTR68sWJdJKF6tX8M4q3NyDjggprXEZLEyQV/Y9EosfMnFRUJ
GqEizq694/9NaYdRObhpI9BjvS0fFkpidNcNOjDfLE7GUH6SlsCkngJZGeSAFiVrr2XVeFoPxbi8
rDkqMYZuy2/ysGf8v5B7G/LKG6uO4UQWXWRpZFkMqhx2RWv+G1HzlImb3CDGhEWLR85M+lsOPazE
v7JjzEfSyki8HAnxc4ZJtrVsZk3lqbOJDVTsOJCQGrxR+GsoPi/wjXP5l7Y0U0VCemSKWo+KIz1U
PXjYhRDeFCdhn2U3dF9fkzPc29XZZ/G2NZk5bExVoTVIqgr6t3FmvxPZZJhSdiEeGdJr8gPA96cT
XX7vpumPp9ozerxhQ3D1hy/951Fy8msz6LhsnOGoZkibDOaWZLw5JL9ZhrNnP/NIeFqDwiS7JIMD
lAP9JjU+QiQHG7ZkLArloKHstEKf3kU66CPtxi+OtVzephhOYP6gBcbzbCbEz5KnMc6rStspL+QA
HPsEX2VA2Bs9DyApLke3SolFS0QT8ib9pqgIGZTfJ/OgsSjXD6OWfQpXssTwpp3NoHaArtyMwGzR
ae5yOwexqkYksgzqo8J6jdW0H3sUO50rGGXBY9moke3z0INbNuOj7tXvaWJLnmirpaCowiUOMhSe
kLOG4H0oooV7HwuFs+zb6WQBS4w1sHGEyMJKSeG5Z27JyvW6ZIG19VuQ7ctIStRMrp5ivejXhbeb
RbfLWcBs66A6dZ1hwsgPBNXpJ5KdDrFF6E/2vSaWZDOr5j5wwkq6D3bC6cfHuLYCqefggbHylHou
emQCsjWfS/kSdCr0A/KEVPJqEVt3qkqSDJIOEXhSyfqenJAH6lx7I5fJerM7tncs7GUrsz1aLhQL
eq2fpGgfMyuer76jor7quq8aZlaY46OFK8B3FcLRvKsE+1Vw+iyz7RaTFKjyvW/X3tnzQbhRdrCd
X3UtnsvctYglkW2wmT7Zkx7qxTo0nguzR2FV19OKG1UWLL91IMh905jI5bhybZhooiYnLhOq2ZH6
OsKrsyEcghwnnMp4suSnjk3vEcl5tQ0kPmMyaMiMHBBK5m16c+vGO7jGsu+shPOuXsxzDxvqHA/J
xRpPsKC0a9MUpwwhRGi3yDFRGq3wQS/GYQGpl2nUJxKf5XnIaRgh4XaR3mCeA4atMBcIcTfE5hFX
ER1W1SoGV6m/G4cKZw/4/YvyuFiyqiQqQV8hZJr9AaQtvmTd9NTBlELa0A6PC1yf3PenSAKv2CYE
NlzQYNK+m2mxm1kk7plzdIfUlcYT7QJax/qvGJkpLDTIXdYecOwZt3FEKm70bboVWn2BQNIc+QGl
16pteGhB9ADDewSlLw74iOBZMJlIfOAwhC6wQ/LJOmic9uoHIy0Y/g5IGqB2W6MIovi98J9Uqker
GmJkac2l2WOfnnkVemOTcnjv3Bp4dh0ww6P6XphkJ+iQa/qMwJreHGkhZwspYe+8uPrAU6tvF6X+
fAsRj/4H7+0EjT1hJMbLknLf7tugvqIbQqNsw4zQMVd0ZXrOjBOPJ4uPjB5jQua/UX3/Tv9Jqip5
QlwP10JL/lzLv4BXoyFNuACBCiHtM+2Xzr54CJxWKCK5YkRfm6P+TYqJgqtm3gGTRHLBqeB7BquD
j2FBXJTBJCg64+R2S84ypz8Xfp6g/CqgWpV95Iz1Z7Ol92FiFCkHw0/8mk/pqY3Fu18oIuRaLkjQ
F/6/pPOvVkPKvCKE1MBwYSxfbh+A72l/9ZYxRCstdqAZtMfZJgPZwZfv90kWgUvf+CRNMsJDwpkX
wRHzbhcVJdsBhU+Y0kjLR6KyFm5PWmkMuMNydmSPgbnsWgaG3e9UOUAmhsSmYxmrKFKJ7V57Q+j7
MS1/WHRZsQuYvmKAE1gnyPbDhiwqxpdZ6kedH19lFmMfA2jqVYN5HXTb3/G2zZGYnaiDb/qcr6mJ
/qHLkOdlbBpDS9OfzbZn4WrkyEuM5MRsMyXlg1A7iLVo4KCRAobRnglTSy4utust+n4nzPLCJRKL
wiWhyXd8vX2DUm/t3Ml/g036465aC+Wk8ujNdiQlNg+c6Whd7R+vbd0Px8COm7aonsHfwZ0MvA9f
aeXJ9KBT9EWJCBUZ0EQUs27raTiq9l/jp+ND4Re/aTIke39IEE3qxXgGhCpEdmPGsy9UYFy1NDHY
0CgEqN5Yh0FjvGXzWhmc7QkuVa119d2oddoVkTXmGHH1bbZOentmlptfhZtIXkvCw7pcRYPrnpYi
aA+tbT3y5dKVSSb+jTdewMWqrdsN7xZjzk4rbuBmX+CfMlrSEjaIBScJ4oqjA5R9Lu883ztUdfIy
1PfdHO/ydqRV60rM+tNe6TgwUhANBHSNEDLYDrZd/JLEFNwp5SAQFDSsTnmyKeeS2ueRmtwHg5UK
mxLebIc8lWzeQsdjKdxmz8mIoUWMwVuCoE01xj8qqmpnasGTQvC/nRgwcZFnZ6ORQzQF6XUclHMA
5D4zOhmKm5cFB5aOj0uSfBaCRLqiREk3401JNWxNTc+cJxd/iTHgBPBY2gicTmxScHywn7WhzIox
hXfgMopHH3jwRHNnVujQcW6cy5vhxzWDb+wfpQuWdiIoBLp4HjpG+H/SohXErw6RRmEcgBKlEINo
iilcxxVhNJW2E8I/mzob5gaFAAJQrA/6VgyO2NdJ86bFPg68eowPNcOftcTdKu13jiHdJLjvODCQ
r4hSHf2sQdo1hJUNMHSGC7iZB/bPXcqng0twa9M3IcumS+wytD7uUHGpEJQwjkG7X916kZrQpDpB
/dWtIc5jjVgp8Su1aZV8SRd830Hm7L0CiT/ayGQ3jOXHSAAt8j6aboYRn56GwqFdgo1avJ0W6OeW
tNkZUi6Ga4xGpfEwu5RRCofCwhonv1voCch8TN19n5Tf2fyDvQUmpqAuJLITuVzJ7MI5KoBGJK/a
v0YvrxjrSjZdFfuTMXmEX+IfBACzYUJXSWIls32mfIFaSTurzdq8eXaFCDBuI84xytTJ4GDuSfQR
yQx8hsBXerpmRxQu5Uue70XffrgGTxzl2a8zOZ+2Tbg6W8wXFFEIpvAd6rOGeJi8XGpjWK78w34F
GxTZ24ACkFOPCGKTq58QyxNrdA89nwN7C2035XdAIgHLDYsKkQbqG9v1L5kMiqOcBbIdwwagCvGW
Ypl20lu1lrb3SAfyVULE3iXVGFJBMlOnWmkU+i5LlKFvwMZKUb2Wo7uy9p+AXZ2wxJyN2fzqwUD0
6xzSP5l5hhh8sg7Q+/RNV/Q3gzaVyeG9Q64Fb9V2du2dwfWluAA7jaA8vnidMmoiUgddim4v51F5
R2m+xgMoitpmpaJrCyOI0jwUJEYs9b8ZlsV1ivX8yoCCmxVzxLbNHixywCV9E2ihiWU9tVxo9fg3
6xlJqtIT0IEsMembgBlL4cxnVfBYATbSdcg9mUktUjFo7t03NQURm99d6/rlhiruMNvIm2tEvoj3
1pLafETPaW30jrvCozLMsr1jJzoituwTMc1j0PQ0YGW/ZX8B3rg3rchF/bWRfmQoSSyBPlfgkUCn
NEz8/RsG7a3UijrSug6Ro+/sVU3ArVc/pZr68QQLv0YCjQXmqDyBXqz5JBiI6ANLR7ZZM5ZYevJL
LPvaxEKDESbMcFqzXbIS4r/fmd9WwzevEd8Q9uJjks5bOTKrVQNPSg9eWBXiUsr2zUzGR0fnSllB
MUmg3/xGrlyOrVktj0bDeDJjh6IEfZ3RotXVy2cP1tehKcs+7Co90sdWHCSKEQZ1TVSKmSQT0R5h
SPp7dPopUSMp0n87UY+aYCQsDX05DILF4SzKU1b5ya40+Oi+VyHwGPTXbvEvBJL9KIrhnWatprSk
ewah9ZYK84Sx70SA04W28E2VDVDOOhIxyOHRfCpYmudJS0NWvsIPRZX+DgCqO5ZiobIq0aAQc1jS
yBCCOzwLXJPpnD6mVfI5w00k2he5mdCegTJFrj39xDDaMyM4IW4JQhS0rJC04QQZ+hInFrPAkbvc
XG5Ii77LUkUtEx/e9+5cS6w3LhPCalm9vOCuzapwgEb3DwE/7T2bcfopohC3hrt4J9awZ0xQxam3
iEJfbIYmJtQoEnCRC3lizne90LO9ZmpTJDQXvK0qH7KmjSbX+ZyG0ju5HnpgBj0og9qKInpAWAL7
8qJG9OGOkZU7w9JOlXLJgqAxCadPYae3VqGaC5aTr4mbSEClgp4lpF4jPVL+4m/BkwJAyNSJHO4a
Zl2TkHviHplAejOkkvJlMO3wrolJZ27ie3xO5H128CXMGCXWDASpPM99Xe4CmL8R3FDULNxZmxZf
FXmZO5SG50zBKwadT4INdIrOJjdFmtrLZLPTr83PvNMeRWW+5R5PQl5OCD44bYN+DJeJ9RZ534vh
VZFLZN6OOPGPDHQPSjmUhHlaMOpvnJ3noaFlQcK0DsYoTmWYkql3bAP/hLEWt4suw46KcityqrS0
GN6AJjMVaUek0rTVDgNYZGRxfAWvi98BWlCBFmzXp6Gv5+IiSCw4mLr3FDvpEfK4sVVMcAvDkVGi
neK0pyUZePkqnGZYAAVJJJNzmtPxCNsMAFnc3kPfy/fpwpkepCfDTor9iHKDIGr7SrZKEOkzCmm/
oNEfmSEdGjdYr4IScyRUjr4YmA8EWR6NVmOx8ErV0fYkhcl68jRYSSy6m5bEh71fV81e6tahKOGG
tsz3IiSSv9UzS3/9xjD4npdFu6QsYA2ljKOhoZRrlQ3wNJ3/ceLl0H7Hr1nF6S4dJbiVlnBwCUcH
OcmonzyB7LNKzGONougwSgZR8OYvgTY+IOtwPXtG1Gky49aS5dCKQSPR0Jp32dBkF5Uwm7QN5aKW
d5dL1eN1Xp8LdILDadI1Dmqv/hvJSTn5WXJVJuiCzF0d3C4pga58E8TBJ1P5L+gwGRKG9wSm/1dz
YEZxtH8TfofTlHG6OQljnyE2DhtkTeGFhJ3x1trOtk96fgji4vQOGIR2Yhw8o+LNkTdzsDG6x7El
MXLiPOsSJsB9SyYyDuZTP0GBTpb/qDu33caRrEu/yo+5Zw8ZJIMkMBhgdJYly5YtO52+Iay0xfMx
eH76+eia6a7ObnRhLgdoZCOrspyUSEbs2Hutbxn7vqkfDNpOezm5L0E0bGIt87dw9QEUWUd07/0p
5tTmQUUglI/Jkj/9bIge2Nn1VGDR6jlpR/qzotBZoU+nX0IBv8hsgP/FA5whErXgAy4p/VzEkfIU
sfCu9Va9Sdld9bB5pvrXd3X+XIpsTeMj23QIZAk/oJmW9Sl6FKxcMzB1iSx8mRb+Ube7F1Q1zQM/
8ymxlgDSFhF6MdgzCGSjAA3aMFX7kvMa7xP6wJ6+hAeY1qx0isOBckmLz65tvsiJKYQNqGfo7Hz5
Mer1p2lMb6YXPvhRVewksKfFYJoftCfQp1dl+DQrQkJr/DD4mIfK1xnjomtZ0/vdORPI/SSMLnbG
Z20H93VCxcNTLh5dD4V8X51h/lJOVhwrY1lWHI39z8njztvFF8OHel0Fp3ZCkeWlY7cqJ5TvjDdP
VO4o/0YO9V1gdvsSrNDCkT+YLbx3ZvwB2zdHuU6amM7I0Eyb/G40xLvtDiZPG0PfPI6chTOBQpT9
+GTHfXzSpo1qJC32YPKWgVDkSVRcR8SWugF1iAdFcw5pgDzOIEyJTBEGmY4+W78avkj2brKRBQLE
cogpn3qGInDSwyXGZ+eFrQ462JiiZDLKQ455YJ/Ecy+hZHEjG9Q64CGFD1AEZ2sAlsF6dRpovG/S
CqWOPVb3QUlQQ1LmqHVc/R27UvUQp9raSAbrGjC7tyt1rl1iw918vC86qWGeJLa6j+PdINtbUT2P
ekk7Ql+7JDlPUv7qpxIiog7HPvWtlZDtD71NH6uk+ZlXx6FBhHg2ep0XAgURzKVWRPrBl97Vtt33
aswdZEo8iczXQ5ZqqjqGdBbefXWqhrUqZ2WGax3wOr8P4tGPbOeUp6QxCeUsYVxcHWRpzOAk55Xs
JWuPrQxRjAM8UD6+Yy23noiOiVfpyD6TxAxrZZ6LXcFB2ukN/8Mcod+xDLLJzN0YWT7jJTiMtjrV
Lat/JSwA9YxOtj1YpuVUToR31uIr0ZnOkEaC0aKb3PuBmXuY0ALokDwwGUSE6prybCR1hue8Uy9F
Zj+qQmV3rZyjSJkpcByPn1OzJZow77Ud0vR6nqkrRmnjuIrawLyTVpasmNYOmyiWs99k/GU6hnVQ
fX4rpl48BogutyZnx6XGvhRRkpNR6KL4Sz86EWO9MlzSsxrMRRSPGxer1CKNkl0cWQf8A49JxwEs
KZt0PYqfY9btLQuD9iRLIuv16NHt7I0y0b7LuuzWhS53kHXdfZ08NaXTwoQyyHsz5bYaID4PYbFs
4zktAF0F3TsfnQYtNzsgURAH9HooRExDOJr7QG/kUQ/3mNtEjrGDwyYMtyXCnnMSgSWKUo6vwkdN
mZZbgpL87eiQPtv6xrIHLUDF7DxGEk+FYTr3xNQLJ8I4x86wcEOzOMg4fwitUh2HPk2eRTX8bPEN
94WANbNq4gAyTeyoWRCVrmJEAwMzH5C1St9PhvvaD9nZcBC5DvEPs8MtmoA4S/0nYsGBifjk1doz
oV80D1qY3+DF40AJ70ZhHbK40MFJEIWQ9+ot1SVMjdY6mrC78fEYYg0eBwpf3TxBfW339cMQBROR
a7l1CnpD3zq4v8bO2tGtZJYx4DbqksCY7R3LeCj7RxTe2YKnZB3nfoyrCKx5aGUvrSgvSdBk56ov
1vBbu8csN6lhpvATrDLvDgK87Wh5FkpDOlZeyDGowMl76gyMv8iMkcoY47YzhuCcYpw3DaZKMvMx
qwVtdCwIiViVOkDuPBTJTksCREdZfvrHL0oGjwPHo61TtfW2drT0GPYQBiMUQIeUBa1r7eRolt46
JDPv3eFdjC3n2baN8MnPtPZgTaFcM8EF9UQQmciMB2xg5aM2RfisON8HD0go3B9suPQaOy6M8/Nw
ygiiZ0Dg1eu0b9h2OULfhUL7okGn43YFrU744Fkri/GuE8yeiUA8N0LE11DhVIm7R1nhZAfA+Ok5
R4IVAQLaRrn334Mq+YhbYlPatryXDho+27YOyTjgpi/EV4E1etNKlHTcP/eMR0v4xsO3eRs9eLs2
fe1sKE+/s3gPljYn3w0M9GGZeaVzEB2BoPEA97CuSOmMRqrAuPA/unTKT8GYP3qaR28jLXIGn9hB
K9vYuJarNqGu9XdezziQWQXkyiFipcyVjQMvLjffoasDCkmyPYz7mHP+wvFzd2OMhcGuojsnD24f
DvatGuTWYV/4DDFv1hM5hjItUbP76uCPWOSRDp8YdTQ7K3YwwbVZtU5ocyyLHG1BGRIcUYhB7RHY
sfDhm8fVPw8AXensBdYJ3cjFtgGY/eQPnJV7zZefk3lB4r9SrBYHXcbt1mwZ2nVdQOfL1dQmjcW1
yJ3grbADvO2Zrz/E1vQeaMohRKLz70AeLgte103iJwgZ5pMg6WkrK0DpLQwG5QxYf1heeajytL2j
7iaVO539LPRHtmV0L2JNnqc+23c2ZARX+ZsRWrUmwnAXDJyv+86+r1iu7+cm16pLCk7DHLq3nRLm
i164ZFvPv+VcAoViSlvyTUZvFZpCnZdpBY6wStAYAkQcHw12inWXE0o79vJYcaAJoUYVcQclK8dv
F1ZqpzPsfImH5ksfj3JCcEyEaHsoxw63VDYdQ2GbO4uVAcpGu0JCAptv/EJpbB6kI7+U8ZT3afHI
nb7rErRSdJmTHWr9epPYAgwWLx1Lirg3c5+BZfVJAx3os4r0IxFMq7LrzBURhM3SaaN0m1F6YyvT
sTCjcGaklm3a0Us3tjsbhXL9rEchbT062hA2IjCPyzCstEOrGkiyXrSNeqwVhP34j61RbFKJLD10
cMZNxEkA1yJTI31uVXruDBaQtOqcO4C1pzQxz6oNeR9lk+9yfXojTXgEMX6B2pStOjuN11qQ8Zrl
p+8vkjWF7p9DvipkmEUddsE9RP+9Y7fDoaRvATsaNpebslKNrn8n1HSph2bTePRvY5vA9KxRH0HY
v0Jjr55KmvrL2Ni5JGKcyWQXu5AUISBfLjZjZCNFDwHK5W2hMWLXewPr456pQbvM6lrcaU5ObWm0
zh2Sv0+XNk5E1Mojg1t2EeDWGzS8xIhHkcWZR+18w6p2RY/2JI2aatknFtCJxN3iZrS2wiKWgi5A
TdzVc1cTnDRWxjkqD7Cn25/MigiSQ2rFdH70cR2ZmyiZBcx2CKpa/Sqrfs2qYr3rBPE4dm3tPVj2
m1DicqyzaQEVwX7SALUve8m5juAG50DLLBd1iUyXKksWDbmbmBFQsy0AAryUqOXWRg8wR0YP8Jl/
gAEbFtOYmWuIREdf557Vqri5NmqvUIlmnbpBC6lta5WFe6jJKTqWCCYQ2aGYRI4f7eosXSU5RMw4
zV/cTOH1bxwgYgNuDQVHVjeInRoRe4gqGc4l7nUyRfV8aVTNLXOq9H3Qie+Qa/b64Tiad5in1YZG
cLDKIi9ewvtyZicT8ZhB/2oLHz2FasAaKVwjMnasYz5q6R6tzGutLOdNuoxorKqmipl/64jXHgLW
jyhS4tDXciY7/QqTdDiakVpOgn00gUoVBsFaYy60n8A26Alij+ec0wkKQ3eOo+rOyFL3AdxBgJ0z
ElaGK7M2npC6vCjiKpa2yH8m+vQSuCltH208pUSx28ZDoPSHAJKLr0v40S1UGPSmn3mbUQ/bZLGX
Tv6KovW+dnEx6eCEQbu32zmuR5Zjs3aCZD2A+sEA0yBurc1jMe1qQJ2kGtZrhzASWulUOvtsdFhZ
DboJasrKTQ1SFVDJfejCOGri7maqdp93/dn1/Z+tW9v0jcVLHvfvpENba7KrcN/NogDxliT2MaAp
vjBVlG/o47sWbnZ2cRJJKybmPYI9YoP7ojvjCPnkD3UoDym6TZTKC1oxXLUWR3upXd3couWLuwFS
VsDREGEL3SJlWSDsmg76al3ikqK9GCbOpZAtwQmGfbGiaU6cv8+qmYMAHgwh1UNIpBE/Zc6iiRF8
4LgU+0mAmcGUm66Mpjh0Dl0KtzS2FNz4FQc921c93dcmLtRdppv03qD+KAvNz9gCey/h21Ro4kfg
GLXsjgN7CaSgJgTH5E93KjaPBGkaO82PyY/k76M8Iki77gzz1BVH3Q/PdhRPP3SoO06Hb12LCmJ7
0QdX3WAtsomau+ZN2cbZJZzgZFeuGX6IYNeoHpdVLcSmdeRrFyf6/dC255IbRwtoWLSdoAnXY6Wm
3pwevDQe1gzCmr3BhkT7eVZYd5a6B0vM4XzCxApNnoLMtxYOnVyOnrkBceoL8428syu5D4Ls0bEY
GCh8Yi6waRTo7vRoPmK7F8coGB67aZ43RqG9zgrwH0WtG3dEzAMSVvawbZm6LlWBIYJtRT4KFETg
cwhtGOL2K9iwXHACr73ooZZNMVPeOzLqCxrmwCx7pGHrYAQ4QQQNav0WbVTR0DFmuTUYCKJOqmv0
cePYDTDlkGU4TSWWZUP/wimiYFcCHFvi726XSTsl5NYKUhv1PN8MCZ5Nz0AAhUerryoinEJvyUE2
v1iD9lFllnbnUoskXuwdldFHD/MsSkxJ+WSgGdVSnmPS7R5zjXFxSJDH0+DbK7ic3k71wVkfU8ZB
SKh7Qq0B4OpMEBqmfVE/xOuIt3UAbMXwQfcfva7xkMoFalen8ifOamPH04ceOWseqeJmmwfdvQZD
m9Fi9jdqbZbdgMFPplAgCkLSOjTSOxsNYm26i+2TQ/gVTsDUojdlHMgOkjQQsf+oOnUvgUKzjg4y
8Ta+ElRqlXNKBvFCG6JZ1C00QsDRd7GlMAfp5TX2S/0oC9T2eZERg5352iogp2HXFcyf0rOqzxkM
6WcyD65+ZCJNba+meg+7tIfEiBvJkGvONvZDjidW68Jq7+qYtswOHc0EPqUjzemOxucL58j8LvXx
fsU6h/nyLc5F+VFnHCOD8lU2sXGhwP85FAGou8I+iIZjEz1MEFCQYHeF5dPjaeuKlx77UkIzQrqN
fQgUDgoSK+8jawZmpSk7Zq8Ok6vuGnJOXkltYLBo9925zPSbcHw2dd14n+qK8e0QYgas7LXMTHOj
2WayDXPYqbSpAV7YI313IyChKX6c7HDnDPhY4gjnqZKv0ME/zNrnrOwCFcutH2WPMWHIQB0YkE3o
YegbYrEQU2Aa9fxdb6IHiMJwVSd41KCNk+TNuUA20UrD8xDTP5rdyC9C0A7IyYtaDcRaE6S1hFF6
H+Q1u7A223o0eCgQwRZFcjHz4tGqDWNf1ZJ1L7B3bgSAohl7e90eJtWNmyQ1IQZW7qNgPUvpU411
+3NqnXU9MpZAj5IuDL98s6AELooN2hACDNDSoZ77wOSpE5uLlzKL3rxBZwED751I3V2w7jAmrQjw
6jk+6322Cgx0cXWMjNF1FK64mCXJpfvRhkdNuZifyXJa68ZlEjZ7UXl1M9YvosNgnY1y3I+ZOEdo
mVdlJcXaopag0bCY0L+eSlk/OvqIX1GgSB/t9i5vA5sahWDD1Bmf84LSIhPp2o6pv0Ze4Lsx5ZBe
hQ12mbjBNJrQ9HRT6BRUDRxAUsgqfbOOLQ/hgEnnOW6q85jYzamul1XNQDlCjK5b70nBui+r8NGd
8m6DB53Bjzkgc+sRWybjrUutacMBbd84qt/ZcXTvOk9GRm7LwDPn5vh/iklYD30UvbcVHIoKp3wk
RHE3BDXiTUUjverKQ6MVpH4LGrFDYBNV7tEbnJioTG5QbOLMpjPFiPmuaGaobAE5Y4ROsa/I52WP
Eyet0G4cAts13qaRJQe1xyBcuiyipFJIKREZFaxZrjkoCxv7SuV3FOfoqBsHJJc7puY7GUyX1mnG
fTGnpadNCUrFglDKyGFrlJcqJx8Ejz8OuTbu1hLX9UJhkdyiF/oSrYshhBOJ6Nr65IWk/M4rVcTB
8iCL/LlzjI6zNFC3tKvFS9e6/oqEPb4h6WC8bNvhGJcVgxUfXs3Icd6qvPAZk/m0NCHIw47DJOFQ
+KxMC4ARnoMQUWmACGFEicjRxGSi1CerPu+iu2Lwt0L0EGNrJOQ1uBaS7GvnziynDxbo4hi0/OLK
BARwzEkoHzltu/50gBnjr8uCMPW2GwwGzzACaH2Q09DTviRIRz2kEdqJqgnz3chA8DxUQjv7hB3H
ykKcgu5mkWuNsbaQxh0I8ItJtGGYFg6uvvZKtUYGupBkGi2G0DpPBuDbsGL9y45dFMI+MDDBG473
HhuCTjR5Dxgz0V5mcu9n1OCF373pFZxla6QZS2sbhwFT7MmWydoXEtjv8CMagFUJjm4LvXIveUeY
A3VByUzFNouHtnpMGmR+rp48ZSNSmYCQyarU33SjP9e0N062R1OjBaWySPX0mAz11S3A4lBFjmV4
5UWmChLRWlZQDQDF9uAd5lOuxwUHEcAFz6uXKrRfvQoug1VXm0njYGI3/IIbGokC/Wum+DryReiz
vuo2uGr2mQpX2VjvTFM/VHr8C2xBchcYX5yELBQ0PEpGba4DSyQLIj0fYbRQxAARWfqJ+eg5b3oQ
Xm2YxyzLWAmyKLqZMr6JOg6XANqQl2nylHZIy+Hknnv5PtbBAVvBOkUURJgIeYG1AQ+1XqROdkwh
aeCB8+/0OHvMAfcwKesoDXPmUuPsoJbcP0XaMC103H+ck2LznOwxrH+JacDIXXuXYLKZETWKygtI
XRvfDK15m82UYH1M5jn2WRTPSK7oHNXtW95kV3xoV70oPkkQeu4iee0j4wFVNxQ41i/KEtI83JU2
aF9WgvbzZBmZQpB51zXNo+dpuOn5WVnH8MPM5iQjKiRTBTfN5FDB9GIuKYGSBM8FMMTSay46uEG6
53sk1fdimqka/NTY4xxi9hymqRzPsUASqCkPP3LwbCtxH4fuuGmp9VcAGs7W9Jzr3jaOTLGg9c4D
m5xttFnL74+oz5cSJGqdjlTlA4/S6F8ijiWm3bzpEwPEkOMFNM4LhTMGtMA8VwWpBsLPv2T8OjGR
XehFyhjVusTw2ohOXZcW33xnojz01RvO5NP8/1735Dgs/5Y4UCP7u6LDrJfOuEojsK/sma3b9khL
RgIlAkXebWyc9Coc9u6EKp01a11z2N1ht0f4Oum/KjVi9hm5e6W+71xjnk75m35g8qXQMzTWr2Rq
H78NB86jFsm3gcBvitYPfGf37RAPy9GIn5XpvgL8O01YCAWz6dYrHtKyfy/H8T6JEBnrlrXzChQ0
thDHBjuRq6cf0OdfRoTe9tR8FXF/kHbmAOcy/aXuTvUfOPv//m/A/b+KcqyjIGz+4Pj//bf/81Jk
/O9/zP/NP/7hjP7/x+/uo1+wIIpb8x//1P9HCYdIAgx4Ff/tP8Qw/K/88yP7yP/rI//8r1P0q7gS
yrBXKb9Vfw5l+PtP+iOWwTP/5tn6HG9o6kxgdM/6v7EMnvib0KXJJNsT+DoJD/h79KFh/o1/IjxP
Uuw5ujDsv8cyyL85tmVJj5LLxrTDz/1/yT4Uv0UfulI3HJ0rM7gy3Xb5af8Uy6BUpYj+AAyHtuuV
DLRdbGfXvMSAYzqMQiK3An8TsSc7XXil2eJb3YMtjTtBNVCg+hXZJclab0kgulhotIlHtMMYyEGl
6STkWvhwDaLC3FGsjQmYJajgxZ9uwr8JYDB+S5aYP4JrerpnS4dvDJXPP38Es/NtNDEBH2HeDi3N
23MYv9KKOQch4dIydBB9atGV5tcKF1pn0G5I5r3sL66DG/nnGIj/cx0WkFi+UcezCcz8c8KFSIwS
iHbKoKMVKPRJpJrX/dJITdgQ+yL2l1hWafl6Gtplm0rdA6mCCm2VWmxXtH//8/XwiPzL5UjX1A1G
OdTekmSPP18O+iNRpxnOp7rlAO0ZDlHD9imq8r8IGvPmH1Sk1FH5d3rm9+cmwZO/xnLIHTF/+9xy
8lUzjkW1haR+NaqflZ1Bsqgg8/IcA4lFMk9xLwBQiDmi3s3Ykzz4WVTp0WeZuXfIDokV05dhZz4a
qKDZYFIOqDx39jnMZyvNaMuF/UYHE7nDSTb09Uf7zXXLpZanCSIAUissD22IJ987QVeU/MdhQc7Y
bEDkVBbb/TqKbyhH1N5wn+wZlmAmRresde6F5WszrVOjzcERhi7+20jKMYorJBSVdTYFSEm3SLdk
+l6bHpy8R6nT283e1J2XMI6fIw4nyJNjGm3M9xmIvs2PW+jP5VrTnGW2gRB00WvlroQ3F4MR7TQq
AV8X5yDX3IVVsf1X820SDhs4+g81/RAd7UGs7fwQvCxoJd1j7NKdg7Q24jfZ2TmnrkElN4VpIXFm
c3/5lk7BRbM4wVk49bVJnmyqDG/OAZNim1NM/OdnbE6O+e3eswzork6Gq8Xm5M4P4Z9SXZwp19Mg
qsptVXvbotmwGeLUaflWK/A5FKHoMgt5wlrG94wfmn2rdBemVi1Dx7/854sxCc357WIs25QS4TdZ
NvOK+s8XQ2fOKZXnxtt6JjP7LdHl9JSWpqO/0nsilZtZeuWh3+2xxAamUhjXTCzPtGi6gNS0xpXB
mo4N+hVbHdpYQwg8jQJNc7rvbG5EqLSvlBmfCuW1RDhoE6zIVFQkK6/pt0E6XAtah1uqq1WWA18b
XO8dwkhCgiLc38mygd5QEvW6NSCo+qubMWf1/P75peE6nssLT4NT/+2N11vP6gh0TbctqljUJ/XZ
Zjy+yFLnYkrAB0GYlNiMPWarPSL80V4E9Hqc2t5WMmXsY8e7AKmXHT9nwD3dItNXauIuloO7d6pk
n4DpRcGUegrundx/r/StNWwK++goXjjb4OuY69yR+DuM2sSgX1rX2ZPke3Is55Ik4wpr9l+sP8Zv
OYesP2TLmiCdQGx5tuXNz+ifnkFOLpped3zsXqOEshD3cpLxkhXI+o2oRQ1zqmQrolTUZ3WTZqXi
Ly7hX1d+rsACFK5LfDu299uDh5bZ71uI91sMWMBayU+kNdWo1X9+vv/N441Xz/BcV+dDsqb/8+fM
0zLjxUn5nMggV6ZA5vUKMDFMw203Dv229sO/eL3Fv77eVBq8H8LhvSIJ6revNuZgmwUwXLe+MlmP
Ra1Wham/kfGM6I1NZVZL5CtT0qYd56ONDs8GQgiM9G3SF0eeejJIoht5hli5/XSbkNu5iH3MU/5p
fgGMniXhP39Lxrzd//N2BDuLqkpahklR9/tbYLpuZUciQdTJgB63lLXJk0pbixKKmSByJOSUuki0
mIJaAnRAU3TLq2b7F1fxb95FJs0eDjgTsaRh/fYupsKcOWmzM7CCgKZqckTDsX3EhIn/RQzrXgdO
Yk7dc0oc9SNvK4s9C5EP0657RY1x00tkYiR6vDIVgKxXjXeqkvrzX1ymbYp//bqk5TlCCORBnit+
u9ACxocTxl26LUR6q6r0hqxmofetRNcOPwTLV7Twi+lXjShNks6L8Z9HQe8HLEHeDrUmwlp4KAst
Cq6V5qxTRn6eYlNjqH3J7PTm6e0JSCeqmWJRFZRdymG/DcwcutCHnaOM9YfRWyYMPTHDYCBsbG1t
iuZtNOpNESIQrMFYsT2ycrrpc2HE5R/7tpm7F00SV6tLBxd3e5v66WLPTZCoh8cRY2ECqFe7LHyw
P4Rd78J5AaQzeU1iWmzIZBapYWXrJH7Q0/cCNY0+B/jaBu6AYqzfKk0RUFo9FVHLVRf8/SYbHn2U
i+ZGNwLKeeJ5ur/LnpE2g6mBMcL9K100+iO4W6YGtFwMTs1BKgnWirzHnlZdBm+mKZ+CnGDhvOVw
XXkMCPIo2+lT9i6EeiX5SC1E2c+zg/iaTdHVppsgO5Y2creWZW3fEju6ZjpWEEB4ioeDoWLvv/om
320eP/klVhsG6d5C90Cl1PoaegT5yeUf9yTAmIv4aJMW0a2jKlTCOreFAtXl3hkNiMWkIzvFnddz
3+MgjqH+2JXp9fsKrCk7BjY3s34HBkXiCw23mZ40x7XNFd/3pqM1yVF3zDN5lh/wFTeeKkoQJ+oN
ELO5uKeSeSNDw1vmLg4740mCGznhXNknxGb9KAe+aySwUNeKBGpmqHYJcdA4icoflWyJ63ECzhV1
vscLTHyQ894+5QNfZC0cyBY9X5fujsscNpVZ0fMILZo89s6QRHiRjkd9SPDIHnE6qLmZvJgFFz3s
VqAaz3Xk3jd5BCfESa+x8uGFpdf5DjspICcLuW5pH0IPYRuXyEzkkmV8U0HTPDGz+/Jx0rH55Kir
0yPZ23srpuHRudQOiJC23QyRsFj3qhGUSb8vhPocHbn1ZtZVA1Yq843d/BRNQXKDbuct3Y77WSU/
zAQOs8uRPzDNftlalFQ1lBSeY3x1YhZ4RNDVeSCZ26HDDTRG5RD7k/CWOHxKNONHfYqKRQBFxi1f
6VUSoDK/DRgW4IELIo/M0t/2wr2rToFf/tDoLDN3MLtlavLFOrOqqR+T22R9eQ4tuc7fQiq7tkAG
v+9onxVfmfaq2hK/ifdQYFpBVcbPSPMMT8fInGaWp5a6u58XmUy5XKbj3dEi3tGIv6VOjkVKjciy
La4IQiDpfulbNJEGbfYM9rqEBcf0HxDxnMZm+mlX5jOdUfrmsYlKAb8x/pi97yTwkeGu+yW32UXT
pQYeaxMbVI4peZHMq8fYJTct0C61M2ynoUJl6QS3ufv2fb8bF2RAD+Gk0slodYbprJO3R2TPQ1oX
WxsJ+hCTwTf4wa3w+Nl5SLk9L3TobG9aWBzzsD5FfbkJydBbplN2jUmdJUf3w5906k4fRGfrGcBK
5qaqjBECozo86439pkQKnyi8OnnzFtesrAMVlGxAJDDQYSkEfeI72FXcy+Cjk/Fzjlii+JEH5kOA
T3Ihh/hWFp+TXpJxTLIGXWNaiVZwc+YZqmGzAc5rygiha8ksJFr6BQ+RYYXPU/AJ95L3n46bdFg7
/ngkx/Sq9wQ/1QEzR7brhjVt7hrr3LF6Lg0xVDJU9JjIuzuA+N3CyOR2vsDS429kMswfscKn73XD
ru0j/ubLOMlXo9hftHkCgdoB/K5agYVlD4lZJFi9RMgpoq/Gl++Xuo34ljuNvxptmUn50D0bUflq
Gnw4RZ4SjGGemPQzgze3lnO889QkFNkayuWesZtnAavVe/IOEItrJVvB/CUQunGXasm0aoL2OcdQ
VMuC6tHns8eSYYKvXoNUNHOy1WoMzc3UzSwF/Oikp7p44Dvj0HpQvOw0fB6i4bMq2aYVPLvaY04q
AMTAk3wOXG4aIvoKkMvD/IA0Liv7VDn7eSlWTMqV0fxM/Rc7Aryia2wXiTSImmbYyXT4pz7xhAso
j2PyOlTZPfOs2yBsVEvZ+7zjdj6yh3TplCODA/PMkoEqeH70yTE6t8OysMEbSu/DyOV2fjra3jrr
nnPyq5jHkteztn+RFvfaIDxcuB0fPo+JWogVDeIG38cSt0C8uNRGw+lnSHf2KEBw8y/HieMzFh86
7wAnLVrdrECRXk2bksNVAncRHTioe2R+q9A2krWcyjdbFMfvIh2kzVoqlI/zVTrJTVCKLbHTs6fA
o0pTHn2sDje4eEvfMb1Vj4uvKmWzyjjwAo+ZLEJ26IQPZOQGe2S6YIIHsULE/Jkb2bF8CkvjsY28
iztXqI7jXIguOFNYMAJiyODq7X1fzLc83NpcsqnMc9WkN2MMbqBO3+a1Om+yZWl6lyQizx7/zbwB
l7FOIDWaiVSe8kBBMrR7D+jQA+7npylq3/pgg8b5LWrlibiH01zFfJ9HEnYXkQcbKCA8eQPH4+91
V+GL9MXLqEUxQWusBjFhR+Qo42aCdaEbZxKzSAgePXyP7FmmRu50eJWkKg0OPygxQUPW6oQRcjUv
YXO/ZF6IHCnO31vWXJcNDZ2mxt9Dzz3kA+VXZY43nPOn+TFQQD9gHM2VSlHR9tAWUsE7sVipC6N+
c6Puq/Fha/BaSr5E2KE3ZEhXT+fJ8TLnbKi95/Wftc7L/r33uhYdLjt0L8Vo8746HuLWnu4fKyEu
u3LJqfxet1Hqwe5jhNWasDHkZXYhALIbjpBRSDbJrXMwOy/bmRMJXB7ZCaYa5y0zSQczQHNVxH5A
uM7/aMgwUYDLX4vm2Xfxr03FEe//G1iRmKMsX5Ocz6b6sBJNiUeiuLWAL43JuwDfiAaaAJHEHWVB
/V0US2mzY2T1W2o+M9A+ZT7ZEX1464LivW6pi4D7OdSLGG1wGCRcNWVd2ALP7XqWIN16dXKOmAoK
A5O6+wF9xMLTubFNyjeUGM4sBLgDp0HnKgKUF1mX77KLHFvOq5p1zjBfUyV/+ROTGttBITX/19/l
4Pdfl0oeCLIX2IfNs8FgEocSka59uzN9vrFknC0gLJeEiTwPSB1gZQu2NQihg8tJuFx3E49DX/C2
I7zhfpS8y1nHpvhdH4JdplrhjIainDWZ10DF9RteFhODTX7UGGDyip6aMvv13TqrgnlP581pJLuJ
GVvYsUkXG/l5Yj7aFej1qPeBwvKItQMDs++JVBWrBotfdOXtQQA70plg5UGyqWikLP1RzVGWDKIq
nhgo6Ql4KMQ8RW79ZCT8vXon9iVxQ+yaHDTszGjWIKi/YlPbJyHX2syvpS8CkIHBQ+RQaoxzvCST
HzOcpyxDcv1+/3jHr4aXLkBdvxBwc5kbcoVtn4SenYwS6sNcAI/snz3ecCnLFxcBvO/xbfpS/hRm
BBRA1W/KNNflFP50LK4mMc4eHcKl1AA3WfGnOcTTAi36u0FTkKGbdY4r8Gv5xkHDwdQc/K+YN/aq
czk4BKdUPWOwCGDvJy9lPJ4s29nEIAOQv/9vzs5rOW4lW9Ov0tH36AASJpEXfS7K01uJlG4QpCTC
e4+nny9rd8RIxT3k6YnoaMdNFgpIZK71r9/AyCUM5KonkA9Kn/Ni297Pwcpz7FEjgmJIM9/aVfjF
GfUSdEnHnOxo2lQiU+tpMe7SfvR5Er8mi0DOpCbPZWx+QW+H7lGwUWcWG2HNge3BhVkbpHZtGr97
dps550Q364NhDGdlUe4jFJqXKhFyS26SThIj8+4OsVzez1ygH7f7zIdVTwIes/4pfsP8ag/pchu5
dYT/crGJ+kmdhb1PVnIHGaZi3EpmJzGLQU9p1C/dYZmpdEmq0G5U4Nj9Oqy6B9s0sClh7aE4w7zM
hWUCu72HaIUfhRXhneVYsS4UaF9KCJeptONNohafjSS8su3FPIRZvYNn+43wRjw4oks5VL/Yz6cJ
ZwpzJHoqMykT4F+tWQoPQ0UeYoW1JdEt8xPHKNla6bDXmOA6jqvnvIkuGjGSmpEN94i05sROVse9
LtXGJSGl7tJcV23/aI/2jmCUboUSGLKS/gOmCsnS9a5rnbHQKShNjFao2LG98tGwr3AG6Ve2GQ97
0x73ED/XC6biq4o9jwkhrSr9B17uZ1GHb3QpyX+JLKxnvCUqdf7YWaSL1r5WO5GG1wMBVqQ0oakt
TGQdMyxqnDugQSz4ELaLup1ag/BDeTUo860jqq1ljM6eW8Nwy7GIhq5DIJmzPA9kEwzldNMV5lmm
s3PhQZMp5YZb7l67C5mz4k1AxS+kc9ax0WYcE8RCkhASeWa7BhbEXDrqnwcbtlNqtmpH2lFlIQ6K
yRvGfDfBTKJTWLBaml63YCIxBLcwDCF8etnjYKePVnsTWxBxEOCrXQgpqkyI1DGGZ7KnbyObP5CU
2GgQeD9OkLqAin9Uctwm4fzDw9B/lTQTIUaYVkQQDlhmxje00DtUUtm6j/ErCadzAQGGpUznqypz
WHtWfkgSrLEiMIdNXn6vLPMhgRG4k7PxmHdEHbrpDuPsVywO7+YatZKy7iqXAtmcly0GNBvwvFsD
F4elIoBX+PGGO7yzfMqeooXhPD7l9JJsc1fG2Fx4vfouLmfMYBT5g6WMLiyr/3qsiPTOPQcg1Lm4
qTxOja5ILuFMJQwRBh7xTSOJCiXD4is5lC+Woa0rq+x70umZQAcajhXkBRfdNAGcjewWD+XLKqt/
EVpb5I8iyy4TCjkzYZwfgvPCDXyBU6QQJwmE4BUZOfgtzBlkPknPCiMsMJFsmMuCLR5YSE+1z3us
8A6jxo4ohnl1w3TN67lx4xpA2SCkwzWxw8Nwe5zal9a0kEb638eMSt5xHShj9iZM0/4mZoX3IcEf
nYOdVzd01+jFt5VqxBrnFWuNWyELrEa0xLTo1bA4853g0YLsPhm5fVC6OvW1T0YR0h+U3QELmCul
p0/HJ2sAYcweuyAnLHQPPOMzfFhWnZkAbMKeJngIJVjHy8RhHionQ0gHkwRsV04d9mAmAH9iCG6C
Vv0AouiRS5ReW3H7Dfd4TsDkV7rIikOAWxFU5DXE8rtGPdGZTJyn8vE4InKhAG1aOi1l5s/6P9EQ
Pwa9ePkmvPC1oAq0B9AVy9UEDJpDjBt65ykbaIUEuaLgqr9Ip1wpDw9Mn8vBCfqxoZnGzPIu8sHS
osH4FRWtJA7usFAm6js1+OZdW05yxRqt/uLHHA23Edw9CX/fW9FrJPZDGT1m3XRNHfY2AI5Ew3Jd
L9muMzntDUUBTPgnTsc7y+IK3V6RUqFZIxpiYZrw6ltUg8xtr0MCzbdheGGKmU444RePU1nrRfWo
JDjwnxNKaj+kXg2Nb7Qg5wPYHOMqnK4x52PN12lDInmbbvCHGrvJXmMqtS1bAJ0qxfsfY2h923CI
Rod23imuD7G8/1el448h9Dcpr46nf1GOGFS1CJ50TRb0FBqhsolX+h714jz/FnqwDef8MiIA7wBb
0PrrgnPi1RIBizkbtfnomU9mYzkOlI+6vuj0MTBHeDNSQuDuTxXWh6+jGSwM1O+MGhMjpJMtKKJ6
jBsPOxS+U4sEH8eP4kD0JIQMZu4GrM9qhl+LjofVZ6AxqpMNa6+FkgdtLGWYIrP7rkW/2ecE9amU
UJu2lqiwDb/cWWn20rT9PZ7AkJzzrsa0v3oIIjJpuKdMRYx1Xg8DUuNpZ+rZGMFQr/XU3PpxwHzH
6ahQkMEcCUsxHHdwwmfs5cEF5m/49l/UHq2L9OxrMyX63Mm+zH2ywf8pxap8TM/baPTW5TdX8n54
Gt1ASQ78NVSUNnKbzGQFJVnDcaIN45ORLSmGv0gUHPxyXlIso72fSYKDfRZa+8Ds27NC2mvgAcjW
EdbzuPY1yASwS2Z6EAADW/b2rxehQEiUtve6rS0G9XNGEpf4NvEkYIOBw2gCGdF1mNJeU5t8mfQA
TrfDx1HpU1yyfY5iiknYHp8ErJ69hi5VBjzlRPAKJ/AvF7ejnG61uw8rKLD058cRq6/8veOnl0hY
Hx3h4oJeXtldfBFoCPzI9zpuQdGCErxgyx6aZ5R3TEPw1ivs7rK/dYfsSehngYM5eFxmPcJSbzd1
P7CxkR+DeNsIOYQmGamdpFiODSQdx5p9KAaBeMf6gjKecIDslxVBunNmf9OY40YqbefjYXjfxfMF
tEMSjfggzsuAkTwKsEGRp+Xzk6A563B8yuLK3zb4xqyXICY4sZ7Ol4hKek7qRzQmlz0+NWvacIoe
mBR0HdHbkqRvVHPMu3xcHMceEZ5+9UDAvMiecQMzDhMaLqJTw4r1cCyOet2CTKrcRRy1mg1KQ94M
T46zn3yO3Yy+AG3R2dDujniPUSSvNbY9qJGDR4iy2tSmuZG9e+5l1FtQ8e59pM6e4sVLnGshEuT8
M9FRnL5HiCzx8Clzv+lR+dBzdSZXF7jJlcB0YSrw/5HwAJfYWrutfeXqUXycT9f6mo9AmQzZ2/pS
DKAsJlEoVnrj7Ru7rnZY98yrkpQNC4BShRD20S1huhtN3FPuCcyPdAuG8dCPxu54l+RYL5vULg9t
KMCQSFfQSK+RsF8CUx5aS9wAxui3rqghGzBKLTBhw2QC45pBPnbFOuhGGIiczqagk2l7nq6HayY0
/e1xd1MTpwl88U9m65pwdDpVU5D1cZLAbsACSubnvw1ZbewEAJeotn37EVUkUn3i4AgyNJHQI8+L
l62VlY9T29Cy6plNsmCm5gbZRTG7AqqfwDs+u/h4evU3A1HoJlwWQ5Uji+rPa0LbVSIdMLp9i9uz
fLVrVPoEa+GF2+ePtVNdG/n9/8cn8hp7rs+c9x1byu8qgcbb7faLFTtrp0JYLkzwIUe81X2q3Xb7
LZmY8frjj/0blhYTX1cxu1TCglykh3i/3f26wChkwghtn6KezcmeilmOZuc/ZlOCLXz8epz3dIoj
cgno1SnhygU8ayRVXMeDVLpb0OVEjh/tpixGcsXMPXRmJEjNZWvwQnoF7Esfp+4gv3M+eVDW34zo
NQHOc00moozJT2giIyZzeHZU/T40McCDab23pvGsAa/D6II636iA/ioUcyKWFwOOsecf38C/mcYy
v5aWtH3Avnef34verCI66j1+D5QYCZimnkI4Wi2UDA0jJgGigTN8rKH6jz+bhfH+3fEgSAmTEDDP
ND29jn97egNCRAwd5hT/k+itS8TOKIuL1Nb4VNc9L0L3GrzqYtJibHaRI0nENasDzDqaJy2QjaH6
A0Z6FgcBcX8uDFVaC2+fZfFbHlpnVBCYXID3HGcuheJxL6p6jYkM1DhLTzzfViN41FS3fRLs6nz6
ir/HNgm6FcjgizMwhuh1xa3nBvP5hNUqkeZnOKBQHkV86gzOhKzh69D0d0d8C3v1LwG+eUUVvR1H
HdISP3mYTzK0MY7DJTAt+jNGQDXNCnu8JuRBb3qucKsvzWHfOLCaamc6+Lb82UfmTe5MEGl07Ewf
k5dgp9VdSqzj2kcxIxja+m7B8J7Cpk8ZURvVS+DuZ1CsTWfrXZ3pDAwFC68mGonWpH46Tmakw5QL
Bxs28BTSeLLBFfB77//09IkeDSbMBeOxaGlxnBCwcIqYkgWM0VdxjSZXMCnxDZfxavojtSCCfbw2
xHvmCE4mWG9DEvLh8coTTkcvOHuCIm33fiyvO91cgH9colmwZvtOg/1mMWzKgASYIzveIRinr/0b
Y4HB4F7nvnuty32liY+9SH8ilzkE8MmZ6146anzOPZ5oFX3GNPLes0axxxauyzkAkcETp5RLf6rm
UIbtPlcD8upeceOYtBi6kMe+CqNelqK+WI1wOJ1AzkfLaqDSCwyPvoWls4hm6yNM3RwH60aUg6kY
5TO439vItDq2d+04fM9zeoWsoS9rSBkpgSfTJn6LLPa0mBHycXPTUOiCJaBG8YVKSB6IYKk85Ev0
I+p9YuEcsB6i1CK65HXQ8IJrnA9FOqWpw+zBWM4dxDGsA8rDOvHuUXM8kMJJHQBja/Tzg5inJ8IN
nlvmtmjMEcoUl8VAexHiV2cCr9VFfiak2nvG8milVEkfL5MjhfJPTovmB7sObGGlfO+UpausYerA
r6p9GNDKNn1srhJaBz2xGmNCCEJ7eZXWtK8wCU4EhV5vMHLuCnUdSn5B3yFCJLcJcmt8othvSC1C
JqELY4ti8AgMBHX1XEi49L3Mqc4tomAG3ecJkaPohvKoFSkikxcEjbNzlThJGIZ5pqcsgx18RRJw
j8ffp7vn+zcE4xhTMFlzYZ64pv3n5tkPHQSbZoBh6OlRX8P7b351aqyqSLxc6fUFLIg5oN9sdXcc
6elxGrLfqMo7i5v87eNH8X4vl65i+CkEfG5TOicrP/Kq0sP2XucJcDdGbqVg2VkdYPfHH3T8SyfP
XMJsVhIOrxTy9MyHlRPUIkur/VLd+QDUaNRKyB680Er3yROmQ0zvtgJ4d2eaQCsJSQD10L1ISdcd
6/tg6OYW38GCMJyV0ClzeCRhmMFwYUS3I4Agk7S7iBgccQOJs5Q5XEajMh+ihuLd6i7zaHrUgFCp
IRQ9b9HxZMfRilnIM01zVSG9HBXjXWDZb6QGTZ/cB+tvFgBURiimrjRdl+PnzwVQdEQYQB2v9lLS
UqkyfIWzBj4Op09vkHmrZ8Iah6nBxqc2edBdwJxS0vR19Dbn/vXHD+Z91Sml5UKytIXtvK8BM9G3
srLwK2wyZjHljLQ+rB9dwWy5QOuRAU8Rw/DJhzrvKygpbeb1cG1ty5T+af1dWp1vegj35tGX6F5g
1FQxz+gIX0zLK24y17ZkrkT6rblSSqMLzpdCEUcrm4eglz9skiC2Xj8Se7tb2O0mFR8GXt6k8Biy
LF/rvNj3QXnomq9ObhXYIQKJucvyYxkuj3gCMcuQG/3+u7+4P4QmmwjMTcSQP6l2+gZSC6hdgMtH
wydf/m9Yxnx5JC9UKB6n5CmVvXEnaNETe8DoMnU2wVbMXx3ku5VJ1wqxGwWl55OEHPQeJDq6a2ae
5AQgVfv40R+JnKfvJFxT1iOcSLx9Tt7+jE5kLGtRkgnIiXustZxSRyj6YkM0VnBg/fPOhLukLa+S
PB92lXK2bRbf5ybHTaS5OHoY50/9lx4Bvt91XKdGPpVN+6oHYEeqhF18t6zrse9A8DImY4Dpteom
fH0wbNFLO+hp8zo0X5vxu0tQIhBo8IgY45VYAWwGfw0dPAi8VbdHOnwMATzyqPy1zEoO3plRyccj
gFtono6RbURGYmiHOPR44HYjwG7c4dX3kGXgUxiG/8iG4SkPUXrMZv7TTLWHdk1x1gy4jualuCUY
xVrL5CvJYky3Wo4XPBmgqwUMbx3M8yxOljCtSZ6xwrcscnBwJXkvGNV+iKIYP+SD2ZX7wsHI/biz
aXaJmkNsny14QembxcluhO2dPT4ao6rXKW6HycR5c1SmYe+DKi1sb6MivcWos/hkF3LeVzysPdtB
LQPT10Ts8OcuVPlLHDWUknvbP2snG+NH8DhbDtPGBUtqbPrw3Gmehet07EaYNLM746Umtv3cEhxA
zjpnHEw/ihRQbt7EsLkfBM+vh7a05U54Ev0MdliYuvUbgtAvNb1xSZr0HK3o7UQwCxRb5KvEFlgo
RpHNm0AQDAZfHUXdmoxE8Ln98pD2ZJNp2mGh+MOE/gEdil0TTUi/wYJ2EqEmzkD9l49fjb/Zpn2O
Q8ABJCCmMN2Tc7oJHRtLS9CKQoKK9BNG8Xbrh/uElDYHC/wDzkMXYaPydbtI626CtOZYzs7xA7mx
eDVqjFE/viStnzrBLHyB7ZyNLgWNkHWqB1BMaxVgXrk3s9Hf0JeeBaluBkx755BVsXZD42paunMj
qjGiY+AduH298tKEyabDGFlVFk789ZO1XMq6dleNyVPmVPCIKBPnR5bEZDCi7iHCmZFNRGJKu1Yo
6D9IT3IXw7ClVDhvMAVJARHNpOkY7nsHwhyfE2wy49Jc6648DofnrgREhHPhtVA9PP/QjxF8o2y6
Oo5uSIARW5r9s8UbmMSVIbS/zLyfXdiNUHHp9hpPY1HMInPAoWbS8V1IutZez0wwK3nJse4gYjo6
w5CDgrXGLC4mLwo+/nmRhiEwPcav4YDdfGQ/2jZEMpO5h4rzFHpqKYDlcOswYj099CbqQ4U+uvCR
omC7fmkOzr4dl09gA/vvHiBIi28p5VD7ebo0+L1xroGZkzEq91XKoF5rRzUlgT6RnAWLRjnxUfYH
GRacuKqQkDSvJDlRCZvUElO5aoVtI0rUF2RzV/3tkeiyMNlcR5nL3cLh6zjPWQSFJAyBtalx6bLO
YXZm3VP2JZypIwvPqXaLn35S078vI3zhUdayzZrw1U8Btb4D8yC+oNwbvkOoJRWd3pyXcgtLm/1d
l+YZ7JOPX4l3/abkhaBlA8RzqKhNeVJMRVYbzE0KEEIsC5OpJd54CjBkXJyfcY5NhaaM5L7/micx
uAC1Ngx0eLsjhl22LXmt6Tg0TlIH8rsgIN3n2MLY4fn4A1VNdxAn99Vk3TGb/WwPfociHS/eZRtm
f9H6Hr1H/7YcvNlPEjzQ032jxgcZeud4krsjamotQs9HxNt9eWv3zk0HlP/xjTvd/vlovb2hL7It
evV3FUhauS2kJ7yWtQ5I1/4YtSI2BEPH6pej6uOP+2tv+r3SkJwUbKdoUpHVWer4IH/7rhFRjd7S
xJGWTKBIx72HTWfCHh/bVfDdRm4mh+l3zgS7QltgmqN5CZCFQods57gIGZSlvrcLG3im5Vnskt6g
8MBahaRPaf+YlDAZyElGj8GxPUtGT21EfAYgDxSoH22KBUbtkYwdkzS6ElZ7FwksSjDYILkSpkop
E2ZnCRl8xjI8dlLsR8/63qahcWEdCjthANwRaQRt4TVeumKXucgiUSuu4qHxNEfjrulxM+IA/1ZW
4y0Ut+ee8OBDbj/PwOG7weJaTQdXShnigjI0C+sx7546gYWchP+HiwCCQuoMzP4woSphWWzbefgy
BeOuclOsWly4BVP7I5Svs1l/M4FztoNN6EI4Qsbs05sZd4J1hULOl/ZeCpuJEA3XasZx1vRgsqLs
OPdqTEWTqcUocHaZV2R3oYjTXRHd5Z6YIT8El5lOD4n8/nVSy1OUJ88gWnCH2DoVBgrgjQCb2UI1
5V6OVgH0p67aJXrC3/csp4yHDDMU68ohZpANv1s7AvTWFas+6uIdCmBMQOwEZM6rcM7BjK8K2MoN
IpiNqKLMUs+LHifGeATlGXYJKG/mDRYOHeYk3UCb5OU1ZlyLdcDTrNkvoky2TGfhqpg08VQQBZxV
XBYcLK6xZLT3uP6Ile9OxGaNbX6hpgejwi0wNB6w9r4JI6x0vGgXunFw7oN2QO3AehoPE2tj1ATj
2C7Br7lDFhLYEVN/bt8nb8a7vlg6Jr/suxp+Ekqeiq2ARHNh9p0kGq2/V8RW2HF0YyfxeEg78gWw
1c1WAlMlKFmFta6kxJHbCLBuE80BJ5OXeinxBQrhpgos+mCnwRY38kM9Fcidm/xbIzlcp6FmQ/bJ
NQC9fQI7wcvcu8KLr91ZcY+q6NyompuhSmGzaG3+kHTPaRLdTnP+AkJAdB6DQGaK5E8TpbsJG/LA
NDbFjvw2eWSsdui31mJ4cbEx8gWpKzo6fj1hnYIJqPd1qixWaaVwryV0cejOepsBFeAPQja4lIKM
TqbhpkcOIGktVVUyrpvt5rKasPKokltf48SdEWwQ2sKogOoINoPqJBufG5/sG0Rd16ljof4bED5m
ebXFB3vfGPFwJZzsxkqYvknh3WF/3B58pc6qWRJl3EBBczwYZ2k8vGQdhlVWg7PamIoL3WMgbEx2
dmaQmWQRO6a/Obg4XwDdEa1nOmxz3HplHPwQGVStluBkFrwLN1ZIC8zWPo+ZguyaXCZUaNPeGm2G
vSy/3HCiMwvJ1jK6OeEqxbyBkhfiA4bpXdJj6xBGE6kAOFE0hUlcQQwW15sNORouMT6Nw4tlFBUj
cf6/oY+W7YRVuMqCfaiCX+0QkoHjlShtVXGFBSqzWPh8lx42c+uaEG4y21t0JgYxDgLXP1h4OH9n
vvgM5zvieH/u+j5NvsAPgGrHZNzz5wmnQmS0RqawZ106QnNLoWhqQV7ou+7YOIFgWpPwJ29GnWUi
y5sjcj+6HbFAts93GLLsJ4qkO3shIspjDs4rGiPySR0ycOJf9z41FG6KfbyRyQ23zVuVWYp9FCqP
OIt+GCMxbETCvvpQmFbUztidV7Qmds6KyyNoQ1gwQpOy1nOHyWrRFLslxfZtMo0LFRJ1YnLRvtXK
84G3f+WopiZrgz+lqtHBzLa76SLxmHTeFysengun48dAHRviuGKb2A3aT+WO9wGQD8FAFJlemF99
vH2cgkkogzm9KR1QyVIBmScVZdBVlmtjsklA7LJvQKpBrj47u0+r1uNnSOkDFJqw9MyTh4iLCARn
As93Yzte5nzVFW6X3DOoMqvMlfe27/3SfqyVMr7b8wyX3oDY+PH3fAeZcBFUeQ7tKqgZRctJrRQa
vpd4EZ5VKszprmY2CBgWDYL5ZWQc6xGd5dy5Rv3i27ylAuncHiXMBgc/Xsku/cyMQJziV7D0NXIj
AKmQkTIH/HNlz3WeDUlesmt7FSm/+Rc+FuOtztipBeIVaEWS8NGhS6COmj0mHDNujXmH2ZB/31ol
TVGB92WgTBh9ctnmqU2kRetvmWJNu49vnve3F8ukToDvYZxwbCx/K75SY2mkaAyPdL8EgpGRPw1z
3ZK4ieE93TYOyimG5aZJD4GVAKlflrnqC7aE2lSrMZqTG6QovLp3U9y413Pgpqsqi4y9PXpwPfvg
4a8zI0ic9VLMD7b0tkYqCZokFibHcwjPp/FQk1BsDTW8UK1kH3eJhUpglMsBiZe9yo3wW29RpsAo
atZdXW77qd+jUazveut2ZFmd5QAxeRRlBywGwk0kTH8NWW5l1VN1YImel+683IqluEkrUNsesgOh
mZ6zmQqL+OlkAAwqi5smLizoD0A0H99k/92rCJjieJ5nY9/EZFudAAZz3HlOTZsCGCkSosWMm3k0
8HJ30WqZVYgBg+hBysh8DvA2ON4fWVqbmkL8KiosHwZdkK6kat5a8unQouArX4TV1yDShsL6Zi2x
s1AGT19Io7hPM9XtE5MJa+RvZIk3ZzW1FDf5m1PR9U+LeMsX+6WZFKEOAwTbsqoOYhDhWiCEIOc+
JRd1C7fGXDczDZqEkbIsWpmYDZeuWf7wOdv2yxVDCGa1Xbz1U9RAhqunM1X4DWXbQDpbt6xywUFT
Rd09RuJ1J4iWrsRC3oR3BwUMrSKmYE7ZPM591h7syuhWrRDAusOPDtLRxtdLj8z4x3qkL5BL8G1e
qq9ujC9F3DSwbJJqszi6riFNTNJhXjaOMaNkKZ/SnMyQ2MHVAjfAT8oy990rw9NEc81BLWGH2KfI
aKVUEC9xp3ZE+FwDEZ4nvdGABw74hI4Pee7AWC5sskwAENKaiinGo2MtiDsjWio01zlrf5X6GQmC
ccY35Fgpcs2AUsCKMNuhybvtT2z+eLblVWqV5baUa6IIlzOdRk1MDv5RigDDEOvVSVQ37MDGJsYY
blPUoXttZxfDFI47luTbPOYvALgmDAoUlYUxkEzs3QTYVuw6waV58RcI2TdGGQT4OJCkMsQ2bOiZ
7/DxO/C+o9WAoiUdqB1sj+862nkiaHLSd23IUPRCE85MiS59JuA5RonHdIhMTvPZgi2IPWvw2fj5
FIOglOZTgZa1d4Hemf/clFvPy9IcafLOZyq6xhI53IV3VM7AeMTelU65kS7t0Mdf2n/XSzsWkwrO
AJs8HQdayJ+fmsTd7DHZcneDiPLDPHZfU0WdJRT5tPG0MQmQwBoGqlGurcuLhti/3OGFRC2a4cq3
TbQ0wfCnq3xasHNoIEeVLQRzQxl3M26GFyH2HasSq1CEIJZWj++bEjAtiQIGoxURUuWMPnz0sSKK
qf82S1/uSsySd2ExxbytKGcj7AVQnBU/rEN9NnMG7RKTltgLoDYcV5ZdTrdQsPpViuc29rR4iESJ
vFIWwsTjot6T9wTslzcv0xxZa0s4D+NgP1e2eGvys1kRARXFP4FMe0iq7qU79f4+QCECTCl1PKm9
HUNsOUeQ8m2BTydqQAppwJ1t4BHVF8J/VxlpMEOGtrgil3oxiltTNaRXDj29LMD/frTKw5AWOVEc
LCszxuoSacttrd30Y6IjP9nS3zkxUW9YDKgcH3YUq/kUcGVmnjfGQoyWQzyQmnGL7plg7oqB80Uk
4WMbLr8WjIWXecl3GMTAKyVk1knHTy5EHF0L/iikAbdc1rQFcAjjR52UP/i9J7UIQ2fXQx7GoA8r
0EwV1XZMU9yql5aUcdCLtaFpiInvraqeoBblxNseStdAhHiiyhaHYlaHfkc3FodymfMc5Uj8zBXu
xgH5CvzXmhxmLP2CJ3PQ7pWlg2FgUD34bpNtqjrnwVfOVZv3L14RJjswC1qghtGAT0IaevSzxQ0a
rIb4tYZ8uJD74hbly6yXTO2w6wmvvYwFjVzjR7te5WeJ7toSr2PIJVAVBvk9mRc9BX29iyyHNhwc
syQtDqTYv/L7yt5OzRkh1pkf/cBlECJFlz84c/m1L6gtBGKerYH4ej3a/TMG38NFeseoBreufiJa
moOo1dTI0mA8oYxH2eDmHAzVGhdhurE+EqsIXx1OGiaS+egxhLHLByPPsA/LJoCy4WKaGCbKxnhw
R4DVNPeg/RMlYzKiaAkvJmuPKVXBlHn4mauuwvIhMy+KNCX2JcBdAAIr6qqcU48XEwQbjv+69REA
xiuxVZM4y6zQXzUxqlMwcJymKyJxtOwXhz2CgnxEo4tTkL5DH1oLL9iAl3GIGE1isdGHDZw9R+A+
ERP6M0fhul9u7WyedyExd3GcGjvTbg5YskhoKBxMPclsK2mGO4IFlk3V+NCcmEZJ/Lygo9uIFxM4
yVlp7GR6kc/5iNkvoZxOYz8P+YNMOV5aK4F9zSvO0WPT1bbtYW74rSGwfy6Mf1E8MUcgPbte+a/D
NqtAwWrPhQGM8fEGdgj+zdqzJ6yGcy/uMOYN7yjxbtjOVzEG89pwdq28oNlYUXvX1LLbYFbs4YrZ
hQgNXrsOBlaPDrr17GVDHpu5pha+FLqpC+VyEeXWvF3gHK4J6oTnYJ3zsGFu6zt/3G7qUjvPNmQW
DMYCs7fE570e2jdHhTyqCAv4rhAOLWPMqzc6APaFIMrHxlI4m501xuu3YRg2WxGrNzyCvppedUU0
c7kJCTshs6dbA7wkO7MW8y6ZkbfVmbGhZmELR8XRezjAK6+nME6lthMzb45gGKETyZqbTWlBmTiH
o7eNIy7oeHr9V/6I/zvzQxj7/OtDf8T/5x/6w3oRe8b/XN7mpXv5439ssezq5rv+VzPf/2r7rPsf
bdMY/ir1P/m//eE/fh3/yuNc/fr3P19+5nGxiVtiB390v9sa2h4TtN9Oev0J//nN65ec33z61Xb/
WP0qwpfsb37vP2aI5r+YneJqKGgGaQP/rxmi7/4L7xlBU05rjhc0H1WUTRf9+59C/kswqcCekIaa
8tKmkWjL/vgj618uFZTwJTCBr8nJ/40X4unxBa8AH0GwfagGFtPeU54m8s2wznzP34si+cb7d0X9
9Ehq5kEl1XejRZsYYgkm8IBXDAGm8kGTaH+7Zbd/nVD/APUmqqro2n//87SO1tfAIcqURrLp42al
6+zfWs9E4OyA1yGGsiJDS++qN/zXrgrHH7Z1Q4upfuBNYdATaBDS83btVwDObIu0diSNhakNtcJh
tt2tIXx72y0jMU/hCM03WkgEMqk2fB8Tk9q01iBRWBJkb25ZRZiLzofOto11080HP+qiTZXQaZIk
TeZXBNqeHwptFWLFAaVhw78RSm0HWL2LYtpSOvIxBJo1pSg5AsJlh9/pLWHQzJqZhR9mYtYlyh3H
eP34hll6YvXbSX+8YaAKvmNCEMF0Ufx5w3RCqsMm4e/dwHlchovI6PJNasImQFKMZPgwG1p2PIb5
OkuDFa1wtSXzgLQNt8COQuBlpLJDV2UXoxl//+TiTqCg48XZ2qeTeZVlww3/8+JSv/YCwg58isEe
UkA1b/2i3/ki+qGp2a4Ba9daoEoUNb235BK1LcnH16Br+NP74whfTzEAy+3TSkiyMpJoSfy9Xbrk
y49PE5wyShzzyWlS7Ihob2Iz2BZ9mn9S6P/Nk2H2ztemFGR8dvo64bxmoZHz1d6WJG+aHAtGOz0h
jc+YXdcS+P0z6I1N4vS7ogYAjtZObBQpJy+PCFKrHl0mkG6kZabpTGp81t8Pefzjv76pik4RPhbf
jRP35INcY+FO67dU+tmPwkGOY8BCYvUNVfIztYvbuLLOHHHz8aeetot6OUE91PsmzDO4kCcfi+6v
LCWDnL2Ryx+Q3W+yOTsP5+qLstxn3BKucruD70245pR4h48/XLLNvru5AqdVzflldnyKTceW7wCL
hXLvRPKat0wxn7BJmhUQe1pvDM5HMHJDbGSmnNUwxeZh7qp4j77UbL/E1JBZD+4a0gcxxF026JOf
Bqvu1vR3KA31P19nIl/bJlTcJPUbEozxgOrrTYTrwFY5Z5bV1ntgqWYdKZuejwQELx43UF2zXT1A
bJSEuROlOT4tRqp1Uc6rzBGBOFa667piRMZLivps2XAugvKCTJ7LmKbpEKoB17GJcPEstfCDLLEU
mJ16D7msWYkpfy0zpEzBnA2buV5uJ2sSW0g90TpcmnN3JjmV4AEULzaDtCRmsywJ4A0rZLGezSsd
gWLNAROeliEH01Xr2Z+IHM4c1JcZbecnz+mUNHFcJLQ+HKY0Yu9fOxy5xOjOsdyHHtKiwqgQcrns
zu5FrmFfQbxd733z5/S7Y2Zvg5j20zQdnLI7R3B82yuMq8rqVuSzyQlj7YAWN2oMv8bqlwjjt5oc
cosBGSQZJBvB6K6dmFxlTPiJWHCuq4W07EUWtx8vvr9d+Yrz3cGnFjzbOcHUm4QgS9REar8Q7mNh
pQvtLFl7TX9TL+m1albxHLDdwyhCwOBuPv70E5iEO6qg+oKog4W73ruVH1VROxIGg9CvrB9lKW8N
ld6ig3tsyvy7VwBHVmH7yebJPqJxkD93bgXRwTKhmTpAwPZJD0vzaNN1tf+HozNrblU5o+gvoop5
eEUCSZbk2ZavXyhPh3loaGjg12eRh6RSyc05tgTd37D32rxwiOyjoR6uTT7F/CAMrkT9iQjiNmCi
2BTgHd8HC0M0CfnRtFRkG8m9nhZ1mGTFoV1Q81ljejXIjNGaC5Qh9DvbiqdIuZoZDIUW/dSwScwQ
mZKr4OG+mKf5oNmCMcPCDkixLyROpmRxmPE3NtZdWjavcjBprLoR+Y0ETTAyeIWmREQG24ZRKG+n
g+gt5+K/Wp9t5DntBRv0Kzah13Ud2NvhXZk2GUrGsLzop2fSszHbgg7q6vlGB6LtxPDsyuAnnzB5
VfpPQRiqocUsAOORREkN0POudHhQg+wk7XY46JYEaF8d26Y/VEH7sWoMxon9Ce2aIOWuV4BwnctW
9RguqQE9QQe2qlkuKHFBxUASks+lwc6Racn8XUGz3K9+d2lw/RJrgACJKudJKPe2VTJ9h4Ko76vP
OgXdgNYWMl+6+UdZp0EQqboZI4P11SJdJYdOfLad9p0yiu5VefSd6TSvG3Zt/puwt8Eo3KStqUMh
1bsqxMw9qLDU2KMh27vUSifsx1xZbWf1pwrmIl7gI0/4YIyEoapN84k+cyK+Lh2p+5r2n/AtVsig
YupkiY1sZEHQvFTyKMFaEMNU/6zF+BJAIxiMFU/lMj9jJ7BDAudISyFjxpClFlp29T46PFqVvCrT
w26wwJ6ZGphj08HKl8jognsraNbYzWd4n72xHwje2DW5OCQ50O8s8V+TmfPEdPeqHEcsE4Qc9yi4
Rorfnao09uYpIfQcIKLctoY9jxKxzgdT76nUUu/LEGLEy8NX7Rfye9Ba5O59zmKUHXeBLidU+A7l
00bc3VcGTrLOFtAU+QN7IJOUA6+Wbeo7g/VXjPTpZ0ClStqci76EsEQJIcHSZ8UDyP9DbjrSfPnV
lmKHpOQund39rK06AGhBjHxXyNDGTyIavidfBI/pgih/VW1MDhSxMyYh4YqYsSDlVWidTpGEi5Je
+DT02eDeOEhztBkocUkluBoXZ0JvRZT6PiilFemO/ZfVEHgNh3sjJ2giNCftTHudI68p/iu5t3j3
6vRoNHT5iGaTyWH45BM4RdhNWJEeE27emu2JMfxxZw3MZ3LPu2F5z3g/PX0H7Rgtn1afPfjsEVv9
KXISsc871zoCsbdDR8ibbqBDZdUE5bXsqI/hlU9aXPZGTlCMhgRoYrbTm+SRpkv6q1nADral387K
twzlrjxrBbilSgP3jM+faEZuVE5wiCxotlVNGU6cdiGufvkCYft7yGxGBgnWZmeeYgN3YNHA89P6
nnbE8f8I8AxlT+uiV8ZTX/A2VTVvjpHjQSfw9igSHmBKzQxGluKVZ1Sid92jK6ny4RPzt5mUFImV
HxnFxyLbgCY5UPo0H/CmGTu71kJ9nMs4qHn2O617z2HFg9fi7w868aj7gjg6KryaBzlr1K008x8U
2I91xUdUMlEF+3vBpF3utxZNETuXSGZM/Sl1u+VQNcBGp4xFxcZFcFzcl11D+asT3E34j9pnSh7Z
gN7qEkL4wM4w4sco+KXNrqPZ2u5WAlU5gBo6GbQaZ5cXErHSea6ND7BUGkQZ7bvr+GYqRcHUBmrX
CwuVBz/r6DADZxAfEmRexrNk3zwV6q5TtYxFb1zHgiQUZfTvAC/EYS1bGgVgNzOvYkNuX6hh1ZtG
60AHlXK8tV048pIwfHTdqJv4vu1ugqnT/gv60UEgKj1WT24dMtRBJrYAaAiGCt8+d0risX60l+bT
nRDDOgj3TLsWbNvKex6Y57rOMTIjnRn0/IiBjG6oMGGiDE9NR7mmtlNq4N/SgA8k94sfMrCDSAUD
hc10ctrqpyMWOlRzx9h07OL/PyRcTGh4E/u5G/Rj0tmHUV8eSFI5mBZcpm5Cy4Ym6ok2iQ10uuTR
BN3AKdFM2QxGYcnZkLB2G5rAvrfq9hHvU4fRncGkSKxjK9hXWPp9k48ns+wfXLcN52KTtnOajiqI
yi3bUF+996Crn5iWhUSoPujKMK6dudQEyRn9qZ1aYEHt6EbrvLxoFaeD0XUswlJn2FmOo/aMUG9N
axCNm9e/RFA+IxH9WqwMUkbVH3NLbNN12is2lNCb2q+GLNpQSp/zHytt3i7P1tRpNPz1IyXFdfWm
HyUEge6zcTWVdtNLH9yLO50a61mbS5PgIq5M1EtfRrq+1Bor0XkpcggeFx/gO0mM9eMsmOdhskZx
jCtvE/7YgODBXk1lrCS30EywL74e4MHyKtlcziW+y5Ij5P9X7DTxgAmx8gWK9aCwQYVW1RwHNM6c
IDpevzTWGkLndQ0im2aT1tlkD2VQlefKVKdy8ql0thPd0xJnNxk8YnKB/DVa2gG3EyWEpgxihqZL
aQKDVGQGOJkbnJOyutjrfavLPhSefTSCZWJCjlwesMyFZdTGg6SCmfhBuxSO1zrzy7CQvZv07sVO
GWI4izqvxuZ05KMg6IYz03qpEh005oYccdc2Y4Q7PrSacV7rgTDVNSWvuCOi0ZqTM8Nv1gxt8qdL
4znxi3+ptVH9C05av5O3aaaudu0Ho2qgyfDn5fnE3BXzXWi09DdWxt9q1/VL32oXx06/UoZnj/yN
iYLAllj6noV9fZg0tOuLMPcBKUfhxEqzc1exc2SXHcydpvzu3u+s28B3ti96BrhVWiNwSOvnMTVf
Zc76i1G7t/cGkCNdqz9a0mgiyqn0gOegPWkQt7ZFM9Gb/vw99WLmEPH7uG7UHSG94mD0LRlHZXnr
JmZXGjwDkjgUYSBLdSRisdybBTmwRfnZERheKISRy7szUTP+f7imIy7bDXgpaAxTXjMlDxOBafRs
Byj+zlm0zQcYwOIx9br7yr5ljKTuJHKINodZZTPSztVg7f2S3g/E6z1h4xkw3rvSzV9WI4NRKDP9
aJvFiZZ5uStM/1qBGmLGP6ECnOWDCbaqIef2xDcNI5S6OfZmN0Z2TiC60OXdlDAQXEo50i5xmKPw
WAjcgr5/yv0VShzhWIRC+uZBc4OK2otFDJVm5NnVL1l8eCebGh56gU5NjLeS+a7Ga1RY8z2iuAhP
HVLC4hA0cozRax+U7sVGYjySfMeKp03/NH9F7+qFMYOV7uCW2l3WLY+l3d7GVj+R/szyW2rI5wKI
enMeU7VMpxRkgxukzh5ieU0kVE+55U37QZnAP2f5JO0NoLVISlfCATvntlrruXOsvyTfxoTXtmd2
gway3SfB8LhQ2ZDuzuGPB8EltIioj3KnW01+GPnRid3bO+M2ckuCF5v66eQtG+oPb0S0WPLBERRL
BSe4qfnE9hFNPfwb6Kb2RkNrB40bcH9myTC1iiwSy/xUb0vPKbsAypz2WmORDkuqJVYld1dBjdkX
SCyHdEbca1XHfn3vfeleW02USCYVkpHOi0x19Y3sOEieRt3ukrg3olpOc6QHC+InYR+1wnkncMDf
zb3xltOdoyn8Xgt0O4GBgNCfOqIAHXUZlf6n3FfpWsnJze17mxw+h9TYokUCJEuMNk2Fs9JaRdQ1
T9ic0r1VZ9+VrLM91LNz4CHLamzaaWI9LxaWLplqj1ZXsj/UOUJtwjFd13zXWzoPL+VTWnNiM7N3
bCcZbpmtyx7frSyfMHUNQZgI/msed4QfLsHuWgaCJjXwEOTOFBNacF31ffOLbztDgJJdERadGrN4
Up3Wh9rMymwyjkm1otsd7XMnT8obs9CyWkV5SiShS8LykJRxOmivi+OjXyHRV3OEh2Hf/BWYo8PS
TC4TB+TOCtATou2DDe9cmFZhl7FXZIftqeJKocR+8Tced5MlT96Uv6r87CUT4+zhpRPmGBl+YURq
/FSpBfaz8eK+G/dUIAwYjPQVWt4uaw1eMJZku9En40zUP5rWX7KcQHLVPPv+ViVJuFTCyb6Mdnt6
ggw6TVe80BBEjYv8NmiGXZnlHFoj2EyJfBr3Hrg1GGahbynyzgbEw5iDTuacmnunK/bmtodzzZxQ
T8GdUIz9tr+so0lZCFiD9nVK5xfb8J/w5JCrJ/FeixGsIsp9k2BFUlQpy9SGek3RcQfpE0FSLwUf
DdzMkRrrYk3QFiebRV1Ow16LoqeXchFAKIMk1OmPZG0gQhiOwnXwTHiyAjm/xRi+QzyE1vptNJxY
bS0rNMEngF9/fYn/tzK9K1tqAlEcYkn6FOsHCe7p/WgzfMttJWKwt3tPrvrBqNJYGupjGY9KRW3h
ZDHWe0IUkqoOG5MChDozMUwEYX///x96RnzoxXwjNmrvuZo1/2BkPnBWmzYs23J1GQ+gxdCOa/5A
et4YBX16mnKS0WnrcZjk/4q2hlpSyCctQeIxf8/o6CMOEkYU/ZlaJIMIRodvDstvJxOKKeA3ocy3
EYbdeJFiGcgaNYJftYHidMUXOR5YS4KvL9VlQuYlQEwRwvhrtyR/AozBAQkccsnOVZD1HHN7faEu
b4hsN4KT7ID0TXN20YvuvwSHi7VOOMw9yS67OyMShkfoUyw7uQyDmscKvGKCBeu9h8aVaHqc5GZo
1MufPS8R2BPmgrb3LOzml2XPwZqM19nLII6DDS087Vtk6lC748lv251dMJq0czffw0pBE7AZ8Ifs
JViTBwClcY80kw4KOHDHz7UPgkM19wSPFrCygeHTolDS9sei5XXNuwcbxSWHPXT12TxIcXWhj4cG
2lTGO/mjzYZIJkRiqob+qFyOrlajMQDOzFs28UvMu6wJ3F0/dgH98L/EHWGNWVNUOnhs26q6o1uW
YW6wDR8CWUc9swFpgqODLdkeASb/Df2CAt4gijTbXOhzb96N43KtcnR6fCXYynqHaIYSSbtnnnhf
bgjhqiN1wBNSSC53iCaKNYHoL15m44UzU+5Ke40c8AR5sKEweZUkGKVFHEtcqu2gntJcf0qQpyBn
FKdKd8AhbmNM+VAItUuD4oOU5DdsCXUIDtCfHyUEEJIpKQZHu7hZK5I6Hh+blGHZYonwui0dHUcl
ypcvVQCOK9OKadhS/yTOemwtrvZ6nn/GrP3LSPKCLcq1O/6wOwiTweBtkv2PcIqD5CXGbJb7YbtO
DN9c+6gcevLMqAkbhkoyJERGYmAu9v6KMMXr62+PRsJtwRu6qv0DaZXHQUINlpnUkGtAx4sPP/QH
qNl2NVwHuziUMwMCqJUptDv9Q9bBs7+i+uxLh44Cn2UH2XXvOCT2YBUOW89Xe+V2N6v7j2VDHpem
Q/Zuk/4UTeUA/9cfZiOhh8Ba55KMxMSTiOY1anTCnNI8w3HvOXezR8q8Z/JdC8AJJBPbP2PPyeTO
w30eIIKZyoCQVVffw9vCsSPW0zDUD1DKdtyQWcgsL+o81DdY7Uw8x4WhOfuAFNXMk5/Bz5K88GGt
B6mmvZOMP+OzUa1MkFLO976xwzUvPyobidhQgs0bVEO3p+AgSau5D2TzmBg2mvRguqQ9rjXnvm3e
MKnHUifXvdaqcTch1Gauu7F++UiQMPET5cwk2/VjrMonK4M1bnnWJ0iaA/HLdbjCkZln88vEfrFr
yua0eCTZJ+1w9BbyyRHcRsA5MaKTQY3GBslwGTzhbr0IfepDSyZPUwAlq6usBudV/gGTzT0kfQpE
UNdvRfuRJOTK4sgjqch8YI15ncxyueMOQfZjbSjjdqKUTP4q1G0UYh2NM6Zic9TTU/ucttZVI/6W
AqoC+Vp6n3mfk83dBK/+jM4MFFM0FYt+NKNZ5xLMiKmOXUTEO2lQz7KUPqzwas5mamMRo2hGA4JN
TJufsES44VpW926uI7ypXgXDyactAQEKOjIZr+0OTEd3FSXRwa4acl1Eta+Yje46g7dM+dyYM8na
0VLAnRrwS3PMZTDJ4ccWn4kv7VMJ+E4XyYEVlk4Al24jYclajK/VWzY+Fpmdx9pYy6hcRYWgyxU0
IyVHw9xgBl3qbo887Z9X6tfZIhl26PwfE6fPO4xUFHEc85HP5BEgoWRllQJ9LWzH2TGHuQptFaDd
08/aKpyooFmuNXO9mDNeod5mQZyACBwLf9nbo9HBX1iTMwLwi+ONy5m6HlO4Jzs06l+sgo4OAYpv
QpGGoGfjEaZwvoPTqE6i9TnhVy09+rBnFjEdFkzjO0f3TjQSzBVSRrXFsvAX6Lm+VyibXgOclqk+
bGPIxtuXfWftaaLhpiOKOI6z9ZvPlLuD5VwtXd5r9+WkdcdVn35z1Ztx4flJhMTb68b7qa6z3ViY
PBtDIi45jS6NYH20e5xHnMM0qk3+w/fIZLO66cnIrNjpXMxR8FExLgCeMn8Hth7KXvYQ7SXOQqqo
uY5aG82oVd6xvfYQjesL8dm6OIyWea3U2SArBJvxEOGxJaZavpkpRkVvRgHnjn0d8vFtJTQ5heCf
xeBuHnVEl+v8vA4VcSqBDq+38Khzvef/FwSrnF71YdTveG7+uRjgUHPRszO3YmFQj0xhnBhqMXp8
UiXwaMqLWRI325JCGGT6sxWsRwWkgSxLJ9vVGKzEorPZ6K1nciA+DVZfx9T6siV9c4YAsCHeK9JR
I+9mxvy9sfnZ6f00o/1vdAnqWMuoSQz010N5UTi7TV++4TsiaSiv91wlHzMutY0JP0LJbIjpk62I
bJlyuxKu7njsO5sWrz52tD3z0pdspFlHb7hwXZ7mBinl0o3PiOZmpsblbXYbGS0uyNes0Y6UmmLL
RAD8bh4cClTlXlkAsshItHi17H+J56VnRt4Xl9eBnBhA0GPp/KklfXVLqhkvf87SAWFJhy4IRG1b
4dAvZc9IOvtmmR5DrNfCpre0sN1YsagZymisiheFoYyVaylIYGmIsCh/Ez3XdquEIeflzVW05wkf
L8G3mY/5n2Fn0zvljtXll/CGN8PUkYjZ+uYsS+ONZ7b07nJw5rSIMB8yCv2cnYdKUG3w2RPcmR2F
Ld/WNdAPedOdkAXtrRlipgb49DhDakpqc6Hj7//ynhfOYNCKjZ8CbZD83m3h7jpme3GvL49VjtVd
XxFeejMXHRyVmRRDmlg6Dt9/CXJFIFT3iON3xD01GVAF8V6uPS0bTsydplvDXSKt+lQb7S5ZtWcL
Wxh2wQS2WtNEqGtLLMm7EQgo8tH0Mct8BUmf6oiX46daZuO5oYRaROHvxgE/jKzHu9khy0fP+1tt
wGypJn7D/l87JrE+aCPyz+9SFGRrC95qQUIyzjr722ZisrPrA8851KPcK/ltqefIlaKvSUPHN28r
Kmm04w5sPVHfAzkNV3+aY0tnvho43cdIBXASynxgCB+rmgPcY7wfFs5Wg86mjsfYmBmNJjc0iuWu
z/njCK35T9vsDal0QbsSRwmm+ML3+GjhoGPOmAVnSIYCc7DlHeYel3A7byN0rtg5bapDurBhCz6q
lwAG0Zk39NWbqjcu3m+yb+e70uII9IE8h1mLRjZVfYQo1ODN4fSuGMUyFtKvdTe/6aJDIIUE2izB
L7amTb9DKdjb83iELqofCrM/OMVr6yn7Y9JX7tjNeJiYU1wO1aepW9+sarZ8zwK/Z5C+d43xEgTp
Q5+5495MwIYnE5NIAYWlSZuD4divarBNzJH/gmB66zwNeF/HxH4mgwTlbx6J0f2HSFeGVhOAtiib
T2WXDlOAKvJqFqPZ6HiHtuLCwP/E2i2i82Q5N9gwvZaG2akDvnVLsFkS6OV6Oc7H7s5seEGCUvfC
tHJ0onSHrdCAsbK2/a5c2sfJnTkx1JizGe9fzGrD7DOmyCvGvGgf7gAeMHNIpjDHNnb4IU3Lj2lf
iYzQcWTq6oPZ/P1I+JbjJm7oq+C6mskpnzNmJC4dWiCFddDF8GO3VI2zVwxcgp4HlLV4XBkI8Ade
gVcnBNqXy5XEvY0Yzth4FbeEM/DgM0zqtSp2jCV2hcHWa2Sc0vRlEVOWR4D2ft1hhW2tD3pc0osY
XkkkRubuea263WBOcI7jQo3WrqumbyfLn+TS13vG5gSws/KuErO8GqV5L2ucrCba/lKYr/jYt7A6
YDopJmwpt4/V0TUyw4Lfoc1x47ivrgLTk3GOuVl5I4FuOQ0GnicyMU9B/4RZlNu76ecLg1TOVwua
fo03AYxOnCm+Q5Wo0zTVuKaH6V/TNXyNWc1jGuj3PIrtm+2ztG7kbnWsKWZIseyHgVAzJtLwuyDg
syMTt8ZyfpZxvomUsAMxNu+IezV8pjXBTnMZscR6LCc6y8zDSyZxPuNcN+ed7OsrdlYmCDgH+tr5
8fHiRsqO/Kx5MkxaCo+BFtWf1e/FElOaseGBwpzpmPaLpGGuvD4PsPxLF4mLsfTr0WMwv9NXwHZo
qA5pGXXbz2jjoAjrzCW5frJfHYeAitXroyZz3kkA2DeFb8AcNlhBahdPs1kgnCX5aigEh0/Hdn4p
pkYE89N7YizvtJ3+VMPwKHyNNaKf7pRdfBnE2BpZcrPr1KSadx7w/N7VS3uoqTBqwSkJTKVhANgN
B7E+LPN8UsaAG8vLP4BW70sGAKtAoGk01WnMGryETD3sbi1jFjgBU3MSdiOx2hiX29eu5RfOzPUt
Sc0HP9Eymij7OxfJvJ909nVdy2LTo9PkoXhcgu5T5U6U+uMN9hsibx8I/uoCJtLvCPo7jNDRd1gx
P8CJ7yQoga7FI6Zb5iUTxL/mVhvbRfCbqTH2Rvb6AO+zcE1H+tieBrObBUoHiCWVZr9h10Uj3lFX
zwNOMdGID102+85C4eksDNXRen/qidr3w/JZV+qTyxZ9A3IOEhRYMJnYGZKq+K2J2im8Jp4N54ii
4KGx1k8xuUTWWPUdOYfUDkVuHPLhHigPAtGqt6NaG85zo3PLI9jYjwv/dEeeAlMA4nAw52kd4krS
iPuTMyp+DdmccTdStVGiQU5UoZ+TSDiwiPRMXR034V/qgKBfUIbjZ8BbRJpk0Le0ovnypacPIPl7
koEOmtDsk1ZcJjQC4YRAH6H9v4mP5GQ0UNZKdLlUc/5VlHj+irxCUjVZTK5qaBIG1mW3MFE99NwV
DcmVlSOuCXcAo/MFpo1cY7F6Cw8G28tMb94cnfNzIAFjPzX1n4u3qPYIT+mnxo6mnH2mxH/AoBvt
ORsYNmFy/LV7/86zxUJxVIBHTbEi8J/A7cyEmdKxI7fYzaOH358lTSu4tjuqq3Iyno3Gg4bNFT4G
Z5I9SZGKq4I93hYPkcniiWUO+D29/xxaDNUeDh5942TNeUJ6IgNZ+574vJPpvM6Oe2MZBL49rVG/
s6TbqYSS1JzvAFrMd9D/z6k+trv6WpWeAUJoWKOkRO+C4iQcJC9IMi37pGm+s4kROVbDMCjWGxPC
N0XNdFXBsVn5vuFM8Uq3e3Oyn8pBzi/j/N+SJYS/TsOjuzACdxympmVSH9gCuse81+6tpPicMm26
q40HTWBv6hlDZEP2r5uGHOb1vFv1IAsT69VUxA97dYZQw6U35F/JpO/r1Ilsh/QIDTQRk7W9l6m3
ZjO5p9sOwZxfdL06k3LwYCjK1H7CvUOGBrSMY+6+V0ISntIz/Vio05NtodXrbdjobhMLDYUSCiSg
w0nZR6SHhXjDih3sXN49vahCTyqSjnwmvxMleINhNEm1sOOhIebWow4tK1ZApDSsEqWDhqWJU3I5
DCOsd7sA4DCKP0+BJ/BH4psKD/jSSkxNURNW3vb35jixDGTIIwXXftbX8SC0MfIrHGrmkp4ayVxp
ogUBvTAQcjnEErOUrsjrc5vpXRRefiHJA9DtzIpgPhiyP/clkSul+DFTvz/5SUD8wqzeSh3Q1djT
9ATe0TPbE4TlS2ltaFYliaTqDCQyTvPuDfj8EiScoO6iUvqSSwjde4oTC23XP01sj+aKM9m0/xD5
WRwMoOHlrJjWd6Ty9UZcWvnXomakGmqLUc1e/YXCwSBDIBxnZN9FUH+uI1eRmxNLmjJObvWz6cwv
uVeshzJJj5oZbHGcC7qR3kFwlcRu7bTHvLsrEvd9I9eSuXDsk+Rz7W1G1122OTGXKs7TNEpH76E3
zPeqyAXJo1w1JOes+7VwmMsGOf4ZktUQQDCBTjkaEtEiGxIWVdO+bHjhLYvnz6OYASRZ4SUO6onX
xOF51IaXkhk3s9dtV7A+gyXgFSvtS4pcD3mNt2uwDO0VW1uC7bXYltm9OfDnEg5b7YoGbYYxonbj
iS99Ld8bmvevKVFX5la3s5dJj3sNZliBhMCUfksiGCqywu6zA9fLc2MRhASidecJfnbl7ltDQPfi
Bwkn50Qb40UI3j+wfz/jK7p5TkUpoQy2vgQVkqThMg+1QWNq6zkoMnE3poStYQfXIrAWcaMPF7Zb
+j0jzzNKE9qTso1qNx0f/5EZwsPnMQqY2wh5KDCtHrelzvSPxJxp3ydcYlB+0O4sqHY9HnfGkKgm
utbfqRoDKdMzFEE15i4Gbh8By+Qwc7ZkhN++xg3lWV/Sng+JzJ68sXmyuLodYYR9wzlpig6+fg0g
xKvxClpzvicgccfGAMSMdJfdhBluj8X7HYs7sSOofXWbqS1GhH+1Mxy6pX6Uc/Y2DzDg8Z0KXL9X
AFbRmhMgoe315jyiZNn5a68D/lp7vMZcwXaNeIYOhBHtP6IWiY8cTMj/00FbTE6J7bby1uzq1BPj
zRXaIdjNxvtwginqA5SoSmfP2nV3i7xbq/pzFHyaZdp+5frMRgYS06AXDuua5REs5XOX9q9pzV4z
16ZzwZxbYY/rnS6LM32rDTmNq5gVHjUq8zhIxXirsualc7RYJQ3GKUEqg9mYGMm7+WVd1NcyajX6
FZQkSScfu7p/yk3rNqbBoV65VCw50ZZOTeQbxsMKIhVGENQix32cGfGEzBsh5WyCIIjLVYoKwZyS
nH0ESxdrtfDDAm7O0Jk5pYH4zVE+ixcIhKjlQL8F1GOtts86hmKVqk4188gz4q1fT2E/Bzg47KYu
fe5rVYX1pAWxVv3HIIst5XAtLOerrNhkGcJoTpJNN9lVzrlym7+0a850qV9k+V1bOFJGQWFgcuV6
LkW+n/8ns+A0izellrMHETlwnIbYrobWHAxlWB3QR9js/+QNvyE5XoxAjFq7X3X7y6PQtotHPdPl
Wc/kP4iixk7Ozc9ofYMgzvd+byGIzibmUpMRzcqm6dPzBOFFyqGieR9jUX8t9nFoe7RE8NDEVCs6
nvlk6MaBjtGOsCD3NMat6g7tCpG8KL3/FsOrD8gP0/2qWWvsmNVJVUMfcmV8VQXlo6+joyBPiTnN
k2sv7p3x4jK3ZHNO7ajI1RoAXjm9mb6aIicLUgsec5ar4QS6Hd4zAeMV0g6dRSqywnheXS/sgvey
nr412TLVLoLzFIg0ahPnkVOM3AbLfp/ZP57SguG8SX9dpON4J5Ykci1xqxZgjC08K7vq/jOl4olN
AaEbvE6FpMgfQPLkgXXiQ9UuRbd5jPyBHo3EO3Ng7STQ8/pqitKkesPwAsgjnd+MIOef6+cFnNyT
UWjnVdriFeb8mWiM+r7X4tqujHPD0dsK6w39Dkj2oaShNVkMdsUdqVPlCdnYywAKYydtXldEKZec
aWFoy0W/09bbUEN/QgjT1o96Aui2mCChu7BuUaEBMPId4Ggsd8ZuVodspL/O5+q+GKw/Uet/M5tL
4qDNfdMwxTQAWUXZgpiwDHx0q2mNZ1kqclNgk6CD3hQUCfi+TIuH3hif4DM/wym+ipEw7zJn+uEO
wJC8R7q9j3kqYpTtwZ3WtHd10r4zu2Zxq6VgJtz2YkjxDLfibs4YsazigRQtKptEJdystHloE/l8
lo/KggTCqPqWSTqLYHWjJYcWQDeN5khgsSzvSzrvlnCvPULNKxhR5gXHbFa07cGvHP+6mtTPEX8o
Xqpngbe4V7AniualxRsuShIJMwdMdNCQfwz16jo5NrMz9qWTNOZDmrHJGPMzeRErUwfbiJrpNRc8
IxPoMi7BE6gDD5pgf6DghY9ReiPpFKhwoal/+bbm7lFyUd9mDO519xcoCHMsDuEQrTvTi6A4Vlmi
h8PgPBTDSjPKcGJgfofB35yjWZg5MqC4z/1xe0F2zkgsbjJXqKJdrzzWHvIU4X5Q9XcvTOBz0gFO
kG+2MaB+YroEPBeY/2k0GWqk2QMjmfpc5UUZc1jpIE/k0S6l9py1Tv7iGcUxs7eYO/Tvx8SlZ2Ll
HVmaCXqvqdijZXxkFb/cXZrMr5kSb2sVGBe/9dgPdY1CyGCuZ6jL63muvPoETQKjiB1c/XYMroU5
3rWNtpwLtf7DdphvaRjTcVLmt08ZdqZwU2dbU2sUEA28owbTqA8MYh7xrr3OzFMf2LBdg6K0N5Fg
pC32Y8m1GIsuXc6YkOcz8P+brMr+AHdnvWR2OyPYwnFdVC0TQyt70qv/1rFEJu3PGjurdc/VGsS2
m9dg/wBDdRMgbSzwm37j102egv8xd2a7kSNpln6Xvme10WjcLrqBcafvi1z7ckMoFBL3fefTz8es
GXR2TqMahQEGUxeByorKCJdEmv3LOd9R/kcr25zgnXBj1sl9IFw6m/rL6Th+hQgRsfQsC7J4QAPj
N+c5JPgXxTsMvMS31yWBNwiQD/BfRyAq7EpF0goE/EQPKtj82MbbTRF00ZksLKAfSXvA0n5DqGAT
9wtv1J+LJ1IE5JYRudpEvE5O/kQ6LTX3Euo4FeEmm8DdR2PpBQT0ooPPX0Nx82k2vIz8dJzM04KO
ICdmjD9HndXW1OsTpBjrc8xQBqHHHcFJwtnmtIL6F9t3qjcfWpSJQd5edfEeVpy1lZD2uofJh4aJ
c6cvjxX5qJ5Acryu6fJZJnA1FoLxVVekH5CwVlHIhYxA395YcFXrfArPmW9t7ayzvCrNq5MoR7hu
86OJnmRtavJhAM3P5/STkx7huMF1EKzGqY12Izg6DmU6asykNGmMOrMSwX7CThVCBPggm7VjPdKe
drFLfK+un2szX7KstZ3poCmRangZqgQFuWRTLQKCZvGHInay6GZkZiIsnZo7owG/2KSVVyfpRuaz
7sVzN24thdGhAe/BLgx1epgEfCIRrVX3rkbUZpL6KS+Yk2NXdwGtNYcaR9K6JEuhNbOTblbn3pjn
o7nM3JShn3UjYwo6MhtZBF6uH29yCFqbZvazLfEF862Eoigh3abxyCcaOtdDqudW3AJdMm2nqHfP
TTI/RiGDSNntw4mvPOyMbIcyZp8kIRshf3wkryojhh2aQ3PoJdVFA5WM+eFwUDNs6rE7GOzv4mnU
PKiiNDayvK/TBR/XZftMg91bYzAEhCuQALHtImDjGacZcx4rCbbZABLbajICRqtuQ7KkT68B8WEY
aX1gla9hAC4jr8bc+iyvCX5ncVknnJIjZKlpZMIzIsjBLgrlCf0iP9YM5WhEbkvaevVk6Myyvn02
SLts2UXKqLt3xwGKsUYUTJATqG1yKnFHJl6vVH4QVfhlhlV2CeN523ZTdLAlrURUq3hTt+5hZp+7
nw0ItFEx/Ko75ZWzfBZ68hCzF9hBfglJwyDeCn/difxw5nhNQAGgfsVt78UkNa5DIZmH+AtHrorv
8XusLUTB6JI+1GAy/LtPNBf7CbGIWsDhh47RV/UD/QsFrso8+PnowJXBKyavxJbs5my4avTG4O/u
aMWLTZ3bCuEU56w4MHBFMaTgFvSRODNJOqcDoEmnIXrScusjYnX9MI9f4cjCrCo5UxpcHYmdPKYV
y0uHk3qtEgrScn6QqiB409eR+2lsZszpxv5+o1SEpmu4mzBZUh3kR9NJb409s7aRfbyRBQecZkzm
hinswIlEXI1qxp1lBqcWauDZwRm3yWdGPRIo/VjjavANkhcKBy9o/sOJGR0cvrUxuj7TjrbjKNCI
NS/GyDuWK+Nl7suL6/jitpM209Wgt14413d5R4yPNdmhF2GQ5BrdDBE6xxAM7I4B0J2t9a8p2LlN
0ffHqLKu9eC8qJAqUK8WXe6MVDKLKe/ViAyNdn9Tl87i6f4gktZT7FK2HQYwRio/WZI1WxyEJmmv
TDAg2JH66aYHFujodwmP2k7TYjPt9oHDRHyxEoVQm7Y2GaKbxPJ/MkLhlgp6SOkUEVwDADcRdflB
5cFkoWrv8p0VUyfPs3YtCvk2I+Z3anfaw8/P8YiyJ2KnrxB2xXfmIi/qyPQhv6U6obfG8Qn2lGda
N8zpmAzpMy4UiPvM2wsQHs8mULhqCu70rGyOUrmvCbvL0RjndZBnVFaWpiEPXRmixolK5j1LeMPB
5PPtCKYFZoOU3J3f6oa9SN1QNFoWHAsUSXfYiP2jbxgPcglQ0rGfZon9Jnr57cLiRS2IqFUGmXYw
lvgkX1U8RBPuKA0hVc3EuGX92VftvaG7w7ksxnsQeyW7SGe+ZWhebzJOvlq0gcc//slBQ7XWutlY
E5NLTVcg/u6UicEP6fEuNjSe0dJ+m3DrHRNMSfd6Ws17ENjTKl3estlFBF3YU3wONNoHqJFImYBw
konoh5dOj4d1V3u+HUZ3MNimtcTG/RUuOk3RH3U3bbdlQ9vTCDEiXbOCHU4cdewTs75gzniO2vij
cah2GCjlKRr371y0L4Suid+B3VKmieqBo79a5mraBqoASmgdAW+z/KJXV1Kb03NXkXVdZPY+1Sj4
jNJ9VgWTx3LuzvbySyCDCxGU+alckDOdlhrHhshi7BUsuogDOUVOeyqLmDQf4hcdbXwcVIvlqU4s
VLr5Dtmm7vVmlLJR08A3MdNZQxCs94WT+St7mZLWacq8ZaK4iEwOFeOisuiFXJNTgchVt34Xrsov
Dbp8MisZvLGvajp5sBvYPEOha6x4onDT6M73bMe/Cqc9Jnl1hQs53noDpJwIAq/F4eU5utppEYvV
CBinlV5DFCSmk/CsZYvSdDB4qcLIK8Lyo5oQIVh55wkUWD6cd6x4Hev3BO1NxMD6Oqd6x9o5vA8q
NipVx13r2Fb6LPqZLY2ZaxSUbMPimqk7lQ3BnN0c3rrKKalHy7fCkvGJmZG/bWELPzSmG691re0+
4ziH5VpFV2syX8eLFaiLvZSP+jNet8fZlVu3Z7ZpTTWsCfsFjiYomrK7IaTax5p6lD5KkdKipJir
8rlt1D3AaAQ94birq3xf5lyH5gizyjihotEIY0f7UKTkhdRjt57n7MPR4xP34ICU03gJmfGtS2EM
+yBvMo9GgsX8jKhBbmqZIYhh31VO7Q4xG80D30yOCc8Hwe8j++ITk82BQNTgWDCBI3ePEY/eunGL
I/oolplSHOIwZRuJjWk7SgPlK+ZtrXBOlbPRk+SxkDrf/wVxT/IjxsvswXIQWg20wm5pvEVxdGqm
0EbM018NzfoZ0SwbvBAJGj/41yg9TLKcO52Egdm3gW5o6jwC2ljFfX43DxGpYn1f3sopSdak0X31
NU/AGoNRdWC5HbiQOQYW6Rre6qAj7tnMyncjQQPRkLVEfhV1dzexyGvYbaMs0a5V1FgHVsxgfgWe
LiRQjeVScRd0GAXg9qx+aRDGv2l5AiBwLuujZFvo1Om1lDpCl0lp60SxSkzVPUQKB/EWIslMV+eh
tI4I4MzTlNVfIa+KR82LJosz0g/AGNYZSvF5vi9i6LC9jR0m45HbpCJoNybic9114o3Q2Yw3w40f
653VIBVhN35mwfdIFpG7b9R4P448tkukDs3nqJ2MRHfw4L6HhfE1QJfHANiIq97DnB0mCg56iAt3
2nx3Qu5HCIem3jo1fgJFYrvia9ljzD7vvOTpEn7wTpXnfMb8lwHE92H082wXcmafsb+E3jhYLvIl
8zTwvniIEp9DG7l06sDq7IMza5Y/4m3RZZfBupXkO4hB7Es12fQoBiEE+KbdTgCCr0V7P4Fq2c7s
Y6iDyvEEiJPn0vqMMCryLjr6Mx4mLDhMSEyBwgzGxGpSBmBx3Phe47BRmAdB+O2Er5FVFvyybYq7
wquhIT5Vsh25OlHnNBFyM9+mkzXcEnmk5n/S5fVkbrLzCXsnvIL90DdBw2LUnYnsy2CbJ+ZAXcmE
t+Ty8Uu/O/q6i9ythotgN/rJKULX68L4Zkclc029AQkzt49WtlbCjq4ER1FqFk7+kNj2uc/aaS30
btqTZ9/t4cQHhxEOI2ljg874nUIiCof4wo12SjOj4EWgfeXsAY3VYS4HtxZ7Q+Y3JxEMxqqctcFL
SPQ8hSFjVww73YMVm2ed4mcV0dQ+W7MlLmYqvi1U+kd/tuKNSrV3kzblSoCRxNk80EfU01GZNUdU
B1STGbL0azYn814FVXBkjV0saW0+i0LG3SLz+4uTVf1FuRW2+e4Q70tfxXdNVSGyCndhgW2VnX53
rO12m9nKP44TRw6mDSiiGRuHSU/8dVuSSiDhlaE+R3KU1E16FeW7nnfGmY19dRwwArndQgqN/ODc
zukpDtx7zRL92dab+wqJ+yHNdOqDAAca2H+aAa4catAw99P32hG8LVlNfnBLPd4mXur27AgGvT+3
evI+YoU76H4oNoSWQdJGTgVMixAAgbJ1tP352CoqI7+wTyj5ekoaRdzzN3PfEDVq9TZlYfqoXXQn
0I8NlmbaTnQamEERKdXuT41/+S6R3EYa+UVzlrwj3f5UqZGex2liJCVTUEP6cCtTffSGIfJ3RtWy
+07iix4kWJgCbu9pyuhDIlC0DazFZmIBz/ZwOgoL3hsKalz/MRmZxeieDAMnkSaLnqKDYwguk7uW
XdmudNnFe9VxwDZRcq0mnojE1rYBWkKknfqlWHTCfgbqXnYTFjb1oiUsdNIq2rtyOIZZl578tnlv
W1giY8m4gfXLhTT5vTVJbFjN8yAn6GHLGM3OErCM44dZ9RvbkGhZSxIDfB+3Hd3gitGqQEtf3ub6
F1Uo49wJ4VdIxg7NEc8BHKW2tVDrl8MbMmra4Sp+rPr8Qc9m7jYZs2FkfeIm2AGikKtB0dlMwX3R
cpNW+mCeGBaselzkH3DVfzrLtLZ1NVAnUE71V6JAmV4O3Qk1yrthWwc2YYBz+eaF2bRVDYtx6fB5
BxvjahP8hFa6x+3DXQb4gAR6yJmTfC9L6wlq0LWNCYfKyOHpUaAxrrXGA0GLNeq06rdF0NMq14vf
DAYTjRGTmUzpStj1GWkBOWGRpxT6ShmZzDb0YtEDU7HFLhdtVLGmdQyekDSnbkCaljboQHR2X6Lt
r03rPoeuQ4wRIuQhwcVCBAEdtg08wCHNYCgrnh0Z3ioUqoQOQ1rExzGb6k6a83uPRS8woh9VGvdD
S/xLbX3AzSR5YbKfLMwqrj0+LDHxqYx+zaH/WdfsFNlslasawl3QNr90dSHT+C7OMc7+EZralMOv
2Sjuw7n4WLAXWs3sqsnOfk1KSs+2ftVW7WF2Wyb8xAsa1Zszxe6qlnaC5sV/IkhvwGK66ruEGGY0
gitlTfe0M47Zn3k/D0L4BdtrzyTgAwoDaLYkXdz1nEqo05Hpelk0nVXlW16ra2oVa7gEDGkxXhna
N2cYgj+eGjmjPR/BmQ71k8OGZkYNWSpIPPoUHTG/7BMcWoyMbLYxqKKrrt3Qi7VrzdRoX4t5RBGz
QZC4ZDRHYBQqxhAaktiQ1iBnJ0SEkeWsDbwOPRXQLQlfxnrG3dlhJC/hJK9GjJkrzTW3hUhTj3bf
091Hu2hTlnosY5uEIItUcx7t4wjtlGRm9LJYwnLzHrbE1TEhCI6CqVyZm+UG4oNOLIenWcGTXncV
uy9CjnrnKGftzpGLiBMKjaBHBdzzoVjx4xuZZ1beBtsNF4EI11tAW9fusugBUsxZabZ+qOc4pODu
IFc6Q3jfEsPUR9AFqtya0Je1KX2wNAGZFc8gUrIboyTopsvFSS/IFuXKFOumNQaqiLDTPN+fqy3A
jJ9aMNyH+/Eg44qKjIzzII8/rR5NgSwBRU55qjPqG9WBygfbzp62dF7aUOdkhhNyfp6SOQxgSFpD
+5QP834O23tqypeOl4Y4DbbnvkmNnKt0T2eXrBuIwF7AVIquMC6Zq8I6qNGcXkhJwHclPEWpylso
9hCBXPRzLCccvxvfaP/WUHy6TxUY91VISFmWuAfCCvm6xuzY2o8VO9jjbJQYQpKEz20jlNvY0C9h
ZCqtX3Hy4RKDZlAyS2TTvo+zwLmIbjzDEtWi76pJDowF8QoazAJM906OkI/MjLUiCsCbjVBJtZig
w8J+rjS8II7tbCalnrsRBVHbh91R4GG5LRlygzYN6xJfjtfm7QMk011riC3BRMNmvowkImnTeAuP
/Ky2Ao9GwQx0Y0ssxP3BNNrHZpyfFLM4D+HWl2sgytGr577BdTEYzDmG9JF4SLRgpbmZuckR32hP
nGcFG53gxQiAwo6pQO8eVYGXdXjd2mJlC+3HLWn2mBR8diI7hVj+ory6xVV/sKv5y7WnnYFiFNJY
8iPK7Bpg5dk1NfZyoeGDZF9Wdc6pZUF7sa3gjgwje9/pxdWp6vCao98mU4VEb9+mCGVmdNLfWehS
+489MThz51+SJN/AAGfgYyqH4TkfeK6t9jz2eztp7zRoO88pzOHdlLMmjBL+5ThcHKPE5Fw5byhU
UH9CVhD+XUxaS0WXsesCvtUIjt4yZ0jOkkkvxgf3OIM93INOObuaqI9OmkWHfGT4pCr3YrPb9enb
6JoccTJNug+7lI9TKsSBMeJnFdabaXazTTAqdHqomsd2uPRB+qQXPr48c0QsUBjlWaXZfBxVFS/b
t99xkNN6snKDXvCrTCw2YcrcxXUleW+WLR2Kuh6EKimlxkUXw3iuULRJspiCxuCnFHbDmtOdsWjn
Jg98qVvhL0UbnsVDVQ93zImLJwU8wAQQehf3D8Ih88wGjb4OJ/LCGF2ZJ7edi61jBEjG0mJjTWH2
ovvyS9TuKfOD8tlEoQfDfuItRTxSJSb+rcjwnyhON050Z+ZB9iGgrHhOaGaHcsy2Y5yAHM9wKcCN
nffjENxKQ0THOAj18zxNx7nhZwF5xtxFJm3ehJ+V3GbesKC4cw3rFEz6G1OGfh+0KsMuVPDdc+lJ
+mnmaEURt+Aoqek7tSSFzcwc0FswHpr08ceIxaHzU2Y8gsMTHdNZJx8py7AHdhLSoNYd/GWJCTmE
ZCYUAYbFWyqJgxnn1SBq8BihE+z5wOidaioHkWbVaoh70gxUvR+hm33MKjpYgH/qzp7x3dnTeWyN
PRC0LyQS40tpx/dVbX0xk5z2bpq+kkOBBY/4pGPckP/HYX0yXO1nVO1nXtvjZRwbfRvM5iPdPKIk
maXXMRTftqI7aWXBeqt3DaT7YnE84/mu0SqcGj3zIs4L7HHOExE1cqescqdXoeIy6aOLm9kvWm+G
12C6jovERi+tO/o/brm4GNETpPGVy2afDkW6a0sBbW6pj8H0DMgJM4RmQrNANjCwF4lxmrs6OnVp
deqqXt0ET/vGzm1747Q2RvEoPfckOP79F7jlKbtxbVgR00G8Fl6kGnH+qxWnppey/sZea0LqxG3f
IoHZ9FmRPpKyHCObPbVVN8HTe0qyJLwRwRfemLbLrJrOFs/oHhNXuOl8n3sisbMnt2X5C6Qo8mqD
srFMGhTipKhckgbbbmG123Gof8vESo51dDU1H1tV1XyHeUsoV8egBl+OgaXKSxnOdqQI1KzrnnK1
bI1G41jXyYwBZB63cF3aKxThz4pH3umDtaEMpNjAHLoCTL/u+M9NHG/SBsdAYyCDYHqJqK3jcHSN
3dBor+CPoli8wylPWKbP78javvBZ5gPDHaMVgPDNBikK9WXWMbwfwnbbhCRVQRTu8T13xGSR2gFd
ZvYQeOnfiGSWncCJC35R/hrTd9Yb9smIAp/vjVVvUzgUePeN/ubGcXMQmOJUKOpzGjr3GkFYZ60L
rV3CuIHZc3OTaMd2Wew++FrtnqdAvi4vNKPr8aVrLGSTTrMbyCC+mHZW7Yae6jgFvC38d8sJ7mcX
W2bKVm4DBx7Wg55GF8WBl+GL7kLNOUtXoOkTKUp7CC2hkzHRAHThylHfQBMvzzkmH8gG2XoMcItb
cUNAJb48kNFfxCf0jLCahtf2hGbKObkGYtxBlDe9QJYbZnBgLWxHBnJMZtqQcro8wICpAZJlO3nW
UGMyAk+/iB99dGkA8hreX0tKiKnjYKSMfh79MdppfvXVl05y0PkxwnlsNiBLBDmIFlvM1jk2bO2p
sbt+C8bBXEeNYR6c5Ghoe324D6MHaqrJ4ytC1eXb5klq1rmjU8Zp9CnDn6aaH/W6voXMaEt9+eJz
fgkbd4sIUmFnyd3iw2qQazuIOp49wdCgywLtgOKyOxAD4dobqjT/pmIEb0BNd1XGEC2KMDkI5ADt
JOUut34HIeqmcH4tMLFs4KE3ODzFKVCothsbG0DI/KTszDPGBv/GvZlVBnukDB13G6Yg13MGOE8N
ZDVGifHVns29bdM5hJbhUbXdqmBBWU0LjOKzqNlJtItSPkJ7HMyQyAOfl1yX1c0ZmFCDIBhwK3L7
gaD3Q3uhzTypkt8ReuzslfnGcpmSIzc3bL5/4hB9GeIPD4b9tisGCrCRL4IkMpezXK4LU3qTRcVZ
4U7jTGYvEJAvFt/ZuYXoJoRDJRPge/xZOxEQOoQwbF/qD9PMRqEaHRo8Yf56EJtO8FGSGSoIc2Gg
WdFSVDUOy9CAP1QkIMKrYF+X7HP8AfBJPSFyNkcAEan72TsgeEY9eGtmfEdDzUNbVfZbpuNu9ElX
g/HyVUQGms/5lKagKHq7A4iE4i/WCKVVHSZVfcwfkSBt3Kr7DW+M1bsDVwIUhdWkA5ttfJhT7f8U
gX2r9fSJnQvqpuyjGowIPSNECHD9aAdovtLQ3veAGwjU2VmULF7KDAuQX/QjG5b8JOwAC/KozBnq
Oc2vuKTmgrcFf9fFame1zArVfevTzxIdvYsDwcY54hYvbTqXkvOobgHAjTNKdSdbMRJgQjpZv5ts
fDSLieaTpnqqqxXUIQ2xbfE66BxxBCsWqyAMPykSu5HfZhF8F2iavRUhcuBRcnrhcFr304TAIn2Z
5VRvxzrbMUVMtmZGn5FDgVo1sof0V9HJtDK7ayUWAhttqM+GBucfv2RTflVuSBQ5orqgh5wYu/02
i/qXHvitXvKdZ+OeTmF8IBJcWc1HEM/jTkIrQNVc3vp5+VcmaMgmVTe+SqpW8qCx13REG8Xk9NLM
BEWLSxgkpM7YuO+077CLzzrQV6DFg8x+eGfOmPMBmuUQXag//pvwrj+Il0U6BUV++P1v/2KrBcSp
GEcwbpYKJ9jC//0THDvE/1SWYeXsQOWPG99tALoB2uv14Iu3fD25bGYQK6HaWwBYjYjOQ9vccsN6
g27xe1Eqr60RCfRQq6NN/Y2MfSfLJ8OWlzlLyyPW4As6iIjsk19FOLxzVT4kSQ8dOyvuRdtuoKFQ
JCJl4GZxS+dXr59gczb/TXyFbvyf3Gi+UMeSAiq2lLrzF9DvzJnpRO7o7Ki0SbgF1r4qA3yIEyHE
DnIAhHpvfd1YO0dmGM36UiDUwECvFSbMgJ5nuzYvQdfs2RSx8VxAyC4nmMEcjIYuvy9y1iOGz+Yc
JhsjRkId5/IXuoq0LACvMLWKnWMb4LCtmefrSZ1zBBUno7CO5CTjvK8e0xLJxxJ/DHAmue+N9B2E
zpuWDneDpi2PEeMTNoF4IfyXmT9yxaL2FEVYQ6YBwV4SVnvX1/B56EO9Qy9tVndUG0dV7KQArtgZ
5kM/J/zloXHUDBdhNskCnF75IwrYEwpE/JxazN6j5X+djD3V3hmmrkAUE7g8sqzznejljxenNAEx
gi06GpPzinEB3tA2qIlfUpBvQdp4tWYdMtsaV3aMfqFJ28e0NQ4IPW0Gn/hWQGlZRvjaWO11jpMf
wDk/eRV/lQIHYczra2RExjj2dCAidtVW2g4WGXwKiydRxukdmZzbxoo/2nJZw+Khqpad59CPexaa
7optOvMPKZ/tJYo1fVKuBzsOL00PsKsiDolRyP0QiVf4eCgoGYVwromvsanKjZNZVDdSHUPB32jw
Fcf6P5mGtrx17hIURAcvod/af+HQZnmjeCAV7F3HX2UzdUXJkBNOiGBKgsods58FKSP7XTS1v8Ok
ii2MK91Bl40jsro4Y/d7tjPp1TZT5MUD6tvaBy0Qvub0p9HrBlOZ9Yr3GgSKhXHDjfZWjXZDxoX0
QpBAGcZXtsj8CQUeWW1BHowpv2VWP7kwpk2rpSdMFPNe1Gwo8GsvJqnixYoD/nIuh9H03+yxe/IX
K0oJQnjNiohrAsomqBa+jLo5igWu5pdoxG0ij/nGHlwTuLZi3ir5Sp0M5tBk6QBTKEz/MV/Y/C9e
d9fUSUNw+BXM8ILe/tO5FuW9D0qxdnd18xb20ateHlOtPU0Wy7Y4ZPSj6xbhQ+gwYBuC1lWdpyXk
j6X6JCge1fvQ0ATbfY78MfHavge9FwZfBP6iGyDGbixiGA5l+cJOjzHauLej/iuIeEPTT7OBIaoH
F6NWe2h1x7JpX/OMJ9fV7VdHDvvB4huDMRiLGFgAU/ioW9LzH3cnRT+GETv1mKIc+LRfaYnYrYo/
opzqyInqnLvo+x9/s5bQib9ikUHlWA4HI7hQ7OL/+ZsVyFCzdCtzd6MsPiYj/tKRFQKqffkYm6Wk
YGkMGzz9mAb/x1Eja2yQwMBmNz6JAJ4w+9d//IHs/4LTzAsixXJY68LV//KBypiXg5mPu7MRgrG8
iT6d9DFNIEapwauG4ZgL7X3uAXjOoXPI/WNX1o/ESVBmSUR86Ofp7nk9JsP4AnIq45ApAIGsRSc3
ycgrwIbrI8rKo1qgnEpCNfUd882A3iE0qP2g+38n33E0UI6l/WvmFMciGfDZcd95XePqPPIwoabs
SRY+qJwKU/9ioEvlBQbG4LkAFVe9JB3iMrYPQ2DX93PjX4YMgKelsSAfDHIjf+cO5iyIs69zNQYX
dIJCX4TfQUppk7meYaQ7wtLOy0FnVDxvvYreg5Hez9ZJOAgnLiV+MtDnPobSfAzL+e0f/xzUcin+
uTqwBbstE90hmFp4kcZfwhbQZc4Q4DmnCj6ll00l2RTgbUfGY62dnMvkQRHgHEURWcBQW0T+K/ap
6FNCGNQQV+txwSuz9MhXeIBXUqMLiCHARhMPOMdx1IGHRrlgDA4yd8f0mlZNS5LBxpjoRPrpubco
p4m8+MpS3J9aVdyPjAg8uKob9G/Omrihu2Z5OWE28Y0onb+fI/9UNs3T/0XqDNExX0VJEixr+3/f
fRdLrkvz1wCb/w+jaSQ/8j+elT/F5Gz+3yXjSF0RffGvf47e+U/BOP+jaT6zP0fi/P1f+F+JONbf
hG4vCYA2+YmutcQqwMZq/+1fHPdv5D1YptJtBXbnj9/5j0gc/u9Uwko30cibJmfk/47EUX/TDbJG
lqAI3gZLmv9UJI5w/pIf4lBsucribzNI3daVvtxdf7qbmpYxEXpQgxFgqvZjZ8oL8U/uHjjBvEoV
8YD5EBMfak1ocPI0WMk5wLjhI+TRUsy9Ie8wifNWKeh6MclumoykoU052OCyGFnsa4Bo75Lw8kvq
QuzybNft3MU0O/nH1FZoX6QdnZgY6ddIOv6+DKpkn1D47vrCdz+0iuTv0Z/11cQQrncBVMIl2LXd
7D5Ebmyda11z92PRhR43B9maBqciiTdq60A4AGlbqFO71PCdiWytn7nJLFP29+RST8fQ1swXN2Aw
qlw2wkhCipdE15p9viia9bHLtu6YOud0ZPU0VVNLOKFqdh2hsndRoKu7htCafWWEwAvcjNVkhmzm
rmyVtrdUDOvLrwmhaB13o+G1e5DgHKHKsW8WVY/NvCr9b6vGCuI3qHqFSqp9y/f0xU4gd2IETlil
I4WiOXcHD88d/RAtupfrc3osTUKyQbF3GxSsS25Plt5GrUEXyE2wSib0fZphDvelBHGehqGxFXlI
PlhrFCg+8UVSrY5caR2BD3G4dCFVgaKiIIpuiirluTR/V7Awo+fEiLDncMA6W8MJlKBztw4lOyfm
wD6fuGMo+Jl5Rz65g7xSZF6TF8GjDFsqOHmYffGrWahyeRL/wpcG1t+AiA4bs/7yWwmqBIneii6h
PzqkoPqdXkEkLN38OlZLYKJf8h/Qez0rYL4EJgNjqkq4SVXyaLOOoANppEbjZ88HMq2HbbdYeR1S
xLZxHGfwBaucRX7v2+fOjmJm8qE/PblhX5/7WrnfdJb6a4Ff4M5HTQW8rSaMoKr6EAmQqT2k7O4P
Y2vaI4+HzI69AwNp1PrqGPTYt5SZBAdysfls0yAOGZTYk6hSH9Ks1d1C8FSI+8i6tFzacOYZ6J+k
1NxjLVS3jocx22slBjqjNdq95iMKEjYZL+mQmxdzFMbRdxDLhCmNkgwB1bpdMuzdDgIGme85SojG
gefSdS+J1vNXGUln8bmsbmsJOFABEnw0jfhq8YWwainSTxTdMRupJP7ENMrVXyZo0hM3J/jcF0+N
MAtr29mW3GghD//gEtbrFgrtRkoS6+TDrMzSoDL5yRoJhvowwoUet0dmKcNDaaIABSYZExIQJeqU
9gNytxmBAyUx++6GXTKgf4FW2LTsYp8PBIjzsGl3vYz95w7/C/RvNXZXOWCUMKx+YM055y4zusa0
90vQMruQuTXWHGfZ3TKC9yIA4js3iVo4drJEOaHqA1uZZAPXjFY+p7dl5zgWrLMZ1YKykexbefdh
wsdtojC4Uy7NsurvcwtjoTEIjTFN63rUWd22GztAk+0wP7RaR1jyqGmIPWIwNJXoLGBcqbvHFqcd
/ZS4Hl7o0kSYmwwNFsNauzfcqO/WXeXHV2PojQM68+ElIqVpwzwiOvUR9Qkov96bc4rwrmm0M09f
fIg5Ln/1oowAo5JyWCgEOFiwupegsOULHHPNM6bEf6QC7L/1dja3U9hZTwWL/42LxuFV68rm3bBQ
Fg44Rg8ppIZ68bQ5h8yiKU/Crrvr5qHb84diEOij1JtSp4Ka9q3hgG7baJXgi4YRzmB1MFIQQqRn
PuhJ8BPMzKISpxBevIZzYqD9oRcGCw7Ab5awPfM5unE0FG8Vi06Y5mIY9rHTlGcZWP+TvfPakdxY
t/SrHJx7CmTQBHkxA0x6UzbLdFXdEGW66cmgCbqnn4+9dQa9Wxvacy4HGAloQILUnZWZjPjNWt+q
H7qpizKa/cSBVTMMoDjc1ofqFzMeP9b0di+t9Nhr1KbMyQ6vhhs9Qbzh7R/jjQuI4uJa5PIg85TB
auzq2ILIaP9Ie9rqITUAIoRJeqPjqOOiENPz5ARsuR2rjTaOtKrruJBJtHfbYNzFEKXg34/lUc1V
eGrGHk64x9pvX5nMYzn28o0kFOXSt02/S0E+H0udTy9CxczYhng4T10tn0r6/5sAEPEeHIH6oN4s
jrabOtcK1Da6xipDwK4BKE657lYCYzkXQ2WF36U/5d+ZRLc/hnD035hh4SmKR6w+kMWCvUqMEKWU
ad9G6BM2A8q/nUjbYTtUfhrtdAiSuRx973aQDHhYCeafRkvAotUlzVtYY6sAfwG8g75DH/PWtAnB
zYgukTrbKT8Prrwitg8u5p2TyRaAiJJZ3Blq9F/qnF1IypOx6RyzfM9LFT8qH1iSldjRbVmq7tJa
XrpLOxc5rlMW31wwqoBng+zTSHkTq76or37KDQyNI04PNCixEb4pteRx5ph7zL7duFnjn4FwtSwA
JuMoWBb9gFccnVqlNAh4wGuZAIHqZ1F7EaKeOXyH8s32IMfC0UF/lE66/a5wMnwrbCNAEpd4eJ48
iynBVJbJLkLnjKIRpw08hR6FXoufpbbEIo4UfGl1z0NHugX2A3ctAtKiLZXI736V1ZvZAiHpKv6g
lVPmk31rLVr7j65BjRDkRExPypNbG7f8rWSVeBtK9p+j7QMT7Yr0ofdmQz42s83mI0RkU4D8DTiG
OcgjJ/uEEY5BTybzPaxqNKRGX0QfDjTKO+VYi+w6RF9nuyxTpxo5zCgQ9Echt4IhbBSZ+B5ONlPL
myk2n9vZxkSnId3y48eoEGT7ziHlgVWKsAVDVrX5law6NCdJCTIybyOomYXpAmhdaAnWOorG9uiQ
p7kfVIwOJ5QZrawRp81JVxFDIDkR/rsXrAoF+47RxLNLNoi2EEObDKz0mM8eQRc9VEmFKwk2bt/E
zUnxeGUDEM4xTm98DYx/7ZTko17cPAHTN0F/BEcYt5m4VWGLdJQrcUyvE3sakpc6MUX2wUike9VU
ARShRs2WEFxA524iFLQwgFoZwDBoPASCU+tbPi4ebw6vzFEjIm7mKUw2OigqOKBJqJ0ds9PoWVbC
r7CDhi1zhbZDNBsrCbKy68foYtuFCeIGrpe/z5ulZfQKZ74LY8IlVhTzpDOpSoK3cLJKpndNNFr7
qOmyB4b93sUaZPSWmHnwGlDCYgMoSuh5q9jSGnbEGLsfZYc+cW1MBRtJvHriWWjH+ZHbUF3JzojN
L63FXDyEhqEJQIsBS2fLogdHQwPRbSgAaLEs9eoTAQAlwd7wnbPMG+4YfsSX1kj1TgVV+dWPrYIm
aRAshYVoTTXAjjqYKgxr/nzFtj+8mS0t201dj3w5ejaJO0LpFLMVDSFX9L576vMCu2gPgQYxhblF
0ac2jcKt5adudBSqKr7RbI437YzyTEk/WJyZ3nFAPrBiJs7XSGLIOfqeqe59NER7VfvNlxn26XEw
VH0oFHad0pCEtITzd4JvAvJnlx1VmJMENvo+ikYqRyJcVHHwQGsTIUFwZYVnalt7NUBzxPI3JRKc
rYFCF0qza2+CihWMRUDtGk74EkWNizOM65ZYOwCmBCU0+84EJ9Wgy71tp+yzrGbjQPoFtnQVz89O
Zhcf5NRWVygRjLsmn7rrpEhZnqMoe44a2e8zA9mxakICHCK7R04DHLIVc/dM3rsEcMOa/ZtPTN+1
B4CN1B2cWdjHuk3Qj+le5yOs5bmdp1WJL/46igvIsqisbjzXn1jjWWiOwtDY8A523rGduvKBwyt5
B80Kll4UPmp/Hv2vEpjwvch8dZ7MfngaMOYXzIR8VNva6+K3QKfuQzeELuwDn6aHJHKaAzZbDEbd
6UDOmfVgKKLspghJgO+jByTNBoehLMtzFRLXG5CPdZGaGJ1tnmr3sVRRQYQIWFtp+lh3k+mAqim6
oD2GiCjD+Ohi795CT0E6VoFme2BZE76KMMAh5BgtJ1julN9SyASHjs5j7Rtz8Zx0cfws7aJ88LTd
U6QieqmCgsRz/MmENbk8fMm8kSQvf6DoYvDsNPW1xwW+diOVXxdMnK8jZQNvtF3E/ZZJCleawCsY
HJaHfeXsU9rMK8mS4Vz1/OgMwvUOi7t3MKOMzLLId55CiycHIhrbfGaBDqI0lKFOXhd7Q832Gzhx
edcHymNoO3KfOy2KME+r6aEqUrEfe5NE6KiWodp4VWetqd2wsvoqAAtFYiHZOLpOn4zeMtxViXj0
R9EoxB7RsjcZMDlX3PBy1cDvucTm0L/BEOSIgybzbLdVeOWWA3wNxTJUpv1L7fbdXZQx3WZKVl7H
U5Nti5kQlwGe6n5KFAiavIc/YOQlLrrcybdB7ILuxBKxx9PtPyt27YtFp2GNKAskUqLdiYXJTm9n
rQTYTQabibqxIIE/SFmOR2OastPkJ6xLo7htLzBtwfalThC6W59cxVUp6dN5+MaFXpIm32zKrNMw
tf0l91Pv2EC8PKee7RKnNVOwEL7hqq86tNynqpjb6yQ0kbn6pV8jxrTSe2a97hX6TmsT65brXFap
3g4OJeRmnjCgIfoteyAF0YRteAg9eKagcI4FASivjRBgRMKooRb0yWw0LPtieIO/QzSKABKByU73
C9oEw2zMoE54t4sQYDcPQX4niHE4Ybf2oRiwII+9yAV7hE+8xI9E11xOMEPZ6e1aAd5J9uk3yxv9
IxRsgTHZtdZhxYq6KDWyJoyCsPt8BKBj0udPCiEPngceJ7pEMuej1Hyq4ZxtuDzTa0lU42qIjPg0
CNXBeZ8X4HwaFZshKqGsY1Y3QCMkdbIlHNJHDyJxB/YKymCeIbftpG08yDFDW83hfS4Xk6NTi3qF
Wm34yO2w5iGcyCtYg5ojdsML0ms36niojL7cpVoFlDUmBtWapK61E5GQqUaWgDStlcIHgB5uM3pC
3GcT+7sWZSoYc0sTANRQ0OcY1recqdW7gQ3pHqfT/Gw6iFnSYYoPUZb42xCGw9b1xpRoi5K9GN+C
8qaKFsuBKdH5Nmaw56S3DjR+5P+VnrWxEEoT99dG15kiwQ9e53gWs8XQp4mrS1Fzc+XzOEBcHKKb
GEkSF38C9tBhjHWkfOr53FWyc3MiXHH7iQ+7S9lx93A2Ta0wnkBoIgmpqobhSIiue2uCttqZfRUd
RFlRz01sX96tvvgcIpMh+XL6m4VpHBtCQl9QyAX3UD9c7ItVvYOtKl8S5iYbhkf5NkodZgQovLam
rutbexLcUKlyN4NZpKd46rKPmdUchfvMJt9xaBAQHcVq56o8+qToq/ZZz8cCmcbkZp+AlZkzptsu
oBzD84UFIjatk2BnTtJI5sL5gNF2E5Huua2dsd0Nvemee2MwbC7KKfrWa0YsUwWTMaOY2vE+wWsP
ceKdQmohKFNVxRxbmw+jL/NLDBN8g4nDuc0GD3u1SQpVbhtptXXJA4Ae7JobYuKCbaGQBnb5wA40
Yk/n9JrICCn0rpyVf9VbCqkBAUmvkw1xVecoMcq6SRl09WjVqiq5nSKLPZbFJ4z/JGDTK4TzwQQJ
TkuftFeaVJmPykihhdDVnVpcYbdVMRD4lJV98JD3GFdWaPqdbxjYWK1QBCDnragInMVLHdFmttZ4
19ikQ5VBHD95UrorFM/E0PWtc2d0Zn2fOn2DqXCa8isyf8Bf60A8wya3tlNRua8jSlpWwli4+NZ2
7qdV58ODCYL6PPUshzZl2/YHFj3EvGRs9s+oONoHy5fGN89v0PyBoL1D3BK+sTq3z4QIx/sKBddd
Hw71JROuR9zQMFxSPzJeqyzSGMuTpgUE0BYvfkmyyIoo3p/tuMnXFQXFgFyexvGc2LFxN4rJOZuZ
QxfgGuY5c9zuvo84egwz8Q61iSb3maOv1h/ZbC9m/rhnQ+qk+h79sbiZZocu/JcJ+N0/tjK/5pw7
/rKN+WVb85e58m/bGq+O0RZFOj5GPN3jR+e4afoyd9KJjxVS7cUQVpJC6Pg8qreDL/nkSI3R5dqa
ZvhSteNj4R+sXIyHPOvhqXeO5Z2deWZupkXF6QotBh9h1Fo4WuAroEq3F/X7KjAxMm+oLzABaBXT
7bjdLqoMdvgBAZwLAGPmGmk6HB4z8r8rJr7iqgvtSKxFU7fXlTI7AMAGLhY9SgOnkO+bgIdrF9kI
4moyIhHQL4B7Y7xEnSr2s23cxZwhA7rhqQMg5XdgUgQuzBi130qb4uIpakgv8obrqe6rh4TPlusS
eRE4BYY7bYjt0y+zXaGJYKgCdAqoZDbS898QAIcbftkIb2TbRhnOFmuBQri93Hht+jURZ+906jpu
rG/IROGrjeVhnBZkiEYeVsJReLUSVT7UTeRcKTA8MDWdN/LYvg+Oc3ZSUoVwd9u3swvxUagBBfQ8
ybdQlG/VWGroD+ERjp+J+A1lddB/BmAoqNxdcjvteuCprZ/IlVuw8MiwrZTksCJ5T0UxbKxhQAEe
vCmrNK4YaXu7TsbjuRQxZgro9ByJQQEDuC+uQCZBXZglLhCdP7qeeZKAMTez0ME6NspLL4eDaUPq
NJsHZL4H0ldQagcDpVwgVwGCM1zvoCDztl1XC0q5J4GNwXI2bDjfXAKYohce9iflqRef3D6co/Yh
A8ELA+2uhr20smZ9TQyJvcExmtBndi8VUiAgbaTwpsgYN/D9oREy2MVY2KwcBrGbcsSIowP/USYx
ikFI4RujKxocLUUFPiL94JbjMoHXn7sPiaJJqnOr3YBb+WJcN636tD24PuYG8rfyrkR/XVkcZyPY
ljYlUCGSuKb1V0W22Dg2gPnq7LGOqteZt4v/jsCKqpkAwBIglrvVG93GE05I5KKYfzdRKsPuBNq0
7k6BEALCtow23BAPhewB6lDGsOw5aA0I1xywQwCwefUb90Jk27yOs+5Q1+ITr/+tUPKrQbK1auvU
xWJg3oZ9BXeFhbYdMWBLc+ttWhg5LTN1JiuCgSmKo1CeZ+ywCe5NrN9c6CXtHes+hEnzKHFw999w
nYJHbX2x7pZcJCXUVT4h+60InNjQr7w6dW9vB2MQm2TuiYqagju/Nenqivxh9sR1YRmHQStsUCOk
KqN/blX6I9Ckl7UcHxtmsibz735izuB/kAt36losSD+tQSnVw1YM4RPUqycNf2AVpc2VWUZrlkw7
kjiIemxh8LRNidQ8vcqNZaKXBM42JlMI7yqalq4W3Mzektillf/kelSJqYP6JZiFv23RyZ+9uX/1
DGJNbKnKVV0NeIKt7CXDHLyRrbqYGC2lGvm5ydxRnVusNS0nHihzT253Ab3WRlAZ+Q/orTra9PJF
ZMWDbPtb18ivVc+9nQGiyHgy+AYSC4knGvWIdB8H0D7A3QsMgAG2EhbzjRRvOKpp4pP+zIjvltXG
plXed3J7nmibX+JFjWboEGOWeHcLzss4EBe7j80TU8L+QAQ6ceOIXRh2Td9ZW6IXCnjaIMvS8CcJ
Et4q9rdF7CebcAmz8X35PSjIDQ2i/NLZy0Eva3c/hfV0MayAL1yIyoypyPckTF8wy7Bsd8hHRsve
jvK9Vs2nLiQStoRvadIg43I12Q2eQ01JMfhZgTgL4gCaSRUTNTmhn8ssGBBzW1N7ZWn1YIa0BhrT
wH0UJ/6JbAtWG3V8W8bzFxTL4QS7K9lIg2jJKDiYrGdY99xleVjvJSqNy6w6LENTOeIPnEEqWGvT
76DeJzPEoYCkQDZ41eIpN7v8R+kAktQ+GzbGxKegh7lqRhPKKjU/B8TdFNRnsQEFz6jKD1A/y8Ag
RwuO1/NYxEm5NmVwdgeDz38GBERwMhmMYJwYg8wYnuqtK0jjqBIWS15/JoBppk+tonVgpSdGnySf
dO51WuhvNhvcDckZPAeR9dopWD5V5zwPk/Pk4YwSkhTXfsIiSLLsV12kzIuSaddbDnx9eF3HWLiL
niP9xA/IWJBQmKaDZQWL6JWljE/wPe9vabXJbZKI8TmZ2OGQR6J2jsjQXLgsPz9yN6W4CnGp25Nx
sQysyEk6HpPBBsCsa/4A0v8AF1r55+A1YlUnM5x5sEhgjNHxEgGIuIZRjgjyaDMAcYW8m7jQ6cy0
zS4qm4dnWQ+MaGN7aLz1LErSdUHdxzhGuAaMsrQ6FgzFTEJhSYPTVOPraA7YgpwpwV/ZWgNkOyPo
UGywsZ6ua6szrW1omiRq9KZlflW1MW2bMCkfMxlZLxhJPGLkWhZrPe/mtm1c8aSJYL3V3Zh7mwLg
SLcNJzf7/FXS8GdJ1f4UGfwfkcZv//g//y/EH/8PyTqsRQ7xS1m5ee/e/0lYcfWOQPv9a/j+Xf0q
r/jz//uHvkLafyDK8lxXWMIxhe2grfuHvkJaf0jbs0H4SCuQAvv0f/7Hn/oKS/zhIDT2A7o3D9LH
Urz+qa/w/xDIE1BEuhbaYl/+t+QV4i/CP3QfaNkEL8JzGQ0v4otfxBUJ0epjWofRVuNL2CUyac+u
thB5zcQoVto+Gsx5QTq16doN/WpTRPBwFVXsui6cchdLVM+zIjM5XlxlLeaOY+YEZ0uwabdz/n0w
BMG1pVnG/fJG/6v6/bfy3fH4mz6IibnjIE8xf5MsgrCMTdeEEkEaBDDn/L4a3ttQmzeU6t8MIISM
sLneSpOjPnWpxKqauKx8CgcY5ERXzx2BLZYTn6VEilz44ckcCyTAk6qOTaP3ISHpe0/FOAbYIzwQ
qbrA8hmhjRU4gEq/LsSAVcneoXefpC/LbWez/DAYu1mKULikAg/hwVy7cvF3z8OEJpHAGa/z7rtY
FScRGdHV378n4jepzPKekANnIQe1JStw7zfV9mikBFVLMl9yxbwlt6wYnn10O1tkfGMqOTrCOJUT
mKop8O1bI3XwPRXrLoDj4zHO1LEZPERO+OrEZEfMcWXuOuhYN9TjsE3a6tQPTPTdHhqnU1WblmTR
cGxfGr9EOJDkz06iyaLCofv3P9ZPhc8vndryY/mBI83A9Hw4mi5ip1+/pL0MNEFvQ7w17Uc1+Mkx
nujUB6g7x9nt8nMLlbjnQDwjO1FX6KrJ9Z20f/o3L+MvMkvWr5YtmB2bjqCh+k387/peNnSmC3nS
jT7tquKhCYqJpCDxSDTqGLnJczYOLtdSfRjK8LGPieNtdX5dLSiyv38x9u8vRoJDRxDlmdQxzAP8
31RRMnS9OYUPzIOnr0VT2k9DRQas79MaYFMdA0o4VAFHTCPTptHEKvRf89iGt6NmauS201I9xhMl
kkNOaDXUezdoBiAq0DZ9ZT7HcTPgaZavJC4z1VP199DxYwxWOYBZ9Cu3lIJrx7Pp9FL7yZ2gEJPW
vplSSLH//R81cNhb+ciF+et3+feEwCoBB8KP2lBueHHc3WrUovUQAu1VTOA7+QEqxtqzDfhwYlQy
9o0q8ZulKfQQZQZXZRRUO1kuuWkIBE5p07FWCvqlrfNgyTgT7AINGhTfSnqGyogPa/LTo0pzAA+V
/CAQwzzVyM2ULHDMEVE0ErLIDtKsHv7+hxV/0ZB60vR4ek1/kd3Zzm9Tib4Zxx5RbLBRmMquLHKw
1rOD3qZt5IXh6MSB3O6y0Hvsw3sIQW8iTJO9aRQoTro5OeKJIuk7L74KORB15eOdd72+WME0eBMN
fNm/f7kW1+GvQxSHVa0lXQd/eYCiBTngPz+aRTKzMYvyaIv+m1w9L7euujtraWhmExEEVEh/z76h
uKFNDK8QUkGoivsrWHLldcl1c2cP6TJwNGjIu+4A9VlDSNj9m1f5+y23vEp2OjCiuH8t9/dbTtdj
HwvbMzaeVf9MWf7ATgf6E/TpLfa4fWvLk9mwaMlVeaIvM7nsABj8/av4F4+s9E0uelPSNlnC++2u
NRwzlDgC5MY1Ov882QZ5DkrNG1byE6bUziXuSQ5Xomj0JiOycygRIM4KQtkkJvNZhQxUWNWSvapf
hEy/5exARF+dhNG+dy4igXEIIMT3rveGk/4ILmHY4+7DvRLmG4SO7Tc693xVhU857u1XFjDBegwX
wC+Zvv/meraW6/fXM5u3nIWcD72JMsV0vd+u547UsQyFGTSndPhhAXHaoy1ZUirtJfcbsWSXSuvU
dw9WXZmXch7aQ8ecdasKTOlg2dZiYmv/95+A+MuLkr7rSsfxAmELYZvLt/mXamewkiqQQC14e/uV
WWx/npuNUVzPFmDKdMCcEaHp2zqx41xiZTwQzkErdIWDNzzTUfHdJSHQYH5zYtBuf4Pwe2RiiH5B
jlectArtYYFOo+v1ZWYQ8/cv31qe/X96T30GrdyEy/mA/eD3rzGxKXbrOQ7O6x5fnhOYxlmz7Z8C
VGhpDVNAFLQCXW3a51j44yHuWuyKQHREiezo71/MXypHydnhmUxtAotywwmWC+qX97JxQmyHgmSD
MjA78h6/pqgcrqC/HdwgHM5BptUtm0fv4Hq4V/AvRAevKtFkOi0GwdY2nq2qsg6JGW+Q/sCAJrji
egB+7JAueYiIwdxyUP7jLfz/AvXHSX3/H//5/lWQkZi0DEA+u3/qSGgELSqGXz7jvzQz/6vR5ftn
/J7/x13z/vW9jf/1b/Cnalz+wUGKW5xvAX0DG4v/6moC649FsP1Lf/JfTY0I/nC8RRiOCAVZeCCp
4/5saoT3h8dXyPUlv/qLfeK/IxpHf/3PTwq1mWkuxTCiAAe45U8Lzy9fzqpqagg1ZnwEQAWwDHpr
gbxzaYJbSEuUSjTGivi1bJMt7XK6NM4l6UuP5c9mOs6tLwsmbMoEPe+DDdHIHsEYi8ELOwp8+OZn
V175CLChVSzdeixDv94KxmIY1X0LpYEGbHI7OvkyKVzGAK1nZ5cgNRsFymZIq+hKLbOEGQL6XbcM
GgbkdQ3x4jb6WisOmnHHstGwmXIum2ep4KThTccYwyBmOqR5lxwBljGCZDri4vrAt4tOmQXKeHBR
MJzQMuHhEzRsdGIR4dNh9zwUQ2StHHMmC9sC9Ix310H9xQiotPAOVctoyBuCeTr4XmMQ3dBbQ5/v
zaDEBSii2ZbXEdiQA2ESOdbIcjZ2bSucI8yQGh9ubgCfVXNzMJa5WjG19h0c7+TULUM4KtEtoR7Z
DgWNu4pkDUxVazTjuOfcK/QM6s5vLO+pNIiY7ZcpYR3JZDNUjPsjk6GFML0JP7sS64JT92lpo2w4
E/zp5I2vh8wPwGUUef9mR/yG9AFevGHLLi7ayf3Hoki9g2GGvH9O0oHNm5jKJFiJTnXjh1ctmdhA
LjrvrmdP/T6I2nuO86q8GQaikiDyTPdEHDQ/7EFrJIV5ltDCAZJ0IEIt+02YmeVXPjnqJXc8AmUw
bgbOPgDefqNm1QsYOFar6LZC1FoPoNqS/mYqRLMdLLGMnM2+eFP03mQwaLCuK1P6EZE+iSLIJZ5L
/jgJcmpvjNH8XldWIreBXdvhDjc8QGiEPVG+b9s6EHuvyPJ7Zw6oFVQhu5NrWDGE29zILkOJHWzN
FyxE4diHuUGubgErzY9t6J91NY1PQ9HDgyWoGxUyyC0G0W04RTdFFwUnT0dFyBTXD+9L1cwvjmk5
33mbIZ6nbScQclYIlBXQ7lXGcmVVFcK90/jg6uPoQ0nZDtoqnz03za7nKHNu4tDTF+z3wYtubevR
Q3h60kwirqGas8m0zaZ8IESF6JvCn+juZkyudRKyfnBy8+SR8HHunQmOAoQ4fcXIkiE0t9WevQm6
FTWh6+1yrzpbBTpvN3YC9BhLNlFERXjfO1a466n7CQDQrcCU7YLNy7JpfGvsqSEpbGQii9PVL94J
8NLncioAgOex6kn7LHBMrgq6XtIWC/pTJqCDRW5Ll6SXxAqDd9XW46PljLQhno0SdCxFS6RbCTqI
Oi1P8FWiDGFhS71Dn2XjC3NJvoUsQwRY43ikeHtJ0joHZ+ymN9Mn4QzSBpg4A2FKT5wYUg3DSetr
R8sB1oydfqVCEb9pdq3/zSpNcPGziv3gUXpmDGCpTMkNxmTJG2M0wPk6dCasUpriQY1m82Q2hBHv
UDSRfJZWTYmsKOOHS4o6/2ElfvlqTv2YbzDwIRTVmAXIIcE3PMPmGOIPkI0ILqtOBm8sedxP4t/a
+Tx0mEDO08jjuSM8miyODAfiK8sCzVHQGJKd9CIrsjpIn0S0GE9l68Z3nVf6H9VodQ9+j9Zgi14d
KYdNvKTY1jFIx4QgLOJJgjga1kU0k1mti9qEq0qvs07YmaPOBhLHlr8NXsc5N350rCdZkCaeiWSc
s4TWL7f763ou9esc24SwGu3UkpHI/3Eq2yG5lDxRgMxioKJZGyCtjIvoJ2Ic0ds6UxEAo0VSvpJF
4n+6+WARH1ESFAlTtr9YjRXfIrCc4lUH54xrJp7Ju2rS4BYCdnBpYgEuYW7alNBhIJAl3Ym9bWCA
A/xF1JiA4ejgTs1hkL43pHDsFzbiANeR5SX4Qm4tDuwUEghfTyj5gGT8VWPrAv4uOqaRoXXWCXgK
Xtkgo9V67SQF8hhzLpoS7F7CnqwuJ2Kt+GjGgyjSgu1tpoHuhF35ltXL0i0haWLe115FZzyM/JtV
MuuJuCfDtl99T82vahTti67t9scYmX7BXlGSTTE7afRsjSZDjzSvU0wgGurfVau1EbCRiGruTKq9
cQ0lIgmvIYwJVJEaxwqpFf5wgwaiuc3oC5h491EZrpyBdLO1icKFbIfGtG+wrzikAY12fmRfjfF1
1kFERpoAnH9bW/mkCRopUc8M9uCc+6lsWK6Y1Y1pZSiYAon/yGmcAWyio6iY47ZpcZHUBhoIW8R7
ayxaBH9R94V8D5FoFo60/ExyvAh2gKnehwipg65KjAhU7DUqdkPgK3EHlolROj1HA9vGFfpqlrRB
oFJWkKxaSADpccGsap4gxkb9bMOJ8+sFXtc9IvfAlYJrrQIKm9tltLfVMtqadL6F3TzuCaJG2eY0
iU1EYs5vxrg52gL55NsVgKICJpMQMA9a2bDPiG/KCokgY8e1AirabxH2VQR31M50KElYxzkXeGpL
SLSotlwyhHmiCWbAUXfRJ/IG+wyFBQqWX494t4KSHn5dBBmM9zEjQ3uIHdSRqB/JmrNH5aiTNWla
WUSZ05sKKCJMnRZPYx3U3zGT+EdWVuU31wXjiGLKescXmz/R9VvHynK6fetN3tbRMIFno9Q/fEtV
pFH4eb6glDMPRaUe5AdM8+IUobY7I+3H8VNE0v1E6MByywuU+yj7Zj7NjmnjhsJOu+pHZpf5EJEr
wYF/C9aHOWHV5+mdtnrsw9Ws2OdIu7nIAJOzVJR86LVbvXNj5X3RR9cfs+9KkgYJAF9jcRofC/w2
F7ePm7cm9zjpOWYJtsQ1eArLoP4mPET+PYvL/eTWAylczIVvK5aP7Cj7dEkG7PHwelaePxmlHVzc
VMgbReN44HWDxijYPL/F2q5w56lkCZpwQKjNVoaJsKi+x21RgN8E+wv91XPj66nxxZPTQIqKSjf5
rLN22PdZHtxSqVQfxJ9Axs6nGdqQAJx9YJIeXGkvmk6RNeZvKbia67jsga0F+SL2ICoLeTKxf7/0
Ef9iVm/Zf6nHsW/6tu8u/Ssq4d87V3POdUYRKo+IdakgyqWY8O0qugnbiqgHmKsu9u+flQd8zPEp
+FmP5D9rE6b11CnOz5pl/Fm/4Pc0CNL9Wdv8LHMA5eb33c/ix5YexAyVE6JMMGayy+blpHCM7mvI
pXlNPFC06thuYsVw8FQbSRm9IT1fEnEBGq8SQxX3eM6nZ0KQ5n2LL+uGQyTcOyyUYYLlTXV2WUTf
IWw1z0h6vQc/lkjgZTGRvgJ4GAhTSYC8SMnTc23jI1e9tnFo5/j/RZQgLB9awB2ow+al+vOzmgEC
D21dgx6DFEgOb1SSV48EimrRc+3W2lSkvdzqhCr+GizdvOTAKK/8UgWPRc/taTZTtzIafBFoZiKo
TuNMwX3sp4rmIxtNAt0xtbVHdESM8Vdo9j25SdCJZYdYsR2C2FVCERvqmujeZkaQHjelueHhh6AE
ovBodobBz5AW7tYarPbDyaXYseyCupz24VY2jOEBqfScz8tbgnzMOps8yvfI8quz49XmB6OvZG8H
c3aNB2OiMC7k4+CF6qxqq963AmddXmpgHR7kJ2wzJRZ3EroQRRESM8XqaPhOAN7RzBaNFfVUT5If
eNyb0CBKjQ8da4xrDTtq4x+wWMU3yUdyNqC6Xzcjate1RQQgQKuAwIsGwJhycoHrUWv2Qwwi2OoM
Al2JivyA5kDWAHrRR1j4fWqQHznbWned173ErjNk6EnHPqiQ8bgWfMxJy6PbBKPxbx4c+/cxmm/+
84Nj/bbRKaAVmzYtB2xthwDh2sxrNOEpElXXNfQOm0+OM22sEDUgIB5P5GH45NCCzL/SdO5kNkDp
2zl8Zm/DJJs7TUbpc1P0CscOeLB9m5kYUAMcf2zip6ChqOOjpZnSivSVMFwClN0ktl4ybQN8VGyx
xQmsJ4mhkLA7zGwLOxB3aMKbVLkzcJvIToMbjI8d6SNQ6ffkMwHhTibjuvTD8KGyq4Hh25S1Nzqs
67tprCT0h9hL72IM6nR1YRcyICqMryyoBSFNQ3csvaQjZoA0j3VfpVzDbQzxIU2T5DZLFucKWP/2
ta488y5hIICJEynS0zRGw/dMAq0kFuF/s3ceS64jaZZ+lXoBpEE54NiSIKgZiiE3sJDQWuPp58Ot
zOrsnK7uLrPe9NgsSt6MG4wg6P6Lc74zZF+KXKKcByNmC0Jj/RrrfvieRXDOcM3lmwwAHeDrSSwB
TbbonQ0kcAKhDKv0vYZQgJ+IXF9UOsQ4NEhL6x7aMRL4O+5s5dnBKv6UIwW64XmBKzzovuoF/ML2
kRNIbJ4AiaCuFe2DWWOdWWlKUO95/IgWnAkp4IlrX3tdi65Q8vSn2Y/9p2rOeKOHNnd6VJtDf8UZ
qO2GILRvbSTojwOWcHIIrSw/ynIMX2OZhyCSW8s/8YjkHtOJCgdS6HT31DHmuUxIGhWGqu3DUZe3
grhBGolfz/Q4pbWA9bM864bM1J8wUot5U/36NJimYt7noW+m265t55ciSBQfTc2ia82Xz1KyfKrY
lvguTF8+ajIuiSDLl08hOuT0JKTICNMtrei1Zi0q3YoSMXKNnFEtNVjExzlVFYoXjcoKdA6++JYE
cH+uCRCS2YMxE6rCPpOeYBvBryeOpRnLw2wNaXsxoqzTHkIWPUUKQhF3LfmzqspuEsXcOkTjKtex
Pfompbihpj9pwPhsXzWNUG8kRXWZbKpfJji2PaG8Kt0UP9DXYUIHYL9WInhn9WhNN2OJm67U/Ow9
nMd+XxrJ2HxkdthrNwG9eo9iCj8eVUzuwr5EtBIVxo+2WPa6AT1I05njulgMfZhz9FVdLSa/xe6X
+2a3baIqg42NGRCjWOQRB4ulIBAjgx8AT0yg8nq6t6KcamMYHZ37fPEYQpqS3wmhAFt7cSAmvOGb
eHEl8gR2+z6etT2BkFhcM6NU9kkH8cBcLI1KhhkpTqNo09ewno2AcPQZRNtZLtq+fPFG1gFPN+0H
qUC+1W/l4qGMFjelWqixNyO0ogxqgpticV2WUgbXZnFihn5NtLo2Vu/DIIoX/Pg3hTGS5QhwdDiI
xc9ZLM7OogqsDZNFELj4kj3kRx3Xz/BRN3nzBt4R1kGYqdVbHQYzZXPTf6minkhXxsfIC5qhrJkR
/OrFbVqQHOgVCv4lc/GiVr9cqakht3ZMsPm6Y6zmBlMs3/CG1D9wUGIsbNL/qUmsYS9eL4uGWJbp
S6900HYXd2yx+GQj0688zD8BsPcsf4bZ1pORZyDbFEn/A0t94FQee8rDMb9TnLhxg6HWSQXs/W1O
/SchGKHUotTK985ckX2eYVYo+qbIdqZfF2dC0hBtpRU9AbNB5ZFvCN8tszWcVmSXNOiHF1+M+KxG
fdyrnawOo+UbXqgNzqbVzGjNZME/9LM9upgTMLnLMP7qu3jy2BQprCusJL/4k266aa+CebRRiuOT
x9SRqtpdSfGjcsZXA4ewHR0qf54p1M3kBB16Cf3Qia2Xaf6QSiF/R8z9T0/i/zephZix2/pCg/rn
JJZzNBf1v2exMJj//ct+n6wbv7GpXJYihvg7PuV3uZCj/6bbujRQvSy7F3UZuf+BYzH5GgsRjKoa
qmAhy6D/j8m69hsLI0swqZcaX2tZ/8pkHb3DsiMr/g2BKAVYwAXExhTf4iX+2rH9abRuOIFSgNPu
sZcaT6WlPulRN/J8oy03sWtYWCBW6CiQCt23DtGg4RwdSMoiRtVXriqfSGZAmzRsIXON/dEHyL/K
4FIU9UiFUuWbbgqf50R/rRph77B3as64sPItQNMcwtVo41Bv53NsdpkbaOmtgt3lACSWHVMTcaSG
mkFwAUlP8UCQORYSdR90n7FfnzIGoSvGrkCgSV9jrM0Y301KwYsWocIXMX+IorfKsiHwRpo7GNY5
S0MsjMRItSFRCIb6aWFa0uvotaQbRSZK0m/Eap56Bl8Hovp1ym28ylqfXMEQz4oS28o2HMYVjKzT
aEKm8seXmUIZETil+zDRp9YqgR9qVhO0qpsbAByf5pwSYs/Juptt+VGJ8ZTA1VhnWUioOiWWr/al
N+hD7orBuLFSnPpsHCa1uc2mazLpyyYZBXMoHuO2aFehjuHPsheyB11vC7zY1yG0BuVjnxhfmsqr
YaXAXEJ/Q4VLekuDwNYmfRMtp4WmepURXOAgCF4Nsh4xbVSPXcpcSbGfVNUJ6ROcL40s9ASNzpoZ
PVLPCdNtPu16rXFWZqUQBWu84td7Zv/xGptAOLIKyqU/nA07Ow62dR/KmkjF5k7zbbri1rPeVXKE
AGIYWyrEI+iXwm3VPtoOln7qigkH45wdSXm44wjutwAYwonB5NC1z7QIB8NMv+mGme2E4DnnGp5x
Xn0GA7U95g6YBwQaqlP9omO5hD/CXdvhbqJbbq3yrnLCrzKqoKgAZQdzoz33nLDhDFV5mmNXraBs
qRFxwIj17/pavUH647XtCI0A6eu6pblzGeuRtg3lrorHGxYTJdOYyUtTjKfAKImAn/Gv4nXSWJrk
EfkLzklL0beXBpelnjEviLMVyot78jg/a+y2WyPWqZgVEiz9+hjzsYkAn29jkoGk3Vy0mt3q6Mhg
3alc+KXyaIREzPlh/YMDAuO98E84Jj0K40ueN/omKB7YBXlT39ylYMSU6Wg77YvT6BTfSXuy0Y8A
96lPwppW01yQ0VTdBQaVaOkQJNfjskPbBgzOuBpW9hSqRzQKp9IkMdUgXwqnUnzbyBeln1227DtD
i15Q8Qwr1Kit15k4jiPwZMxhOrhBjMCVoiRddXIHbCRAQ3jU/PK9y4uz7+BasPX0sbKDS5HwaFQa
rO7CqkD0E+yCj9xeBzN1q/AL0iWdgMCUZfIS7GHkHpjdPU7ZTzQlX4Ppf6RzeVPU6XdYGA+d6B9g
wvc4Q2ePhO15jcOb8Au13yXwYMjVmqGo5Gzae3qm4AFp57AnjwUarhmPq3REeRiOd+yt4ef6rIPI
liDeN3CJeF6Fyhx7WTm6aCVfp6SIXGiHJUBx6zz8VK2fb6J5IAvcdDRSTLtdL/Wd5Tf1faGo+zlV
d6Gm8TV+NTIa+oYtup6tCAq6MC9K3Z/UaALfndSF24XVdWhAD1VO/FoG4gf022auzkOdlx8zlVoG
6k0Bfl2YFA4Og+SjEoYjgen5Yyf4zUOfCCgzMmMbk9UkxugResy9NfPh6ZUKM5B9ShOfmT95GsxF
htbE6f3aJL94SlTcA6RTAkCAntwvnzrcFO2qwgaNagXbjpNrAfOd8A0ywn1mp+rC08H3SYTVgETP
jHs8UJm1jiw6/qLkU2iMNC3t5O+LPHrA5Qkvg36uSCEbqf0TXhkGg/CCbFVb6/BCPKichTb8DDPT
0FTXtqzj5ltcpRKkNYsjrd6AViIuxyY0Bk8j7A8bokM3os4cUNpYtv+F+69zxxBFfGBeAzReazyi
4A5zUFAlcJ82IrwqDN9IoHmHlHAhiTDcQn5eKOrJtgL1Xg4oX6GlX1AUB+u+ghQbY7E0dd4mGBIc
n1AJQfDvW/DUcNdT7MxFeY1LssgqlFyz5FByKkp82gLSyV/MeXDJcP4ehj7Zwoq6FFP8TjwxMAWw
IXNOUEPejMZi3bw6E+ut0lJuii65E2H40+PzIAjiMEzYuzXGcjRcEWeWMjNiJnbxuIQ3jK1ue6Rv
t8tqeTXFplgSBp7tyd63c5ivlc0E87mdZ+nyiH/blqGzLoXITnIJqT3LFqQO7mQxECPV6cQjpfZW
Zq0HpdHDak2Qff5E8gRAygpYKybjT5q9QrAqswTnSa63JrMmEtkFmkL6XxbReADrm1IXxiXN96iH
xX0R28051TCEO+JW7VPtYZKM28Kqnz1gBUS3IHbp6YM/sJaQGWu7Q+JIzypTa5MRIr8KQ+CiJUmd
Ek7EKmZbsCkx9R+CFlJ+a2kDJTWBPLGibinttU2tm+Q4auzLMSWOZ83Zm9Og32NSZbMW+jeGnGG1
EFKKd1P3qkyZb+OADqiPr8zWPw1/IisockgzGfOLlZDmMtYi88IwBAtGRR78MIfizWH+3OTBCEKA
ITRYZK8kAHFHFnS8mYY7q7fTT1DxzKeFju076Q7kf0nson5PmaClp4oJy+nXf4tnPdq3HKiEr+w7
O56fFbpFT8Xl7+kVpVneVlfZ4+DowLTt7IEbkfXdfEhIV8HPzCRyNHkCnHi4QNOKsC6TqVoC5F1j
iRv3gOuOfhGNh4rke1HB6IYWum9JDHW5PNKn0Wai2w/peqya7CJ8cEhNtNcCnLey0vVjMGfzuh2m
V561+VKgtXtslekaNSWbFr3ud0AHGJeUHSEaL7PdRWe7VQMO5Cw6JLcYuokXcBas16y3JwNShzV1
9Q5mWf6Qmx3OqWpkfB4Ch8j17lqJstx2hTO7RpKGDyHtUmOiY4haGdyjgozuDH1fA+A//vo30ZjG
rs/IrYpbGxSnKAxX53ipq+lYabV95FQK6+YOge3C+GKxVD0PfVFv2QrF4ZNVwFuGFlCtwFld+eoR
QvZ5YDGXyYDQPb0+kFth7tKZGpE9aEWI2HARE6gYOUdUNijOaPquRmaIbZbl38IU0M9NwU7Yb/RV
D0xnk5ty2wzOD0ENzJEIwVuXVe1Bx6g9swrf1fmbKZLYlqby1idwT6WRNW5ELtNKa3JzzzR7baXY
pqK03RvExIWWdY20mFWfAngCSx0+9y1iPQw/HcdjboNAJkqXVCT7o4lsAlINIn1J6OpOnbTZsy8x
gkWkrEzrB0XAuc/0NSEJmKIM6w0inmeQxgRLLd5ILfqZJkotaDIrHWvY2qiSbqNr00k43RFK+y1y
A0JESivcFCrAwbHZtrpzV2EuqrLBWjuRw7XQRk+VSlNtkaytz8SJdMSxBSYV+GjUZ63HWtXM5laG
YHSY8HErQH91AFvnC6ImT39oWqj2TdUztXlHQOmdn+R4McdTQcSiao3VqtWGx7IYn4xGP0O5Q8Wm
1Xujx+66qOhDI9npEp8gzTPR5zMSxXlRAdADuRUn5GkYLkbp98eMBKxej3ZJp10brPZrKkfcsD34
8kh6IOW/am32YF3vVH3cCNN21kND12Phv2JgfWrJ0LXjC3Lo/TCktBpl8tADsmE9cTvxzWonfGVn
Eq2qnguyrZ6DsXmrOKFW+hF+EPMnsqNdFYld6k/HrGJGbszJE6k3WBzzt6q0zyimPC0HkyyWrmCs
QXsoeD7rcDc3xqe1TKiMXHmsVDaYfXhk4whFO0meOG2vtUadRTwgd0aG/BElxpTbt2rpsGu2AavP
EAQKBRcgBhGbdDxfRAK+LdaszLiF0jYC30vvpcxf6haTFbVIbqq7FvvTFuo9fiYLlpxPxCiVOBIy
2IpVbEGu7K9T0zxbif5p+eN3C9VtjhyBeqhmXMXYFlCL7ybZ5LDnLTdEiGcnVptuYecHBffdqmwb
w42JqIDb1e/mwXqM6OSxSfjOOmEqj4tVxHj0smvB2m6tVH65LrPPPCu2LLaV1dyJtaKRZwfKZGUN
M41dlHNwNbuqnm/nQFvHBpJsM30YW+V1RJ2zgh/uaj2zJFzQ+xKJEFsom1rGiJhIJV9zQrbeVA9H
KvRrwsnp1mhDVsLRL3FarKdJZ8z6CCwsbqbHQp8yjGb2Lb6z20Eju5ehUKgV36bJe5gk8F0yCsQQ
T2Jj1gcnIPhZZAm+/rI4K9LWN6pm79SFuU9iH4UcCBuyXmu9dx2ufVHgweTB5gg39BOrwFerYPQa
pQmG5b5dWtws9CqdlW9QpR9y9PF2mx+4SU5Ezh20EJqjjS+QFDNP4zDoC2+KdAQ28V52uCHTPP5s
gqUpMOaXPrmdBO9sRATkalQrY1WMyimwjSOfQwpkrf60S0w0fR/gnkC7OkoK4+IFaceFgd1JK40B
ugQzK91mhKb6e4fs8xW6b3M782AUvhWg86bksNPpqoXUUWJE3dOSsMC2oAS9X3aC3yT9fxr3fFgS
eTKTyD5PiniI09RamSYSM1UtdhyMzZFV9VptrHXV+e2Rrm0/5/x6GdqTgyNzz7DLmzqVx0ggspJW
tVfGpYiNI1faJARW0r/RkkjfEOdiGbxbiBPmFTLiD7KnUlIOEQd0ExJE/Lp7TX/pU8Kq4jDaB4H+
XnFiOB0WR/RgVKedp00IA+yKolLYhFfxWjuoPVk4eeHwlBFQ5/la3YIJsi8gqF+TZrxYsjqJoPvW
a/0uwja5Ccru1ogM49KN/WZoa7HFM05nkcbbMGAyHdVMZaPmygVFPUWgiL/s4shj95jCXEJ+jnhI
COIc8pYeJvUUhvVrR+Zfbeg89sj9M3CRjURSYIXwuM4IuZDVaMcyWGBeuv9hEQhEH4i+r+xnHAt8
m7AbN9wc3zK29w7pRpt5yZa0zMLE79xy2jYg86fghTwuQObW7JZq/c7DEc4E2ZJtSFIzSws6NsJf
4U84cfZd2M55SaUFEQqrvj9kvnrKJiFBDrDanNj5ro2ZFGXQuLuCUGiWujdtlX8xnAl46Oi1Ckd7
CZV4k5Ho2oyg7WVDI2lVbx3zsbXE10++Jy1DFj6FPfuJIpwAybHwiVs6Q99R8R3XbHqMCT2OPbwG
crqZreS8gLc3VfKTEt4xEtnMhd04xP+AD4Mf9CbaBV1AD+BihrlLY4t4gK6lGlfCrdH7H33VZZsE
jF1fG7uSPKn/r5EmxDRqp/+GRpr5LdKFfz6/vdZR2dXvf1VG//3Lfp/f6r8tMRXIDCVZOsso90/K
aA3viY6bjT/HkcJo9d8GuEIsU1qA28t8Vf/TAFf/zUFnTTKDIXVypTAt/AH6/l168XcTbvBd/AdS
DNwCf5nfIpq3cOqoDIXZ/zrq4pX50/w2oDKpVVPrduQAPujVwIlTwSE2gAIG0Yqr+jqpizjMOlMQ
B0R9QULuOU3DeFTcISyPVUljeYQ1N7M1kS/xhNQJyd150IhYCqAsrUoTCkKJEBpcE62msVH4387g
M10ztK+ASjqv7pLQuLaQ5lwt1ti6DO/BvaMjA6LXrfFgebFTfyfjokcYkUE4EAQathN+dANwZWsL
MF1OwhkRzYdGzTz83eqG+etj1HFAjWSRo1gshbJvoinczGK6i+1HNaOzVyf7aZoIXGwKzwDa0VgD
DI6xfOgnLPmBWnqF/qYGxkc9+htu6S+CSy/GUh2noSAfyrKfnYEyDQN+7IYg2Drxxd1E4G22Ewon
vt9yQbEl4/xi3Xwsgv4tatKdArBvEIzu6mKYtsjHqtlaZVZwG2hvw2wSmJHaZC/0BP2BYdy0vnZp
09Y6kOYOCkseQ6UrdlHLT2eTID/YBCNG1hjtIgI3NIrjjrSWVaaQ9GUmBJmnvXkfqwxlcyciVLzS
y7ta09wUoi5Hs5eBmVs1vVbsoB7UDmWIBd0jSHC2ITZezXbDm9q3BdVYchuPo8/3SFnpZpNbSRCX
qSLIF61BdRFquR9QVjFgDu4cB9yHpeJFAmGebAKdoIKJpaS+xFnjAmIMYhl7pPtcIlGQbzhZHSsf
tlE4SaZ2xLz7jblxrOFcguOcxWMoY/VkFZF2bp1oWKRVOaEtbeg5pdGuBgJE4gAxxuBHAMFHZR9Z
COYxlBKiVoEZrKB4tXWEPqC0v5HN7cupST06DHSbceGsob8B4imRykIwC9E+0NkyhfzoS6qJeAKy
E8jbiIQif8iOtVVR5jbpTQM+xStL7ntE28iMtWAdW9iD0YeD2O0X8mit36ftSz3SAeB2qphUdc/w
Di+ZskFrxc0no45+hslWmoTp2qye9FZ5K2ao8JkGMhuJxjon5Y53F4ADcg5ytwAkx3W6nUf7oOXQ
4SrJgEtrS4huqXWwh31RoAWNtXbYBiWlZjhPB5jAHoKkCGue8imXAKMBfQaP8gRih2wkTS0kGkaJ
+dcifBs+Ssf2Yg75yxNjZVg5oZQieuRyRB4tj7KZv5KZblmyV6FEqu57oQ9Qi0JSzRwj5A0Nn6HL
Pphczr2i8H8AeofpKm8tGr6MuENz6QCzMGvXMzi/eekOgVT/iLiLNzEpgBNdll04b9rSUQ5Uk1VG
hiEcNVQI5Jf0pFgv/We/dKK5Xw+I3iHdJCEXIz1rsTSvcc0kL7EJK+umqNjmCMTnItxFdnqN6H1N
euBoaYZtumKb7nhkNLSfas1mR1U3LjtmmGYlYYFWam21+VvQZZdLu10tfffSgA9LK97Skxf05nPi
GBtmt/oqXBr31AzibeaX3zY48C2c8Gs1jBGKknibxu24rHsulm1UmBgYChTLeIBS6tANJetdJgez
OGfLIMHvuyvWkgoJD3r6lGkDEc7L6KF+9pdBRLOMJIBw3YGcmBTczw0zC0DYK77acJNlnIHrhcHG
C+f4B4aNxGvRSiHtH76V9gGl3j2kmus8xgSUKTxqEk8inTRg3l0fMqsjGjaAt+8bh1rYyj71P4La
irZ1UFoeOGhty/wv3qdWuBUNx7AqyUUblICF1EAdVpux8ziFiHin0so+ra71fL21Tihg/Q1M6ft6
ZvPmhw3oKyuFLW5ByxUKv38VrluiKzf1wo3jreECSoDkO/R6Zh7dMTwK1mo+sHhHB76SZvNQmMGw
r1PDg0U5utCgaxSjEhlFDO4QgN5aDTAF1GNCE9wQuhqGXPROs62iC51edDaSStthf4bSSTmFc6Pb
1C1efSPtUHj5PorrV67tCHItfGoFdSkFMYpfRTRPo+Y/wkiJtvqvUPlcSb0Jj38ax8OhaWEUj9NT
a1qPaZ2AsHOYAY7pdeSRuKD5viZhEKEKGY5inpu1rwSvhZ62AFBleqonDX2v9jIDxTqWPkqhru+K
zaDDw9crUhsarCuBsVNMs7qzcDwhZE6VdVcO5ikKk10pQaMzKsJyi0u08+tvmbEc4aG4DAsoBn5j
tuYX5ADZ2Sh1Du0oIDYmGaZxHWAgcpUc+QQ8xw0O7GsV2q9tYyH+8qdDi/lHMRk6k1fct1BQpC9m
5ss5XFINxhPUaMhozB4EdXQWIsMJ/JhyGU2YTt7go1McGmU3i/k5nNX9pVSBvPhhHm7nkl2qVsQ3
fZpxq09LsG/wMWTaV6dEbIlsQ67xPB6WA1HF7ao2vr1ONCNcIwnFnCCVByVHnDeM2gNCHkRqhEvM
8IJ9nNEPkWoSChKAgI2TMt7Do81XWs3VUV4Ib/UzfdsJXAE10L2pGxu0sL3lMh546ILO5oJnLhib
KQJQoOUpfFEmwginwTq6dsY/pCXOWo+dbG9H7a3JgGiN9ojRQDnsVCGYOYsQVJcYIYbFBoSiD6Mu
mnszBKYs9eLS5TRa2VwGG9SktyO/lEM6nswoj7ZJ1FSLOz1cwpnwrZYsKHOb8ACNtTSE542ljudQ
Y3JdzmJVNuOtIxNl2yKLY1Ixm0eDGI600KRXsIpcWdVwDzpb82yzVzZlFYxbTRs2od/9QPN/7lUT
Obyk5bKI0YB2wczSaS6KojdHsFvCyyOiKNWEgtAucCqlee1STwDlBqy0bVuZrmeNY1WyJ1XsFJg7
NUpnV/tOzOxC2aUoupa4Vad/E8weUIdgvkEJsAc7sYZKDREeDTvoE4Sg2TI41fMXqrT6UgUx12qK
TnpMfFcalDdObg+bqggfDECO6xnXOXw+6bDNiRFAARxuFHwdCF/oJBsmA9RlJ8V5rfxc98DSTa5Q
eUyQ5LM91aYrz4DX57CZIV3cNoCH91aZf+eD/9GxmdlkcBPWOgaygHlIYzyzYWCtEkDjIm0GiCQ/
dEs4SGX625YxwRba9Q3KO6Kq5upOlzmy4wqwKnqy9yQRm6gc13KmdtOydkuGL67/snVLIe67ZO52
ie8Q0yF4Zik/z3PU3uMFC8ZKxUaXk4yLzgePChn15vSOHoJwhLh/lPTtbqdFnGNl95jr0UlCBGYU
XNR7syEgHJ3+01h4atOxHospBhyVWnXIdbGuATjMxYMxkI2cvvZLJEPexCztIbontizIUgdraPa9
G6VsewohSYHBat4qBG74UOW2fKYh9ZoWvWyj8snHlSCVVyWrmAVmbAnzGDGWQRoAkKTvOS6mlaFl
JhJ38ZWR1S2irl3bNVPoZkCozJDxOhrBoTWMZ1Cj5MX7TIX0+iFwEYKEq8xPTMTR/pNqov3DN3wt
RH7QU4HgujMxzpTfS7Rq7Kx7i/vKSfPdzJZXslwCZbiaAm45vRHP6Ow8PRvDowHClkBWYxmAoAzA
/LMekyZdyzQgobqoNjgy51PcWzufAoDpb31qnRNoPng4ZeOfgBEeFKU0XfJ3yq2e36b1rjXbyNVL
+SOa+JwNHZrcvP+GqAfKoXyQurzpscSuxNQQ+FFhIIBPgzYituejGpqEitrJxbEBTJeZ881Axlr1
fLZXQonv4yX+XMKacqgSq3TXDqLbTETJg4BgT0/uTaWLAUkJWt6JYEXodvdFFGZ4zxzVLf2amSfb
N1YEzutUsaSrNGMd6e2+csovQkQ+1AHkbzCIh0okH74N9IVREZpK+SyDTuHkMc6KWhARLJiO9C3F
yxTt0VoesnD8immGZv+i+qqO+lGG65KIXyewbpaZu+48smEVjrKrI79xjT6ARp1FHXeQJD1OfU2y
gL1/j75vzpR8i9oZpiJzsDkg3TI27xShPaW6HeLj9b8nfaPlzHkB3IXu6AdsjKJD4YTTpmlZPSB9
+Q4M/W6UCCVG5BET1wHKQ8nYPI3PsmuWVWRO0keFerVjts/pXN2LpGgvAT4glwCcJrYvjpY/xkX6
WQQZlY6VsFK4KDa2XCfPUROr4QqG5g15Mzt1WcJbyibpsmOhFJsp13eDKb60mrF1oWDqaJmy9Z38
+jWO+J+W1Z2jT66W4qf9a7ja/9YEtl8qOlyS/9nwxn3/qt//9p5//e3yHrzXf9u9999p9H/Ncn79
LX+f5cDuogiTqsZoHrUb1vQ/Zjk2UxkNt4zNfMeUfEj/JMZTGQAJh2TIfwj4/tDiqb+pCzRBNVV0
fL8UfP/CKOcvnhomvyrgnyWRmFdC1vRfrAFxTDSV4af+ZqBMFkiYKni0Fst3rdHdZDS3f/pd/QeT
I+OvZBoLioejaZJvqkF6sf7y/YJMYYshGn8jsJY5NsP7jojx8bmRl9C4p/hYKdwjJf/KC+Fh40BO
w/L/FIFjykBQt8OzY3hMoL3FzWdE16CGKW5PH6HxkvLpz6JsHZSxSzDlqgje2ebu/vOfQF8ATX+S
LvKS+QkM3ZQE1llMGng3/zz6otIvHItgiU3JwdAmWIJ7erYE3UF8MyrDQ/wwIIkA78NHt6R2Y+5U
W56kTcVd6BIfx3tCp89LZB2UdM9+UG5Fu5Z0J+BbXczM/wXxw/hljPrLS5Y6kSyCSD3TEX8llmSh
XSowgf1Ng5Vrq8fmvqcgJu6N3Dl75/RNeTOGDCJaKo1V7aA5Son/HofkUDMqeh0LfIGjNR+iAgcb
MUycrwnNLvqON3V2Itw29cEot5xG6bGSIxecgivKNEEL2LmXohKQukmubz5AGvoZ5AJMCDc9Nu+B
fNxF0GU12wAHCErrlU7WZty+CQuULRK4IRhWjVxs5bNrvUCJYRJONq44q5Xi4or0SrRePinhysci
eBOUaNN+St6Flbq05FzcYl1wMxbfi/fG59oSiumaVb/O+n59aKt7Hjh36Lg72QSw0K3Hj4rCdIB8
xAjoHPXjdiFyzoYgo5a1sBWvavbu9JJtT45Oeknq+mAOxqGERaqbOyMpiatvDoqwT0FoEYZVPWgw
TMvR3vc12jzBjpmAmBTy+Uj8usEZP7/hzzmqFblVvKg8MrdqSIwwL1iKaZPZPgYWcJ+mv3J80N1+
stBcQcgUt4YBnKUxdg27vxSn1qpDPJPG9W4UZ9PvzoSPkKxNfb28WgJdYDbi7FEDhqP8Z/68fFaW
mE9J/InKj9caPp6Ji5SYyFG0K/VzkmEOG00X2xY7VGfVtxdHzJuOQZ5sPjqlc20RruxQYUgn8Fx9
DDO/z/KEgGpl8fR3jukadP2Vjw2c8Kxo2sSz7Toa3whme20QkgCVqGDoETSU8PIDwovLbI5fca6v
GuE5WB5lf6NV5OodZHCDhm+f419jGb4e+PEEPeJYjpsS0U3j3C24ZSTCmC4ecDjvMHdNJR/IuNzj
YJ75SfoYOI/54QCgDc3+jBRolYOit3gkymFtEkssMwa1egg8ll6Jn0pq/BlMrCgbIepmb81MswJv
+hN/8BNJeZI+2n/LymJrjZNymCrsouRP3RBeF56FVt0NXPpbLRH8pgM+PrOt+WtGsalnGlhDszlt
9pNWMDftegFjwCdcu2cUpPQ/uKxgp5qsxESY74WSJfs8QWpgKfxQLFFLkvWIfos1GAsKDJNHg38G
Z9OmCEAKhajvizFEr2M+VHEVPpaNxwK8p1gDJD6VCKcCUYN76/n0RZBP+Ur/bZwMrydV7Zw09idO
9IaQ9aze2tj4N1ZJOrETtgIVoWugoluzupMXh3J5pRhls4/7ODj0inXVY45mia3N06zGdmOsxqtJ
yvgAYlscSNKeAGSx5yZX4s4W+AWoah/NvDnjVsyx6PNRdYZ4HRUCT5Mj977aBKeufGYfGJ2Mzrjp
B/ZlpaFNBC9Ut5w+/VnBDMGspnz71wui/xerHTh4BgCxf76qOn8HsHzep78uq37/wn8sq2yhUuMI
TdMNdkL8lf8If+XWsSwL7h5W1l9/8seyisRYBpQg30B84ad1uGf/qHDEb6qOA8FhtSQczWab9q9U
OOaCRPvT9YfBk8WXwdLMkkhhiKH99zd254ct1jHb2o26c62JLt00Zq/BUy9aZmiK2OsJm4eqrX5w
2SZHmqrgdio1aOOKp/h1e6P3arY3GbKuc6AWSE0V4QUOZ4IuWSIYCjybjuiP89wbUD9UfRsx1etM
9RRFk3Oi3b92cyou/4e989iRHNm27K80es6CUZODnrg7XYcWGRkTIlJRk0bSKIxf/xbz1n03q/rK
SQ8aDygEEJmVyp1OHjt777VbhCAWskV+m4253PNSziAAp8+ANPjol4l/NnLX2wbSIt7QKHVuKfY8
+Qst0Eo9T0WdPDoic+/Y39HK0+xzHS6vNFqV+6aJ3fPgzt3d1DXLNrZF1AHPeQ48GGhMYWz+ltr7
1NMZUhO+w5JN602j2ycQGNwc+l4zvZDIp1H5KN25MTZG8DGY9nznCNO9N4PEu09qJsTFS1/LqqOR
YTaKg2oS50Ys6NFne/DdE31ySUSNF6J93Mm9X1jiVuRjd6gW7D8/v237sDukoABYe+rsSSHZe8nM
USuFdpY3bCug6eOrdU44ZcJ7J7W/wr/uysb5ioVQYoxr+nsv0wes6pjoAVLcE51mXT0FG3o6xA+n
wTs4OIQMRHG1ujKqjOA2D0V+aoeRpZnNeVR6X9x4+aa7m4XT96ZimVWHxScjxUbtBPNbXkPwri3r
5KfiK6bvO03ma6+t9raVXXLq8xAP5mwdUbM4stfB47SAFlmKT6F6jPH255h9/BHKiraMY6mYHDTL
PLzeCDPLAiPH6XuwQEF+lwy7VJc1mTaoAkuesfKd0xccFikiRBvcumqA19CXEGp+NsvmkTX2Ie1M
KZvGnA2HTbyPKwZ/Ku0beoffEi82l9I+7h/funz2X4GGfCKFwxImmM6Dz6rGTQfFqnb+AYx9DQJG
bYt1R3fTJ9gj1L94eMcb6yXo+Ingq7YVBTGCTKivy3FDEfsLhuP6FNsFmGxb8LiT6qrylSnG3ftU
MWoQy0tGYyENE9NuEXblual7pEYY302HXYNBs0DqwVfHFnw3mvNF8FQEOngLaPoepNSwywvs1tOH
ZfFcw8yxNfy235ZhZp9cMEUbfyA+35YNX+w+uAF/vleV69/P4PWr6rFjuIrpRThambWcnf/+8rdv
e7MtThnUotDzJVSesgEo1xJal60tj5aZiEdrMl8VpIgIdhG+xB9Lajif2zIR0HTCIKJPBUaf+zAS
Jo7sNKAYdaa7KOuFdbXhr5y6AVjl0tYPSWB/mNmE+K4YzjJbvIfodRsMQtOWijSD7DWbtqUBDCRi
ly6t0hMvRUfYj3j9exWDIiXokkdyMObnCbGMPQPlh0Tyr3Ol7tMmrp56Zv+dISdxTWVa3gLEIE8A
FL8gy+KXYYvJEY5IMJfjyYHfhdDRvbPL9bHUOzSxWd3dGiP1Pbd/zMuUQZrD8pm6S5aRrtI41IKH
FHbYE+eErznb0KPrWz9wCdQ2o3HL4t1Y1aQy5S8YjHsLVKocTOs0Sns8J4Nuz9Wb2fsM0qoc3fMU
Wn40y/x7a07upVnRv52azj+/c2PXvXiNxp5fxV5Ep1x7JZ3dXfPq4LW2dS9NbWIHi8NnxqrPAxHr
ZJD2J7uI7YNn1hqxkWzXLNxvDRYutNUBvlDaTscGgRcwVptSaw+6BR4+3//ty88fm3LschBgkiMr
MP++V3wrLEBOc2L32Af85HlInYUbkYB+ELDEDIf2dqldvvQEP8gkqxPxXfemJWyUF1Ds7TL8arUO
jcM1+6ps5pblLyhgpvUce9PWb/zyUNRzHwmdUpS8oGI79G9dtIshnqayiO0TtF07GW51TUtICMTl
0E5cgiHhjb05xLula8fPJpt9W1fyoyUdH81+np4BqM3PQ+jdx9oRJwcSyIHM6LVl9/7C56M6VXP1
bVTdwV6C8iLoAz/NlrWtaz0T3jWmq/9aNd1Dn47srcLhOxZc/1yris4DItEYSV0sC36iP41j8dEZ
VOuaA4K3J29McsiRUw6E5fhsRdVn6s+tl1hl9jlVyT4p/SetpmqfQ9LrFUgcs+FOXGAjIQmUwQiY
vf1MPixopH2KfQrqOrGzmso8tQRUN4ShSEjUGI9dkvqRKcQh5+kGctPZa4csv81wrqF0WS0PXRp3
qAIqaL+tY1Tdubnq0dT7AjcKd3+6t/yBvktu6bhyg2fW5m1UJ765BU6KSOcZI0ZeZJfUUPgTecIf
sIVvCuD8O8Rwd+9ALV49etUNl9qb4fvtnb9M5mNGTW2ryP703NUjYz/zvLgTnlf/5YueONwtvf9U
1XgGpTff9M0032DR9CLd+cA4Mt7R1KPUnMUNDfJTb+5HWl59GwFQq1bdx2vYTNj0s8QasyqbZhrM
EbeDZo7iTHBaM/wYQpxP/MHQjNjsXasa2Y0Ghp3W7Y9RURDToyYJTN17rxkhWHgsY5c+fzMSqU9F
xtMP/XXM0mwfqvakxOKQ+A7u6Ocd76AM6rm8BCX0JUO762glP/LBfS76Fs/B0pics/t3RUZZQVPA
kSIHECX1fRIPFHhhyAXMpDfhnNdRrfG4uXd+Dzgaos++ywe4EXZY35oWR7zCZvkgQ3i3tddHSRZ6
nGIMzuA9GebZ65oDSJn7vChQQXJuJnkc59uckmooXV5yDtP5aMJHwad9tazyIYwxA2a8ml0GbNEa
SFCZOokMwZNyDvJD61b5gQIxKhwWOAtLVIexsyU10N/EndHfrAz4KcuoRS1gRGWk0Mmx5Q7FP9q8
0WP5YYQh7WSsdTjsYTWQMr6RfQmxbPHQuzX+6bL67ojlA/IA3XtiLT9ZrUp96/f7JaYCEvyWedK1
M63lRcGGZ+WWUghxD4KCLbOcOWeP6Boi4MLvEh7QNaaIAvBGbo604pKJraDDGcKtLuTFP/WYSo6a
GCMeE4NMAcGcoQ5uQVUQ0VZgrdNF7lDCGAOzdI8x4CZoNEdaC/CLu7y7ZjOxrlsLsLv5QPEybzt9
M9vJpLBzQWMozPRBFT7aWXHpLH+goBwgCg1lkZ+WZmS1KQA//FstCkCe8rvSpsauZD1KyzY7lWlI
pVqVk4kB/WXjbaDgiZFFtXdNqjTeVf9Th7bzgBXICLtXa+pvPe32e5ueDehlKHoGLcTQbbMLHz9i
bFYYTW1yatLUOBulm+x62eJWX5hUcp2c3B4v0QzMEcUvCW+aoDhmTqCOAQl8Rmr8+UsXvxg0UxKw
SRNwlP62tb2jBXz2UKzdm/TSh9y1o2UUE5ZQWJNj0pxdMrBbqf1yRyPf99QoBmL3S37fLlpyv3PQ
sD975Xg3laOxD6z5XZpEW917LQByFouMzGB8pSNsQDYanxhxaaS2esGyjJ7Qmq1MT2Vb5PTmOwx5
TNTaLrdUWFbHNGD4tw1CIAt5iLoeTUSLA8pcjPvJ2Cs8P8j6/l2fdsfUY9Mj6Wc/DvVyKGTmgYIM
N15XbgZK7ljTvo1N4ZzLlQlndZ9B5pnbpqcehW7Fa7uUr50L2avjjWHEeU0dOpTNHHk410+Z5b01
taN2bc9b/Z8fxZ8bLPTVP1Ud/j89ra9o9H98Wt99VB/1T21ilw1/kiQ4sa+/+HdJYhUeLCY433HZ
Z/9yYvfFb5zUf1ErcH7+9cQu1qYR4AHsvC3TCkJ+u74ZVPp//reFWuHZHObZ3HhQtmznPzmxhyv1
+ZcDu+MGAApwt/KfQ7Dwz+5S/M4tCV7Ticw8+zHgF/fxl0svfM5jiQqec+fQ/syzLX7OEutBLt5n
v0sOA9SzaSCEYCQEIpbXYvAOMnP3JtipnJbV7oy0uZ19Sivj8SadxGtr2YeCaQS/wyFfumPHaqsw
GFvkxVwpBGQAJyOKKeUJkXzXtarT0k3i2Thl3FuXMWxqnQcHl6XTMCckX2YkfaYOumLbp8CQTwv2
z9jDTMh5rcDLWqovS/mkkzbKSau4zDi+M934RDpBmpFKcG5rZ36VNpZIVd97fMKk1oeywtrfAZSy
4udFlwT/YucZH8Kxm/K7KnboSlyLoXq3Oy7xNKJ+AjJL/CPrOPZn7viuuvAZ+Odb7vCyJcI52LF3
ao0iImr51UBxBXR5dfIy+uXq+ztqj8kV8X+/kb6gqRH5iytntRH/YhOmqdLqU2AgUdm2u4RDf0U6
KZnaO3wedz5PUZKVOPcWP1rFkJF355//BZy/J29Byhee6/kOoAm4Gr/+BbI2DJrQgqdGoGuR7A2D
oVvHMHyp5EeiIrXuHNiAhyEmgdkur2Od2VdmPeMEa4BT5uY7x99uvyDhbMEcZHue5VVE9+2V2fRI
M1SBuyUxQJsVmG64R0NgrHaHmszspiDntAmmMprsUOPXwtvPmuZITfSlnbt8A+xZRENvfQVtC3Ng
Xh4GkR3IoDN3WuYnu7UusT/fBDnQ2DZtz00rk8v/3Ez/TZf+ej/8p0LvNkXkzZB4079zJ+VX/n4n
9X6jxAXAg49Wy4JzteP/XszkUdmE2V5QseKGPx38v99IbW6koSm4W7KWXO39fCx+v5HyU17gsy31
cGuYnjD/I9CKvV7ev95IhU/5k/ARedcdqPMTv//L529IPb+ihpdtmUdAeCxc4AFJK1klJT6J5lSI
reeFx0kU5hkLkXEjREAKqvSne2WIL10FZmEk90QTQPmQmvLWktNwO62bAstQ4CqIE++aviiizMzS
B9cX3Or6qYm8ESlT1k8zvuZDO8/tnrQ2ZfcwyogBYAilAAk0SP/KU+WFVSI25sL0/nL7+R8bw7/K
oPDYXAVVLsV/PCu8KPXRfRTrRf6H6/tvv/YvF3hg/kZRUUgUxeIa+sOo4P/m+jY//NcKsb8OCrYJ
ot+3aOd2bER+oqD/fX1bwW/8BL6lv8gB/2HxmOv/cbWP/G5htODj5fKbcrH/GQmaxlp2qN7WIaGd
qzz4JbHKbThN7clbGvHW69h6UIuAJD704RD1rCohNtAZcwiRNM5hT5Cyd6sW7XPMWBaiYqcej/h2
cas32S7TPptCHtaZYeGbVwn5/XCp2aHSPb7QFl8FxTbwM/E4E3u4rfpSXUOryY95PfCH4mBro6mx
2x3PVmqfTU4BmCtRBTccI407VxbiRqghuybc8SNtkffDd2U+OWxYMB3lwSW3CWrWWHYf09wOv+UV
Gy0MRlrsTcofQZ5p74kiwDWTCMuE197fVfZc+BuH3qZz55tzhMsujHyz5tjvJq69VXWNhk1mUpmE
orlNbZJRF9MWA7pDTLzPD7qpWsU/0ZFf+kSxpc+waYUj6IOwi22URas9TJi3H1sYSW8pFL5w1xhe
yfTkOea9a+Dt2nAE9b9mlK5jTy/HmLRcWZLYI42zMViKnCSB3JTStaF7UmEn0GDpO/4wbEMDpO3i
9zCfXajGgbyvyKgNUYspYwfndNl1OevHGQXzJsja+geFAt5e0jG8d9mCYGe1fEGRcGk8JWMmzt5U
LA8jo4G5sdSsCxCXgdzlUx3Kq1t0A/jNsA2/e1inFQgYGWOqhYx6ZGnSfpN+RRrZqJT8BE2h0ZED
NssnEdBAYk3icv5IZdvcQV0O35VGssnjqoZv3pvjJwIvWZTmhCX70grP3FBJyi4dMsJWd3UMFEC1
INzGBpE7nOiLbjP9BC98PlUseu4XmFLFtrGwYO2qTsOA4d9J2pD3Jy/S4gMLnvdlNOv5rSdcDMXU
xTTfxXX23pQDbeR1GmYcxZMqgyciClLTxE/wjA3SCD6buit+9IlWr6nhge7Gfn0o/Dqwtyxfw/vR
g8YziQqF3IwNZ4yyeCLdYUjt3UsrL+ddwPZfbYmkZrc41laIKomkaCQqdj/4cFt2s87si5sEpLvj
WrQHr8v8O5qAzWRXuip7Aa7bJ7tKxyAlliAsaQTQhXtxLMt8g4OlT2NvGicXTfhCK9O6upFyPCzw
je+ZE81zYczdla0LPhUyHYQuINsccUv0HavhUt8DvZwwFmvvaljNeM448xzA9oO/zmIDcLJbw5Wp
YdTZhP1NzJ3oH/1bPrNIJPSqTlnS4bhVHTxqPMxiByJaQyQxFVGEqSpus6FI7y1dhw8MkhMGhQbx
XIa+v1uaInhwmzDexyVxfe3F8UX5RnsPOxuBLikCZjubAFjimt8MT4/P/sRtKskpZzULLX9YUo/8
8y33NQhZD2xbXxS3ieGNn9vatn9QLTt0xK0F3DGEiaduXSsUNov+DcURyynwzOI40D13EX1KlnRJ
oEmZbYJ2I1owP8bs0WeqLDIEsAEfsz4hAEVl23IEWhtw5uqWXdMWrGPboXTPhZ8FV7+M7bva6OKT
Xav5VdTteDQNEa4tYYQWvH64HdEav2hfjXuHovt3a8jCd3y83V3gUkNlzQYgotFhHcZyCT+oVaSw
Rtl8cq6KCes54JzOaeOs9owkPkJjkXdqwiRmid7hsre8PdqQCwwHFlnoNMUxJhhRAyYIxTVGhHsa
arP7IRmrnlU3EbRVQFwgG+FS3Xl6gSMwDnX5TegFF4FbDBfo8fFnDwvv50xD3erEWqmS2MFOWJhJ
6MCOtA7nWw7A5KvW+BcXKEzEuoDIs5q0wd23R/pU+GRCE+WOorGgWtzESAIK1y7P0DfZsHn5s/Qh
sWJsa8y9hEScbS2iyvuegAsfdWutYR7A8XRFU+OcquoTAq/PLskj2IcvLM5eOymbW3RV+R6Y/aIx
TmfWJxsVGUJI4LGnYu+8Kauhv+fFkl/kAGkiHo1PU18QExmmtTWpZUM+TAFNGoLokew9CEFjt7Gm
oYh0T4BL+eVyXSwZn+Y4tjDXWt51WohlVHA7I1fMLsJKGlwksdQLbkI0OdPtbkRqijuxZPVrlXqd
3nQGrLLEqNkZK4q6AAOkAitzZReXIMnk+zwW/bNpNd0rin17tdNOHS0PcznuxPmtUtV4DCzpn5Ul
lw9BFdRLMlbxU+qC60cXCdpLBeiE/4cuF6dvU5r0yFDKrl0iiEX61vJb+wD7XlxpdKzeJnhPEds7
SX7HGH8S76gib4RVgJ0IjTTm5muX5sWaaNXdVw0dupmwAaAUVaa+E50ia9q0YY2jsIbxIwDVyP2Y
+qSjyoRs2m5yVPziDoBv05PoTUBHjjvN8hYrMDtytM8HspzZ98r0OAXac4+DCBLmhg9F+5wEg7HL
6YncjgxNpKmmZj+7yfu63qCNcnLA9he+faxilu82mHfceU63t6ZxOPhQg9FzJ/lIt8g1WOnA0t6w
Y+9PbtANx2m2azIWMJg3jl7mj2SwKhDFob32wjnZPbi55TTQGgAeEPsDb7c4xLKe3/2egB9XPjvp
VhAYCdwWTnT6bC3EF3trgnRrhPYMF2X0zxY73ltkXohyMJyeVEEGgduzt3Uswr/lXGfflJEUXHpx
CJ4tYTUC0+JRZFPxnMowOacxIVEbO+IFsZ0GwGVUe7jK7OYxE7wkftJdAxAZ1daKJyggLeeKdXOE
Hbuu4RZnbmN+tMHgRe44hg9uMYekY+xk1/k9uK4+d/GVkgGkBmeMhnA1VMP9DjdTSt4yzbLZjbrA
VOCclNtsrWzyCbCIdJ/XWYEAU5ouKowoz76ejLMfdGNkdrNzrGbPfIpVmEbUMrtXYBuUaWunOBR6
FY071rLSwpaHKXx84Y+CLjd4CzNkIozszc245tupkI/Y/tQurLrp1sn5WKILOq9p5dhf0YGbI0qX
OnldAMwu86zIwTl5zswqOFJ3P0RDIusfQV0EN17vli95Tk+bkRDjKaXn7FtHyXMiGVn8PEb6M132
R2XB4MQc+WXqg+8hxIgdndbhpRfqwRX9nj4MB+e/FewrGxPZ3NVfjbgh/UXzq7U4ziZgJoumLjfP
Ln01W21VDZwlc4ka26rP0hLzWeJUpEi6rjqAUBmxgZ7SB2/gHd2k/UCioFIl73/hes98UMk8uSPT
6C8nmb+zd3L+7DI2HQv6DV1lHE6IqAfrseGXcy82RbsY29Y4GECEL7FSCGptSZPkAuhCjisgrhxx
WkLUgzxk+ebnPkihlXXovt+IaeAKsIXeKcPML4Sv+nuoqOFbigXoUBoNmlAgr5mN38LLTYk7DqcA
fEu6bq5FkdvETyl/uafqkhUmmcr0xUsM/5x7cNx2g2E2n+yQiYu421J/dMtQ0vujPIinS9K53wr6
kgg2j2nq7Rec/gkjmTR5WDMGPfyL18n6034AlrQpsH2vJnTPFv6f9nNTnDgVZUPxYfQCsIZNn6mt
W3C/3SAHjoT73Dy5d2Rg6m1Pf8wP0134qLAx+5EbJbFJkaIPmcCv4eGJcJC7JbZ5u/NmGPIdmfH2
dcHi96lX0nv2/JU4TUPwhASDSSOnN9VunxwEJWxQVoa0SQryKK3Zeayaoj6Ujrm2GYjgYtMv86Pp
cu9ZxkZ2ct1SP5UkZBDf82qkyCBtdRMlOVf1qQt1daWbpnslcs+CMays8tM/f9kgtv35deNEzMqH
wkIHRw3W6j9eX3pBgce+lB6bXh0qblS7sA/LOzSr5uCjj+L+wknak+G/Jm7cghDhWbL0cn7wYrBC
EDq8BLRMEkAGBVJCaKZ2DZO8f87GUNXxLs6n8sUxjDgKzaFAA/Ndg7KzUICO1fZxyC06YRwDjzCH
vY05BQxrfJD2S5eLbCdn7nBZWY9bwrK8kI0HHy8PPhs1nP8g9161wBEQYmqQPfk80vcD2bKlvyVT
Mj3qORfbuC3k88K+smKyxdBF4Gzc6Rj6qx/ixsb/nm1TVxR7OswK4GjSJVev+/yKd1NtxUDXtR6L
U54Y2FJHk9/f954o1HsapxgIVMDCnLW4JJ8JfgViPNxzLu+h8H64EOX4i8VWi7OgLM7LItW++Plx
KH9+NMT6KbFUuyY5nUQBS6uqADv5+sFarKqkhjejEIOrwkMJJxsAHSbl+gN/clKJ5QGN4EIsugL6
8CzuPEwrl5SKvQ85KEYh5e5HoUg8s+5lJgGRKjlhHHSIF4XPvXulA2u6yi4YaHJQ3iboplNuNZ+r
vMSxbvIjZCULgHeMraLAYNuN4nsPdGwnLedpKsqzkRKya7qbZsq+FMZS7Py5nA7csKExgm84dGOe
H42JpJppwdmdyBY7aoDrF0yww5rY36UgaQ5gIl6FAg9cTOUh84p3WOzQyho736qmNPd54OZQwxzK
FyoteXQzFezHfn5LekXeEkoM5x+YswyzCT5kCkQCKb6OSSGAKnvrqKHYzVdzv51yoBapCoOXxBiS
vRIYVhKjmIkoJiYbxY4EXj31euNaaY6xfT2UBWwLMIbD3YqLbgf574bE/0BK06XghzXGfYeDck9D
LuNEFRqHhQTXscFiRmcrZHZzYdjJ52Q42Bgzn2tb9VtXD8ODIqVO8j/zt6o3CD92XnEg1U1uWBny
HkH5XcwByIWQlYkovPBSzDCMQrOC4FsO46mc6G/iagemRjVREcE+z6/5evR0XRoDG5GwDFKm+V4h
OvNCgBDVgyign5rhm1+4w8U3bO+x0zGGfTf2H/TkUZ7Bg/fQWyrft+lgEBzIq8hdT7yUIMIInivv
yeh866CSOduONnjXtLCNRxl48ojpsoy6sJH7YT0+Z3kHCnWsDISu4MnO8pKk7wxan6T2thREzlpN
Zp+yFTwAqsbeZHDeh+YMgYQQ9XIYVRBHlQycF1vFWBtaMh5WmqC1/DzEIzScMSp5nzoKDmnCNuBr
KbSncRxWswwMxzlv4xcnKex7D3bZuXLd4jKXgJSDHk984c4lZAJGcEG+BU/7y4jGeMOWsMS8CLFB
A05JO+NOkEIlqEMgsIpfpQMLzG9K/1RMlI/VS93fNaWwos6kQKD1i5bEPtV2aU5v4DAb2Kno4F0d
tz+XGYZte597d5IHHeh+2Qzr3iMptfslW3ch1roVievB25brpqT+uTRZSFEF+zRIYKWqqUlSTv4L
hoQwmPxXtCJ9MAJl3gnDS3HgV919SZFbjwsT3jjlYZpAZHs0LeM1BLtE0VIWEcevIUnYGWbg6i6c
aRJTSYVbyQM+QQElAXI4lf42F+lr29p8YgUFGg3SKZp6AIdQ8yvSufc2BWDcXTDaYleGDN0kf4bu
eZGOsx0KhCAeuOq27EG51bN1WCYWCEty667xAy4Deh4D41Wv0PMujbl2glqc43VHJTLJUQ9S7KG3
qzDKavMHoA6OcT4B9pA/YxM7c7VRunukzw67H4Ra6jPDtHmusmZ4HnK8qEXpdAdnUjx8K57cSHQC
VouT4KkkJ5EzenPQ5i305J0zVc9hETeAlvsapGddN9VDK1x1FhIuiId77pQCGd1k6TjhWPpXRefm
n5ViBr0/PIj/NOiFVK5pZ9bBgfPA0/Jmv7Ufxlv7ON32D2SH6zuj/EuP/P8zTWH9g742UncZH2uY
S7//wbsP9fGHb6KfMtbD8J1Gju+Uwqm/OuDX//Pf/cn/9f3fEsN+X/nz2v1jueCcfnT/UCzgV/4u
Fvi/hcS1XWGbMBTIM/J+/Z4EsMkzIkE567b+VzHMcn+ziPAT2A/E2i/AiPpXUwGlA6uKELrsVPEV
eP+RqcAiOfOnqY3YHoFJ5Dp+P3wPP9WyX04FohJslgy9HDC/j+yro4DdPrM4OIE8G24dqCM7AvdR
1zjujx5dLOkN+T3HXryGFWWAMwr/WXzwtDm9NL76gDNRAy70CZLHLekgBQIdz77eyJqOkyBN3lUv
bswl1xc//9C1KnbVUPnR4tjLg6uABFBEwO9Zt+91+8xRxv7QHI8i6MDuAVr0o+s5P6RJqcsEJmHT
1e5J0E6L75cjxuKDeC+gV0zOdM2M4QMoA97vAR6gNEMej7Iftk4lrZ3xFnTd29i1E2yQBosdbkqE
TBDzBky5YNqrkvbyljLajUqw1lJH8830k30Lzh5ONis7+LH0hjuR1UyMi+lnIA7gf8Igv+ksSew/
Cb+l4AzDOTsbMnsLqElkLqrOOI6oA1bJixO82VbxtYgFJBrD2/pyMqOYDgdsvtUzC1r8TPOY3Vbo
4pMy5mgx+/itHPoDh4B5zwMZ68WYvY+B5X6h7+5mltfEyO0n7NIUvc4kngJcUF4juguawJlSsfwu
LcvxNh2PIapk6pfNHV0IzgOHVOum9IzTPDNx/vyhpk3Psw8neegc784eAo39qzL3ttuCH/AcyMuG
DV+7Wgi2M6t9Kksib7JI0tPY6mTfNZyYOrIKL0UyJZH2Q+is3QC4xiKttzi7NDCyc2Ukgj1Cc2dA
+3ppxj1pR++560OcFwKIbN6/JUFLbRBR9TOO6RlQETZEp2s//BA/HAKSAgzyzarMXevGMHZoybi0
KlRPffGQt3Qu6Kr2KJmLce91GdyLwfDuAJUcDYoUsN7eunP4uphudpN68BIwT+7oj2rJxYjgaQyY
PM1q55A8v+Ta9rZIazALrca5//nF0Wz3ykIqMpVBcVunCz2lFlz6GVtq02FVqLT3WpjE3LUt1GWG
ca48U5+LyV/TCuOHLP3m2PmkV1o/f4hrf36lMgqojX8TI81cs6Je7gGwnsl1nDQru3c1hLA1ZvdO
KOAurj0uB0AMAmdgzuGLeN/BcIA0K6uNgK54uzzGHsfEimliW/vGcDIM+zwByWD7dsA0f+3x/VPG
UHY7bxT7KYdpkLGxYkW0mUPznuanejMmBkHilW4OQL7dMJ2DFSsJxaSKTlhpYgeuiuXNGeyLjwDD
dYZi5HlXbfCxc9Y9qaDdelMr68glYl7zyVTntKB+UTQFoqGbnkWlHXao9R45D23DcpqoHIbqPczu
EMJJNFb461jTHduapCD0Vv2gXFpdCQu/CJoq2MJD7g9S9RIv44GqI8QvqybJIRZ5FcQJUPnCga4P
DJSKtZMJqucucDD5ME49s5d4JNhQ0Tyk2VsIwqiF6p8gk9e4PcNqu7CW3tgNpKPMx1XoxRd2Sh2b
NCNmiMFu3fVXQjwhBXzuQeM/fVpsE1UA9lIBuplRgOYRAyRKEw/L2SPUemHV1qHMmg30Y+dVos7c
sGLb9cQANw49I1FyICQjNrQWiBPYKeuJPMt6pYlLOq15RCf7xuo+vPFdtjOoDidqxrqz11jUGOBi
dHI3PMNdhnsxGitfKOV9BKXpUUB7cDx2wAHXI9RPemBEjIWqxWyVwc/dmRVh7DbGc0WJdX5IzCZ7
CSd9MpnT7Bluc5lxJ/XjnupDUmS8VmzDVUHnLPYxeB6aRpTP/dw5l8E010olTwCOklt3qY1bDE+3
YZ77RyOOYd8Mzu0Yh5FLGppZmPN5c+3HET6YrG6XuPphtt1XozPIZ1tfs5aYZtnfd5Q4W3Vz4VX4
kC3PgUAYPxa1lDCEaVOHgaNLCPEdbaMdBMSFo8Q2U8ZzWmgOpEZ3mPocBciVTzPLRo4MyBwVqpwN
qhcQ61fHxpDB7eZZDPKJPzOwinc5dcgfxW1aWcfsnOvlXhFdJnhkdpJtenVciTGSMoZWQunSmFbR
z5JnG64P/NMyPC+TzV8Oh25TuGdpFOF58IyXashi4knpAXHt3pzxR9HwS7ODSO9zi6DFyIPNibPT
UFImxfksvFkBHjf2nmMyNfNeQIeDRrCjOo/ry2vPqcDVB4SPZ7mD7mK3PuMpag8LyvqZCEJ1Du3u
nviPD2tlOjSZ+zDl8fTO0QKQfqvf8go9ncggvmEH6jaj667YSe7FT3mRmFfouMTyjV5eUYeJ0iUV
HRUujJWl1uMRrx3yBjmCjAJ4OrCSh0VjKpySyyxD9Wy2iPqDleG0KTyaNw3/0rjknGpD/xdzZ9Jb
t7Jm2V/EAoM9JzU4fa+jXtaEkGyLPRnsIkj++ly8ma9QeIMEclKowTN8gWfLOmLzxbf3XvvgY5VV
pNyagH92lLr+OmGLuJ6K9IUC5QOFau4uaYK/tWSBMic8plhy0EbA6ZKiXiM8NKHzTluGuCJwWXDe
k/AaZpfObpt7OdevaKJYHVEMiOKRMmdlW+xhdlEgHiQIEizsylq4WzPOccaL4NK8ofmeWjovMbVD
iitdDIXgzwDBRxbfZFR/BpBYWHBtQsvhoaiy+1AUhxqSSxrj1fbj7MXE2rfpuLQrV26HBHAYiM2S
B0nIfZBcp6I/TDVxJ0qZXvqc/cPC2V85syjWC0CyPPSWKgjzY9nsKTkjIGpjYM6IGoduu8vNVzzR
9d3C6E14K1z7CX2TUHLXtp+bGyFqKPipWrPtnVdtIY0tjR7lan4odIV52isuipdaPnxnTkUWTYQj
aXeSD8ZDmFFzjRs1pyqomfaMMf1KeuZL7KqPMOo+mBYIqeecI900Pdpop2sgUhKbXvbt6vpSIRU0
lYsomytCf41CmPVeUGgPo88kxSFX5U9UID12/E+bOthUrnvrp+JbMguNrX+qawfKRZJ9cGo5oJLS
U5XloGq8g0dWdZ31ENOrhUvtElsJgw59Pev2reljZMw9D9Z4yq5b2Vu8jb8rI3lmBv6GT7Mu2Kmu
fHzuU15SxTGjYrIbXxESyNa5pGAqiS1YcxEsZsqSRcPubsTDUtJ+WfpVTv6V34ganVrFq0BUf1xW
TutoiJOTEB4jYjeuiJkMZm8fmgkuZdF8uJIsf+vbV+TpE6nLs9mrk1fc/Miia0meqtjrCOznP9aS
OzG9rTahDFZ0YmXQPKhhzrbtQMQd8fJHJTDmaM+jXjrj3WuHpJmaj8XPSpHXe0DhVDKy8pgvRDTX
vvU2pqa3YTcYchZteaon37VvbInhMvZa9YWq8XRNdYrk6/h+Ltf1uKwl7O3AZLiYdccgeJE2VO7Z
iX/w+9FwZBwDB3nSaPkzbsSfMU3x0mj2Xsm4bfsPMc+Htm+3ZpL+SjRFiCIkCmJnPxYm27pkWzoa
wYsf24//fHu2xhwTjGzX7VgeCBH9JfpDCwDlMRY2YVDt0Us09rC+Switc3zyx+oHNfrV0wAR+vQ7
KJtknd98w7uNb00yf+ZWuKdm74VFzS3yq0vSlkSKVrnh3tLMevSVwV9oPbpD9tMOAVmE5iMv+ZIU
+uz5FDfxMnU7g4/NOvuB4fHtmNnPXAwfpsFbtNP4iO3HqsR7nOU/rZq+6mBn8SQOv/04enGH//Rm
08m++8feW2TfsDnQBy33RjbnVmbRS1uWl0QZfyU6qsHqRBovadV9lFW8A87/Pcjie3D8p5SfY+/j
+qjvecCWqrz4Ht8A32nBrhQD0COVxYRnyPEOwV/f7PAWsqTLM4ILE6/J5euDggXkP+PrqoMjJKWQ
ObYGe6cAQRUsNqT/Xccd93vdfFRV+k213KZIP6y6uNiG/JCjeKyEsUWteKyhjZhFf1+s501T/PRF
cCzaAeuukX5XYfgSaf7tSfKY5EhaTn2z9rd4CsizGOVpZD86ZMdK0sDEP1Byr2h8X7UrPzsrWHkY
bc6YZB45FnqrqHu3GrztreZRUofGqmDUWpnlHFOuIJ86jgWNWqh0Tvs90iy2akcjPoIIVpYgQDuG
gLzjpCNF+S2CChZCba5h7UC2i/x7jhS59gdGnbYGJJ6an2pML+NC01UWrXFgwn9rP7zPo3nwRhJo
YdVtM3pG9mGe/na62YHfQu+mmR2C3ua0UbwTWh7AsHXePip9XgntKK50wa+oDN03uEmvbZrfYDTA
bKTEmhMYjNqAldKG3TcSRwn92YGbsh5lNZzrMkM4jWTNyBTQtzVMp9YGimxHabpTWV9tHFpId0Vp
AFbJh92UNf1FpvNd9GO0D1J2h4kTj/es9nfTNNG8oFRzNnC7UjxEcRYHZe11vwnGeA9hT/JYwIs9
UVqR7FRhzOt4yBt6tzYOx4hnHrcfjTPIx1SeMj5y7tBQrTEk+eeE01FvsmsLOD6wCOeJHdLwGjqY
vTFBVVs7l+GRKPcvOzPUBTmUU7g7QVaGAolO29zB0R1CqYtf1lCdCl8Yd1eme3LtCRYV/22SqTh6
onsM4lpfEN/WpqYeLeSHdB4XaK2W6ojyGR2Dqc6vSbnzS+3egp4XsqeE2Bsys3ejyGEHL9o0UAK1
AcTJ+SRs9JGX061KRX5iYRiScd1LbGyESzMC7vU+0OW+Lyj88ynzvbIsgaZRhqzurCE6OhYXaQpb
ECbBcQg1l7RlmOtxfHPd1n9z+NGE3JLbMfUoPGAL/zDEwVuc0Zs10Sx0kkP6HrLvvFWRO72Gg/4e
+vY5F83wxGrod5lEzcXoKCKbXCZEL48jUMR8avnslPsukM0+GEgI1Lp1rnbYHLNEwxYpckHYk713
1cH5QymkJhlp8VCjtx6kqKc15JFjkNbpc5Wik/mZzm6dungi8Z4ik8s6lcbGMnICuTRBG25SXmRC
w4QI3W0ILPXE5JDv64ZA1aHJyHB0nTE81pIGXFxVW6Ij082m/gv3lXlOl1+w7/wlOMiRo8vqfdvh
KWJ5MW2G2uD6oCD1hRUUjGKkzRaInw6JKxt1VBy6vLq2kwkJNMr7e7zAW0xrvkRksubGFDtjCMRr
oVLy+bb3NU6YAhs5nqduIHzYS4K0ntE/0sNNHYTEvpKmzrp2Jn89a8YQ2YdUNSbUUWHN0ALXaqdi
3oYAkorE2pVF/2qL2Fjzda/CXUhRk3LWmBWDCyoQPwJh5nDT3b+1PQWfy2+6MifvX7CGYZx6Jp0C
mbcxv9LCeC3QlshAZPX8wIByNUYI03Db430VJuZN04lBV4P/wQNw5eQiWFOvSbejgmROiKzYNbZ6
HKaI9ZubwGEN/Yvf5X8gdD8IuekpDNziPKYWKEIyiPEjiIgSFuLLMJ6yJN949s4KopzzQT89GoLO
5Nqst3kjABVNPDmRdd0zvotDzALbaAy07lkFtFBdLbriXurAwA8Ph6phi4iV0BDneEITaelsIbVU
r5ssrA+eMd3BKTQBkcyamq01SyM4Vdn4ls5y3gn8rBtGnZlm+95Ye03zy20z3C3utI6wy+9illfr
KZDo6tip1pPBZ5/ik1lXrT4VHG2uybs506YXW9W+dExUQFR2tOV9FOXRdpiTXxxK8zMbl/dQOTPn
sRydBWRxGaiJQkEVYR2d6w14zxZFSLN5ggFQIVYcLIxrTPWTwUs04VGizQcE9aVCdHLYRo7wFamd
KlgoFMFhlgARB7tI97Wjwts/v0BRtdZ21FJ5X9K/YXW6W5toGWDbFoBGEmqo1J1zcJuC40fFoDmd
KUedYQk3xFLT7BqaXX7whuZKRVO9TbBnsTf12W8lgC+8+EahoXfxUnBSUaCIKrafo8Z0Izpy6jQi
G1PE3BsTTKZ/Kpa/xZxSkwn+2eBRugWRRBtJt9SDkig+lF376igd0/ZB2BsT3r3z/a/MsGgeSNmo
+srcJEVTnlPeSoe5mH8bRhvyUlLcU9yQZydYVLR+emt7T36KqaqQtdrhHPS1emk504UQ8Q2d814T
BL6pq/fYWzQdT6AOHERt93C9zWajIU0w1BXfxeAy9uThh1NE+S4NpvaU+ZKfWvOnC7r8pTDzN0v4
e7Ta+vE9RZLj7A9uqyTjyfLZnY6R5f22kZLpWIIykuIj3+iZ+0cJYCmjcF4c1m0bMKfD0RXq5E/0
gybDixDDV9CHzqF3sRK3yfSQdrY6k2kWJz8vrtgM4BmPkBd8giV331m6NVtnX3b1S1OwoGvfZ6Xb
g86oHetnyTN3mqNnr0G5Vl1anZoON6gxsX0KlLWvCmtYuQ0570UBOHizsalith+dRfdKaPbxk288
t/00sEOH9NX67TWNSIhUI5H9YSwFIbhE7tz01EzJIXf5CHRFd4+RzUx4jd52rQLIzTbbnfhuS6kO
E1tNPuz7xO6JwpvHBg12M8WuxZqlu3jSZ4U9dZcJVXzjeydACU9UtrlHmVJQFNrpVbH8lH2JWIrb
9Bbm5RfUK0Z+4vM7zXoTJd3Y44WCdO5UIXKB1R9Yb7ncfGzDA8MLrzC7V23/LbrhXZRVSfvgGO+z
0fuD/bG5yYpLZ1m5rDiMdV/NgFd3TKafbOTMEdGRU3ntnx5c/krVYjNWpnEpomg8IAB6eLp7TgpA
9tCXrzrx9S6ZCItL0/2uzNqhVI3JsLK9E6z8h7rEz1nrjPN4jGBMeXd0pfOLvxorVpkFh6qo5lsT
GJdcduLY0qXAYqgbdiYAf9TYikS85fvrShsMqAoCs+3Hl9Ra8s6xPTCjhZIzuna2/ZiwxBin5pwH
dXxa/ovexfFiBS6DZws4zm+jBzxGwWqw7HKTkN1nmnDFMWVhtBEO4cpwpubU5Oy+05zh9VzrMyaH
aIX6z0u+sr7HVNcsuGlkxTFE003C0zLlEcmVRAvVNJQHny7FvKT5NjGtiUQIjmaFMjD4tboULipk
zy79MkAEjzjPg+UfL0Xc/HAQmE6WTqYT3Nk/S0TgFmDIxcSVUDtsO9lhDhk0ooLlohRxtCmKQO6z
PnzOlQ/PxS4/RknPqa/wI0oi9+vKLL1rv5TCOqlq+GGwFUASwTpFs+g4zoJ6ozA6NJQG4Wf0t55j
/XYnU9wl/UJ3Lwp3RZ/Yl9Kr9p1EBO4LrE5umtwHQgs8YLCjtC40hFb79t4JfIYsUO8rx/TqSz4N
NHM1s9yXzfhXukV8DukaRCwo8KcPQ3JBRAjwP5qYZgszPmHvYYKQXXywbFYtfZEDvxDLHoWLZB+5
PM2nxfTJ/yU9hhMTZcnpIfJZp3S6Odu0dAKkgDKvaKwXsbsJdGodXPwcez9IrslgB4ccIgdVns60
o/WOooqZidMDCdAB09y5rH3vmQSiH92tvqjecyEuFiATyCi5PITRGTMINM0qnvaj2Nc+8H1FCXGD
pTuyBveKw+odlvYqQza7K3JpK7/PzZtPyV5EkMMRYQ59cdyQWYL0b7JwJGC8MmsXCWGcviH8hody
CA8VdcxHimm2nDS8MyUf3jlPx79jruenEoGgUPMfEBPOq5Mmf5vEPFBwP9/ciqGtnvWDzxv5iHi+
I0pVnHGsLJtDYy9SbhPfLfyDtytf0yIWV7tU22qZ3hZK/rllJShbrz3GvT2ddIA/DswU72/s7beu
c5uV7bcdRRhjhb7BOJED34u6EWuUdu/azqlKh2g4qAiAZeYYi5/rKJyovyi44ikFoOzkumCDmKl3
NJEjm+XHqk/e467NdjGkiKrCbGp48o+0oW9DkJif3d7YSb9dN2Ysj31V+2uJ4nvPyBMJkRX7AgFq
W3SxPkigTHsE1O2EdeHJ6zre5+p9wOPyYUHX8LJ+wJciylc/6ee1ZwDfafA3Hwz7u5fTuJvgtvEN
sJ/so/ZQZDwPepuLLClPkzfZF2BbP3TiYbp3gnjv+ct5KurUwWS2hsKdXR0x2Q9lWvC+lBRCmxWl
B+2wRnVIjv6CMJeSyPeQ9e4WZ9vCYCo3WkblEfX3imByxJPz5YrI2vaDadKqxgXb5ShLvv9EErLZ
jBQQrBTXWAIzonLASFALuaN7ZY2xulhPiXHmROneYqLAm6Z+mqbCWun5EaHzDZDWN27Bc7ev7Vbv
annpWETyIbzWTvgwmuLoxKzrPa9ZNSEw+XLY6SFCGpEB5yiMoERo1p6p9n1aP0sxLqROtLEELteU
fls95dJ5WXI+b37q5Bo4HNjCZdDJFcD3Oe47DntetHKMIlhiSJRuF6u4LgpEMbJsFPoUl2Jh+Bs+
j1/yoGpTjbKk3dL4Wy3I+SSTxI/z9jkYooyz9qbpZc8FvDRdBNOpMMKv1k6HXTQ0MDkd3rxYhDoH
J46Hge2AT+fYwti7T0b74vsOjlzWRD5n5GMCcYSxpr2I6pThSAGBoRjtEcOxTtPXPMMEQUkiwV6l
Zrvj+lW+d6Yl4GGImnUUu9UlFdPdxKXMyyAQ31VOGUcf3oa2hdORGMcIEWIzxs7yhnGjNXke/2QL
F49Q5h1Sby7OGBJ5XFnDAz9HFtEJ6mOk3qbCRVpPZb4OfRrN8URa+ymCKm60znyNQdDthqBNH/Ft
cgpzfHohStfcldwyNBnYv0LI9GaU1B9mNCC+HGg0HH4Nnn9VbRhccjM5xuQaDnVtf0U1Ggic/ejm
zWJV23G/mzVagp7y/gSKimxugqTkeMmK72F86E1PP1PdeRI9APKSWAg+5Gqb5225YyWArTnQX2bV
u5gxGwqOtXEuMv/dsuI3TTH3Wno5Owmcl5nx48bzTUQe4BXndz78qRC3eyc60zj9EHWV3s01x2m4
8asybsuL+a4ZCQMcVVrGEooNdb0Cwz69ERTzCu+XIweAOH1Lq2ZrPzNf7+oyNleKbkACMpgZbYey
Sxnei88pMcuTE6rvYLGOJ+1LGCnKBz3UdtMSu6RIPMxRqdhoD+PzFP4eDUdwIPMpYCwcoOkclnLH
oxM7vxhVj5HMMw+q2jkxWkvdURvgzb9Zh+3d0egOOU9qGeJ7cMbooezbBx9wUEQHkmt5v4ZBDlur
Nf4MXvQ92RSNCAq2gdNzdY3ps5QxTa2G+ZXHyKlGDLzU6p7Dtnr2HNppKrnTkPMLVFD8YenWy5x0
l884lhFd6Fkenjp6M9dUAINyM2Ei25V+7BgxrQHfKpwfkxoDwmX2EN4HYbxXU/AniZxts8BnZwfK
i29zOC8CqF39uRpHmnJmuexku78aLQjjnPe7bKGsJZ/KU/S/uGcM3ycjHL/D3OfTSbMvFZfPtJau
CEpVwGISzvWKc//yj0/saaOimudOqJ89UlSYMyzWm5lGnSNfR0UVybZ2QsMJEmtbEOc+OiUVOp62
ebiGwQEFtb87Vr70OFACPrQJ7wxVllvNfvfSA/hOB5sWLEMRHxPDWbHt3JuO9RQ6F2o2xE036q9u
42DrCSnPrhM5m3HOb5hv+73BFgLrhWV/DKZzRCUTz0ulJO7ixyjSa8vu8I+PmB3w9V+XrBx+r2V5
FO+xtiiu2zi7+BPlFd1oEi2k8TxujIuVw9EZ7cG9mdgXXnSzlE6Hr3Gg9yahxDcieV8A8HhNCDR4
Sht5UBA+skADTnV/xtjxKTxAz4bb2qcmqZ8CUiqbtpXZdrAj80YS+OTZbfUYEW8aO7pJzcY1n+OA
JLKfnosha9b1oKZncDkeCGDI0uWz7XgvpRcqcrXLZMhC0Mmq8OIndC9xhqkwXuD7TnrvzayxI8RO
Szlk7TtrZ6yRHsKIGE+Z0E/kRmpfmg6UrIjQkuUOBIJZzpwiZOs96YRDNKVPxhSUD8DUTMQqn5VI
kVS7hm/4BOJpC/pccEIpOANp0NxF6YT8JEAzI34/VH1G1lLa9doxgr9T2Wn4Us14gAfKBe3EF+b4
4FQCirmAWb52nmfi7OG8F2vLYYVLtVCOb+WBc0yyUAmLxh2+vcLY6m7bII6+Nm5NOJvudE75cLVq
1Ts8hQb0SpVO+zYpHxI9ywcp3e0wjta9snJEMtMvdy62s0+3+W3gMV5ZgNB5NnVIMZUujFNXJ38i
rDh8kbY6jrE6zg6b+Gjhcla8494pYWEwTamLQHc3d17a0kNqsXFxO3b+VgSUCWdnnQ8kP5DxNooM
4QWrOt9P3s1rYgzYmp3sMdbKfGmy/qrR6sCLhxc9jskdhB/je568A1mBPZo8TK1MHvI0HvaE7O+1
Y/o4WPhZFDkmMsNwumdcOSOx2mIZeYVYg/mD4i0HPNmibU5TXthAGKBnJwVGhU5O89FDraano442
zWC6B2VaeiVqMV4RMh4bNVXXIWCQC3lCFBP/SlmPJyeiqDSxzUNeyXdbZMlFzEQIcvxUJxdtlR3h
jsu24V5GHMS+5O9tXyW3svoz8AaPq9iGkd6Qamto2gbHU59SKi/+85ex6/EPLyclOKZ7Ja3kqqJD
WkVHEx8DKXHj1Faqe5y9Q2G55vWfX2imXZO6t86wTNdllkaYSZ+9sU75O0seoeqYeLo84sOaPpbD
ip9ozkkeWSO7uTrK03+SgvAqRUDzpO486+CMZQVIaomzm9Pxq6WRZ4BdY9GYzGzXBgaqVB6+1kVY
HvQQn3OzDC/cvRViqNabvAiqk2eS6arK7lbl6AlSKEFgW2zsjqAGA0d9n4Vz7nzmZ5i61qYhQ7nq
7GIERNDYz5zUBmijZcyox2ObLR88OWsibNEkvxJycBdJrnoPCqnc1VHzax7wZk1zkl9HxLbM8KoX
pbHPm3o8hX5bXYKuyHYd9n2eZAozWf7l63580FOVv6vNh+7udRWXJ4NmJgxiATdNximtKB9KzYXS
2fGuy8QzhvjwNWxyYipG9JtU77qfQKHjlHk1tV+8jsL3OasyjhPPeIdf/NXVCP/stuF8sHjuyqx6
yDvL3BkYizZ2aWAXMXEDuLGIIC41+gkHkbPvEuIwKu74+zWOQPYOLuswWiZro1kw/U5/A1DC9DLa
xsOAMLM2uZ5PQ5MR9lTGXVZ0U8JL+QWNc+9YOhOLS/AjVoz/Y7wAeSJx7mRAckHRzjJLrIyzxQoy
LDnkJbYNFaAlojdH1s5zfSh/ZXfqRmLIsvfPlfB3rQao3yjrMycEoGlYxntwCBvKGMZWoi46PXs2
VMyVl/HUXgTX4Cb76mfKq10ZdPAW/Oo34+G9b8YRcN/YAlkOIblyLmXjmcMmTL7Q/hjFneTJWZT3
YMwoCVisnGDweREAXouZFuG1XJLyG/c3DcTo2VP7gBI07oYYWkunbOOFxP7AB5loFhAfBbTXCy2U
dycnpKf9I+Ub9q/OQ/tTZv81NcF4NoCiPnBRl1siMUvFNz7NBF9VPBabf0zB/8/s0f+3O/p/7//W
t6/yb/fvoLf/Pz3UWItd+78lCr38Lb6q+Kv6+jfgyr/+5P8BrthEq5dyFP4+Cyv1vzzUvk+RDFZo
dO5/mn+XUuD/QgqJcGmSwStNzOJfCPb/slEL938FeK6xyQdg1RYf9f+EzcbO7N9d1K6LSMTGljco
gof1b5b7NA9YGmc6pjLKtT+CJIWelTUdAyWBiEOfdexgEo+MmqzJ62bZbEBI7JYdiXarB23ZDNLo
o9bOqfvqEvdA2KWcjV3jEDzjOKV8gQoYzv2uM13aOsF4zpIoeRNjsqlb+OuDRWRx1Q4kA/0RxTjV
PPoo8sVvsXUy+ikawwlohZxKcrQ9UbqN68D5WEV5Hn9zrOu6NckQ5Hl7MfOuAXJV0YonQmvvy6k0
n/wyGxGTFMWNG2NOaNCbgt78MwaS+BxPYFrTys7DYxW5TChe0WAWmwx5TBsvufX1MA2raZTme9UU
6bvVLeOm60eLRSmdsxdNWOQCIbvBPuZUL4SdyjdzeTXQQqfbZUElyFQhveLwdTOHhUvUE91aBVPG
61yatvEHQcjGrDDTltPpPmRGM4vsvY8W3INMu/HZ4rcMC1kQU0g3iJmnTm3iLWE4gwKjiVciv1cl
H9rUhwdJ8eU/UUDWQqUbPaHvNo/DOI9bncVKrEZyMZdydoLHuFP1TxLazR8BjOQ6+tovqSqeh23v
j9ZuGKp6o0zsGeHcege6b9I3Sf53E8KX3Dl6mJjUTGQCk1kL7bR9CA2XoFCeGeckzM0tSHTyK0Np
nh047kfL6BqiObn52ZDaPiHyR/farrLrlEUE5QNZY/IkWbzVDCeHVrQzW2xyya4c9SZtKOyI9DAe
LV71r4ysEYsHu2YhHGMe82RY2HRLG8F+atSbaCevRJvDnbMeI0GXyyzxoSFe0KDX2JzmQumkAlPN
WL3rGZ+uQfTt0c+sttkZyTRvRePiIuCh/wb6q/ty+qzG+w4gKdjjMAXv7vWKESWe5muH7LjClxSf
LBL2B9H36g7ACIdlaVftGvRieixDW6JX1Z7zVmWBc3PLwD6Uk6kAePTlGcYOV7iv0x9TFZxCY7tW
S1rR/zQLzuvrYQjCF7+izTDrUxahNITGV9+sSnzmOjwmrDAfKdH1NoNr4zuZOaV/ybGJrc3Ux+kT
NqhpCXclNoc11b/bACxugyfEaTIrDk6qdTGsFPI4OQUGyrFwjUM3OnLbqZ7MXyRd9RKEo/VK3EEf
PM2atYP/914ETY/gEQX9d2Fi/sDi3sf0b0dthXuOhPLiHU6+CN5iH+UTmlAeEt9/aKuOtb1KKNC2
s9JudnmNxk6tcXhlZV4euGyTPbMxZmwC2C+qtOJT1LrWM/cMqlA31c6y2HOvQHacDHpN3aZcB4LH
xDB1TAtePGdwDUxaj9ncUkMus09vSvH2JqavMXlQpMtw2eBeIesNzaMQOR4oUgXR2YukgKKqFftc
Xquo64sW6GLVY9EsxAsVvYHclohj9MBmxpuf9+Vj0EKYn/mseTD2pQQtbk7jj52Bhltl7sCo5DpA
1PNMI0aV+UjTNgFHykNpkiqP5DgwZ5e66RjvNDG+UZv0IUibZ00Swr2nWbd8VNQu4LuZDO/EYMl9
Vzn+zxgxtofIkhyQ+wbYrFXPp6bt1TmMDDvYEplHABwbFgArfFT5GbCTAPrkDghuEz0sSGHtoZs6
/9doVem1m+OSO7BNgMAHXcsyTBTVpZnYLK1MYs7lvvaoVSdjMn1Azol/lGdWTwawRNY7voOQOPiK
fT/mRYH081DIHj3VTuGRq8xVAq9/UP7QAFF81o0LaBtATUbfhBsyBAcYmiu0kBXOeOqmo4EPq04C
k+qhNlwO8bYntnlR5adonuW5Sykjmv1GPitTc2pyCtUOLJZYimxpFCrqVT3o8ieZc0oNEy6bN4dD
y1Ji0+AjdGxyLKWr13VhmRuWMeEjb2/bPxSJlr8YSNmtOr2asNv4jgfMBzX7b9lDodpWpqo5iBsi
PseBcFgv6kGB3IolNCje3Dm93145oZaNEy1W+MSDc0p2/k/Nnaq2slYWJrA2RrUFuJGtPWHSxhEH
Kn5Hr4rPXj6MHwnJ5FcTOP6aBzy9se0CG1EGxUtONHdHTbcgiOSY5s/YL0ZC5f8s6yYXJrWRDF9+
kLvf3Fb+3zQLyIxgTX7IeuFjpm0HG2bO6B1bP6aew6+wtaDi2ryhAu39bSYKu8rETc5BUeEwKPoY
kRjTrlwp2cqAPBSsaddxqntbTJq1nJd+Flyrm6Dvij18xew77bP5nZQBK+/Z1tlTygAuMRM46txb
ECJgd/XfmqjhG4CF19iGEcLrKWBqnhOPhqRoCKv3ae5ex0gnuzaV/oNTB4AvrMk5oGgmcKGQ++1N
qbLqQ/Ve8UpRePHdIdxfXW/O0LYSufeHtnss1UgMlv0FBS10pALXgns7azo/2mg38bCjScBJqADo
p6vrNuhRHIthzltSzFdC6+5vf0qjR/RVzvJ6gG5Pl0p76fzJeZEJHq+IFvevMvN+mTK3eZC6+Kzx
MBVP2u+ix3Kw8jc3No1DlTrJCbSGtbK6sTtJ1WOOqiZ3N3uUmaynaI4eGReCSwmW6KISA+Nw16a8
dZUTfEuZAE+xzfIxoV+doH2dEes2PA8hs65651fFTcbexwm+XNNzNMWhVfrLoEb2WsDvoY+L4+HB
r0ggx05GmAdY7y8YUXrXGcMkj5nwqLtvbO0c7VhAsZhboTmeRsSlUaPNTWoIbCRk7ndkEvrL2OaD
va2MsDpBLZjeWB45v51M9y99FndPRuoHR3spZiEYDD0oUo24xPSQNygWdvtKuIuSKk+W1TUsPOfU
DM20YTCoP5IqdT/DClgAHwFIbR05u0D0tEBHadgfi8KmwoBA5iNeZ2NdDt4A+DaPP+j66/Zlyuql
jeMajVgY38LgOtiZXTXoJ9J15QkM3LiJKOMAH1ZVH6IO2g9wDoC263Y49jRm/yEaXp462GRbGTsU
epq6IMYRzjZbvBTdPFNBta8iLDbQaOtdNRMScyfPwypAltiOLc7nOHVXeYohCFGxfTXbprkNuVBH
PmnxCcfWOACW769lSK5WNbL4ygJFoCYT/lMyYAhfORWFFCWZsu84zfyjcluxGQKPd5uddcPjJK0U
6pbZiGvma2NFdYLxGVoClbb3PG7JCQdRGhZUJhCnq75J3og7JAKDJNE/pukoHfd1XhouDJtRnmdV
coUE1eBA8qMGZ07b+llxdnid82B4zC3dXK1mttYscPyrbQ3zm2H1/0HdeTW3jaRr+K+49uLcQYXc
QG3tVi2TIiWKkmxJNyhaopFzxq8/DxTmiLJndsb01upcjceSm2CjwxfekB2aWWsf1lUTLKsB1YY4
rP0jiuTuwgP7MZVKgrIGDRHAinZ1R9O82QwNKEIFCaMLJ5MgCJmp4Hop42HW+JU2JxSx0S9x9bkd
N3wSnZyzZLDU+zLWnJsC/YJFKhMs1JpEdRjf2vTM6Ww7ALCIYRJcZqnDDyPhteV+bB8KAUCyTLMS
HQxKL04RWA+y3Zs6LVfu4D5yxL1tSuNGkq3wM9m3Ms/s3j5HbzG6tUK5v1BRXZknnmzdmYnHaW6E
ibLqbcP4ZuD09MWvA+lC7wJAzE4l09tIlGXWlBwVdmwXG5dW02GEitil6xGG9k7cnVkKCBDaXsW1
HCKSGNGsowXeKrNArvSVbOYWKDbEZPG8RkvvJso7AGxlo48nm6TC0pNJKYC6lmswGHjrluo3uHb2
iQvbFKB4okfHbdjQFuXe/Qx0t5oWODt7Mz/Vs4VUCe2GunLWzD0pCj83Suxei4AysqcXpBkWpwga
+wlcCz1Wy1UoquwixwsC5r+b9kcFYiXBJAdVunbTHCN5OgXDaeSYlOkzx1jXbYI9IK2TqR1r7lEg
IZtoK7l1BrfJneZRUt6YMvJBVexJSDHKzU3RJRKYLdPFD3FoguM2MVVU+WjpJsPAORs0xW0RavKV
rTqIilAVQeE70D4XxVOjBh6YRUX0BFxiCRakHc5Vd0tmZMiTMJNd2uatSm1QiQc4CBR4Vh5sD6i1
YWSsELRH2SiC2UOpKW6ucj3yU/ROYutWBw4yYK1usxm1Ogm+1AZGMRPWMTKefZZCFbNIIHNHGsgY
mvBycFx3hY6EuClDCJVR7QBdjU005jLgG20eRKuAQPhMsZT71hYw1ZqcVkROswYt0hKJE7UvGpB4
Q7tU2MUwJQMPyKUWYFwFMIIgIzTvBsS5pkZJZ7uWTeccJgA4BE4IBMtzQ3QLK7bqU3TdDFA0ckvv
TGQiHlcqy1CgroWBdh11KKbVCYGJrkI9GYLGneFgYN0rDgAWuByZQL5b5B43g9ldZYBZv4rYdBbm
UPt3/5ES0/+j4pHQFUzhzFFIyOQPHA/ImP8+Ff9s87gJvbc1pB8O8FJNkg801YLrrpj2E/ceiadn
Rr5QDyjkyCbqWDp/GH1uX/WpxQFaukShFIwoFho2/+almKSpBzydpSsAZG0McBFcfxUmeNHlQtOA
Ih5WVj/Q6VKgsO9UkyTaME8WBO8VlPSoSkMlrLyjiBLCoubpQYQlkXZhJKWGRYhi0tkYyqxdYbtN
is5vX/Sy1J8AXfQfMttrFjBZ+2qqIbdP8yGx6IeT5JRn4ELix4wyAH1OvcOrHTAsBAF0RbZyaIsv
cRaUlxDG9G4qgpiSsSaG1Ad0ACZ3hM+6dCvxogomiqEB6Z4U+OWkwDoMmrlUAE9KJ3MWHQzio6GI
6kdhtnZEPbmibRC28rb3/PIo16JGPwfdkJSkERoiYlR+qkWcIasBnq7v7IUHAQpAMIoj5rTOlCA/
UURgrkVi5zTuDSA6HSIr4FE7BUyKLIWknCl4DVp/CtxIJ0jdCwpG2Zkw3PCxCAZsAG3Om2ym6UD5
ZlBrYg83g0qsEeEDAGYQNz8EhkQDAQ+Sk4j28U3m1vo0t3z1irtSvtbBx11KInFXqIEmh62KXEkJ
M2SqRxkkK7lL5qYf9cSErR5861MjR0HfoY2sJC5qITW5ycRVa+9BriPFPZSdKlIXkWo2YFcBUZ3C
dtO+JRZk3yAKvZmBvwj8gjamBm5JUv6ghqV8G7s1Lca0jceWf4TDIYYp7k0GNb2ZIPQTXvL1/cui
bfI7TiuQyHjwFLjklDBnKFe1N16PMnkJj+U4t31vZMkK+caqycYmtpn34bzN1eq2d+AABEqbH2Zx
Hc0suTEWUF660w7z3lXkWX6BpC5iDjNPUySSjrA6CxKvQNWyyKpDU42TOeQLeHMUNzsVrZPUv7Pp
BN956TBqFwHCn/nYwtG405wvbowRl9GkYABKBCMVZL4kC1JxbS2hE5gkfnlD989Iwl5HRYoG6rmJ
4vFFj3OCQ1cmSDq41YWEXbJZSvJpOwgUIuM+T/V50CQSMAF9EFu96IDeUDJBVrWJA4N4K1cjBcZs
DKmzMorsfsBB5jREYvgIn60uuVDbDkp8qULGY6qiuAVHaWQCmgH1AKIKItoJ+tM8bclRgryTpXIv
UlX0qDfY2lidKDXnmx9kAt5OpDpbiBvZ+RD5KP5YgeaaSy79tAR8KFvBUeaJ7gbhHY311ScBJL+s
3kZ0+rtDz/MBjtke1Vgl6uoGlQg3aY+82ImkIwOBvHNF8tMQmc/aBu7gxFDr067b2IFkgwNwjONG
V1C2QmB2GSSDfTaEEAdzYt6ZEgln0YwVtc4NQcV1sge+2hjQXNNEe4pbnz9D3BGSJVzyadDoDz5p
UxLnK69D3cZLDXOe2l167lt5v0Ss251bbb/hy1BVxXLNfZQc5QlAFc3yzKcflsOR0YnO4CHyTJES
rbREpZKMeZA0UUSzpADj3btCrQ7T2Lhra3yqwgIh4SKGWhgiTziNCKxRJciBYpZ1jo5Yk4CkEbD5
qzycx3LYLSJJP8nQOLgwdKBloVdiyWgQDOlKegENZNTWau9CDY0Hx8v0Reqj3tCrKBSomX6KmtoS
McYjywvTKZKiQJLNhkK+0YVb+oEw9kK8Osc9Ksiepi1IimktaWvbcmCuWF15FsOJnWqFFEPUMVea
FrDaTfxS/XI4BX9ABSgxrICsx0jhD3jlsqRqNtNVbBa9qm2PYzPvDjOv1KgfwQYpIP6dYkevzIpB
0Y5TNdapQSG/NScN/FaXw02hwb0J2w7sqX6hWIhD1PrJQDYJ/w9el2+tWr/GfRHsSNJsu4B+W4UY
eg0pLOuxGYbFBXvXnXRqdkuB6BFwybmJ3FhvdTj8GdTNSu+kcbzrxpY4HQjfooDArlg4BkpItH5h
Pvr2reqpS3K6fG6wgSqru1RArSFlQin3lPrDJGv9owLRlBBFTUwRZRtHEA49Gdu+nMPVQmWxFus8
t2/bPl7QK70PBX1KtiM5YPEZsM1St7u5Czua7Y63ImwoNJZQ0E3CI9f1Z4WydszPGVlI3VmHxPId
JF8FfIv5qIRL38xhqdM/yOrqpGRiQTrOgHGfADVABboFMN1Y3K+6cmpgqw76Yy65XngEAUtMQs++
R6HGPuabG2LseEjuhR/j9YRQsZedBmZ46ZXncX/qpu5UKtRp3R6Co74IbesWQ5SKXgM276NFRI7E
VAE2es0VfZkWybpo8yNEEmPU9GKEJ1q/m0WiOE0hCVPn9RBQAGbrAHwiFqi/QQu8VkZvb+M+EtDZ
s8KnnqW3oCJUUKTwqpQLoXMxUsvPZ3heDYeUm5HDiNMRTDHe5igQz7hIcCozKB3XVSvNtJySG4DX
dtoWtBycsiDvtRxQDChbPJiejGAoIvVTq4eYAzm1Xho6PAanxQXIN930WMjSI+cOnoAS/qlSY7sT
3t7XhM46Mtf1vDPkPp+EbZbdlmgNwETSbVRJKr2sN2ol93DrKmlZC89d2qWBug7I7+C+zIruK8UM
msPokx0azA3eW0536ulJ/qWxVWTGEKFpjt20Tm7T1BNgwzLa2W1UX2Gjm8BfqJrhRLNw4qBLTaXR
VCBlEARZwX3g6zJIQJuqN9L+0Rfy0uBaCYeAL2AZPeR69L5RyFZLbEN9bZDRgSlw95ixYLwCh+AC
IH3hUV5CUy9/qLMcirdQ6vY2COkIHGuygkMOV8aAdLDS2RgueDFkIKtt2q0TBelX/MHN6wpgaM1r
SNmTlC/KLwoJ5q2Rty18bbUPHxFCj/2FFYhinUeklxBie+l2sHELXHTjdYbuVIABrxKE60HVKv/S
w5hxwLi9y3TQzyOBjrojF1capenaVTyrvwliuafDTxdSu8iAVi+BQhl3KARFuLQXIUzhNomWXhqW
d53net9yNc6WlmOn63roQ3RbYzFzVYVjHD1K6xB1vMDDrplF5vSA1qZuIvwjyi+1C93KFjXu8yqA
bWBzuT6ThR3mR4GV+ovO9nUonLmGhQHPVVAshhx8BXAyO4RK5y6AcvGZEWBNRM61IznTvEO9kEa0
tjC3PcfbN61LlDP0NiJnElha6S7s1B6wAAzam7jQXRfOX5Nfoq2AAmhRN0Z7WKuKcWa6ACunXPox
ONqkI9ahRYPjLVqJMukrJPXjoaqQQFFaV77USlP9YgWtQyjRiqGeBAgurqjQRvdJ6YMta3RjOMwo
OwC5sdgcyVDL3+zQKrErRdQpQd0JVCnW0nniOYdhXff3PR7Fa9st6GGylsxjTRfOre9C7J22IPsv
MtccjhFWNYYJKmIhpafEWKhs4I0HdXINurIoZkhTcPS7lHMnitb46160HqoPkiNtlY5aA+7NigRk
g+4HAqh9o10UJMYXFVX8OxBE2PK5apgtad8h1kLZLB87AMlF4pfqZQnEpZqAlG2uTKN3r/Q4stat
1aP1CUWPl6r45QrcbncEllrkWGjGyaE7UMyZ9YRwp2kL3xB2sH9IaR/ijZ17twothRQOiVrf9yCg
SFngX4BTNh8Uv8Lcq9MNeYsheABCJrQvc7UsHzr6iiuzwg0UB2xygXCgIq2gPgH5oW+Wrmn4V3aK
ZmGvDsUNCvviHl2qoAdTGHU3pu6zawz6LFvHyz3cwSQg9DUp/TSOKBQno15FS4uFAwmV3rsGiujI
XLGuJF2jSE9r1r2Ls15nw2b05xBHlO6lOPebSSrV6XlmB+ahZ1Fdh5iAOhgOELMImg8ntm+Y58It
+68wgaEYWYYG8SccDHS4m8Kqrm26PznyBkTVMwS/LXXCPPdwnQtrIXqj/TzoJn5oeRJvbNW0R9Gi
qFvXUCs+G1oi1kBgx+ZorrmHtqu2Z4rrIqgm6B1e+oUGgB4vLcJzpa4VrD7SDiG1rPYK/0QEPDk1
R0oax01vuz2NGKsDGNU74jqU6voqdAe7wkogIcJxqyE90YQgAIPIUCBbCLjyyncFR1uqg2ibNai6
e1ML+Ko2rdXctIEatAUNIJ+uUdXQ+57KutOdoNmtpQjumN5xqST2ACPTrzYuATD0AMNS1hSMciRR
rZrae0zT+sK1OJ0ACOXrFpbPPeYZ7VrV/JLVZHhneJWnOsIlOVyf0igTdEWMFgFQgfg7HAuivyvK
qaq7MTLoiDNFIpFfWSCMnAVCNfqRoKqYzkJcMCC2Nph9zNImquC9+iVxEgU9hDnbZsAMmF7EcDjY
YJsnHniPby24QR0eXePc1HWtfi0iz982/LPqqCv8pDgsIGhw5iPDjM9uEGRzX/KiZQUu+ays7P5G
ys3CwKah7VbJCLI9reRSXo4FMWLVTlHnBPkqnA2zdDagD9S1nEgpWEbFsyVaXjY9qg6DXBBnrh7O
USBuRsYYX2gyNDkeEYqO6wqaxTaqdYGcbuCIZ+qKMlU0D1Wvv6kjSHyaoyNIkGQp4lYyDBuscwvC
Fwc9jdWoVDdPCGOcWW+WQpkWcFClaVT2BpQLtyo8PC8HWpzcpDyGQiD62YHkVswLK+/OUwwZ1uGg
cgDjEUI/Vo06BAkGtb3IAZYCG4PKtOldPIy5AZ0TOywgeSUu5TaUe4ajCJ8X6Ksw+T83acHvE715
q9JwdGnmSLHollghSteN1ECeNjyg9DOVogmCshqjpay8hz6y64rbXnHX3ILwCzUi1dOADG2u6JX1
qA9tfiYj+AnauUg38RDUZ3IIFJIUTOu/JIEWLVy6QiccV/JtlnUhzEtj1IQb5WpxoSXrAwreLW2q
kFPYuj4aNGG9NhEMP3VSt18W4JqA7TYpZGEg8RCwBqTCqNUQKkSBOHUTpZ67pZVg3mPZh7LPj/GX
LOddGRb3vGVng/EuQDsv8vWFXcvtjVum4tJFDLBDDBhbxyjSBdoxnbPqvUq587GBXzlKFYOoRE0F
EUCrWFHysI5NM0O0tle1E6jyqjOBeW/QvpDVLzkycHSUzAzCZQ7t6zgCLnQhN9CvpwKKJ/6RDQKA
tGQHPAVa+8iXSnce4lBcLkMFKBKHqzFXBzc54rbRlymLdBb1llxMXZoPoJGG4ItZhfUWyVlrQexj
rkyz06+4jrTFIBn9dVoaZDxmimKyG5jNdS5lLom9parH6qCmxYSwAGsSJbBuAwKWewsqK1uebpwP
I12OzxNu0xONCsaqIZkqJjlwDfo8phwuDUmrySQ87RzVK7yWnCQILooo59Qz5JiyuVyLYyd2ERBw
4ERdaSB4P3uB1ILFcY0HU+6rFY5Uyre89MpFYWNohNgTXEjeYa7NpVZXvmQgaNFwlGVgV0am13AC
oIpprsguDfhex1FC78AhaDsKbak7JmgCKDvow6kk4wVJI0nGmJ6kcGnFGKwMKTMzKbh50LdJVHvl
y1V05cA+v0akDoRVXyNgMsm8Fr2hENklT1OBNKdAK6Zh1CILwRsEcWGiEgKQWv0mRKGNOStqcTNh
5AOs4E58Dms0v5owtJJ11OntZ5PrsQIJkgvUs5XEuA/1rp/+R2rVv2tWuwfS8Y2w7Hdysb/VaEcx
2VXqJ9V1+nO/9Frs/fFAf1J/FkwjxoU7Be+nh3pSv/2jMaJN5Vf14xYDWvtAsQnqiJeeytMI8kcA
nF9+KswDTZdVXaakjXmnOda6+bg3U/R7k/DH3+97Zd7vx/mj53+W5z1+/MffBBqkqgbUcr9ZUA9M
WxWjZa5hvcjsvp0G5cCwhazJgEtNHXM+Zum/Mg0PpKhVgbCx66fJ20aGMgoG/5kpeDfCm4VAg8JQ
DbCwJi0DIQQDvp0C+4Aei2kZMEKw4GQt/JemYPMY+9iMl1XhP1Q7UyArqip0HE3+zDy8G+bNPFgH
Jv0eG+dbgGbCEO92hDhQFLo3H3Q78F7eq1H/1RMB2LMwDBNEp8JeQPqZztPuQrBNEHQqbCZDGw+F
D7cQDDpse64CTTtgCkAWyIqQIcDp7ybBOFBkYcLB+pCHIi44e5+IxgHff1zlqO5ZKu6BO6vA4sfQ
y00d7ogN2GV07/2vnIjv9vHuxYCL0Z7rgM3AsQe0HvVzZNjl96eBfiBDdrVNVQVrJ7RxmXysaVBA
tO87CdjS0mGH/0BTW9UEVIidtfDErjBVhdsB69xn3sUHmwSe7j0y4C8fizqu1PBrdZ1wA/bW+/vR
PFDYMGyX8Rcs1YJ88tEmAdOlfbeDfIDhla2rBggH2VSM3VOBcHFcAaaOUvOHPBgV27T2XQgqVwO9
AO5I3rJlCP3dHFjYMli2CVRNQPWRX+b8A4XMOrt437QB2pRuIG5PIMB6MJRxe70NEtgNXJs6IZk+
/lB5Dko+0CQQwhItjk4W7NJn3M1vqdhfSZ/MA7aBxamnQP7F7Zsv+mYebB1Db9aKIJQA+vMBgyUu
L3nvYEk+sHQqhQbyjsK2rff3g3HAgUAMQSr5dD08f94HWgyq4OH2XwmYoxAqvHAFdS6ANytBaAck
lwr3wrO/y8fLpDV2895n4+hsLxNxqGx8WX2Kh95MgmUd6EKoHBlEjCMJ82PdkLBDzeeH+vkDQVEO
gAvLbAISJP47lgrezIBgBmQhq7BJLUsX5sfLntDL0J+D+Z+fBNV8Dhi5/UwFeq3MMftmEiyZ5Mqk
2kBa9TFjJVCfyr4rgTiB61ExZFY8UYBQd69IC8cnwemrU1Ia//BXVsKfODp/q1ROPT96fKpR+tvy
jS3Wv/2F12vx+wFeKnNj+W2sO+384nWfbZ+Hfk7Fxv//506S9lQ9fPPD12ri0+e8/POXL/j9R+98
1uu3ev3LI39bbIoHr3/6Qf/ymCMT/h9/+1fy6BWbT6ti87gtvZ260VPJ5P8e6B9/23ncN9fCH45f
1MnmwdtEP/oIciLigr0/oiw38esw4+SPGODX/x8n7ueeHObGpngdZhz2uXqw79MebYr+PWP/uV69
98h+/Lsz/ZLu7vsRJ5s4rj/9zybO/v7pdFN6sb8zQ2R5Y4Vp30853RQJfYTwnazBU66699hshejd
wE/5374Dn23C0ts8tttt9joDTweBILV6/YufX4zLzaPX/3ibPqdu+z7+ReGzjV4f9GkXEbf+gpe5
qh/rB29bFP3O4KamEAju+9Tokwabr6/jPD31c9y+78DrTbDBtHaz00x4CYf3HfvKD0N/58B6CTH3
Hfh6gyjlp/PNY/12Rl6it30Hv6mqTfGjQ/wlMNp3/C/bsvo02SJnEu08/XPEse/oyw2HOQdWVeys
8ZeUf9/R0SNh9Ortc//Wf9t77HTnicdxn8q3+47Lxb+JN8mnTfL46dx/SL/ydo9L9GQey93voSjY
RL7+1c+fYP/6o0CAEgDZwS85KP0hLXbDgXFwkiti7X3n7BqWd727gl4G/wXxxmzzSCD29Do2Li/j
aNNsI//1oZ/ukvGLUGd+/buffxnnfML4ql9Hehn9pfKz7zQtN6jJ1ruRwXNZ6RdM03LrEk1u+p1d
wVsYn/0XBJOzLUiz76dlbJ/uOy2z3/bbzN85oZ+ffiyM7PsRU26sR5/VsxvJP83Or9jEU8/bVJVf
fvcJL46/v+D9Pt0z0BHfr86XT/gFsdS/dR7+fY/j32qif5Ty/FtVrj3H/7N0zT/8mB9lkr8BWL7P
L1+BKT/6Z7vJ8/gbD9F2U/zzfwEAAP//</cx:binary>
              </cx:geoCache>
            </cx:geography>
          </cx:layoutPr>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_xlchart.v1.6</cx:f>
      </cx:numDim>
    </cx:data>
  </cx:chartData>
  <cx:chart>
    <cx:title pos="t" align="ctr" overlay="0">
      <cx:tx>
        <cx:rich>
          <a:bodyPr spcFirstLastPara="1" vertOverflow="ellipsis" horzOverflow="overflow" wrap="square" lIns="0" tIns="0" rIns="0" bIns="0"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1600" b="1" i="0" u="none" strike="noStrike" spc="100" baseline="0">
                <a:solidFill>
                  <a:sysClr val="window" lastClr="FFFFFF">
                    <a:lumMod val="95000"/>
                  </a:sysClr>
                </a:solidFill>
                <a:effectLst>
                  <a:outerShdw blurRad="50800" dist="38100" dir="5400000" algn="t" rotWithShape="0">
                    <a:srgbClr val="000000">
                      <a:alpha val="40000"/>
                    </a:srgbClr>
                  </a:outerShdw>
                </a:effectLst>
                <a:latin typeface="Calibri" panose="020F0502020204030204"/>
                <a:ea typeface="Calibri" panose="020F0502020204030204" pitchFamily="34" charset="0"/>
                <a:cs typeface="Calibri" panose="020F0502020204030204" pitchFamily="34" charset="0"/>
              </a:rPr>
              <a:t>Customer Segmentation</a:t>
            </a:r>
            <a:endParaRPr lang="en-IN">
              <a:effectLst/>
            </a:endParaRPr>
          </a:p>
        </cx:rich>
      </cx:tx>
    </cx:title>
    <cx:plotArea>
      <cx:plotAreaRegion>
        <cx:series layoutId="treemap" uniqueId="{E6202888-48AB-479A-833F-761C84E40590}">
          <cx:tx>
            <cx:txData>
              <cx:f>_xlchart.v1.5</cx:f>
              <cx:v>Column2</cx:v>
            </cx:txData>
          </cx:tx>
          <cx:dataLabels pos="inEnd">
            <cx:visibility seriesName="0" categoryName="1" value="0"/>
          </cx:dataLabels>
          <cx:dataId val="0"/>
          <cx:layoutPr>
            <cx:parentLabelLayout val="overlapping"/>
          </cx:layoutPr>
        </cx:series>
      </cx:plotAreaRegion>
    </cx:plotArea>
    <cx:legend pos="b" align="ctr"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 dir="row">_xlchart.v5.9</cx:f>
        <cx:nf dir="row">_xlchart.v5.7</cx:nf>
      </cx:strDim>
      <cx:numDim type="colorVal">
        <cx:f dir="row">_xlchart.v5.10</cx:f>
        <cx:nf dir="row">_xlchart.v5.8</cx:nf>
      </cx:numDim>
    </cx:data>
  </cx:chartData>
  <cx:chart>
    <cx:plotArea>
      <cx:plotAreaRegion>
        <cx:series layoutId="regionMap" uniqueId="{4693E292-C255-4EEA-A034-95C1A04ECD81}">
          <cx:dataId val="0"/>
          <cx:layoutPr>
            <cx:geography cultureLanguage="en-US" cultureRegion="IN" attribution="Powered by Bing">
              <cx:geoCache provider="{E9337A44-BEBE-4D9F-B70C-5C5E7DAFC167}">
                <cx:binary>1HtZc9w41uVfcfhhnoYqbASBnq4vokEmc1VqtSX7hZG2ZHAFuIHbr58rV7nGVqm63FHVEWM/pKUk
kXmJA5x77rnQPz9O//hYPp7aV1NVmu4fH6efX6d9X//jp5+6j+ljderOquxjazv7qT/7aKuf7KdP
2cfHnx7a05gZ/RNBmP30MT21/eP0+n/+CZ+mH+3Bfjz1mTVX7rGdrx87V/bdv7n24qVXp4cqM1HW
9W32scc/v167/NSe+tevHk2f9fPtXD/+/Pqbm16/+un5R/3ua1+VEFnvHmAsIWdckgALH/nClzTw
X78qrdG/Xg7wmS8DRBGnkjPBqPjy1cdTBcO/I57P0ZweHtrHroPn+fz/VwO/CR7e371+9dE60z/N
mYbp+/n11jxkp9evss6Gv1wI7VPk2+PnR/3p29n+n38+ewMe/tk7XwHyfKb+7NLv8PiXeUjb06vL
9vTw2KVf5uavw4L9s8D3eeBTDLBwSdm3sMgzyX0mCWHCpz72+Zev/gWW7w/rZXSej38G0r8ufyiQ
VAZb88sE/XVsiH/GAylg1imWgjBCvsFGwGUkOWcScykJFs+2zJ9G8zIkvw57hoS6/qGQiB7LNPsb
kRBnnFEqEfd9Hwd+AFP9NXkFZxj7LHiCihMgtl9I85ct8qehvAzDr8OewRAdfigY1hb49O/KIEBV
lFNCJRGCUoSeg8DOkE+45IQIRALKgMm+xuFPYnkZhc+DnmGw/tcPhcHm1M4n8zfiQOQZ0BGWzEc0
EAw/2wv8jDJEGPqD7fAd4bwMxW8Dn8Gx+bGYaZNVJ1Bw5d+fyik+k4T6nAssCA0oeqawgjNCOcGU
C4YEQRR/uz/+k8D+AKHfPdpzqH6sdL4/tebUn4q/ce9gdhZgxAhjhBIcBAH9NpHwMwwpHxL+0w2C
iGcYfVdEL4Pz1dBnqOz/9UPx2e5UVe7VyTy82p+6tMr+RsFF6RlIYen7CAdISPGUQr5O8/4ZRgHn
HL2Q5n8J63+dqvr/fE9gL4P04oc8g2u3/6Hg2j+2p/L06gvX/HVVjNEZY1Iy4gshEMf+t6o44GdP
9MYZfhGmX8L5d9G8jMyXcc/A2P9Yeuz89JDO/4UqksDGoQKEsQ+cJfyAPcNEnMHbklOKAwH8J59J
s+8P62Vwno9/BtL5j5V2zk9QRQK19e3fmXjkGfMJElDLw+bxMQ6+pTZIPMB4DGHCni5i+WWL/FLE
fGdMfwTPVw/0HJvND8Vmx5MGNjMPX2bnr9MZ4WdAYgIEGZYgDCSHmf8q50h2xkDQgVKQPsNPiefL
V/8CzPcE9DIq/2/kM0iOPxanXTqTnz58mZW/DghFZ4IRzHyJZSCleC6j/TNILeDGQJXzWUWDgvu6
zPzzcF6G48u4Z2Bcqr+6P761Lb9yZJ8elEAlTSTCCCEZPKMEcobBhgWVijkF4nhO2l8C/uPy/j97
0F9hfObJXp4KMKVP5ve27CXoIHCgn3muv3vjv2vLXp/yU9enT/H98Tz8h0Y5P/PB/wb5L6CEA3sP
aoCvCCGgZ2ChYygNgs8FwnO76bsiehmZr4Y+W4XXP5ZZfpMVRVb9jZAEZ36AoDlBID0i8tla+goS
Ic5YEBBIrGDCPvU1vuaDP4/lZTC+jHuGxM2Ppf5vT1VWvjqeHtyXWfnrBI3xGQJxD8wMXQn4/6lV
9BUaAaCBAkRg7wjBAv48Y35fSC+D8vXYZ8DcQpfoGXf9/9xPetP30IX829tJoGY+e1Cg8TmWmCGQ
K19hIxAU2Jz6BErrl/yN747qZXieDX+G0Jsfqwy4e+z6V+rRgOD8+/YOFGpQAmAfAV9BGRaQb3O+
CM5kAB46gybs0w/P9853xvQyOt8MfobN3V+WOc90wN+b9l/e2F9n/G/u+M9b47AlfMwIh/bF701B
+dT34NCdRWAN/r4E+JVm/jial+H4ddg3gf+Xe+DPMPqqCf7byYEIDNfV5yMH33318+PBOYhnQ/+d
IPtlrrYPP7/G1BfAUb8dZXj6kG/y929th9+NeQTl9/PrALSBDKBcQFApgFp7YrwRti5ceSrdKEeA
mOC/cqGxbZ/+/PpJeksQ3gAnCQQFM/71q866p0skOIMjEAguESDRp2MSX57v0paztua3qfr191fG
VZc2M30HTwP2yutX9S83Pj1ewDAmEtrHPjTEoMAPKDgz9cfTNZwmebr/fxeYpKQoUrPOEHlTT2wV
jG6DRD/e2szr1mVS1uuxXdr3pNz1Q05UtZgqrlDxwbJiPAZpryjRKvHvie2bNxM5LJkIu6IkYS66
964W3gF6okqQvD/MxRTyxPJVRe4T6fB6mAkL267nGx3oWzTn1WoIRh5m0vaXeB7dsauKcLHFuZk6
f9222EQT6cNyLknE62DYIifguAYe81g0dAibJQm2PWK1mlKL47HkieJLO6+7ZTJRJ4NqNU4igmej
x849enIqVO0bHnauJypIua8IHybFp3mOC4+R2EwDVS33l8hR3p1Q4FYNs8u517XXrh/RrrZuCQc7
Z2vKl0qN/N6DT7/r24qpaigvxwCbC41qG5YlDSJSyGknev22Q56aGhdV7ZuuJrely8tI9P3tGCyp
apoFRS5w575mRpmWXyZ+lDXNRdIsWgUTuyA8SintQtefhla3qks5CYPe7gobTOHSdLE0RRDDZ3xi
c9IpNHarrqFFhDJJw9qc+xkvlUuLu6pIeeR5jEZs0WEz7TzqL2s01EKNxWoc5L3Mpp2ROlczN1FF
ZR3LOmgVDsw9Jsk2L8nBjQNW7VxZmKumV7rGXCUE5r2441rKFe1HrgqWN+HIaMxckqlxLi79lodl
E0xxy9tw8rL384A33jR4qpYX2K/1jrXuMckHG8F3D3HHrMqnKlcdHic1aO9j5ZEt88vDNKM57v0+
bgo5K53g2yy/hAf/0FJ8Z9ui3HoMe0o4uBiwKEDShl3WUeUjqUNe16liZj0K4QD87EAWY5XLvaui
df6auGoj8jzkYtmkQRa22TjvA5JdaOg3R7IVtz0r3nFfDsqk7T5j+UOXkPwid+0D+9S25yatZ+UX
SKsqQKu5xftaV5WifdXBNGmqusVlIZM7LPqLPGhOQ5ZdZZnclku+7JwZwwRnG/iFhUgEzUrWpFCe
6D8ZQG6E6ff8cDZE+U2dR5031CopzM7WlKkla44ebWfVcbeey0Gl1JvjAbFLqt1VWbe16hcvmpoy
vWK6USJhH8e+HGLmlb5imb+qBdm1OMfKy5M5SnoWtzLPo2RAt5MeVDkub8bMv8R6aRXS5kI4Pw2l
E1szwXYayvejIMUuDWyhEIIN17X5ZU57ETKPX0nbhoMvPpVJdl7q2So59asSuCRuFlyFvGlHFSA1
uaY6YNxTeLD6Extd94ZV6WPJ0u4NF1xDbNmll5h2bdOgUQVy47Hzkl6ZPkjiwFUmylt3S32vXSUL
k2GWDTScscCrtvFSRVB9o8s3AqP6fERBvh7cqXbWXiZjs585LnZuntvzokaxVyZXczKU2yWd+T41
I4t859ZN1pBzrv1y7cZUxkOevmGw6i9b4a67BCWHtndFZGbbx93gnydebzZ6MPneWbdxjRk2NCDd
fmhJrhq/NSvWes2uobnK6qy/LXhpwmR8l5R5ctcU+mrGzU1RlXeVv/Rxhr05cgviOzmjnRl1flcP
/TYp2jyUkqPzsdHJ+eSTR20vB9gWccY8txJ1cMuQfdsl6SUhdbPTgc9gf5RoRXpE1GKnej34UqgE
V2hdM3ccqsAdKniUg1hqHpJ56tQo2n6NBDZq6n0a00FWa98Jpnxdux2XCexxK8LJVMNeAIupFpLf
xYTRvm3nG1lqt+/MpejTIB77Nt27dkxV6U8C0kayEl5K9+kkBoULT6VJ0azH+lL7zRIWY5ArrSXM
USVVqyF/FOnolFsCgDQth53tBqcYr5ew9z8QVt5mLr3nU4HWQ5cGYWrITXN0Y2PDGnmNqnx2P7ri
OtEsDVEnWtUzqjSS932OP1Ik92094pVOxaQsd0xxLw2z2Y4KpYFTZdt86CEXhF0eKLIsN8Q8fbEr
gStzF7okgCkqgP+To5VNFo5D8qHITRsyLbiaAvEp5+/hEGYekdJMqppRbCmt12amaCXaVAHL1StI
hYsaJvaW+GWzdjMFcqyd8oJWh26sP7W5+zT0Jg/rbW3TMpRZ9a5q5I3J9KxyfwmJactVhxuhzOyu
gJq6lZsbmF//k1+xMeJI308zvoHDm+22nfw3OqAVXK1vIOPZyOo+nI+01++yVkcTqnlc1kNsOoTC
Wd4bTpaVzvuwo2USBlUeV9YHcqtPAtk738OnuuYNSAbWKbyY1XLAk7k0zouLZVhbm8H6H+dlPTfN
TYf3Y1odguGeZeyYzJXqhpKsdEOKVWB8oOg++MR0WYZ+t0BqaJsrTa1RutCwVMxyXZIkUJ6enAIG
m+Ghh/ewj5to8aYJciLg4ZWTXE9jv6zdpNp8eItK8bHyzVXlOxYufllEJS/DrqWdGqiEt7q5UX4p
AWVY7LomSVSS9q73YsynUzN2fZjnbRbjLqnVUA8XjfayGLjThtIz98BoJAb7royLvg1bl+Zr0tST
WpJsVGnes3BAxRwxWtQRyttElbj64FehMCYJs2De55m5aqg/Kpv26yx9TNrJwpTNuyyHzN+PXrVu
mb3wxqYPe1RrNXSJXrmpP3goiDJBSpVhM6xINU9hRsU+sd4xTSsagXA04cA6Gw0jTRSTy1EP3q7g
/lWOcan6YRzVOARCkSnb0GGqwrRO3+Wyh209XaGk8w9lskQlbPpel4c+M4Nis7xidf0hya2LvHL0
I9ymoRHp1Sz9JKbJnAMfQPa13iOIRQsHTeG07zKtqrZ+ygbFvuOGXpBuuqRdncaBTXRoy26b+o9M
5EXYmKkNZWnL2OTdbetEsQVVvYRWDPegP/PdQvV5Wji7xR5KV3VBu3OU9Vc9x0k4VB7eJJb6sRds
bTEEN+l0E+jeKCkWeBm8m0AOM6yS9sGb0jmchLjuxD2obg9WWVKGtEg+5XIZFLcrX6aP7bgscV35
W838i4QVwdsgP3luKlbpZMLZajW7gK3o3M/vFgJbNw0OPKmHmxrl0+apxgv72tvmA1wXRbmZCqdD
ONgzbZLO3PCKWJWMII6eVMNECxdK09RRnmRRlraqdjLKSLVjTTkrOoo3rE5wmNdoUwJUcZKW1/ks
3pTlFeITDoMkAzn59FKCuFbDqDet5h/GETZs5UwWzZBXPLPU0WzqmN6nWbkayse0hGVjRU1Utoju
vEnqVTM7F1oJDzQNJk5nN++7ZlwZv6i3NNfZxvDlIOZBR2wWeTRYZM+JY3HR6rcgkdOtNuWmX2Lj
E/vWevPt4lt68FP/E5LVHPZTdiyLOd/YZCaRrnQ0Oul2jrJ0TYrUgoAq61umHPebc9kdknoSt+k8
b/Tsz1FWNOMa8fJdNpbtXmjI/2Xq9VGds2zdc14o2fjJZY+KKMi9cg3noOXBMDdtJlCbe5aM6W42
7bKV5ZzEU5ns0o7UVxm7Qu1Dm3h2Pw1teRieXnITJwHu4jFLy+2sNd51QX1fUdGuRorLvcM0XTk2
opUV+B2Cg6rvugxdJc00Rt3CTIQSr9jqGuR3hvPlKoDiRqVeumw1rNdilnjd4OKSGKhEbEkR7KDU
hGbpM1X4aF41QOdhTWW1SQvg+8BWUV5N/XEUFYkLAvvaFUGxJpVFIEbT4pDwsQzLXozxwEp63UXs
rimD+7Ja5tsmdfmt88LJn9LdoOtB5UvVgDjq5hDXUJ9pXB81Ka/cRPJ9UxEQNx76QMpgvFyQ0Ar1
yDu3QYCAEcRmcgMKl4r6anRZu19IkynuhumtnKbbNjUbJlx/i0qUHRfjwTrPSZSKLoVcMJAYEm4a
VaMkR+d0sFqE936x8tL4Cbn0c7fEKfOAo1O8YUNXRQv0taIWDojEKG9yWMX+Q8mt2HIC3GLH+tzL
TBVltoWa0F/0ylbdZSp4s7ak5qs01UE4FLYP2Sjo+5EW18TbgtQsLlyeQq6sPbJyi673GDKZ4gDy
ZixJumasX9HA6rjvQZIW/uflV29skS2bZEzK29VS60zVnd987PQCd8j2LVQiMl5giW1dR9vrZSKN
IjQNrc/GWzZhsi4mDOIGoTzOpJGryk/lWo7J+6kbmCqwFedZhUQUmPmuHJA84kZusDB+HLTdlaf5
Rduppxrzwnh6V9aLPMgmpedk4ZliQaGCWdJr+fSSjc2WZvaB1H4StYEwB5LbQGmRArg+zEFJ+4PG
+7ws0rc4w2mUFJm/9Ye8uht8HZta7tHgk72cRRKSttebqcxB9NXWhH4vyjjoFn6lNYLSn6/LgYir
KVA2GeZLWmquumlh6ykPZtDOIkoSrA9NZk+oduK84ON5jwZ605eVCTNN+XqAtbE2DaZbXeAMVrd3
AzSFTn0ANEihToK/bkhWC5mGvS5ZvvG75H1bAMH5VPZHwuxwwdsllhP4GFXH0bsm8O5BzQYPXW5W
XsGAHcqJr+uxJjEvIBlM0IGLMgkVdd0s7crp3IR1VZLdlNTZumRjpZBBzX70Brsaspq8l1Dn1ZMf
fJDWfyrTlzwUNjWrxvO8K+u8iLXTOsElv634Ml034o3BO+nkdLTCzEebjYWiIFCP43gljK7e5162
mlr4UxUAQN6RcrzSKasf/dnsJMzTfcr1ys/YoQfGH0FZgsCQ1mSxzGx9PtR9EFcTKpXVc32OnQR9
gxO7gTyBjinoTE6bq2Jg3rae3Ntp7kQsmQ0gXaAq6guNYQO1b9PaY+80/YgqH+0gZfOoqm0fJVJX
1+Ds7A3qckg9i4hwtZBVMVINinfOLmFHpZf5QIc1huyzRtXMoh5Y6DZgQR6yQaD7vK0fq5rPH0mK
NrMt8UObQwk7ePnRJuCUwDHwYeXxrFY5zua32uvTCFOGVxNzEAxl9SaBkFRJskOPdAA4Z4po7qKs
4hYmLEnDCRQA+F2Wbmhd3Tndtse5T/S18ZprO135C00/UTdFzWM5FOyedWaKhZ1KyM0WzIyi7y56
r4yXtp8PjuEmNFWHL2qxZJFHdHMRlE2h5iUvYyHnd8RPj3ox+TqZ8mGNOj+egMYOXBdNOIx241Wt
fuOa3ikjineDMXhNG+HW+ZjqkJLBqKHpAzUmrLkok6DcNyb71Og1qL7xLSWQwj2fe1Dhy81c+tlq
LGa8ASU/romtYUb0ei7GsAr64tAYKkLwM56U+Q3YBun1AqKQ8B4EMLbZqi08ugYSRmBtJEDaZXZA
aVesE1rncdtUpdJVA8jRXCpiR76lc83URFgdOWcxaAEzba3Ux34CNw6UzKEkRbmSHfChmMBZEGyJ
mJlS1WVNsekyL72kQbWvq/RtFpR8HZBy489TdpGIBnS0CA49YW1EhF9FdVPimHdpEebcoxfFsIH5
8i/btM0PiPLLbvbqyxFstnBcJN24kcwK2axag3zLlO/AQhhzUx9Hnqu+ypuNWIhc+a1LYjFP+bpJ
TK7ITL03RY/e8ASNqwbRflX7rQWxN/cbUcl004OyVxpMzL2X0wlsgMhpjypQW3bv80JGnqtALM40
tAFna1eyLmrAQwjHDosjeLQEnJyexl1T++D6IAfuWNHuvTlpV3nXSEgw+dbMrTiYJovqxC8h0ZdE
9VmmEvAx15XL+jde57aNnu6XJMnfNqYAL6dy/rZlnYxmy6dNw7y17fJlJXIP3MCOx/mcFCtRJQb0
R2jbRW+Jz+zKumNKyF1aULzT6R6K5/4om8aAf5Sa3YIYvu6ad3ZOSDhm3KxqxLz955f26afF+tU6
GId2Td/h0S/OU3BswFC1I2QhWAj+YG/SEQxHDb6JCKpzOO4UKEPAUKR6TiOx+GA01RDN0Kc4hGXh
FKIdiolpZOx1duuENGCf5PkuAeGhyoD3m3Ya1FxV5W6mlYQgB7mjOXrwJJ+31qG7anQzPFlWQ2kp
bsoh203LhC8crVaI6CUUkwDPihe22iS8v2RlP4J+o+ECm2fbdOyjaPR8WXvgEBoJqXfusI0dDuyR
DiakNwUL3N4jcwh/+lMekl7eOdyGtiZ63faoCVvU0UPtyJ7NfrY3XtWrDP6pekQ0IkGXH9jcFysd
56JHD/04qKqu+/0MR8JWeVipAmxoZQpCziXlHxIwV6IE3KDIL+m2ZAPZUj4E+7zx4C6Q6+E0aw7i
uHtP+maIg4Lx0PTjB+1hs7ZmiorGw2t/nmsVNFByjUiILXlaNTJv0Ftw0eqSYFVwncbcw4oxlypt
xvZAMe/vZA0zs6Rh2TXJRpghWJsuFVGKm5iWbaH8erAhQzNa0Qo8bKnRe6zrD0s+bBdp6LUPHY8V
CUpQ7MGucP0UNyUwlu1asKNk/2HpTKs8btxBzgZ2aW/7QyVu6glHidOKY55cVEM37JiEQiwdTBMX
rGnBYGlAnjR2Pgwp1Mht3yGVsbnYAe93UNTiBSwTl8YKqaZtOFQZ9lI7M1xLYcBzb9qLMXDDRQor
HRAjYdWCnzMG2WWazFPESZeeg3fqHxp/M07g2rrcjus5o+99MAfO5172Nw86CaqNoRXdZekUF6gx
oeZmiYlO+KGma7mUn3SeVRfz4Lm1ryez9qQ/3dIROMOO9qbh4y3YeeZmtnIH3dkprqU3RJMExVyR
+iZYNKintAalketJuWkCe6CayHsoIFZ+kj6QKneHXhbBVY0xi/BA8Orzr3Nq5aqHv7yF5ZSk8aCT
ZpPU6fKuX+7lNNJz/RRyxdeZLNI3n1/IKFZkX1XDcqXzQq/wWNNoHkE461b04KfMS8Q91x/q0o3r
AqwNNemxiiYc9Ds+1EFIeijHYYmsoB0wRnXgimOVbCtD0NFbyuKCPgnpzz/10gf1Y/UmyPmxQEW3
53NJleBLsC4W91bOPQobaIjc8A84TXooMrW7BIkelj7Al1Am7spaYwWi25wXs4U+zggl0GTuZFB2
B/BJu7UZm9vF8+bdLLM3wdKgi4TrJuZZnAecvqmW6xk6O8cyt57iedGBy10BMCCYY4NtGvnFkmxL
kXRh7qo2pkHciRHU8ZhBxsPzvk9qDKLJXszGekC//BAEQl7qYRJhgsjGutbuwBnCyg5PhRp/nzte
X6VGfMC1GS9QbqOkHPfBEBQXqavbYz+0QjmW4I1vu3oNC6ZepTi4pXkCjDUTHurAotCbMx5r6tUr
Ni3bqcgH5Y1S3i8Gv+9tmh3MPB4Wx4KDbqq7JTMpCJFgY6rlcfaMvmJjsnW206EcB72rqpreS60V
dCxY32xKWtxQ8Aj3n1/G1CtUX5R4ldViX0ygBXVaPPTVXB0WOl5w0Xh3uS3i2Sztpzyrd6mjN50J
3oCfPRxT2/sbMHTnLS6EGmyzrECWAqUwlm+d10RDMxcXcvJbxaDBdyR1ua9Zwzb+BHZh7xUCyoB7
oWW2zyqXK1GbZs9SkE9QXqx6Hybdek0HLhXdD6wtt7wBIkBj7m1y1jMwdKopRCON/THn+8mjbgXm
SBG6Bui6niz0r/wOJBGHFVRn3ZWby+Ricfk99vP04OdGVR6FJOfqMsTzXG0mkGzHxAxbxs5FMIGu
d/45I++ZV4zroEC3STaz65LDSsqgVXDw2uWphZZDdxJ5YONMU1duWZ9v4Zkh/wzt3lDdqbwvcZh6
HIoaXccI7ldDNc3XHOVJrKEV14DXFVK/H1c99956rPI2aceKFfSNdNSTMVuB5e62aV7vplYuJzIf
Fl5DkjTNsTFXC+SvtwLEfzuW9oJPQaJo0b2tMKgAplkRZ8TrIs2Waju6ATTIiA/CedfIGr5tauzt
qwSlKoOeIpwQ2VJXQqr+v5xdyZLcuJL8IoxxAUjwMofMZLL2TVJLqgtNakncSRBcga8fp7pfdxZe
MWmTZrpUqQwglggAEe4eDpIHQeffeoQXN541DMd47PxdywVSLU6hjnDcD1Ziuc/Z4B186Qx7nc7J
p2bC1Y9nMUI0Y4OAd53eS9t54twrr8qhoDuJfMd1XLchcgLHYkCUmgTNa6pbsm+a0b4uAkSJhTUd
8JPa17FSIeJ97U61aY17N4/IlNa7opXq4PQKnsBtnKOLMzifcnblK/4oKko+j4qPByUd54GwmV4T
HKQRnk7lceyDH0F3JEWZfJS2OLi0Fc+DR8kHPC3mPWLfyAW0oe9gT6cqmeAqEN5s5GAfHNwkD/lc
p4e0d4t553aVRPSsQjZruanwpm9wQ2LVVZkPPybB7kRhjR/9XCvEV6sMRzcXkQ8mwFVGg9umZsmD
rxlOZOr4x5iM47FRA/qKJ3HblbXaVfDLz/7cwLNWut1pZIaiIu0Zzn2tsWdjHDp5/oeKubqqLPbn
KYL2bzjBX/CCPxuhZJakfytJ/PPj/35sKvz7jbr995eLEMW/P93/R8Hi7F9FP5sFwd6Zf7RgRP5p
618Uz4LL+AfbayA9Xn5rXvwHJvH/+c83GJE3SJj/QK5+Y0RswDPWESJv8Df//P1f6JDABxjRXsjh
tk+5RRd0/1/oEA+cGAtRRmAULWCwf9Mx/4MO8f8H5GYbBFoOKqf7G3n9NzrE+x/fs4DO4kBuAYYO
2v//Bx4CaOoJNoQA5I73Ngcp9C0mZBSZbUtgKq661KojJ03FrVV2/j5gBY1OpuLvLXOKQAGz590u
AGI+hZ0kQ5vlDfXnK2fI8kOqdLGjcVIdzre+NgDrbesDV2k22MV01Tt1/+wOFfua05Lc8iGeQTj5
Zy3fGcBKFwwLdzoAYpdZnnj5hAeWrR4K7QBjopAo0SHN9fjlfCcrs8SAZD3tRHVdp1VfohOcneWR
Znk67xNqia1RrHWwoINO0D9C1tyH5Iq6mvo6QDRorLOPWeoVCfB452ZprX2An07bD5xs9Lpy9nE6
p2W601qpz6njzX9JqvxFTXhnEd6CmP7ZqGxZnJPPz31SqGmuccns6jK56cqc2QALyO51lHoOdrU9
xXge2L2f7s8PaG3Zl4Ge9BhUuuBDEQPBJEc7f3RKq8VLxF36dUvmy+vz3azNGxzMaTcIQmJrJTWi
0EogvCuQZRl2KbJFr+fbX5s4w8L9oLVEHigvHGxB772A+PylJ7Wt7hTv6zkivvYkTuNWvJzvcG1A
hr0LbonRXzocy8Cfb5p0iIc9xaMsC893sOyof/Fs/24Fw+R5pierH1wW8lI1+ac4S91+3FlBAdyU
RBxNeTvasXL+cL47e2n3nf6oYf/Cr7qCdYoh+JuM7R5MmsitkIccVVCSr8PgzflB0Wl2doPyyZ1T
WNwt9yThTgV+1TnbWhkxNZwDsDJAl7GJhUDXsL0rm1/piKCFNZaHaU7uz3eysm7UcBANjHXiqmeh
Up3/BRFSPwQUodxwomtDMNxDyfPMQ7qDhQUuZD8t6F7ddR31EfhhXrOjfa2O54exulyGp2jIxESb
IsREkjjdxbMH7ETv44keVHsdOAJxqSFBnn8Yd041IfI3Hs73vDaBy+9PHIYsp1wIp2Vh3xCtQ2nL
PDkICGAlF3ZguApnTmyuytwLEeotZ0SliypBuq7ClfqyERi+wsnxTsQLlER1o3zvqW+4Rk6cUCvZ
8KkrzmghNJ1OUYfYpzXNDAbkxzRC2rQvd2RMC9xnc0R3yDSnV2mu3Y3u1lbE8BRBU9BycFQcNYTr
6jjhUj+Gc1Y1Y3R+wlbOCNdwDS5tYj4J4kd9Pzg98t5NbYV4j5dzCCDXtHV2r3Vj2H/bjG3szhWP
AAXUHwup0sdW9PKpy5v08bKRGNY/FTO3J4sFkUPmLESGIy1ug4njsCgYB5b3fC8rC+IaXiDliSi4
L3gkS6qu8XKxHoPEluVldxDXNH08wi3MkBcNfusA85PP9KunGxGe//q1ZVhGdWLgw+g3PnQIkIYs
sQxzgaQgTtZ6wdgM4sIZco0+MoRfSpXziHZjkYWl4jPZdZbK9MYcrQ3CsPEiIKwN5mUJWukGxyXr
b4UZF0N/U5ASj+/L5sqwdB9Zlc4mSKUCyKXvnUC3Dx0yzvdqZOVlV0LXsO4qGCdAARIYH7Wr4cAS
bxLPspOkuHVbHVg3PUkD/xlIete77LLmGPbuK0yZZTE/GiWWKUqZsvtDPZfEveyYdAxLnzPVer0j
/cgmiYtEuQOQy0EEA6KuXeWMfJcPVGYbna1444UBdLqfVZInVjVhr7EKcdwjIjlkQvrOGUfg/vzM
fijY6Ft33O7t+ev5bbFM1Dt3KcdwAOWM4HmjpzjCeza1HxqEnro/O0enIiRaNt5zkTslQnROmfZ3
Vu4I54uigcuez3e/4n8WxuybEccerr8FiaPKJ8MhpcjMTZ4vDudbX7t6OIaDYCOgS63TBpFrYTCh
tuOxD3mSlypKOjUkn5FFn6orqgHWeJgRC6jvAV/j+RdeOIxtGPjaGA0PwuucIcuQ0Uj4cefuPR38
FPM8tRsOalmp91bQ8B+ldD0buVM/om42RYma8lDysn4hvNHRXMXDxrtlbRiGA0FyzUPaOqFRYun8
NUe8+QlA7GTDPa21bviO1k3qnBA/iFg5Wfl+sHmld8Apqe4y21pUNE53GpLdijmz5FGvphi0Bb93
nD9agPTVVZ0NogJk2BPJn6LSnbOxMiuefVFjO+3SneoS+0h6kcfjathpwAvFThdJ+3NUcI0b22ut
F8NpaKqLdvDwOEiTsgi9vkoPtUiA3bKRMjxvRyuLYxtOwosDq87bWUfdkPSRk3njoRTMP17WuuED
PNtKyYwDIsqdrELyyga9AZmkyzaWvYzp5I6AVxSgfhlMwemQULdS+3OdUHnhxLhvG7c9UdO5THSU
+UQ/T2PtuAcQY+jW9Xxt4g3bTvOhF6CP6IjEVXBNLLc94j1AL5waw6JdMTLRF2i9j0EFoxVOM2UV
8ca+XHO+v39/MvO8djQffayrjZyeC2qbS+b7qkq+0KD4MHMSkcI7Igu1dyr/+vxWWjlALcPIc4tI
a4o7LLbIv1rggu2SYVa7kgpg3nXS7oO+3Ohqxewsw7jrmKVa22SKJsJ+4nlbAFrTF6KO+sn3NqZw
Zfktw7Td0QdHpYinyIWBvwR9k4dIFBUbL4zlS985OBZ25Kll9DWc36S9KbJp24YwwFdSFHeToPnO
pfGXrkFuKYjzjc22tjTLPJ7sBruvypjrfIg6xsiukS47JNq5KsRQHeJGIu03lxsDW5s2w+Rx4sdF
Ybt91DY5ANiSOd3eT+ciPZzfZWtLb1g9i5OuIBrxJ47oxQ0gzEuSsClvQfqrN06rtSEYho/ALRnt
Ie+Pckim7gNgmEUCMEtd/rxsCIbpA6s5tskITMGcgEFZKv3R90WwA7btwvCzZRzoLAd4k/N4DMFt
Q4C2G5xdGwTDhmW8f+kBduXtbgIWjjpxzsdQ1OQr8vMpiBbBo+jym16w/CLv7gSGiRdCS0I67+8h
UKcFx2/0tobw/hI7gWncjMcDT+0xDKbA2jlL693lE2QYN5KZIi7BuAlb3SVAB6mnRHgP4GeAYumB
5XZ+G62NwTDqlDLeQO4DMRzq/GzcmocxJfrC6V86PfEYBXT6eZagcd7xKtQ0VWEyeSn0cM6FcN/3
RyBiv2197hHxKlWBT3fkFQ3kh7mnYDhRfRwF/dz5VrExR2sdGaZcpcKpG9caQmQqoqmzHvKifWJz
/h0U4isvqzaixSvHrRMYJt0BCgvG2TSESWYDrjjf8SK4ImW79wpylUgrTEf6XGXs0Mb0wqEZNm7F
TLoKXI5wHhTuD3nEcxoDQp59o4UN7s580Q3R4Ya1t10w57ikD2HuBcBH5xmwjNLxN0bxvjuHGuLb
nQAkLUkyEvRhA07sMSEeiKu68x/hC8uNzbZiJ7+VAE628jxQp6Z+MEQayd1uR3RVlHs9p75/uGg3
L7oJp7bitHNQDSIZI1Yo8RJI5oEGxbEWVNs7SwbsvlK8is53tjYaw+rtLHZkM1dDlMRdeRPknX3o
ChD8zre+thyG2Q8yFkClsiHqA/e1I/Pt3FUZcNlkY6rW2jcNv4PSgVJkoe+RB3jdr26cPBeiej7/
+SsnEzfMPciyCqIDfh8h9Vnt0imxALdKX0ae3ARF7l64Zw1jB6qHpwkJSEhlvmuEBWjqiwsG7vkx
rE2RYddovWk7BCZDEJdD4Ae/ugRwMFts3M9WmvcNc4bflYD+cgLgTn0HailjyUEKtWFra60b5lwX
HZEBBylcZuy+lRaQTc742Hvz54smZ5Hme2NqljuJDs+X0JFZWHfxh0zZnx1W/aWJt5pXXzEu37Bk
kbHKHmOfhDj9Dt4cHEaqNg7UtSPCX6bsxA3xbEoILmYqorG2IndGgr6Ii36n7aYMkybPIj+W7p7K
vrmfMw264CCrjR27Yhe+YdZjwqB3gZajEpfyB6VKqFmATnZFFPePgpfDxrtsrR/DvIe2dKwyboYI
iI3HoipAgnUwVuF4O68Nfp3fA2udGEYe86z1x0wO0TQKsbOlfgR6M9v5jngCJHhjudZ2gmHjQe3R
TAC2HnE7/wkMdHYDN+8/nR/BmpUYJu70Ti9RcAg+fJwe7C55dPV4K4b55aLmF2zV6U7TtAnyGLzf
yFqIxE7ThPHUvJYtv+zzPcPI6UTnKQMBN+Jkeirq+DjlzQ0UAjd8yMr6eoaNN1McJ72b9LhwkOfR
aoH55jPe902G1I9bb5jE0tp/P8ChMPV2kmxbCF8TB24Wc99DsiYZm0/grx6SFroITrtxM1xZas+w
epLioScbzFUx4Bod69Bxu2NcpeH5pV7Zpp5h2FRMyp2RWgobPV7JCXwLtrEKax9umLJQrPcagZCB
a/fXomuuKlzSNB0u87Qm1C4r+zkFgByOvPkAqv5+Dn5eNiOG4ZYBCHS6wLqCGfrNiduHIvCvLmva
MFtAcEFLmbw+Ul1ufwRAzYnywe0O51tf2ZAmsA60S5pbZdBHdvxYpDQC8O2WO8DBWtaz0zmXbXsT
WZc4fUIEtUgIfwxAtL0nlvet7cD4T6x2J0h52cZkhhFj17dtaeEmxvQk9sixtqA3+tOGd17Uud+z
XmZYL+9Gv6dsJCGIidF8nX6hFAJEu+RV9jv1OIbgeJFD+Sw/xc1hK765YhEm6C5N0pa2qeqjtE1A
xc1eWdIBOkji7+c3wFr7hi1PyN4qVcddaKfiKkNm6RCT/CVLudpY+7UODJOWw2AhqY0OeMmeQCKA
uEZ2D4m2y44F5rz1qKiLo6yWB10oK/dpdorvpVPedz7baH7F1THDsO0p8113tnuQv1364DWsAwR1
9jasb+XQYYZtg0Ywlnj3kNDVQ7+rhuG7ryFbUpNPduZ2ly2AiZ2bA6gfFAEcCGhOU7a3CiDMDoxL
XR5E23Rbt72VdTYBcmKqKKi2sL0E0jNkGj9PrPlixeXzRfvUhMaNqEElPRdTVdMMuajlSCYlbvru
oPuN1VgbgWHeMh195FxmvOOc9E5q/zXPpvu45p/Oj2BlK9Gl25OreA4pMuqnbgd1BfdeLozyjPIs
Ot/42rcvnZ40DjY18OnDiCcuBBCoJa+5x0NIhW2gH9e+3TRiRmqVuFUXOQ4I9Y50X4PZbi/coIYJ
q9TOEe7ru4iq8RZaJzcg6D22Y7VhwitGZgLeHCSXgfgnMiqm+AWKEzdlbn1s8Pn7FvJ+4fn5X+vE
sOSGTXUAAr+M2iBz93EgrjhPvnpN9YPUxfF8Hwvh4b3zx4S6DcLpitSeZOTZTVR1gFwzG3RrWrEf
LlhD7RgHhzpJr5ESK/YTiASHDDprlPRtBA7R1iNlZastgs+nW20iLjwuHbBcqfPY9eyFUP9jF7h/
nB/lWvPGGd5PbpcKr+miGKz4xGH3sxDXVrUVNF05w0342xjzwstLKqOpzxCNACFujDuoWMlh5/Ds
vmNyw5usmIwJhMs0jTs5F10UpGJfUPVQ8Qtvya5h7BORTgm0kIzSamSQ2vK9/L71oDkBAReEZS9b
B8PkWVHPddEwTJTqnwicbJnSz0QUH883vzY9htHPgB+XHmIP8ChjdwXptX4PdLB7ON/62iYyju3E
SRnuMo6EOoj9ecrzF7BvQkrExh5d+3jD2tO5FYWERkPEnIxOIYJnQb9PkLgvNr5/xZ2YIDeaJgkf
eCkjPZPnrIJeaSue5rqJ5nrY8FgrU2TC3MqMtYgIoIsuHu9bntw30F+ChNjGs2WtecOMS67iqh2V
jKTr/2mNHHd+7vTPdjJlG2fSWg/L3J0ceY4/WmzMsEEH8I93kKm4TVpR7sC0uHAIS8cnHVQzRCPn
LsUQKBRfQdx6jFPrMZXBj4s2qQlV6yUdBhpgBeBQbxcFl0UYmMfOhXvIMOBgSsCnbhMZ1UX2BzD+
L60UH7wxeRTtVjZobZsaRgxohbRw55aRhQwsK0o829u7mVd3k+ThZZNkWDIiuj0Us0gbdR6Htq13
pwC4KIv2y2XNG5Ycz7QqEpHjSMVcQZYsmXYJ4xB2pN1lftREofUu9CJyyE9GUCL+NM/6WTrF80CC
T+cHsOKKTMSZZeFxWDOrjTgvoS2V5i0sbW6qD+ebt5elfCdi9fstfGIEeR6AYJcrfH4rPmm/epK8
vYdW9Xe3JVNoNd6nzAe7uIZE4i4vIMqJiI29K9v8wvEZVj7mzIsr7raRDqSztzv6ANW8LSD22uQZ
Fj6QmjdsbtooYTrtU0jstI34yYOx2IhnrXWw/P5k9qhqIHc8122kRNeLyLZbMOZjaAptpc7WOjCM
XBXDwGUViwgZFSs5FJCegh5r4E9yd34DrJj4731xMgK7ciw6BUREeTz9QOTybvb6bt/a+YMlLXE8
38ky3+9tMsPIfX+euTVaInIL+YllioHr3sm9i3f9xjDWejDsvC+BmO3cGoEtreufo57Vja2d4luh
5noL/7LShwlFmzOoak8zpqpJ82bXe/IgCudlLu2NJNrKWpv4sxLaTxWBHkIEHqm4Up0F1cOySTdO
u7XWjQMb8mCQlSqnZaGZ/mxB9vMKdGWxhYlYa96wYxdeljmQ042COoZauj9wiGUzqNNvvSJXNupS
KOzU1JCTLppajCLiPlS/OoQ0peSfmrr+BlH3C++V1jK6E2vwi8oBOUBiG9H+Q5Z0z2mvPwe8i87b
wdokGdacxGpyyzJpI78OXutmsncphSDyZY0vHv7k29tK+RwqWQJcDSJfiWc710NRjRduH8OERd+n
ue+yJoottkdEF1qQpeeFl326Yb1SESBdSjQOEQeo3dfsuqg3oYNLguq/nY9tAsvabAYoljtNlOcq
IxBf1nZb7fJGxi5EQAYXKmFp7FmLnDRXT50f++K6DRxP7G06MH4NQZPCLqAmH08qArvKnQ7TpHL5
beZelR9qxLtxUBZQiL6upjiRN8kMWmJEdJ4yaOwWyLyiOoU3vlo9Cml9COKG9Vce63yOEgQeZPan
ObAhMsLcrv46+5RCOZV6JP9uJV4x/ChrP0Ukr+jb6sFDiAC6KtCog0aO29dTOAk5q4OQqEnxEsyV
A0F5FbfyaNeuGq4QhtXJ1RSMVQ06hvCs66mO8+C68d0gfoHoUWrfWi3U1BFkGFxeX7ScKF/+didW
EA3El7tNRJBW3zVTjXCkai66b6Fq4NvGgWNVuB6ijkbp5a/jXD8GdnIT+9lFF0Y7MPzYiBTSXDr4
djbE8DLljd8EkebB4fxOf/8Mwaq8/Xo2Al5lV7mIAICcdzEJCujW5D+gQLFxiKx1YHgwaUHDs0Ae
EqGVHDgSuDB3Iq9eLj9eNgDDheXgnY+1b8GaLCsA3huKjSBhZlcNii9c5GpsqG68cWSpl1kDpOy6
yEea51pDvAOvP0lfzg9g2SfvuQPDkckqGUeIDcLXzFDzB1w6v8WVV4ftLJ1r5Wbt3WBbF+VpocH3
diSQlOxBxQowWeDKo2BF+4eEsupOxcPGYFZW24TRWRkEeSkXDfTxWkBuAsWaaweQ7K+Ij2zKTqx1
YpizXWe2Ji72rJdUbA5TkomfYkjnHz7BkDYMY9mf7yyLiafrq3aKSdpjWWj5C4j1G0a6y/hUtgml
E8Mkx1b5DV7KjfexFtXwpdCk+VFRNX1Vjdv8umhrccO4R9RQcMcB2dWyDTTfuUmGuglAHzp3baHd
djdmhEHuFvby7XyHa5O2/P7kyJ9EXdrWnOC6wpvXoYF4HOQQLzvxIY3ztnHhT3GuExzK0FaHIvxg
ezj3J+uiq5BtguomCxIILEPEq27K8ibldXHbF531x2UTYxg5lIYhJt808OL14N+ktWu94pGrNsx6
bdoNs/bnqtVVh6soBOvL66HmOfLp/Rbw8/2Lrm1i6Ry3HIJsOeB4xW9oKR5wiXt1oco79FBLvGh+
fNOkpT0PMx7HEYE05M8UNI6fuhqqfuOMXpkgE1DHHLfO07zAq9XzRwJRsdreWzFk8DdwHiuwN9uE
1IGCHsdeyVFnSw598ZTVSkEZ0K8dcZi6hnxMuuqBcB8q516P8+SGe0qqm5Qw1ly2B0zgnfRd3B1z
3ConSKPxPalyxBCrtBbl8bIlMmzbs1yNxwicVuzKvLor5o4jSDK3/VY6dG2RDPvW1gBd29GpI9e1
M1xDpnyiCPHQMdjYZCvnhu+8dSBepytZO+igS7IvXV9cpXr4DBrMn5dNkGHjJYQS+2DQdQTdJehT
Ju4v3bOtb1+bHMPEk1bbXVdAF3i06BFyyzeO023c0Fbs2wTSVYRARRq6QJGeACeGhEVUp86zlyb3
JHE+XTQ3JpiuT0uZ2CAvRgHjLqQmxgmSLLLeMO+VhTWxdNByxbMbaxuhVI++Syx7Pug+yD9Snjob
u3+ti2XyTk62Lqd1Q2sbtVcqyPSN+jaGgGM6bOUWVpbXBNAlMzKcnmwwPzmhVyj5gGpgAqKs52d/
7eOXXk8+fiq8jI8FxC1p02WRolp+bHI6otbZUF8mnYWi4W/7oMEMyYXagoAmQ2miNuBXsY3iS0pf
uIMM45WiTpI4yDBDNJ3ueB9YB5xDztNlM2TYbgBB6HGycfrnbgrqdsAo09dpn1N1mErS+L/Od7O2
zIYVQ6Yq5p6bwEl7hKCIYR3waV8QFKu7bKVNeF1Fsq4dURAqcsrhpWzsw9BbLygsEp7/fnuZj3du
xSawDqI0PbckBsDK7sAJalDU41NLobedNvu2mY+oaHGv3PiX1aDCRbYVj1nZwCbOrs45JwWwlGGn
XfvKLfrkOEIH/kOdsvoyAzexdmVW24PldGWUDbGAKH1WRgKVTKI+Y/zCxVlGd2KGQpPKiqu6jEZd
/tm05a1DgPZVsd4I/q/NkmHmg4Ki1qDw4bj083QP/r94zXwmH3UZNONlhygz7ByCVHEMHaIy0tL/
DoHs6yZNP4hcbdykVizEhNfR0UIqHURe0NFRCGInoWP+0R/6LSTDymPbhNdlTlfXabwsAYSWwT2A
rK1K+y/55DZhWRAUtawrurGjlqPhPVsxjL1x8mHWEkOxpX2fZxZql6AGxAKhETvIK209JldmzITb
BRDSVqzDld+eehu1kAZgXyGv7bTdBt1hZVuZQDs+TrHA9RnjSD11sAuXPqKiqYTAry0uW3UTbKe8
DJmGqSWHxE7m5iZHaZ8HFCxkW4wNd8Vv0WWNTkzPQ6GY2fMGbCuwHCqweFuLQQsG2q0gqthsPKaz
aLoD8u9WEaEqGwebLedp89lm4ByKMhEorUHJi5/MHKkuBWRgH/ppQMovonHs6TiJKW33A8vnP92K
0ttR5P2NytIRPMlh2gU6SLN0Z1UZ1R9TGwSxZxmnWj2mFgCxD7lIiT64FUm7e7dxZbB3nbgZNy6m
awto+B2mvdZZxARClE3NH8agCO5QHaO6mqiVfz5/MKx1YbieFEUyRj2ORdTnDOUmrQP233NB1IVb
0HA6eMyqinhTEbm6Eyj6Qq9b3X8J2q3H04pboMblAiJIVaK7uUC4oi4d8IeU7MNAAYtxQD0som98
MOX5dRcQVKw6P2Mr3sFECaJ+E/PoyArEpIkXothyeYSE+9HzkFTvQZHaOBPWujGcUIrQnu1Kt4ja
pSqV1gQOyFE3oq6P3tRtJW1Xlt8ECtpWkg2opFtEXjlkH4BZp48gD87f5twmG0HYtS6MCIGFoigJ
VMiLsENVPO+gyrnnvzoqNOSzJ9BFNzzRyny5yw45cRTASiTD6EFzKMmQHTkObLaBcgNhIKs0d/Z8
3ExgrcUMTGRgkiJuE8uyQIGkXzH/Aph02Gv3l8jdwyzFdWHzEBigh15uBdBWEk8mQpDMwkZIoi4i
FF+7SlHYCwpISwU3lJPud0v9MadsjzOKop7f4WsrZvgE340Lrks/OECOyO9RWw81kRoeAIrgJWNp
bWzwtV4M18DQtpdBG+cwN4O4m5uM7tuhqZ9QemSLzrtywppF1KFh12aZQgrN91GA2svsZJ+h1OT+
/DSttW48PcYMAVN3sNPIUy4/ykxl+7xMfl3WuGH+lifssvTLGPVCshsrdlGG09uY+JXvNiGDi05s
B/ZOfNCagjKFG7ndRue/emVNTaiggn4jCuYV8aHInFsJgfygfZL5ZaehqYAHHKXlY8vEqA45tTfg
J+bHOSMvSZkfL/v6xbWcuJCY+VDqdUlwmAdIPPNadDuXWCwsSfrzfA9rrsPUtIPusYwZxIeiupY/
naz9An7iA4QsnuXsonSA9ziPqGEIFs/PSmzt0xXPaKIHE89PyAg996hUDuomNPF8Y7fwjp2b2Hsk
YviGo1/xUo5h0ETNSCFVEoU7e/dWuvQ+HuO7yZ1C5rrg6Is77Du9q4fL9Eltxzj759xqUZSxCQ6I
R5HpWC/MFSh8cn04v1hrdmLYN6rz9G1J6wCJcO8uGdlRsfbrZU0b1q3SeUapVFzsyn6AfsFQw5WX
7OV84yvrYOIIRzAkdJM0Mar++X/Ek78n4xfevVaIVbi1gwqAwz6rtsA0K5Nkogo1NMK6sUd1xUkl
1qFHfdlfsayDLdzdikMxQYUB4N4ogsmCA6eNRpE1O22PpLF/DWOsycZxtzYEw+wHr45rlN0KwDnX
qAL+bKMU8PmVWMFEop7EW49CPY1ULogWka2IO95WRV6533xvBkgE+Al5kyoGVC+BgDwElvVsBc9T
LxtULQExt/+W6knSqMcFXV6WazAF72bS2tDk6ZfnGsp/XhdjXS2VlkpBLjsTfxNSTlxonWW9x+3U
PwyBJuyGF7Waj9CuB0v9/JSuXPhNlKHsi0GPsRjCoYEMaRGPT1lcPRSx/Mms6Ti0WxTOFaf5O452
MhBcGZkr3Ar9iBzl3ZHIL/Kk3nUDuapQtOn8YNY6MdyA8FHTGwWthnAcUEeUVPaDo7Nrpe3Pgd1t
nJorfZhYQ5oO0MQZQAbIHRRxrvVTl4xffI/9RDDl+/lhrBiQCTdsCs4ty437cHTSascJgY7QTK3j
Za0bF/uEq8KiBIUeGxB0dw3qUj+Uvtv/cb71FQdjCt1RhNpQQ6/tw97q6l3mxcCk9Sj1nXK6RYNa
mx7DCWRyshvkpvswhurBJ5FJ6Kh5FqqonR/B8o56J1plIg1ReAgF5YcR8tYSG3ToUBPAYvdOxq9q
Qa/qhH9O/S3y4NpQjCMe9G9Xu5x1YRbY1ZFZdb1HfHdLFXLFti3nrbd0J8dFCbq+C9sGRXJt9kBd
QK2Drv012OCr5erH+Rlb68c42IcJNcUTX3UhCvu+ZF7yhHLbt6VoH2mnPiyEoA33v9aPYd6sGFAI
tcXKTLb9KJFCRhrqpZxQrM2v44PKtsBB76+KZeISiRZVG5com5aAy3QIwOfbw8lvKd29byGWicHT
oJ7E2Sg7FIVzvmclfYbUxa9GJBu3xrWPXybvxNGmVVo1jaBDyILU3xGHAruv4yY8v9Tvez/LBOGV
dgHMZYPnWRMPQxoqOaBKfTpUWXVUnlPKI5XC2Sow8P7FyzIhefHoxtTOMZRykmHWsFvUTbhHzPAL
Tn0UKI5/8ZGjcPMW4WGtu2VGT2ZOpLHf9x666zN5o9r+LnCt21r9ZOyVA6a3L1J+xQGtu2wmDdMv
cjgaVOSVIRez3KF4MA4siapvvHeeuireSGmvbTbDBQTQfugrxlCOrRjGY5VyZ5cRv7xLlD1dZJWW
qYWnKtfztMQK2YgN7EBY+FPT/K5K0sfJG7/bbbOlUfi++VsmZk+nFdUoWd+GQVC2u4KIm6qwcrCG
kke/L3/V7bjxoF/Z5CZ2r/aV3/s8FiFq9aU7QVmyy7WodxKlC3dytjZsacVSTS28mNJS2rmHbvoW
xWZR1B15kXzYuDn+voP+9zlmmbg9VOvU8SATRFKAMUaVxpdEucciaaY9ZJrvpgks8oLMnxmdr0Fv
fggy+n+cfdlypLq27RcRoYZOr0CSjZ3p3q6qF6JcDQiEEIhG4uvv8L0vJ9Y9e++I/bZqhSuzTDM1
55ijGUvY0E4ZHaNyjhz5756Pf3L8Ko6vWsAiPzTj/DdGBiJMBc1LPdKrgVFjjAj4f/9C/avL+fUK
/I/XFysMLAq8EGUYRJlYg1+D0q///qP/95aApP+oDB1ltOr4mJRjjLDrcNx0JraoOlW2X+7WvV7e
wSBnx65H7Oy//8Z/9cv8ozpQBe7jDi/Bcq+cihBaT+fhLqZKp/+hMPyrL/hHYTA2XTC7GFGmTXoY
7Jgp8t81mCT9RzsAQ8Fx9gwfvTJ23OVcCKQT/3eX5R8dACJ6ZNUkCMrevyzA0hpSpX5c/jtzSvJP
fh/seCAq8UNYOKgHIt3d68k8kjj5D2/kv7jk/6T2kQjEMd73YQG/jtJF7CHU8unfX5f/Cw/8Ly/7
/8frg4tWM3Edwo4+/cPUFv1GgsByWapKPA92/ca39vtipls87f7omnU5jXrunjuYJx2WvkFSpx+G
jKplzRUPn7iIWdaK7j+5WP6LivpPVqA2dGzVMiRYtej2mxoV9oQ74qqbgI6XEAYjL//+Ovyr7/lH
DZBBZ0LkFcdlbwJ7gszX6z9sgZLnVPf71lxndEL/CYxg/88B+X+76l93+n+UnMQj+XRtR3VorNu0
yxGWqJg5DBGEVhaJrhHFU9qMkPLlzQRX4hABtLvHVEFMWDFwE+cR2SaDMnHTl4YighquuGNl6ckq
GY8/ON9A1cTQ385d5qd6mzZoTCSnd6JBathttdVG47ODD8QInmC0GfUWQmw0vA5UTy5bGTKs4F9E
4A4Lx0oymnyl8+hM6XdDk7rw47ohODAUAwaPSiIU2iVpe+Edn3PwA8xbhOTMTKl9+j4Ne/gXoRFQ
fCNXOkju4JPeVxlipaM9E9rR4QJ7suZitphcvRYzpKleOgyBvegD5NFGVSh/bCk1wUXrNqyXLBkm
eQElKz5uOlTHhTTTA7Me28VOgou/p02H6JCewzd4SHxfAu1d6rx1W11GwR4i+1yeVSP2bw2EAR+a
Tsi5r0sV6/OQTtHXKyZ4ruTmXFFVvM/jlqRZupBcxeGBMyHPMMJaj6m2rARNtehM9NtM/r6BYiin
ibvybSyjr/zmakUQ+qqOIxNjQdaJ5jJNcktarCi9em5ilk/jb2bvkJg+ZoOzeQgLayTx3cGfF9kU
pRibox3VBfHGcLrJNW2hLrnrB5y48AVvukwu8M7cBpxcCwzUux/hro4dIzZf7JJZ+1njzOnhPwqa
6YPt3KcLflna/kaoxicPPiECu+4ju7nUZKbTud9IOStcKxiJLeAomR/r+hsTZuyeN/Yy+ekCf6Vs
muRZMlwx85W0/WaFKZrd3qfr+1Y3N1zzK0Qk58j1n0SsEaqDw2PsZRbJ/RFqljH7otHnMwgcTg3y
GbxfOH5V8XByAsJkF6z2Ruc5zFNeDbcGCfFHELK5Aj4rYFQIcGMneDsIRM11i7YUqOQ0e4Erb03h
91HccG1JtuHYwy+Bfe0whL+4Z2er3UuLXHEEO0eXflL3lQ/zpOW3tVEl8emVVev3aa3f2mb9w+NI
wbncFJAQdhDoblDpBs0H8/XrMtvHaMczN47IYcfW7KBV8zns0U+qg49QhJ92F1eVyHzw291CXNEE
7G3jMSy4e58T0pBDMjbfUjjoQCNddGy+KdnhwejXX8HW2gwBeIdQjkW1vPQp0sZheWxgBLVGELt7
fiLSvneCvnDJi9BMSeYH88x3+AkLd43YB42TEpEaB9dG95ol2CyF4m3d1FUQ9VwjGca37l4l6SEy
K8JOxiLoO2wgzjwWZUDpTTW9gdG5vVn4ETV2Qow5OQ+kPcHh4iCX9LRRd4R9yV2N6OixpXdjPT9A
OVQXgxwOS1OfkWeZy05+x/uW7YgJr2v/URFbIM4w3+n3bk8eEwjlgjjJQLDLPQ581MEGHDiN/26F
uEl4zZF0zah+CIfhNO9Iq+zMAcTOx8UGJdLhbzWeKWn0AdlLhw15IdSKtpgW9VDL6bSoP0n8i/Hu
Hbqpo5Yp1DpoG7vowpBSH0/hB5MNRtwm4/3ZCPnCUnYmBqFDNeYqZFMcGXx7C0gX7xknZYdYp2yU
uKcpYsHv7Yac6YWln562ZboOj3yBBNGs/BPOuUDd0k9mzG3/ijRx66Wm+t4LWU7Iich6orevkvGK
PLRHve2numIvvcNZysCsh6wFRUDtZwwreOyYqA8hSR5xLMEsZot4NvDIlPFCqlPSINhVxBBxGNsf
BJ8+Rdq+yCbMZc3x2+nfZN7v2pUdBlK7fLL9q1fsAi+UlzSQLy6SPyY9PdFET3hwiD3VezzXSNV2
e3VYFqZflxabqgwknORxZmn40jon0izZ9PKiqfQFYnfxnHSTymcJebmvfkd+mnINo5I4x88uw8va
++AxpAt8ruU4gH3aBhQVoCcWuvom7ZKjDHnzEfaIf8lZJL6y5RuVjFkc4Sq+iw3ZtBnkDPB9l22Y
9NDim2rOUj4vr+G66vde1HDHpSGKb7HDiA0FojH9IbZEqjwNuZvvNun9YwVTXX7wFZhIl2iI1c8U
6/RvaQJ8bpgmfgvDObgyN4R5tSk0W+voal1at0yw+aUCjU+00+7YB9H8kwfgkSc+lN/hLczqHFTv
4dugm+XLLyDMm3XX99Um09z3vT43DJ9YMKeIPnM1LlHRV/BGPcetX8W96Sva/YmDyC7PtO3DF1cL
MFiYChTPZhOYn9Y17mdVMf2edjNBPTHh2WHjeoUVoHcHg/7gj1dmpcVojbhCDfet60VwNycIbTzM
dozwLq6BWAplUyhPweLil5AOUVnNC+59q2aBqr+wd8nS9vteNQPeL4Wj9WW2djjPCZUv0x6RX3UN
6wokdDWO36+9GP/WveXkgAiv5Ts0ZO6P7NupqLa6K3al+XkK4vDWScd+c7aGBveRD6eaEn+TuIs/
OhCeYDg3T7cVua+/KrLN4eOulThaHGGPfRiPz3D70C++H8dTuIgJL2sYpzqfhxjoYOUmcqoGl573
pqbZGvbph8RH4XVOJnQYod3fLBgb7SVlcXIe21EWyDH6MdHQ6kPnuIyfBzHJ71+ReAypqmn0aw7Y
UtpFWHaeLfI3HhZ4FLtCrTiyRx8OeAFDoXGE+VA9xG6whwCpc0/NFm3f+pS6t9CS5HWYaX/B7iAq
pdbb0cyNLOGYzk4iSvwNlXX9Ga/BZBEdsrVFN8/pKazxb/IezLevKPRciDR4ijzkKD5uQQVOcBVR
aILA5zgQ17fJUd0WQ+ujFUukRPD7vVn7KJfzoP66fewfo9Z6eNmvzZ3etuRbwus+D5qG5iBo8nyL
qMa3jDjqMCs2KdJdOw6frT9xg60OCmOqkWR03MZxmm4yDanLdz2hRnunuHlu/eiCHLq78XNxa0p4
hi4z/TYJEX4oWZHmOiJcuoYwGVl8nxqO1rJAaCVN8pTUdD13TrLo4DRaoSpzO4JgTg6abn/Yoe8K
sn115jECc9hm1CXO+jyO4DFWwtYee9qmI3WdJabZqr8KD+oWZETtaqzhWJks63LwvQGYeVbhNi/T
wTD4uPRqA31LNCgQjxJmZX3exR1OO5H2uZba9lOOYMLArvlogmbJwjBiDK2x5s+ybdkPxeuXCP5C
+VyPQYXRdKxekEO2rlnEqxi1b0v6V+dYrdEqpnU9nusK3N49biK0OlUg6SGJ/BzkBM24uuOaT6ZY
UAWf9VRX8n5ruygXbndT2XtnfI5IaBL8RGu0+Cvpa8GOIo0S1uZQJ+nwPk02sfxZFqRcvmxdAOnG
Ru0sLpptdApBSoL58p6vrBfyTqqlS56GECHLQ2aGebH328r8FTUm9SWTLVWHTfaBuIzLFgUF0kA5
ed7GZoMHGi72dwPQMUU3yVaCaLyZvyHooV3zuuMb9gKqb3/W7mvo2xLkQhzDftRDJuG2tWdEM/1B
OvQghWsqZIH3yu1RYUO0lj1Byw9ip5biJuB25wtdmWi/thPy0R7XNnTLIfQIMT+kCHd0uOaudoeu
T31SNBufupOu4A5c+EHLPxCwLO3J9LQdP3BvPFxnkP+55Fw2ZMkrvPBrTsYNFmw1sejEKLiVYOAi
KLTDdnSNqxJC4cTmED0P/C5kc6pOGpKVpUCc3h7ekMWZfCqrUXyMb5vhoE0c9NlqIL8vt21do0tg
N4BkERnmsIDvZdqe7DQsYxGNjYszySiuIQub/UcA7zSVtW5vqkO0s/lvvXEqkIQUxerXPjTyAy9W
NBQjPLkfUsvbHbS5zeocZjQ9y1bIx/R5mZeE5OkmlMmRyZg0JVTig79Cy2PTHH81CH/NXahNDrkH
ZnQTTusbcktRuisYHH3uJnR/55TvH5Okas4X0cLCDzcm1SeEcvkkT3wbwLuhY/sNYpG6nCG2tYVZ
0yQt28aopti/jBEyPBt0OYo6WOJi6LuK3HGoi6MMWjf8TI0QEHkO4Ns0HZwwfiwWlyIUCJ+4dSVH
fAxIlBYvHr3U49Ty31E0YwSKsJT9UfVyw/zQ8eB3G4/cH03cr8EplEjXPCHewj1VMu5MoRST3ZfP
PyNZ0jOUtzpuq75gsRzDB7p11Y0Oa3ABS2z/JRSFWcQGcfUKywiRg6CIRhBW+ul2qdMtZOU40yrK
4MDKv6Fe1H1ZsVjB+Vil620Y5+SnR1ukswY3sykcrcI/OnFqv9XSjMspCWP2OiHYIz1IGiJWbXNq
Xm84gvYq02KIXeHpMsR5gDajOjW2r0GHo0vCcl+vyec+dWn0hDdrTCDJF7bLUtxFdmp4gEarhqh6
vW9Zm9C7lXd4Yp0KO1PuE8XLic1jKG58rshQ6rUeXVFXARsOlIPgWQbGk7RoRnw2Ro0BpOt2R0mH
C1s1wtR57ViVYXki/K1xZLI5pGbhfvA2nnecpr2yz/CLX/e828lag9RJWF/ymle0SEAFS7IkCPYP
2VlRFThLZ2gBwpS+fz2Vj5A0waW9DXpDL0De4p/DKgxDx7uGc2YlqZYTShxoz00jWpOLtDMgg4eM
sgyapbjL9iqi1bHzk0mOiRXgF2wbLlwWtX75tKq3czFvMA0tZqvhqGF5DxJ/rNB0Xbq2saQIcfws
RRI303yPV5fPl3qBfBFUSvIVZrj2y2sC/UKcN9WMdDXALtXjMDekuegvm9YsqcC5zK0O7d99WqoY
iEdirulUUXSfzuKRVXHjYG+bYNWVkyT08Iqvtfhc+Ox1FmLY689dVevksON9V3nYyuQRKa7zu3df
svJALfpjCwzufSj246IcYqxGukUJgJaaACWCxXp81hJdEoZkZGuh1qS0fgU2qCQoct0O0gKv411e
k0AHNvOhRVILRuU5cTqju/mqA1tcyb3L2kp9VeltWXn0jqjTCYALMt677rkli6UI/DZfZ+cSjDNZ
ygj3Zv5Jgpm1Lpu3cOzuNmfrRmUOeeHiBL8RwMAOPh71LcLBrJ5FvWzxdUP/bZ+sQvE8r/O+iePS
wwm7GDdW+XuOvOFHmODW9nUwpsJOxmPnz2FIgy7vVyPDPr7b1yElNyBUU1XqMGDjZayXUKUY6tW8
tdnmeBr+srKW6oFyWAycHfis03XY4llCoI8gXND4hM/GbRL0TLmw80Nkx0D/ZNKl6j5W3AIE002v
mt9mm6bhfgHhREFY4Ov9vQpoOz+pro+aG1SvLT/DtyhW12ViCEY/dAtRMWQwAa/+7Ah2cph+p3X5
XJHYLtGDpjRsL007e3My2D6yOoPWYSUHa+Axk614MtiLRhNy4azn4xn79ZVdiZHIW88nGnRo8aC0
2IqxT+Chhkic7Q8AjB7HLpJjZ5P1kNhzHN6SqV8d64ftKTQponrrVCr6EmGTQ/4SSCfYOQpCoAXz
hNfxs05BBm+zpBs6+bmC4R6gg+Jj57bcjkk4nWmwkv0TttnNfK5MM7MHvW+WHhF87R6TYdZni4XM
eo8ZIW5+8HWIqw8yRXz+IM6D/I36Gyy46Buvd0BvZjdwus2amO4TyUatg/4hTebd/Q4QWcpB56Ea
etOiElpGKk+2eonvZKWZ/+ymxNSXmafQtgAL3rTIatyrrtRK1umfaF4q+opZu3Llil57fSQ0SINX
YllaXcZetdNVyKjbi2RtiH5SsHHAEAk2JMJ+MhtDrZJe2x1H6ZbBUVbtxbCR3UV5agUOOxT3gJzn
ypJeYY9L0njIUrRxK3AXpD5i6OBAUMNTHW2xPjlws8MibpqgKzRJTfWpYrMBEeGO9OPNNGPDRIYU
EmfAM41nlDUQsgy9i6gM1weqCWzpd9Ok4tUZBq+2lHbN/BrwIcVjl5AAVE4ZNy18kSO+A19F+d/v
jBqGwAEEjCaFrWPdtfiBKLTTFfto/Fu+uLNdfR0RwW1e0Zmy2mRhixp6gU1fO4Pcob8qQT0BNo1z
pKPG/DCRipkcUSlL99F2oJb093qpJi8AyeDBezd40fj71E6eA/sjOL15nig+kA8YkHnFi3pOIpTE
JF4VxDuEGOCfwTr167FzeBu+R2Ta1pIlnaI5WjnrLsFQzy3aoXq5F+iXtznjVPfrJVVbKoe8j3us
nzeQ+OaCp5Qup8D6PbrDpjqJ3ggXZiHZoiq6PsNVuZ37fLMwtrkPg/ErLLO3JvYf3YZWe8v7SrVY
aHPfAT1GexiC1DJjX/Ywsrji14bXYnukrPUteE6RbRR4QhxOcTZbtenqUqD7SY6Qp9UzWhRl57aM
ei1bjbOKSiAd6dDraAD+3U3b/WqcqDO01FweSEtHgl9snsUBQrkFT+IXiIFAhdiaQ+TEbE4qVAGQ
WD7ONZokAxuQ5gtBXS3mu4zVg2RPctuNvVvnmIQX2FYsO4ACPaKL0J3oi7mKJL+AysinA2CF6Xe1
9zy9oEXtyQ1hXXYuu31wLc5xuB1fKrM3Y1EzsCFfqGU1//R9FKQ52rCAnYw0Mrw3gXQBckk882cm
og4giaSteBj5woHJzcESHTjndUFHyk/wQ5u7csdrAGt8bMGxpO6paU61jNYxjxhpYoj4bCevA4nm
d1A1MFdWLRCPom/sGJcem+3q0NfbgLe9XzBXgqwVblnQxv3+VCHOnR6Qvp5iuQEEYzwsvuLiFaLW
RZ2TnTTy97yHwBu6EGrerMIrOn8nEKWwcmijan7uEgwBbwml8f7S0D2iZb1icD4jug7qKAg5DJJS
dMh7dPbhDII+cTFQVzhgBDjlJ0Fyblc/vwN02pcbFHGcFo0msirjUK33feqcPXN4ZtmThAqzfwDQ
NT0M0tfdQbmIitLWcI0rccAFtghXeLwgSH5PSW4tWuEm2wYltiKZUrL+1ouJuwN2x2CYoDMYZoxw
aTT9BRDVtSWamNllkMhxfVfNKH6nRicbvQ5tkJJ3NwQiee+iTpzDYQGgClCtPiRJDQKM87wO72sc
I1XeTVomReuGCOI6N+0t8AGk0p2wRgp0BsOjXt8mGWOHsw5BjHo9La5Ye9SMj3iDXfl7uqE4foN1
JobXbEjSBg4dmJ66wngOtWYjVPhNSZzxhwpOYs8L/EnQbwi1bk9gp3fDO0lk9I6hBTOIa2aAnaLi
it22sa+rv0gRctVbKur15yRhyXFYXL31xwUbqS/mPPYwd7NLYgDYa5zW99WCNvuui9LUok2oBv3m
4h44R8j6mr3FW+1NmInOV2GUKcmD5WfX+HQ4SWq6CgJ20mynEPD/34V7jppH985WGUT/bsKyBdzW
KQMHRz0sopmuC/7ulm2Ke7A9ECP/uOkYIL+CG91zPfVYyqzVctZ+Tm7gdC1PjC4bf2Ibw+6ARWsK
LDSeou4CVe0+AnZJ+B8rmv2Y+kXc9ySNfsQYlstodb4MG4B2cAwFfswaYbJZWOwYKDzNxggc/1Bs
9h4rBri0+Km7ptB2lTH+XzHHe1oY6yFs3hQSRncO7ptuJ37cei6AUlL3NICJ8H0JeQKOQqDxF8E0
ujVKKKQOL/2rrjz0GFDF/glr11yYwXLKVPv3yvn1gBAsvWWxEdUfvqTyh3RxVwbJOGMg2fYyaCS7
jxvALNmOk/fapYLP2CL1ES9hrLTeBSHhZ60Z7Lv8GCKuEBLZvBai+onbGfxoK9FXQGmQGb1p+FI7
toNa0xg6/Y0ajUTsaF/0G1nm/mFQkzuSJMZI1Qxh78qATWuLg6E2LK/TAbu5sEakLgjSoT+IJCIX
sLujM2GrPDHJzbGJRwVxZNR/M+O+lXIT46GV+JishS5YAh0OeYu1l9vPge/TLgeETOAZWne33iqQ
v9jQnlq9AGqB59942AY+FiE6lzqjy45Jw/QYB5bJBg+R6ciVQHlwD/iTHjz7Asnmnb6Ecy8POFbS
u55RCsCr5eJ328cYXKPRk5LSviqRAhO/JLuUD52JYUDJWFL03HVJFs7bfpkS6g5SKXFA1KGGc2cd
8XzWOm4zMnI4/g4zGIyIs/IdHBQED5HTYdujH3po2VY8O5+2niFFlIDjBMa0TMBe8TDUDKBg5dJn
DMnRt6atpShQEpTKRRzSxyho0jSjq0l+yQC2clhSr5jqvFIqmzqXZpgnNHKixNoUHWhGL7OYyIrN
Hht+BjzwV+wPqh+iddG53VPz2MNebzmMsFssunHei6n19uTigFwR76b/MqwsSjPgPjuz4dRM0Thj
7Iz4egbGz8C92gBFYL/LYY6fmaXeAUkZ+L7Dx0gtNxzeCOGElVV9aumcvIaKsDveSwultqp9ntA1
pV+BpsAhdReBCKsgaYRmMtqKFelO91OTJD986s21arFva7o+ubDA0yGr0KTfV+AFHjys7i71Dn9l
eJ1iW6vgVpd3g6yvK0vod0Dyjc6nIal/p6puc5AHfTFj6rgLUmofU0ws35pwgDF+AHcIDvmO5MoX
cUu/ZFFA+8Ksh8n/fYfgyjXz2qJ1CTnM8wOSNG9tMPCbkWk3ZlMTr/dVkvhzM+oVuwUc+U8Vp8EL
4Vtiy7QasGOFwf+IdY7a5hOwty+wlQ1oZewwXS36sNPcd9ttjfnwtLWRBBqMdSplsL3ZjLyGM2j5
C86CY0RdBHKi3O+CfQfLCSgvi/AUtkqiAx54Cwhf0bJNo3bNJqSs5L03/Z1Np6VcrftWWzCOCcAY
TAsmPccQdj/ue/2z9qsDGa2B83c7Rsdgg6q+29I1B21hPixY/B2JCJfc4Hy9b1eF/fAevM/4mkOH
SYUga+pzR9P9MYBklEtIiKFErPqSRjsScqFxyabUxif4XWIJHiiEPpPGD8dRJVOpIJ+9LevWA1Sx
1YVGjv91lQ5uENV+9bpTvH36bSaXRbcEi/6UHES3N8dpWdmXn8vy6NN2vcWJYMB0+jBVGRlaXcQR
oRkmT17YpB/uXTLE76PEJhyanukE+FucYD86PcZ6d2cRCIlZbe/RDIn5ZWgQ5jvVKzZGu2z8n4SL
pRRgtuc+1VuuMZ3myYLMjIgL6NWnOjgF62gykJgojljSAATzw186LC+pRwbJEtGhbIDWv9bKp9lY
A9HNUAgrbNeBprKpfmY4aEvCsHbP9qSh8gYAb0Q+C2mH5qphoxU94uieTAn3028WM3HtCxjpNfMx
nHqJX3rdW0iDs25pwpof0ElF7OwA3cXfItL6/VjHxC830oUu+OZU4IdybuN1pFjKVq5+HpLZVVeO
3CXM95Dj1ut5Rb2fVYGdoCdI7h0AQRW7BhUTwGkdJlufQSmuYRudRHX3OzVoL3/AOnb1hylKLSpf
wzxuUSrBcZDAJo5TsgDAQNOOWNJ7DDJOXnENenbYLeJ0Q5A3KtTgbLLJTO9SB4fAt5ADSbp4Fzh0
+OOqI3nyo27apzgI6/Yv0u6hYCSxnpDTNWMzpX5halKWZ9RPw4onXML5dJ3HkS5ZU8Mi5g2kDBUf
KxBP9jODgD+5a+BS0eLwt5Z31yqp0vZ1Jz40f5Jmqfs/oVgHJTMq8Jb91eHKe3TxG7JfSrFOMSvc
vBOO7AuGjJNt9GZoQTRYO3WKUxFNJ922poPJIaDINh8kivqQI8vb7qcVk0z/1OzV5o6DIJsGgYA1
1d1UN6b5DjfeKfy1gfhqAoDTaqietZVgjGVaqzTECNZsSfA1bHfJrx5bALec0Er5GaQkAo/vBxI6
7NCANBM3nCzCAwxQPFUtPwLm5u6KZ7UbTztiBTw47wbLyAjoqvgtDIeDbq8ZnuceiQ91zqNIk/cx
sD32f576JYCdwuC6n8CwRhwGyESCD/6YwNP9xMJxnM8UB7l5E25CmvFFkRADp1WL0WfcAcTAFLQN
HB+gZxqG8Tes72x/cRWaTJkFmJXGD650n9xHAw32d3iO0unKBjerAx4M3NYcvFI8/anAH3QxhBi9
ihbeBNslJq4N34aJojJlXR0p+oeIfZJveBOH9QWys68U+LqKo+nCYOYBmkKMADCg0qkXyXePZVf/
NqyL7IpoxhT2VO86HmXO9hhzSYDRxpy6RGzqIILY68fKIAj8EV0O6YERiJGB4MHXlO1oxtJFYeeI
JI6HtcN68po4o0Z466WLme3X4IrUIK7IUr+zvdL2oCvSaZT5NWCPIdY0Q5Jh88mTO1jzeFNuHF72
ZTMgqhZV2nTxch3jaIhUhm53D9CeqKqT59bOsf+1rkB30aUn1tHXwNbDcmrCLQGlGVu3eC+dburq
5EOdtAAEAjg9v8GqUWjQVKKwuwwNdys2w8u8vYmUqN7kgYhJrc+93dAzys6L+VJJnvCM7xEsRxrM
H+YJSxoDSHRM+4pj1xdhRTECXuxazQ4W2jIb3dRCNrFdcQNB0ittA7fysIwSqdxH0Pv/w9l5NUlu
bNf6ryj4fHEuTCaMQtQDTPlq3+NeED3TTXib8L/+fkWdK+lMHJIKRTA6ONPT1WWAzNxrf2ttgkv8
1BisZtwhSU2oGM1mG8W3NFVlDnc7Jdyh+RonyT2nazWvcCmWzUnHShO7ogerCr3NWam3hDtWorNQ
eIJUNC2MTNrmZFshQI3ufel5SOtHsLuWlsFm5U6vwmTyRn31abm7Yx7NjhjdF9JQqgptohdj8anV
AJ8eUFT67jHv89j9QDr2pmdZZJZ8TQ1uk5d2HQvjydUp87mrU0LNvpPwHi8LTGelELoI2FhcK9Sl
PbjnuZ2W5FKkhWtfDLFl3aPejuRvls2SzlFZqrKjOa/rsR4UdTuq85q5a351TCiVx1i28/J5Hds0
pwusBI3usXLpK6uBdINK6s70spWYy4Ib8C0vaSo2/d01bn6XA4J94dDmj9cetKPU4MJcc2wPnZVJ
sTMZ7Dt/99QschpUXizOXVxMoB+tpeQ8HQFWEo+l2NZl7A9MjjIQUGlN90HfqhsVU1IGI+Nt8Gcn
8AsxXleGdtXJfY1Vpbgo2Y/up65HgvHFUq1N1I3DMEdknNZ1VBerfoGK0J/yMgWV8Xo4sTAztOVb
pQ3gScuMBh/VM3VTrG3Js0XfnQFja0XH2MuetIQVBx3WNGf6OLVBSQhrWJ9vSslRcJ+uZM6OotjP
XOedPw4YIE/oYVZ5Xk0X8WaYOqtBWI3NIbTXGRhxMVsNWbxMpGSjQCJ76E2yee48xH/voa1QKaZA
KAZOJPeUUU5fXUimtFdGj7X6uukBA8ps7dWck+V7W3Kd0REZ4PLuNLoNEDXbVDYhONUc+5qTUVWZ
t+u0DCbGdF3cJt2oMkrKewYV5zogis3ohkD3eI0UGLX9PpVeoj8ieIp0V8J/ffZKgjzuE5rQDVWu
184hDEcNG9ivHBiZNWWadCFjExDEb3AbtyyYMjNYxspldr55Mi22V5p3KMBqxUQmVm+eXhLDar8x
ebN58BKP50Rt48x3+ebU7sHCB5jdQaE6RTDVPJ39ZrGv74vc6eSlsHk9PoWysp/S2tBWP642pR8E
+wxdskxR1STlPH9pNRGX16KLjc99SckZJLnSOj8349G8NyivykvXp6J+aHTLyfekXvQAGRXEwl3s
pVYMkZU17XvBRBPk5IVgsEPTZQXu7a6jEqLj3JZ7Z0ik/aAtwKiB7JwZvokOU9OGjWTSSzBUsiKa
hmM8i3Ah7WfROvpXGv1VjkjT2rFfzsVIip2Gbcgf68TIwl52MXWGva3Pwm26JtgcayuCGO3P9leu
Uv24erH8nDuCwLhUaAifGk4CbSdZzMl97YzpS+0odKe0BTlyfFutaVH4qsqluR+bpZmfC3JCE5/6
k7B8we6p7VKM9s6jrN1U23NM5X7Nljyeoi2zsu/btixthLYd674knEE/1OXQbj9YtvI4sAWvOOqH
FK2A0F/DjJKCod7XuFH8vbZ21Ve2PVVEseS+KfUKQAJMWYecpCcJ2piqcQt0OjJexLaxOCEDOcbf
7LgbxJVPraD8yPP0XZQGM0BADZMuyG1ZmMHcT2sdsLzFyCIV2l9Amd3np9WTo/PbMnfmebRTh32l
zuibgG6v9qM7sRqGnZjNNHRpykxnudhLEqoG0Slq1kycBROkaLAWzcbu2KnbydvS7QY6xiw6Nyjr
rZp5wuj4R8co7cV3qKrUCxuPmYdpb5fivu2hkYKSsxFd74of0MFmlPWyKeqpoDKrOTnIRtO/u2Wj
vrIXWMZOlKCdASHjYxFZQ9KexwVOOGwGbSkDGjjePRhdpfmzseUfY+s0lV+k7eo9bJCP74wPpPhx
bEX8bzDIBshWr1wmGaWew7SCZlI6MB26j/5kVUQcIM/KDkTX6HWG+5YziXGX0bRXHScDy18ktni6
ndoHQ4RZ5qlv7Dh5vkNHFuB1tma+pwsDHyFIZ2Xn+3FAkA8ICPPKc890GMKSZqwQYZKMmhlV87z1
TN9Y+zPpPFNzNBJt/d7XgmPAunZUZBTiW3rPGl8mp8ZI2dpmw6ycEFYhHzle0abnenHq5V6DGHSD
Siug5ZhPPF09Cie7Cvs077dvqVOIR9LT0w87WZDb/A4HYBUYGL6Gt5GOqXvLpZSjvzCxDX/pOMGt
MUIo6V+mwtPtU4z8TtNsq7Sgz5UzwcO4lv2Md5RGZGOtac0wyM7d2uWrtrAv+ZrXxGr1EztT8WVp
Vdd+Wjr8pS5nZsubI6NCU14oXen90vUeELxzX7IZ07gXMcfh2oc9H/F1zvrYdF5UL8JOvyo5rvi2
GqMxso4YN5ZnFJYE7C1mVKQzaUbYW2kxreH/IVTfo4HtuHuI+jJgi9hgZ00HiiVh9nc3dC+1xZgh
uY7j47BqelSlGY1rpcmIKTvw+Bx1oJK09mFe22/64g472jPjk17Y3hl1d/o6x6b3UM66Ufj6NqHl
FHoRJa1t7LrOXA/gQPXjVpKyOylYed0xdD/XPBnk7oq0O9DsgFjTLiOYyqPdDzLQFMhMllc075t2
tJji0d5U3EYckKTaT7jY2+dpqqYwTUbn3HGysfwSdgK9FwmknJcZRTzrPwFZjUwhmhXzCO3qYE1t
/Cq2JNm5ulFDD4vVn6hd/KGXaB6NSE+bw2HDSNrmU6l73edEKxa/E4nR0mVrVqheC7W0sYqgnAwt
WFzUNUemdqDiogehXq4bJhyfwngLY2S/B8Fgj5cOppPMyCz+C8Pv72FA/8yF8pNXzOZUXTW1KqNh
lxyw+B28nflJj0w7EJG55wTuCx935r4IpyA+m2f3gMcvEj/agPWGVO6/sDfdPDb/7Gn85CiTpTUt
tD3KKE6+6C6XY3qeQPX+3NjzR25G5ydTWcPoDy/OHGdnsOpFNkwp80ObDIyTycd+St/tMzircXSN
Dr9wyprV1hiRZ/IsG9+BOD4MBVQX8b9//ZxurrN/9op/cqMxRILx6iu2QG/uTbUrB1ekDw3bNdKq
SUHlozlv8kBuPGHD05A4YwC1kHoBfd5m/It35g8sTz+HVifLNiyZ1ju7hr2xDLPUXq5ODM/N6Ugc
gEdt9/jnn8EffMA/R1f3nVqVsCx7t6HbOc9kbOZVaFSQCIcia+iQ/vmv+QObnP2TgZ0+eudVsyl3
9AxMYCCjjjqal//LF3F7G/+bZavt5aSIq5S7yamAEgyq/aTynfavJhD80Zv0kwNt6JKuapOYcCNk
Bx+7zDH28jvSaP8qTO6P3p6fPGeDYQzQjLbcuaKLMISCT+Ox/ouL6Y8e/KelJF5on0oq+V0CC+C7
/cTyl6LK/u8+2Z9WCLNoLdBc3htzq2zfGVBA1dY8//mD/4E73P5pgbB7o5rJAuCySRFm31Wd3U5e
9ko+K40BZJJ2xEGOLDXI9u7Pf+UfvVs/3f+uXLpxdirc0saCc2VcxXl0Ruvpzx/duL3p/2R5+TnC
2slXy57WROzGPO6cSOmd1wQMyZLFu13VHHvizk0G+MZWmff05rb8q6E2PQ5tM7eScyryNnkRouuz
kIbjrCX/8TH+3x/LvyYfzcN/PAX17//Gn3807dpnCQ3bf/zjv780Ff/92+1n/vPf/PRP9h/N3Vv1
oX7+R//wMzzu339v+Da8/cMfonrIhvVx/OjXpw81lsPvj88zvP3L/+k3/+Xj90d5WduPX395e6+y
OkSU6LMfwy9//9bx/ddfTAem9L99Orff8Pdv317Cr788veVvrNBv9T/5qQ++8+svjvs3hHPHw1Nq
Sc+6TZ+YP27fsL2/CddyzFsXQNjCFVxFdUOt8+svlv43wzBxAuCqFbpp3b6lmvH2LdP6mw6i7nlk
ugEB6lL+8v9f/j98QP/1gf1LPVYPGHAG9esvwvh9Rvh/XUyOwKoOYWS7juc5luPaP12zjd4uMIWD
2iVLR+zMb4jlNLk6I2Had7ZPoXhfKoqK0SKdssgXwOtSZHf5/Dw0dfnc4xFjlMfBEKt5gF9+szJz
O1U4sfwqEW1EYqgLyxGPkZsUJ5QemkStZUVJ4z1XZpY8uq4MxgVKUr6PyUDH2esEtGAhw4VxqoCm
3nfJoetdp++As+A+G6r8MmOhOwALwVpP9nZa6P4dvDy59phqo0To2snZ8ggPhRveVMMQ3FSGY73Y
ULZLtncnaZ054h87t+zOSTwwv8VGJtm6bhcXDIx06bFckwHdJ57N5p7gaPyQdIqoKMTmp3QonuZy
xo6Qai81PfXrMDffXZV4uxj4c1e7tzbNiEdWu0vtPdPo5VWCNgMXEBNdW3V/KdN8vOfoWQS6qM3v
hseoSpooEZrLEjS9u4SULXGowJHDQWalPyf5dF+43MyT291xknFoyVrfdDeT4dDMAIDYJy86zAWk
lzkc0I/8Yam399xwn5jb6hwQuYxTs/L83e7rhPb5zap04iuIKPtkjEcKRnmpxroJlZQ0hHJzPolp
RcOaxbnI9O/6MM1R1trZQzwPXxORd2E1dcQdJAuxrFsToizFR67z0rfIaN6V1CX3raNiuq125acT
v6wFTPscJ0JF7kmiRl9yz072jHdYT3hhvhNO8k4zkOjVzjKDaglapNnSmr03LbP5mFvbrw0KKZwE
cR1sc31dpeeGqzl/M0FYz4WpLg7CQV0z+S814Qky6bs59jjtbqoEHt6mfpT9Ru/WOIyT0M7O+MVI
OromZaqC/p5q2QwzRIIFzmJfZLcM9PlLujmcFgUxlbG2c8vy4M5Qu3o3p7u8tb/OtpacQGPzwJXT
xdPB1qreeu5oJobjbAzHBb/2fe31yJxuBwBjrSXGWxwIG53XG7xdHai2EfW+DbbyfFmZ1rn0linY
eI7n37/QITi2uDUCld1qeXt50KHten+e4DiSqc7P3eZ8UZPW0A4tk4sVg/cMSZ09VTTAZKt9dkDu
P2W0FxNXtswvyfZ2V2GA199HXaSfNyVN3xNadmIO6Egdz0DWwfS+Z+7wo3OmFvyenite8TqAwKWi
ke0UGMoRT6qr5VM1xq9WnuoXN5XyAlwz84Gv9aVs8JUmTvoEXv6QTnV6sddvZePd9aCgX+dab++y
4tiuaWg5zfqRD9nroJr1EUv767Bl7auTuIFgRiy9aBO/Vb1OBwjOB2padWnaQScvPv2S1Ul5D7AJ
Kbwljh8ri+EBPZ/iUo6P2RC0Tpo90oQwdp5eaTuVDeg03XBeS/mlSLbmXMZtczZG4wIbuO5SPXaC
VpfzYznkJspZVI/MwqHH1AQS8DGkLeH4zBRKd9ugtiCvp/pSq+4kx7Z4MMc4f/j9/1w1UGCUVbf7
/e9SoPg7s0zwO5MXd7+liDBbZ2xnBBESrLz2bYF/C4VjfmY++ytcJIZPtzSu+jgngevF2rGlGxTg
d3p3ei8OEADhWTfxXLTxeh76VAYxwOpd8blJaxmsba8eG6/9Piaiw0i5QUuCOoWunURWVkFmcuc+
Lq0jL0b7tG2YsWQzrtgGky5ErvUCZlvZpywPmA3U3Llpb9zNw3qUVb++sM6/W0o79oPV7lQsRWBO
pthvopkCs8DhKOLY2MVla9z9/mXTN+OucVMrNGYcEjrdfuJ3J38qbKKb+juidNpTvwkeXi+zYAEh
u0V/V7A2uhluBNJQd2+KFd/M+9OQFdWh+I45ZD+77nI/TovY1X2jhWkRFWmYF5DuIATtfsqHAyMb
3f0YS5wdqZYiasScM5t8OPXG1kS3hYyrOeptMg4wyg77zhXrGU5a+WUyjAy7KG4zhGPnofEAO1Gl
3ENCZx9nKymT+WI8a/l6KrJSBToG5o6ZJYd4RYwxkzMLQRe10smjYZzreyfBBl/V35eMSHxrM2IQ
D4fcg0wbHjt+hV/2E7rH4t1NN3Q3NwlQSrfpqzsMn3qxOEew5hVGkXQzy8awbzosSHYtw0lM6uAx
tIZml5cfUM4jKHf9i52tape+TS7vFHydFXgrHH5XdnSGqM7Jt36GzDBf3LgfAov0oQgTYB/Ya6Of
G8u50vYB0XUthpJ62q7AMIxZe8weyhR52UoXHwHD+mG5YW6qq+iTZB/PK4t91V4Krfts9rJlLGdt
2DiBsI6J2CIa17x0XVcfBJjMWSxLdeK0HAy0X66/fxlbMVzjxCwv0nuvCi+/eAhWg7Ljo7thV1Tl
/Fsj5jhA3Um/z0ZHFFijjl3Vp6FT4bYf8yw+TjFxF0KJS2lWZcSwCRGUy1TeaZ0VLMIBp8xHuUfR
r5+XuOqhLvr5PeHh89sgIPK/Hwr6UI8Vt4HW59uF64cpQdXNhF1psClScT0bsxbAq4fMJtIuN1Lw
alnl3rU87TCD0gQpy2c0yKS8ysrKdw08nd8stz12kRrtS73GPQfAxGpWXSeU16BS3XebyI8gS+Ef
HDMGDxuXa5ln17TuS2h3k6NM3t3Zw2xHdbWwum9uydbn+a4nvAAfJbEOrXrL4A9OpERYF6x5LHXo
tTqo6cVig5xS7xN0NJ3ElcQFd1TPUkPwbnkCWlY7BGPU40WuTEaEvD0VpB48KXchDmBWe60yz5pl
lq9xxmyTZKPBH4/4RlYt+dTQqTiltK9IU+jPK3NdfM1dXtpial7Kx8nsy0gmJnvyZLPDzaHXz/2n
rCmPgy184fwosnzcp7lUu6KddZ+14dvqYPCbddTuLf0w+vaOD7fDRZsYEXm4I0rKrtCqvb52GNNM
egJuRUZ9ZpJPQLDesdBmjrNyzZ5zWeF27mUwlYuFhCuW0wSvnsvl7Aqg0zTzGtYq9YJXQfMxis2f
zdQ5N6CSTKOkd9JL+wjZIr8bZoc2LLXuyNgizA39hiQcE89peJ18FPLZaee3cli7+6QBRmJPrk3x
GZf7zYiz3NsxMRup9nmtnWLnaumRPF+OYeUcbRZZJ0AjUdoU3F3aFszlBEfktSjPOKtBO2lXGK6O
v8DFkN3WxoeFr9nPpuYzsOAhnzSFwbQ8cPQtDvho4Ja34oS8/GEt9pMLEvlFwWo0twSNpC19pS/6
oYjVcNVUXiDZT9/WzX5jQ8F/RoFJr2mJIL0H7o9Z8zvdYcX3epZm9a31ZtffvOXzsAw9PPTCuW2d
idkVe8VKTvMyw9ygCEVuMlLZ+t99xSv02QdOKjaI26NW4P0+o03eOcPS+mon+mLWC0ONgsq4mTyb
MffriS/STdbdYM2vyyLFw+JV76ac3X3p1NrFa/T4UmUvTdNvFzyPXSR6bd0B5lfhpjXkgtpZuav6
4XGdk57sDiizDBPUrpvpgHGIMSKu0vGevf11mhgRlW36gypxfgIK+GoR1tFZyIxZtyc9s2CXaz0J
utzLQpRcLZR0r04WjegTpPgcbOtubdTypsyvqWFtZ2NqQploMceYuo9u9omnOMW1rhflI5YQN1gG
zsh96cHkc+XthIL0uR38EC7JAfQQxtkUTFlMJ73Efcnho4w0YkNoC6Teteo/KtktJ2dsQgYOaSec
my/ltgDYuYxz7nu7uxIR9KlJdK66boMXbOz+nDspdqjNI495YhKL1cfXkrlw7pgCwHWefjLraPKW
jwlo+1J50gzqzlqiySjlSeENMRWshkHjMiyN3gy8TIfUoygBFrrotfPSbj1n8bbcsKJv5Eovzqte
zKFcGBU7W+NumIeXJk4JfNjI/yldpQXjkKWhUDTolwy+d6m5S10t4fDlTOdBYq5C61BB42LCAzBd
TVy6G62uqo7TsKzXJCy9dbsH8ma+1rwcxWpd6fdPVxge4H8KnX2l1AbrqWtHJ/6g33EvXWt5Sfq9
Avg/4GGszwypBLwTSXXwMvGU34qDxJzK56Is8ONa5HpbQmtCzQHlxvJGXyXDXWl5BDZ5wrRo6azq
+QsZRV6ErbQNEtCsq7MWh3hTX2ZsaNetr75hVyBvQdwyXmN1VzTmcjc1MDmEu5AiVOuvfZ5xiaWh
Hhvjs2hcHLj1UnKgolnbTWlAV9Nl0XA2v8eX89garGnOvKrL6HJI4kA8XVMuKxDX7jhsNBILggX3
AAEY1RyatrG18AQcco0Yi+XdcUxz5/xHTA7EE+MHiyjLs4TOMSzcZGoGJ8BcXrvEOsbjAnFp2PoT
oPoxr4pnQvbEp5J9IIqbtTgTORCKVmSPSZewTDE9/YywAGTN/bIziTk49VW8chNSTfYx7UPLyKfj
OMr1pZucV8YhVtHGiCD8jAmmT7x3ATdYca7l/DaJsQiyMdMwTM/iqk0wwTS6kjDxymFn2WLZbwNn
t2rWuHPAS/ZoB0mUD5B/qcMaoY3GabLGYV8WALuJRuBKuRB7+PtVglMMCkE/6jDu81a+dFtd/Gjl
k1fWD4Ys5qcaXTU0+zX2u5Ge8GY7+n7MlAWSyFXSkydCv+st9yoVZqTf+nNm06dKY4ks2xGX0U8h
kw7IQYmr8xpDDVZGUeKCNj9kb34Z5qQ89Ktdf85pVuSc87y1nU5e1wWJhB4i1qSKnBFyaVqK3aCy
x7EmKyoxjRdlGsVJq6rrao+/dWNOVhdjjAODi5RBp9lFafluq+EPB52FJ3OoAnF8Y2xleFWQ7E2d
NlbBhHNME4ojCFftNI+fmm7qTpPHLLZy84ve/QFB+0wUExe//qMdNEbbQdXFk77sWBaPc063t2u4
YhbHSA8YoV9HtxlCzL/YUdsaL1Nl/7CbkuOJy64AdWntAcdwaDI6CC+udYJpPm9DMBmT8tVBn8Rd
Mr83edUfPHN+igkzwlry2VDGa8eBd18m7oMmlsGvzfTQW4Y8Z+tT5yzbacgthB3Rvs5pUdOHMb5C
Cm9+F29GoI0jD0feQtwpx8cUd8+gkcOaWxWQtfdoqgGrNxR7slkHJcaaYAc1wHXr7nmtHJP6OZue
bRH3oSxqnOBd9iUXXK5Lkh0T0ywDYLnlwjjd5VI3JqpB/prptzO5OVZUOj3k5mgdCC0rfM/DnMtU
wkPOCfukTrJEDaGmbqOyNetQtsAeHhR6sDr2gQCIT/D61q5mtnDPEkQr6QctdrissnkG7HJ3rLQV
ZV9gCSZbG1nyw1nXN6be6pEuOLTZ5M1V9qaHcf3QyQ69IlXpAwg6AnGvhV6Grcawof6MGhuBu4LI
tpoSvmY9LfjSrxb5ijSV3ZnkooxZwVQubddJ+CQQ7U2wv9Y2MYGgFeoQIzX6ow3TNhp2GtVNaz2X
WLgD0ZN4MU5ttTcS/UA9av3QBFScV8Me4NO29jciJRCLp13MBpP8wtFY9uRTtVu3nM1x4ES1boof
HS8ZzMFuUWUZOVVi7UxVdcHkaMZBY0Je3XlFBPCyBpo7bTtk/qMYdVRMc9k4XfWFL8fkVrQzOdO2
fR2095kcFmKsdKTKZH1XztgdZrlNkQnEzgwgcoDKdaTnn6XpQ043BLSi9ZmC5dzHnkASIqkgcIe6
P2c4MWCY0Q1jUyIU+iKt3uLEHin0C7XbVnlPt/9A+NQl10bzqTHBxaQ1cotKirABmNC3aCTvSll8
5HUxnkzerqfUXR4Q7dr7FEnnhblESZusryB3DZE/SRqJuSHuBYErFNo0HNPRuzdnVx4kUgod7OyF
fAbogfRjcvrJt81aPKdpvu2cdgtXWeQRN8fyUH9eSgx0GAefNzJOhsZ9bm9QDErGEcgnGip85qak
JG+xKUdDaXDkqSfzSMIKNUaRnzinjEEJGHkkIAaURSvuOsZiCqwBz62Ju40NUXGj5CvmkXW5qtWa
Dx5p3sFU5F9gknDJ5FW8Z6FRTfFIjs2ew0pz3JwysHU7DQGSaoyI0/1S32yojsBmz2rq9x4T66DM
3GDaUEiM5Z3acQ/W+qOZp/XO4qiXOEWMTpLMEXGNG3GA3Q4tbTtmuPtLvOJUM+QccIR7aNPltFQL
HGlj24yMeBWr8XibehYUw4LJGErKPPRmY+PEj4cjjNS3tO4Q7Kz8QNH7ODgaZtRZsLiu9oLNeHjp
uMjHjfSNPrMW3CvVsxwbkCYWg2GBtNKMhFEuUhdRYmVnWbFyLrg/GkYssa8P3FHTM6PyFnxK9cjZ
wm6vxSaD3uSEU44V+occgi7tksvkOpy0PgnPHo86pk6yLrpItxGQtW0+boP51udFt8PBv1sLTsX4
+fv9dpt31TvuoZsrL3Kz+I1L5JBwLGHhzfe9ORN06IiEln4M9lurmxdKPIjeTiGO3OGYbd4epM08
JK0V6b0ad71JOh7QtZ8r/P6TDlCjZ8YD8UhB36cEeaUpDhbny9yyryIoR7h+4hOky6tJkkg4mS31
5WyxYUFCsq0e9EIVgaf3n1r8Kp4ixMN2fhvb5HOzEV0zDBKR+Ji1FGykh2gRbJZNz8GzAbHw8y7G
bwKwMhaTE9qNyQKxWXQgiilkZgyfI/MVKp1UwXKUhzShDszsKazHlBkbvY3r1kiJWSI+28Kr7o+W
uQFwlYTWgT7OhnW8ZaJZcjm40Nhjk39VkwkhYtnfmqrq9zGNmZvvRKPWJa+p6gCtspzkPMt0vvRL
8j1242HXaXocaSDghNDEXxMXT2OGATRolNVh6MowMmndnlm5L8TblAeOBO9l2WFIsyQZLJlLwl72
3kFcU67FeCPFe/HdFsNjwX6qE40VaKb3MSTGU6yjq4jC/boybBWlLvEX1sJ1apz7po7f+pHoLZpG
YaKMITSUyrnHKHUAsC8E+888q9Kh+EJvq/vrQqaeI/DsdQnRFC0maB81fUJNp1W0Nkil6GPqk1Kd
ATAfs9Tg2k0yp9zPOpE4pTafMQu6h2IensjKilungqjDQm0gpw5WXhDfifoGQPdFT7Bkkv95SLtp
53CVse+8zZalfBtmj/OzzkJBCAmT8R7H1v1tnGcz6nMwYI70pLMYduS94DyuT1QkxMmR4Ol51zmZ
A1PQpxf27HeqvDaZYzE6ZvlAujsWKmdovC4/TInpp5bjHA6t2mezmAN75EtO0ynJPnWEQKINVMSh
aahe2Bb3efamoWuvhizPTpM/4NOpgsYTbcgp5juf/1Vt12wVQFG5gW4qBaRXDyEUO1+pej+NFLzK
5krDgNBGyUgmqA76NCtuiOrOHLgqJqcYw8Xz+kDR1Z01OXMYN3MeDKIq79HrN2O8GhSD4HA8f1Kd
7MC0vqoBW7ntfImThhWdaSx+Qc884GB8GAcuoDhHsDQWwspsKNkAt+5Ba3UnkHSy/MYGLiU1tQ5q
y3uFVvzN2xLfc+ID3TQOFx0ZlLaQkRiNfWPFM+2OZAg0q7rWRj3hPXmaclKG5mpafCaoxP4ENhwm
WlWHq5WfMuU96o7ckTHQ7PSbh2m2NOE3NbqHzj4A1bbu7Kkowr5CyVzm9oCbCBeSlZNGhZUBFXI6
xAKKVSgZEswCKtuRawI05zHjlN2Y7kFG3o3l7qG3OVgPvHQCPueBHmTbOI+bRkEX3xKb5lt6bZ8/
lUuNoT1/N5E7u7mJIbfnUIjb02nSxq/vSTZ4UrP5WyXzd4YrpVRA8LBzR0qiHL5Lr/S1KXW4gKhw
HE1846icnF1FVIa5YSsB9vdbl1eRD92uWLVXLwn1MX4nt/irpIlBXtM7gVoDYbi4IpuKwwjTImqC
gwmKacvKr2O6kJZH7Sy1oQmy5gFDtgj6onsGysRM5mQnGO1H4inygPzB+9pEGZ0KXHnC1D5Ntvfi
Ld1VtLwFSesdMyJowjUHgiaa7Rvtkyc38w5MNC0eHZ30jUYZ8lAa+bVtQB42hQ5YNt1uVDy8pXnP
lM7UuOv6Q/T9az97n1NCGP26zV5sjAR+mq1BJp3zkvTYwEzioRYBVm26IbnQYSfLE7w78hZvsBhu
sJ2KX2nmqGgaoDn+H3XnsSU3k27XV9ELoAUbAIbKRHpTWZnlJ1hFB28DAff0d4PdkvpejbSWJprU
+kn+JItVQMRnztkHFXtARTdcqnHX4ULnwGz6jYSS7npXU/NfWHvvx/xqV2MAfvMAw6qGKxsNK9sf
JUEe02umJc9tbV0bTX7ESGnWET7/iCTNFdJkKBG2ddd6PDdtxTQIeuAmXgYvImrPPW7AS6zXJx9o
QeS1zcVxV6MmtUulyfLqjGV6rVE18047HogKB6dQmhZcjQm+BNCMxkW4cocmPHkWaJuz4eT30XxK
oj7a5V72u/bi4cYr/9OwsfOBKP5VCuMpLH17X0z5EOiumR9V59DbeAVa3ManhlA1zFfX+YzrXzCF
441W1zONsrVRTtweXDfvj63u/GKx8y5NaW3ZEdfv+cCRR7LbKikoFuvUdoKESmHtpaF2Usp/qWvq
OVQzoFrDFNdv5FCCGTI6ziNNPaDhlWvTv1ssAjL0zuz+Mm+vPWeOodPV25sQP9imHTRv29eOefGZ
YWtikZF6GP4SgPMs05IgdBSlDmO3GBvHBXvGQWF7iPNfPXCNHVsscbmA7Cs2zdTYl7wN6wCl62++
DvUTAoRuEc3PiITbgYghx9l4FZ4DJiOMUiQ8siAOkXqyEPEPiMchMiyPG1p2mbN4dy1UMUD1DJh+
dYYnF/BJZqtDF8nfwgi3Wml+Y8k9ZHiVzSo8DHl40f9I3BWggZ/crANn1nYfCRb6MXxzQgofb9wY
xoqOB1udn6tN2yAR9UAVrMpOnRzJPi6VxjGurB8okRRTrU+odbg3cd6CkAqqgYjTmSGpNeg/REbk
G20zutQxZhEDI1m8ahgBVi3elVXusktKQAXkWvRHNO1F99midZhElWLFPVjtKklUs2L/zPUkgYvk
8SkyxBuHA+BexdrKLy+g0sRuojYPSs7qFd7DozD0P771qs3NH3vM4NKFxfJZXgxen8y5MEZ6ByKB
/jwN7BnjctKVm9RI/ZVw7xgG2y3ukmX+nm106XFHwZ/uUFbH2rTx+of69n0WZTMErG3o1/zb/aHf
1yyo0b4kp6aO203sSdC0sZ0Bl9JebBU3+74e7q3uRUdlNh805fEFkGx1APNwjocuXg9U9gf0Duaz
3jX7dHbSrxyyUm/9mVwGYHlsGw8PM9geHJ7YqbTKaEgw/8e4xs+whkECsVUE6pKv27ru713IljaV
40MyHDzPmv1p6JwkKUulQNF7rEuqn/PYF9PKofHfWk7WAUgBHoL2mZ1d01wtUYITq+xkKwzYogOr
vUWoNb+Yof1lIyw4IQEIIZpTb1UylxipnCmoq+xY2BBh7eGo9RT1PF+nrpzBYgAdPbnGvHPLChMV
ovVn8No4DuN6y9vGPU+A1NqAwnm32y/fZ0vZOWW+dqT9ZljlcEqbrtomqe8yFNLE0cCKABXDvIZJ
x7Q5B5eewRndACEBBwpd7VgxD6nNYV+QePaVh7AoPYFXyJwSbuaxWNxbEyxHHH2nsfDVrnFK9Dbh
SGejfteJZoF1dgN9eX+ZqLDVoPNjocbwFIeZsY07VNTtHLoHv7H6dW0M6Ra6MFdYMvcH6DxmYPgS
ie8y1M5zZ6dX2QXTOpL1QV1T8Cm3wWW1LLljN5URPso+F3vXHW2WRVQgufnhhBW9SDauoW12uH8R
dcPUOjP2+GqzHEofYF9fntGxNK+F/Jh5Uz0m1DV76GupZz/CjCGv4/CKFmBX0rz9qhHWYpy1JN1Z
PLxgbdl3yto0rf5a6s7POfQmuqf0zZzCkrUgXhVm8g4MKdntuI55H8cqeyqjaX7umGCv7EjUJ3ue
4nU4m/0WPou79RaDT106ZKHb/qlM624/D2mzgyqSMDw1idiBO/cyRO45FsMvDZPkXldsvYzR9o+p
U+srtovkJXWUb6sM42VghVyuNfV9kBfMkjuX2wQ7tserybo6j1l5L+CeLI9euLDq5x6444xN8GWc
t0Pn/9LinEzuORJYukf7MLcmS5HJ64OmsLV31FNPUpUOOEe2nVZlbq1ukru8aacAxEjJyN/dib9m
cytqsH5NE90uCFFdo6pO/eZRVr1BK0mjPXfFVxaV6AQkFkiIQE2ehodMZfZKNnO+14wFJ+xDwQpB
uKS1D7Ri0p4smUWvmo9aTUBllqoCzKI314nHETlo7q9NnTHXFOPyTBTTHhweJ5nEzTHllMTNMIoD
7gwVU781fqudPDd0Dr7S7nDfjfOo8PDpbXFIeiHZ7dhAywwbJUEm39zRDVdyyKsnkOwr3XCrtxZ7
Q9lcdVHnrInOaODm7yRlL+7Dj6k7M8E/1zPDlnQAoV1oVCzJOx5Z5uPIZ9ghs9zhPd4OxTjdDZFS
A0eI4TRh7nqHhNmUhdxSvLcQw+x9xRjSV1kO6o2ufeZ/x5yw3DUCnykeuMJa+TQbd5HpL5Hjo4iv
vjzlXICwskq2L8ohkFpHY8Z+E09EDQDE9FmP5stavxNIi+L4o59AvzfJ0nhV5ko6Mt02Y0W72JjR
zqnDbI0OHtl9Kfi6NubWkcm41jQ6WTxa4T4BKLZyjTQ/xK5B21cy7nVscR7ydIMvpVm7UK9OccHe
z8XkeRL6+1i67jnHGE5J1th7owa1m0/51RuddqWaKXvqtCaAspweeLusdVsggcDKxTfTnA4d/q19
0sX9VYb2a6KsR5bUx7mc2z+g8qgWG+1dt4YnVUwFJtXsVw7YLWh0cWKjpgNHgUiFiV6d/n6I5+RR
2dwsEpkCtzmKxo9w6KMjK5yI8W54oDiPnqti/m05LlD/Mv6Mm+K9h5JwnqvpPDI0Plu29eUCRfno
JmZ/mEgOEajjTTSjto5dpCVcYjAeuliy7PVfGELXG7w29U4BL9g7La12okhw8Wj+nrR8OBkp24m6
HJ6S0vtBNF79nIuvuu+S1YARggmkXh1VzDinJmmk5HK+9b13FuagHRq9eSIv3liFAB9PvYS2j+8y
MF1ej6LdZh7rYDubQ9gtXRz4o55utY4nyUVowyyOmJCZndy1nCFwCevVRdUmooajq9Gfmjx/hXQ3
H2dTvjRilFCze4lO7t1jX7XOJ54gm3HZBZm8wazZ9t4LbqrAqgHgA2u4ASTo1u6PtmnmRzgRKpDP
6g2XI7xQiHTkFGXy5KXi6rRVtFe+E0R6nj3Znsie/v4X/CH9ahYsBZzsyhp7YJXWuxury7cI29z1
ZLjdcYpwwHG24I4GbLdzNdWdWYbNePI82H0DaCFzqK0gBg6I7KKfn62TNXgbMnGAsSwfSoGEIB63
4ThYFzV/aHU8fyKJbPb5SAyUMjxnhebL3ygfaLPZAwZqDFYmf39okfN1FmH8i3UNrq/R/OrxTQJG
jNALgmVcW4IUD1O0DwMtxNqAeo0Dkc3LXPlHppblI4nnl7z1qocLxgK/wfiCwrXcCaPodwgui6ea
VEFIqwUX9Lka1LzNdcR8KZ9xhanvuFjd9r9n9s0PCFnZBffmFxzdYYdAh32Ds+84Ss+uKeNLEnLR
j25yQ3EFXVFhVoQ+sI50p3/ym/Yp9Pj2xars72qubm3biL2xCuDfxFv+cpRJC+tP1O7CxkLl4cJa
XaMnms6KffIqR6AO1r5stjav4zrMjf6IgjR80hSkJTyGYf+w3VCeYy/lCazC7tynWbtq6vZHJRiu
twTc73Is1VvLPVou15mvpeHGErN1L6fhUOvtjzDSv+wC+EI1s1c2YpAOHLYZptp6mwrXRSRXuru4
w5TF1mM9MjPh4u3eI7Noz4TJxKuEhpX5W7RtctPgmGJW0uhvVpnVTDR076B1DIKMFuVkFtkGysUl
LMRgl88YoJezWFsd06u4kF/TFC18ZTZNGfZgBqq9eyoQRx0gmB5AASSB1mEkHlP7xxxL8yI1Na3e
s/WsCwNadd2d1NDDj0DKGdNqM5G3XBBGzaBbAfdZsgKLgVNuStITnf9JcjyeZac3xEtwWvek5Gid
/+47BimA1rSW86RO87NrFVBhxuqKY63azgNh8PAH0SHmxnibTOOnVXrjwZJcGuhMzprobmDwUOV5
rP5RZbK1Yhm28e3CeIoRyOqdeFShC74YX8QGqOM7EIzp4Ap0hEuhMuk9H2zkRnLsV4UrOkZNg+Lz
TtNj7/kl6MnqANLS3xqW1LcsL9QqjQsDf6YbHaTAkOiGGHNbRyuD2mHuo9k5p4oqDh2z2tpzq4fp
RegYq2GfjDRD5uBkF/vTG/p2B2URAyKt+bn7Xx8ieGkb5hDWWtqf5ZiZdyYB5ZEjleidru+uUXMy
2C8cE9N8r9XVcigCoraNDgO/ZaEhZFOYbXoptgjEMGQ1/kTKSrjDxTHigyb5PBa5c2iXh0YPw/St
jSAkdVDlVNJRv7ig8Pj+4UZHzRE6+bYlh6xtDO9cW9kB6JS/aodMLlCS9hQ3NqVLDu5EGrq1bSoq
2lEa3rUF54DoyQbx7Qp7xz4RjHZP+hE9ZQD6rOJpS+wV+xn3Duic8muuuC1hrzsyZN4x9adqkWD0
SluaHslAo+3BswPzYRjMIuXYaj3rgASBNkFDs7d2l2fJhVR7nirDYE8CqHbr02dTUglyKfrpZxQP
4xHjw3hseTWOf3/4978cc/xU0vM2//unqj76XU4SWVQhhmNitTfRf0YInw6zDQjFqtq91HrGDWDd
LACYZzQVyUZECRGDVb9NBwN7OlljoUzLJyLdqIUGu3iozKTjd1DlJc6OoTEs7NrYEd5B3aWfMVCC
6mja19pPwz02AtCYPV6ClsSFkH0Ai8tzEfbp0UmGa4FWbqXjYsIOjKiJQSanWsogN3b0ddOWL+T0
eZzFbX5IFZheTGFIlY0aQzI7VD1NA3NA7NGGCU8ybmEg+1NBAeCZO310UGGBaT6MhA7CQo+swKvs
6p7GWX3v2+aPG0XvqaF1W0EyEwUi9Gmr/jmAvKvgGO3B9ZsU/zJBRVu/WcZS0DlwKSFignymimnR
lmriMlPrnbo0MpcRjB+wpX7y5KDftCLXbwkLjfMkmSGHyanycWbY3E1bRsP1albJT9OhQmpm6wPk
ys4Gx3Zh1rstdHVERRahTeDPAM9z8LllaGbnJmhl5WwylB7PXkJ+lx7mKuiWyi0lazfQW+PidWP+
rgodCUoBG7aztmx2rbVZFpy3AHSuvcMRC0xgzaJuM6ApRq02t8dm0uoDegWCGsCRKQTD96yRL3z5
+jXqTzxZVe5xAqH0jeZ33SmKz9zT00MRllRYWs0RoJePxllskyDLZa1357kjkaZmZdeXJAXZJuud
udN1po6mSa0UR7eebT2nyBie2PH/YszibEBeJ4jbOGBVZBRXrezmrVkwdsUQjoo+f3guPNLU8w8j
8S3PmFSNVwR5RzNh1wbiB6IOTo1mml+qqPiJv500P8z3G192b4Syf8/gIdbUd6dJ9F3QZtZ0Z56x
IAt+6/3C8fSyaD8aNiKUaR7vBuNkaK/yzOxZ7dHoc8CPgkshvHWj/6PJhuTZb34mPfoVxTWFPVt7
bqevWJL5NESi2bskcLUoq92WBXA4eNraN/3+ndGZE7DChKcYqu/ppjXIGAfk1gOb4gPfxXxVOd7X
KFjFMnxdgynNr8I3P9DSrNPw0SRDtZGWEutcImafhvBc9wDiB/5+W++SW5vRlGgtb5aGkmksiK9e
10KieoJE1GvzdZDEFmpK+6otPUF7UTPvbSLt5oBAAqpYa5fGyDPupgR7HNrxwAES8pzSQOAbNyjO
yqTfakVc32w0EIWhGVxcfGcBZDLBo/rYT6MTY4+RL+0wi2eHGfeBCTROYkzw4HnLb7qZPSNYgPBo
wnTRTNeIvcGoK/WEarXYFpknA/Cc8R20Y7TBdJXu2B8Uyp7fGVuzfwfKgWSIlAV2CtnG8RpC0o38
Emljy2yN7Zs3oSdIa81HkeuTz+GBhHQNV/xAFbbXAX35qm3vceR7u978tDPD3eqz57xNln3p/ApZ
PJuJp4ELCMTkuIdh0h0Gj7K3QvlKHGIHD9f9kwsXeG7izHvTboZdT6DhHv5JzyXIn2BKxYRfi9dA
lokQiObu4DjuNYmH9ILEObvEgK8udlXyhWg4QZUW/Y41E3qiFT4gJKFAh7u39jRsYmM0fTaTGd1n
y052bc3T/PeH3jRZu4h6bI2JgO0DX+0V0s+e8YTn35W3y1owGXag13WC1+Teul5x+vsDl2nU2e3V
aq505hKOg5lrsg1/BX4uDzSw54syA2U9A2Y7MEKqa+4K5qeFQbttxguEZUBHaE7yxFgaaI/yTmOt
jZd++RA7sNqjYnyhKWAUhTp1ZwK4RGtwwG5i3KXjqkdev3FDT+sZvNOOSyp7gcokD4DsiekRZn0W
nf2nZlfzKNjwkhf5wInp3VGoSg3dgmUPXEJF0zziVJ8u5GPeU8cvz1ZffxPCMdwZX3Ux4gczYsEL
1GkaTMYpAriSA4zRzxDU+kX9kzy85pSkm3C05o1lUCCrRRRVDf5vt0uZGkStjzkc452y7pNhGCfF
93xjjP4JqEe6xjqbB0bB/Mscm4em9TS1bbKVtfhjeC1zuOI7tpbMQ4ImtrZb7zvcilQHpXlAD1rl
qUv/jNZ+EpJxdpHOgQ0Z/8gZAPYjhlmoxVj0RuuxHGlfzH7XzdCJsx+iVnJrHI3+PH3a1XeU8Buk
lnQvNRkVm8QDHY0qmGtVU+6dSLANs8rs5KkNmRf+0WoY65mgfzZ1AxjOdxqKPawTm1JYxGgMxJ2A
xfeQu2WBW9bNuYqR0VjtmO1m36gQGcn82If1XbO8Uz8pXBGw/Nj5W/ALbSeH+Kq9h5a3SIIle2Qm
0MQWsU01isL7AO8VryedA4wvFi11xaQJPQINxbeFtOhdI/qR9vULLT1kZHA2pE+OO68tvFsLRHin
Afza2VNvv/r5eIPKq9ba4DGfcmLn5tgkq+tVcc+8n1rp+g/PIjk0EsN4+vvDYgZl1WfIGAV5JUGy
NINUG/WDlEFcwGxG7ahEnW+9tD0NWBuxfowFgU5JC2N7EOposIzkTh4v2ozyHQSgxYBQaCiwSQAU
7LtQjGnlbdwQLxf+6nqqxiZNnHMEqWsaXW+Nl+RoVJZxH5hS1Xl3a6UfvULZ590FfpM31rHPenie
rWsGzpzKc9Mr94qUu1+jXPBuIHqAXjf11u1K+fB6nt880nBbUFSTz4RLFWcN68q2C7SclROkbD6p
3K4/MhODQ+MTAJzL+Qcj/4gx1rRXxIl5MlFkRtHQ5C6fk5pOrH13ZP4BKuNUd+1keNQIZUhKQT+W
GZhcFokksyQHzefc7M0RXRfUBiOol3miqgcbT4pjn6XS8/2g3JsoOskAxpu39uz+HCU+DDN0T8bG
Icz9KgelrmjVPkDdT7shoSVgYuYQvUKhE7sXcmFfq8hJDlB4WZ8wU2obNpAW0y4168Yz6Hmx8sDs
HFArzizV0JJ36IR0016Vw/QtYzJmzMKU6xLOBrESZEyYsbUvCM96zD1dTuI2Lx2beptjYxc3tNnS
ThDm6/LuaO2RGxuljZU+OlOn0UdfWnVVdqgG3vgwbWEDAcjHDcUWj8iCfpspD4toA3QgD8OFZPlE
VkG3kwmhWg09BlXRD7ICWXb4ZO1ZMv80IcnCJmOq5/caHrB0b07ZH1Kd2ovbV/OmqwuswWHWETlp
c3ws67o5xUoavZJv5m5hE951x0wQIOevaLDQEC6Ug6yt9kRNhC9ernZy0uwt6N/fugdEL/K6fVY0
rHEoVMDZLGuKLEmQBJPtZZaYPG00TaxM96HqJZh3s19jaSYNdDY34URiRAK+7Tx+eVDfOAq0eCUV
gZSgbp5KEG7k5Nj6SjT9yo9Evs3K4dXiC/uUkxx5iD3jqw592FSkQfBop4GK0o+w9Jytz7cpSek9
6CtYkCAsfkLVqQUq0xaWIfYlxwgw6NivUrPwO8v4wP6uW6MhnoPZGtSZsj4w+776Cge+pQVt1gxN
fU9PkQhF0KYgwrVs5Yoc5/Iy+ERSdbgVtjgAcNfVFXljrjwi7/hGEFVQmiUtexrxnRBgeel6Xl5K
pD3FpQeqO0x/eBzUaTEZ67y1yQNGZBqQbgJdHKfNWx4bLBUaS/8ajfElNZY9qKRSS8u222N5+wjV
rTLV/Kqm4g8QUx5Bhrs7xLBI6B3/lqqFbZgivfNUGWSu423wzG51qeNDyLxnLdPFoUuQEJcsXm4e
I7601Ly9ypiy9kSTee54FyyEVkZvvHIZs6q0cZr1Sue7SSxbPjJD70dFAlE1THuzGM84wZEWCAI6
hwEnLhGAS4daByEm4q0xT/VKi8d9Z9oZuGHnzVHtWTe4gvU2v3fMqHgVe3Mlet5TXYtuonUa4pKm
bTEhMkEt/jl2RgN/N+fQKGG5ja+2XVS7fIAIWS1TXBxGR9pz8+xq3oy/gfc8SjRnT3bi2gkTmqai
OZpa7e1LCO9nXL3xuidkjaQ0bSL1sp5P5ChHCNTK8ywcbcsE+S13o3se9dm36P+oLjbfS8dFL5VZ
K2GMyxSBLBjwsvWGHKh+y3qKv9nNriJB/OXq1ngUqNsxQ3+ZedGS70osg62L6GIifgWwyjYRjiym
jdJmeEeTRpIVYRcMGdNVXsX1PsIIviX6IkEPrAimtLp5TQfcAeO7wEZfnJIvPiqRfWVRVJQ6w8my
Q3cFTxdkMv0Uised2T3aIe1vfuL6TDSGmwnR/JpP2S1tzJLi2y9eKCm3RWMke0el7sqxY2S4hWwP
dl2Q+JIUvxhDfZfp+Do0KZOush/O4L1nkkYsrisXJ1qH5VKQUMvdQ0QHjRxPH4NFB/z4TnpRuJks
+Zhqj/kBNDPFmmCdpXYY2CwRzU6/hHn73fXWWwQkLFBsT8HzZ9aTbdQ/0sT0WXWxPdIXnJyDJ+Ml
S1zmkWjEl+CMrR/n/dU2hLqK3tj2ReFfkEvnTJQNvWeqY6CrxRo13MK821R9aWBpf26Hyj1RWNjr
grsSTTSqNLK8X9LY8e4LKdKCJWnqUf3ULG0grtJP5FcuRzN1WDGhxU6GMjrbCw9QRkUdFA0pv70r
2y0o65WdxO9/Py8Rk/VREp2CuF7KPaaxbD3O5h45NMTiJV+KoDx0tBom9ZU/OGEAhSBZ+1EXHQfy
Z4TrjK9j559b3bybHcq3rMYvUskPsdjVa8z86Pr1X81ip+1mQWLNCK03tNWJTHhj55st4RQ6t1nv
Q2W11S0ak/Ty9wMW9TAYlSsf5qlqjJabIiQkvNV498uwe64mUwvw6xRPbYKXZjCm+OC3UBvm3r5M
nscTYFjaNfPKn3pfTyfdLR4piFe8NsXRtXkeRuaamz7jb4FfhAYWkmzfeealILIXbVZC9mttPAke
pMtk+Q89PCmcBMeCf7zLZK4IK++otaP5DOUsN3Ofz9v10FIhj3dxbwZjvkTck0S6ZqGHdWXo2WAi
I1yH48yWxnZkkA2lCBxCOLczAZbKKOatIYQXyKze1WJ4FbOtsaVkKeSwNYaW3RA5QqXf1A+NbKl7
hUT8NfbPrPSqTeUXDWeqV10Yr2/cNCZ2Pk8rLAm8rksUHvv2nCbObgMJVNx0DA9cGqJcp0HFNHev
EDoU0w7a6azzx/1o9pwH6CbD7jqWpfqssoozo8xu8QjN29B8+cZPOMS+HJq8/GipbjYjU3zm0Cre
a4ANA3NZgfQZ5k+4oPYzZHSLMVtqbEhRiUmUiCnv29BkDYDsocm0rYlya292DYVJk25sI57ONTk/
+2bybkVqjScStHAJpEvzAE5iy4F4ptwxqIJjtbfs9nfdSIZ3iwwOGC5jYVzV+77bU87gGKmmvUf6
xTlqbqGo7Z1FhQs4jqMoLKPTYnATepKd+v7dHvP07NX+D61powvmOFyqS8xLPC2yRr2KN8zgY4Ze
ExpvsjpmHuHnBlkf+pfY2EuLfODF+P/3wzQxYyvZhh+qrtW3DDapR1KvOaKpbbDuKWtXZF0QeyUz
fRb/a3CjgNG9aw3lmxwieBthERWnNJ9fNJ08wDis5qA2TXxJhf/sT4bFHgllGjgy94Hb7ufA+HM1
aKN8TseCDxAncEIOL7r7c7aK8XkkITlzcvtY1xQ3rsgxK9bS3vpd6+2MLox2GHV2PknAbxW5jWXE
Rk3PyOsgo5R2SmUB0Mv43AhQy33evUyVZpDihCo3C8kTsXpYBQ5xBQh2h7tt8hajfkX/t4EvFf0y
haTTJEaJg5S8pWxE5I3YXVwrblDI5+53mM7hIw8RmKfdjq2ofWBz9qlaHvEq8e03EHvOpqeuGLmm
sIrG9SPh8CxK4zpLbT5ZeOl9wJtr/ITWVbd/+7ZTP2I/fXcsBnlxj/QHwIKVX424/lFA7Uij9xZ+
wgKNEVD4yWyDVlC+4HATPIvNxi+8+llr6vNkh90JVMMaeD2XkV/06yklKcmwUtidJdMqDt4+0IvU
3c9ZecK/YpOIpfVbORvuBhSgu+vK5ahFJYSbjFIz7FT9iMy1EXU/CFVxOEUMDH9WGmD8q3+Zqvzw
xJtEzbrVqvpHQ954UNqCK5V7bGiJrDFqeYx4A/dFeHJU7P+WpfvKpqHaIQFJkH/4+imZ7VvUKBAU
uf9UphWOPl18dpNe7t3MjfFfaP1K6wcBDBUBV9o8QZsns9Ziagkb1cFbv01ASa51B/U427CUmKYJ
l6BnsK4pFLCbCKVGO3w3QuEsyDW8TsV3OpsdsGlEkmRTnEtMcBKfcTAN/iMlYg1XEnPYPnm2whEe
8xTuI5OvONtx3kdI0+kU7fA/Cgr3uj6zL/TQoeRo/8MJ7Y3NokN2cFbKysLo0MfOAUPGg0gwccQl
UYQ2g/AiesrGBvt1myhice1+q0cNEXu6uUmpr/jnZp86uVVbBD4vMbPgwyh7Wtqo2SAPnC5wXxbX
Cqo9O6m8vYmwcSFnJkUjr56LDJratdvjwN0PhKoZ+3qp8Dsvfgo1Vo3mZKc7q/H8dd07J9i4M2VK
hMcbLv6KPWUHedR5l4n2M6T9Ju9741nmse90xgx1z+RPkV6bsb3JozA+RtJFuVMiaI1SszpMMC0G
l4LYlrxDnq4NO9+Zcu4d4tuyTgHAaMd7lQqm6HZ7xdBbnvmEDiEimyEkhIf4WoQcFhimaqjeotQP
ptYk0J5VyjwQ/FKwfAPFYFmreSrwn9Ln1qL+8lotQcEeJzsCD44+CRDTDHqxtHFRMPB//YvZ+n/N
GrskP1tYwX+6/wob+098sv+PiGSGswAd//v/ZH79H0Cy/1H+itvv/3Zrv3/9lvG/U8n++Tv/CSXz
7H+4aJ9psCyCu9EPQz38J5XMFfyK7ljC8MnXdIXDr/yLSmb4/zCYVFm+JzxD8Hsgo/2LSmaY/xAm
f5Tv+A5OAN3/v4GSGQv2j9c4qsqFuUalxadmoE8EgCYczxH/BZkoJOpbAxfrtlXRIB+x8rwXl4Tf
JoiTrr2Zo4d8aDRicMPwqp7tZHJWFvPlLcsCACaAtYN/+xL+C5v275g0wrggrv2nz4lPyPUWRJpj
2cJilMmv/xsmEmmDQCzqm0gLpXxju62CUPi8BhxBB4uEneeuLSUXRG8dIXw4O9ZKBTE27EiolBjM
TaNpAdQRxVtHr4GrZUp2Wl0xPBM95Kpl/pwxajk3fvrL0gr5c+zYk/vEeKFB0xS+FXyG3XqM8nDT
STf5SZE+fNBZOxP20ck/CZU53HBmn+FFQVtJBCz40zYU47dpEXVBODAxoGRpakT1WQg4Vy4TKOKf
mFXQyAKJ+8WU2HnJwwh/FSGc2zL2EYhng7wleUamiDSz8M+EnjvQS0wonevJA3d0+9RmafLUFPgp
BDARhj52d4uEhYBIkYo7scBYK3JrL4NRR9AVOrJxKqGbr/EAVGYWlv1c6x6spNFwnTdp6/55wOu7
oTz+4ubWg9HiWnejgVRgJy/XYvBBg9lOeVMJXrR6aGqM0Y2ZrXFM1J8RuQYvTqPXOForwGiu4aPR
z9D9loPzoXuz904sDIMtOyyO2LLsV5DRyUsaZdr7MCDKmH273Wu556/Q8nh4mhmHz6k+fCIUqPbl
rNtbK6y7TSS94ncoNIV4jtOU4S9SCndhpjnYlVzMGZeoMqIr4RrpNqv89t3j+EdC1I0bQsBgXWSl
z2wTKRq+/OQRqbBEP4CTw1UIZIeiJd8AbTbAai291VmGvpxoyl0pcXbAKWY2PVbhJiWv4TCj2aOp
i+JbgagPa8PyAORY0zAklRuqsIKIRExkM2lJgcCZdYkAeeyGEePcTB4kGSpGP13gIDNUy5HsEfVj
MOcbx9s8NAOCEcuhU+g0hBz8kzQ/Vc/kfbh0bCboyGoJOYo1FBlzQTtju+59dNibkkaKpA8MGzB3
gp+jjPLELBvBDjTp121PSrny58VM6Tba0Vja+7ntxpWHeGCjUsDp6L3Ff3B3HjuSI2uWfqFhgTTS
KLYuwrWHVrkhIlJQk0Yjjerp+/O6twe3p9ED9KIXMyggq4CsyHSPoJs4/znf2fuke5lVw40jsuId
lK6SNTG9ap03LtEfBE3sOS5SfMJd5Rh2gdqqqSiPQRFRVddb4bbPe0EhdTxDdyirxf1BOoJWOcvy
WTtilPSVpSbKRGocgPvclC7kN5ycytwcPDwkEWn8VoMN08N1msIFsNQIUrnoR+zqsG4ou43vF7uc
9tpzCnwPOv1TJRhQIRPQ7x4t8XnGunW/BG77kbD67mfT0QNu4nKjh0Fd6tHrD7dA/skuFO+sIle3
bYcyOQkVZkc/77FgoSP/1F7ZPrFAhhQv59YD/FKi1AEwfWRIXFgqM/RB9qUy5gD9VN+qlIyZdziZ
WwZ2+FAwPc0udj3G6re4IiZrogMtBMldznyd2kK7a/FsMF3cZZ6bvnuArhYuhxFGPTB3XE98gCPh
WzT2/Fk47/HzA7dBbIoRsCB6uL15ubWfvlURP/CVQ5tmvaHbheka85pq65O5Qygj49afNCGph1jm
FscFpH51pN6t/IJ1ID/CIIM6r7V79bzeuojbBSUmPeRthnZCVu4m7v7byonMvpWLA+CK5swvumRg
zM9e9nmrjU/Wfpo0H01NdNtxWm6Aw1JzjcfpPVdVfUgFf+LGEjEJMt1kDDTcskXir2gDnA54QYbo
rKrYKX7jL+rMEw+N9zwlEbVcguMhD6Wy1FfHU/kVx6J+C3nAT8ZW3mECwnwZczNPWxUF3u+5ZKa9
YSSKKjAMHwU8LQ52WdWwmrcSvWywSDOVHU4ARi08f55DJyTXgBrDDGmhu7404i0TYf5JHBqChykp
aX7uu645sMSBNlqk/ZPKkhmuB+Rr9zxUUfsnqTrX3sqhN59YyabfXN/0Jh6TYrOUtXvA+OFBppgw
YXEdg08cuyQXHXu+ghuKfxQLLxXavL4ONBn+jO2x9x6WGiJSV4ib89pvnzz6O55nBpbU9UQY49g/
Q1oEGp/JSzxR+BA3U3hYUsydg1eF7xl/1IFvCaPswOuW186Jg/wYCsgUbd5mGzu1fmjH63BPTaRV
n1g3s88Rkj+BTjcEeQDw6K4jiiUOPUT75N54WT5tUHGzVTtTnYBDGKf4Kpm98h7MYre1KKF6TEc5
flBnhBjb2cFL0zvVMXI6ecfwHrBgn2Z3ikzFPpLBfO2ibkBHtTRuQpLKHJv7cO8lvKYZi/HJCTyS
AlFoPcqZbOTsA6/ECTCJO7qTLIxvSTy80it2Ic6NY6XIWxzsBUzwa6XSSm4UkaBqTXy9kutg8Yo/
wPGrB9Dc1Ig4Q3qqxxGXEXOPNXoInUIVGR083MFPLItwUon1bMAwtFuqddKWUG6enRwLDMuK2ihN
N28RN/0E/8JDPNBDoaavilpPCFZZPkRvDiX3LxWmTzL82bhted2MKchrC5MrBZtrMV/TBOpycXLx
FOmOEUpNcWg6TJLJGUJ44AfmMwnGbMNV1/kaOpRjhotmW02ckNIh1mvF4JuFVr+GNqOJCALpTo9E
uaFwqjV0phL4TAPHhdkdiwcg9rAh1AvxhG0af2ZriseeTyOlQntaf9ZNEZ+qyuei0t0Z35wn93tJ
vE8N9lCgq/UHmwxakaiXPvEf0+RFm9PYdr8ox1g7hvAg5L6PoQJZZ/zHnLRu1GHYBeG1UgGEEuGf
0WNww4hzPtenBmpoqV+a8jJZzz1R5cZEa9PSNjr3+wBTZlAXmz5PV8E0XI3XHex5+EUsZt05062r
dTWlJHGTm5I62Ssl0kM4VStoeWsDSWSqIcSWFgmIm2VKgE8L47PdZgcftqNtBWvbAzlaT7+VOHG1
PrvguAApxIv6dAhtCZA/aYBza+4eeeax1jAE6Yt+r228s6iKkfmjvN+GHa0bHwlBrVq2dFE/6QQy
i11TXf8o+Whm0Wup4TocDfovl46XEm9MPH3a48T1+SEFmld39zmGFqf4ysl2gKuamZe5AHEwglRk
zYADgo6qi/Ddmwuq+KzgIV1Q8rUd/xkm/Omp9Ejie5i9YA2QlBcmTNdNTx2UbkPmZuwZO9+d+hVL
68bzp4NOsm/hlzWZqT7E+9CUpy5mjG9zYtkwXWSGHfV8lAAkP4/ZmF2IIF1UZ519mjdevNnPNgH1
UHvRIqy6TLRbDYWyK50M0Br6TU5P5EZ2VN61GeGsOVAYgBsAUVGyK6gnWWmLoa3PedgraZFa1dTf
4CD1JM4rNP+0D5uN6ebodlhKN9boDNeUTQ/Rvrp1dYdhTdRwskVzpLAuxK6E+ZpFJbpkwuAyAf51
bSleXltF/KDG7nc9Wg/s9sl+1E24cV01/aL4MPP2uYKGOkAuJCpcJMEH0w+yACRzMdhHMepO3PA5
mgOu6oGi7Ya+EQ+ih9P75UsxZUJup7ojNLKSHFnpOSpleciwqREs5O+FZqNsoB8F/WMNYGUCgxhM
/Fbtgs7ia/pMdjePJwbi1EmtbykKtqnSs7eAKzvAlp2CDePLVFHSmiNTFrTlPaYFEeHVNORBsIqp
DxMH9qb0Zno3pFJH2rjunDFx3ruUqCt2jGxPESzBXdcWPzuZ29vCnaye4FvB8bgR9WExwCct1ett
UHK3CvVMZUxs4xbH3ee9S1ktaqNpPCEUqU1E67YKNjXwV4ZdaT4/6ikUPL037FJHLo2wJ01rNAbx
sYPpSZxyCNPzJDOC8lVgsvUYLt3GkU3zZvngUKFg69tFg8vgrlBVx6uQ7dMywv5ZTb1wrzq2o3VO
7exWTHN0lAz8HhurzB9y1152mnnUGi4Et1Z6TPdSLqTordg92Hg+Mi5qoftJliXYYM2iVVQBuq2y
OLjMaZm+aQ3Gx9PTdFfldXznAHxHR+MCeNY0XZ78QgcD7ufb3S/XNt1rqTjYnpz5wEui0mV9Ijr0
Ss0pudnYdu5FYgt+zJzOmqayPhaRxcdMcwniCK4veRngk/L78SSJMhBYKZfvjBTUB/YG/AoqpDjK
SWueNRcmIYajEJd6os5TDCOAI6baW15+tpzxYTB18eQnNA1l/gi0K8wgZ+cx7cpOODRcD4fgXC2c
hun8tKo9Z4RoI7oI051f5jnhnlQCIaCEzN1T5hptGJBmO3iJ+cnMAeOYnLawnVs1gr7U8LN0GIgB
b2xJCbv5BYYfRB2zNuKPSoqD0AGZLARv0qyLIVwopL3hTOh8WkHZYSTIIeP7i3zJLYIEwzKSv5LE
3c9hHTvYO8N+lcV9vo8LiKDhlOSvAXA3pnidYUU1jp4ZwLbRhy1vY4M8txiuB7dBPxEXBoAcH5nx
snp0znuyDDGp96pu3oJR2M9uZjs3QyMdxWrQRzTq+I5v4/zqDEY+FUvLkuuGE8BooGE7zV5zSalH
3NqLGn/i1QJwAtH/W80ivatZCUg62dW5prcNBSJjXDIPuFnGqNuz04JsTAsutKKwMDPN4RP0pBQL
RrCsk77PNxZY1vNkRyPx0pqIpuPXHh3OgPECZm+fIEPgDOmcNHNEPx4Bke5YJbcSyyAEnt1dzFT9
pJk9/qjb0L8zkov36CDHVpTg7P0J2yPTzIVK4CXdApAHrNf7xJGFbR/RYFGaq96cb+nfC9MR9+Rr
EEP4AMr9hLn8LYXav9coJcfQgpIwkzk9Ay/wXyOQpdcZICYds1N6UMbvv12RN+eCmlOk2NsgrRiZ
zMoOlENZLuJQUla5I53v7yPnltNrGPEcIYVyjSFoM12Zg8CfcTL5Wsg8pWa4lzdsJ2cS34Qc7hjJ
3eKe1gjOFkH3NhqrHE6IffOOCRr7k1uMRDpyjOPIACff7avvfCY6D7klw1WeN6d0CMvfIz3T1yCw
8h/zUIhd0YS4et2CVwS1hehwQI3Thz/kCnaIHz12ywAlUsFvDCXX9SiGVKOFVf8c4hzYH686BqTe
QRjyTcuyZuGxT0sTXIp8EC/BMEZQ4qBDjZVoqb900q2wh+QqYt/AfdWcX7qZ6ECe17uiqDmq2qph
COk59i/L6hmhO5qmVKOsNbQKsWnacdg2VjVe8YgDYXRbdm8tNO60tmc99/vfURtHF95WswUalfyW
0QJ7MZuzh2nw1TMNWCm7rOoe3CyS92XCtA4lHKQI/lBIRK07rpL+HEZZ8RTD1zvTPyoP2PyRQ+xo
evP6UV2lp7LjpN3gecwb7qSTHd7JKrgBbANvV8XKBYWbljhg/YxTez/RphiCWuCW3JHZ0d2LNQOq
sZlc3xdxJC4i64YD9i4iISEh7C5U3YujPCJUuRVvtKKHGE4ZiZButD5cU6RfJfA3Q3Q1cO9GSADP
SdtMH4A14y84cUT5Ireq7gesB4RzCQLbTNofWjrofmi/yi+Qrg6xo6Kf9EUOEAKH+EAeR+3dIKk0
cR7lHGUyTDPkxpnkU+8uyTFqav1lhtuO5SPv7THFt1d8VvOrT88ExLNWwWTkDU4sp7g7sTRR+M2m
5ipmqwveBnrakdcUVoLn3I5c3nppzk6/tFvRZuUpclX4yuyvPTggJraNS2d5bHPzMJ07H/veKnaR
qvVeEZR6EQxE/+RNXT03VK2dqe4l6BIDO0pzd7nvwkDidcuA7E2BHcIU9FJ4WHXNfWVbDEzRiI6N
njgutIr94obOANZ1YSgmYwZAMTYOIFA72TXcx8kkUA59D9fG7bduosB9TeiWmEbK4JY0F/G7g7h4
HXXtb5sUGE7lTQOPMOO91eJkkNo7q9fDhdsdMfps1OV7iVOAA3mLVtRZjvMSSenMKxEWBdzvhpaJ
m8XmFMRMbwY/jrABL1BzBwd20cowpHQxDeXOlWYii0qywFXc4RdlvwdN4V60ZRMi9BwLM0Xr/CmR
xsw6uD3C67rNPKr+aNV+wNtOeVp6S7JEWopnU4nkWM5CvLAM1Pc5KNddp7Pxl034cSfyym3vGhvm
7arVPrwDK7Cfx6qd6c5Jbh8aHBDplxP2wV0OU1hTKAkEZkX7MkdoU5j+mxh9V+zpBfDfLRM3P5Qg
JiE9d3olhD0+M/8uoas6wO6SBfcRKyGqzlhY+uAMWr7PReRd46R3jhQG51f2xf7dLlJ3RwaT88pC
dOqpnVqi+jadaV+DdFWBQTWWGwdewaPKx+jgMn0+O/g5LwW2Lih9E+LHYEi4OiwV0BEHCS1rzhtO
s0Op6LpJsz+eler1GBfVSWTN8BK1trvXy+Rda5DabzVPrcVgr8wPJcgsYgfAgNBQ4+VBOFD26oD8
GSlyi/jRKJ67/Jb1qV26UnY44Bqalp1qeeKepj5CpKhjNnK1X0/RPNJGodRjtNDcmGgTE423U4Ik
ecb5AHs9ICT8mXu6v/u7PA1w3lYaaymOgRAaYFdX0T5QESoRNXI4Qr0gyrjRx4zTI61eTVNxRjC4
9MkrjPCIAi6MboiRKcv1fqzgRs+halJYP4VCnAA3w9g7ftDLshxNNNs/XKtrqSme4kNgKvs0FKPc
La4fbjs3HE+qw4wcuHGxp6ld38/GL/Gd2PWRZXveYyPKIOjFNfndqH6TIoeWoBxSI7cOkL6ZwCOn
ytvOwcgzwMjFv2SR2/6qIRD8ZrdcnkqMfGevByOwMnzLORmM7WNVyfip6VrMo14y3gaJA/JcT0Mq
ciM0CySPSGDPs9gkeyYqbHkJA+W//Rsn0cnicZoRlQZmMHSoyH74zrnxtLjXFhIhtWe7Z6dorF9s
sM64svoOw+swDLMGf5ZygGRIDUcilUFrY+/q1LdXjenXUtsNVuMBo0rQD/tRGPkTz1g7bKoJmAIn
6VsFBlvsu2RewgE0H9Nr3bvq4KexfrZdSTZUzvX0Vo6tbVZOh8uDbwqRy8Wn9/CY9LjEwZmrwYKv
LMp7A7oqWGN/8H/nRQoDZZlim8ANUA0BN7DourUZ4/7dTGKh5iYrCoVJxnEJV3nZRVkeHntBs/V9
QAVwuGWLDW4Mbj6ueI7D04C3Ckxxwz8b7U/qxcry+tF1bfmBlNljYFaOse8ACwSIjpNAw2qhsd+R
wOxeENPqs9aeuGMmFQGeyWNx5SDlP9FFAnYOwF0Z8HsmP8kgkQ81yda9sQUXTNhL/o66gwgOdeJH
B4M6tG6pVf7uLXCRY9Cmd5xhfcSUmMTiqlws9TOyJ8AcgT+lmxFYDPYVg07uMkfkRkACPtvVo67+
dENk/RpsMYuN34bdKaXhHqCK0cxb2po2Fawj0ivXo7QmqGZqAYzoEpc/eDZ/2cobh/YIiQJjRu5T
67qhQJdEAqMxmRxctSy72dg18ZcgexvrMbsb8F0+2o2iGRxAbGW31rXWunqjAxkHchGSTI6ijCd6
Md5GR21Kn3efMeUfkCigTlNGi02D+hERYjLdiQpy07oSNtzGaCb9VDEAwWarEt7lwJTJqLLZYbCR
r7efcUoBa4dmHfVLgBKao+T4SVh+dq2KT06T5ucydnH3tjwOc1b5J6n4OA/8f4j4yXAptFN/zU2X
fnV9H+wLpfSJHQoavukAhY5i2C3wLUkzVcP8xFvl49PXY/yMjIerJhFQRZgAOQ+8Uwyzvjcrwn1G
rtFYLVD0OkULHOzZ+eMXhVPuElZwpKoaGkUcOJPERjVUr9JChowMt4h26v2DVwa4dWxa4U9m8PDE
dMp6aLGaLhvytfFR0HT65td2/Dj6CKdB45pft4TBXW+V8R43SZEhDRU8k8Ug8eJl6UC1u4+STaY5
yZCQitD9xmRjrgWUFmqRnBT+A6Y4BwFWxFzwPI+DOSDnbNpao8B0qZ0Bmx6KHE5nGXxAOcWkUssO
rIIdpnSSspeDBp7T7KlvQ5aNKGRKhM8ZSs1qseDKy0Li6BjnGeisj5y5BiRFEqsM0/yPaJISmx7T
UQPWGnc5e9Mj6fzRWY0hTvDVHMs+2fSpSxFvpAt8qLXrTgcaWiKg5Hgrv0xSlResyp8tEvWrE3nu
3cB/bjjLZL+UN3THmz0QlofMll1k++mjUpxw8kR2z5M3+jt3dPJ9Yy/eH2gy4ndufP3KWuueK5xL
HyFN6PyoEzt6xtijgcszWAaojxZ2O2XKAXo2B9Akl/6fIZsHuNdW+QL7eljWi0udq9MlDV7Mab7n
hs9Z2iuPjNjzb+4i6RarJeSpHGLa3q274nGA/uKypg/zroVP/VI7qsDh32cX1kNOeEGUd+vE90A/
uyVqpGUBckaSoTPV4pG+UjvFlQa4CjMCGcIEK2v8nTiTEIYYv/o8wym0RF87R+074kVbVZwjoVQN
Z46iOuZOhmvOoauHt1yhk+pY53ypOxXwbuGJJbdwkZBLcJ3nbPzRDiEZytLFxt+FYwgmhswAycNk
egRTWj3JLImeBZTpB8wI/vcyzvpzAMjAqSlN9tR7qF+ToeQjkkP5qZcUuWCY0Wa00ctFD8GwmWQz
HlBPOqT12EOhYbl+66qpxIQeTvlrK6r6YURbn0jSlsVb6TXVD1S0DmwxK3ag8fXNY2/gFlsI0yr1
vQeurEwzjVuF+0FXQMAGHZnjwsfpcSGu4dNj3oGTjq3kGtea4aLruu81TK19U/TlUWGR3xe647zh
dOqCESneFJAqXuZcBec+qAKOwLql0CDISk6/TrU3JhtnViisr6pSA5/Bvj7VLeRhbiJ+uQ0tp/yR
arpPiXlHO4nj/RXlvcigP435ofDq8YqOM9PPIFpEEHozwjpa9gF9I0iEdKShONZ1sa0t/AmtjzGf
lDQpEX7/ODbmNu8lFjQW1FivJjOTA9XopVue3+iN9eUGfqQd6SVvS+tJaSfZod/KfTQKwoMeUV1E
OSXX6naNQdChhIn+1emK1DMSmwwXwiVuuQ3C2HnmqjHeQ5TRT1BmWs4cAEJWTRiHz6LMovc0csI/
/uTGb9HtVaClGJjfmGDf2bAmZCbl9nspvHg/ZTJ6x8gwHyliMzSJ0E9EfToqUy3TQz7K5tAWBSDv
mceGVWI8xwYkUGNzjljXSdEcBtBhwN1GnzMHkYb6Lkyc+dGKgBAZpA40gnl+RsEES26WmaED2724
cMUrJEfRlCRjrULEOiGWH5khAYXjN4yOtZ9P7wUQQRhv4ZR9cNxFpSSqdMiwwMhNKBreck/P+VOs
4KHAtojRbpSsGEFbOCmkjSaampbxVR+aB4lu6YNume1TDyDlT+O4A7k+PRwmyFf3LbUoeI2JPO6r
Pve4afr+b0KEN8WAVqZXMYUcKQ3rioc6gq2Cg9uKHg8kWgQZ77kyobX3WhwPm9SV+j5pJ+dL1kAN
nYKnGKNfD+MqyACGQ9skXpx1az4wIR0nOBuyFTq34Xvu5kiPJY5MkYfxickvtyJlGUaWJALhoEuY
5p4srKuXih+qr4aAUfbNbsckoXhKogKGlZPMT3WcPeNUFetBJjWRwmw8CA6qWwls/tQV5fSatalN
EKzyN0FDjQIhgOlbEBrY2Isp3qNcMepqrRiOkkdIYBWV+XiHBkIdUxYgjVmZhX3EJqk+OLX3nS1O
tweZa53AlkIzy1sW5rSan4k2kLGZRbnJ0bOZNNmm+1MU5cwwLZHPt26xAxFG8v4ekD0KzUJI13V1
v+T1vG5v2MB56AJAQ7bBXoH8Ed6V0DPuQh8FTjP1XrE9FRvkWb0LCajsavSt526YYFf1yy0h63Kr
RXCMoxWpA/FnoWL0voJadj8lKXAyJbPdYBna/3Ru9L0NKOm+jgjerRc/tF6HeO5Iqy9ZDwNJxkdZ
lgjU/ytEbATzWFLENoySXOhNzp5kXH4WhvgmujBH6DrvrfsoZgv025GKspAn6w0YGiZOmYqzbw2c
l/9HLIf/L5kJbUeIwMPL9l8bCje/yzT7Dz7C//1F//ASBsFfrhtJ7IWUh7q3f/+LlzB0PGyBOKyE
G4qQCt5/eglF+FeIiiYjnC43+6HA4/dPLyG/xYGdr8Jg6EAqkeK/YyYU9n/s/+XdhSIQkUeixmVO
F4X/h3OP7UXhERHtzsCJigaIRHn0NeLp33VLrC7e9ArP+7lrMV0vTuhs8wz0Z2wiRjtEf7fuNL4M
E+xW3VLOoy2e0Bzn3bVOER1jdtddnGcPMwy6Fffq7nWMc/TdoHt1Mv0SksRsqOx96HK5LYETrSPL
PAmtpzMcvMSh59NMnIXpc6tLLk19XF5UWZ+zqu7vFlo0mYiS8Q2ae/LH82MKGXDVd+uczoj723V6
47RjcA09s+0cD3t1t+El+Li/ZndjNfG6xYWOLbwLDkMnv7nHdFeeh9d+dpbvDohk2m5Ydt6xC7c7
38ODs5DhyrYiB+w+x9N1SoKNSbtPwWJ0FuCwiwwD9ECHQlMOJ5pM78LQvCd5p9C+R2xAIS2xDLNk
it9Y6J81XQ9Jiq/FH9xNHbTNfVh95r7/gZjsrpkGNquDm8Xjlox43DqMZFVPfRCDD3ugbbVJ3TsG
iR9B8cIV/zApkhWTn3yJYEwxdQsqUhoO6t/0CizrxtLmpr+Y43AT9Mt0NKsuySuyi9EKKAL+xdGj
h6quqNWK77O4QFIrGFRNt1G0lbonICvbSk4hpymUC89k6alYfP+uC++ZL/WnoRqf+5QkgdTRfUhG
Hzp8ZE7TmIfrNqNtoE3MsRSet8KsginLnqk2dMHqUuTQ7+KaXS0MCh87X1Gcc3tCeI26a8xYb2dk
FOK3nqjt6G2xsvzS3o4Z8V5eRHtkDvKQcDO1M/kCUZuoe+IRhY7uybn/Tkrmy2k42heRktDGMXEI
qiV7Bz8GdEH7x1nROmuqvmdhz95hzz0jAz6y6cTv0chPA0clUOP+pUXj4Ceij/NCN5DRiMx8sroT
nZ/DvrIH/D0jc7jFqfd6kBf2DxAhPbkP5qDxmcjKk+v24wOC3Ws/ptGdTJi2KGoVLp4xuwSDG4z9
2T9N8VAeYmalOUPofp5hx/v01/yPLNb/3/nDXfyW/7flfJWlX/pfl/N/fME/beHhXy4LLiyjCOM1
H2oW7H/YwkOXRR6Qso/NW/5zkf/3pTz4Swo7jMLQoa86CgQL8L8v5d5ffIUfgnbj+Bw4/z1fuJD/
yYXN3xOyKTieZCXnz7w5x//Fhd3Sd9DVeKJ3U/cYLuN4F5Jt5CbskYy2ac5tGwMk0oJ9iYAbU3sH
r8eiRqDGyjEGDwgExdGmNGrwZ2tNBQe2xPpmh8BMxSG5AnZW0Cs5hNRcWLebQqN9fWgltlaO9qe/
M5OigkNVJs6lfM1ovEZ6UdCcuHykBFuhqAtHlKey9Oj1tTnLj/M9Ysm44SC8XOeecKOf/1Z2I19V
JX4J7Dl9crt9+MvvEtf9Sf0d9FTZtrKz6VCaaF+jXezraf4ma5Xt8VKzjuFUybgU0AgwbVwnKjgJ
qb2Pmu73hX010OBXVP3KBzdhHYvb9wjBk3tbAKaRFko4vVtgE3xX5p29CL3lOEw9sSIpRH9QqN2z
8eb6vY2Tx2EhDWXsByQiaMGxhnQ+VjjuCoD3uLgIwE0lHZEu91A7v0RcqXfYwsTexoOvb8WJNrig
pYvBO3Rje4qC8lxOTNjnDFhsy0TTN9yHYgUeNAXMteNoOvzt54W2yL2Q9sJkDxUPK5kD7hl3QL6Z
Zpw1ZYAzSgWqX0vBOdZxDT7ZzP499rScwW7uwLcXGBRqLgFQSvR2CDJvZ+ENhXqXyF3V0foQJfkD
NtmB4R610qXP+BOdBnoYWXkKBB682XYeoG78rLIo2IJt2bcVpJ1xWig0EM5unhGnWkJHLPBue1Q2
HE+NIHNhKjeva6RUIvPAbVUBngKw7J07W89TA7sXV3i8iUrOsXNUONTvefmeVBaxuwXzbjfNgCqb
8pdo2pkh4MIvsvszy3w+tzlIm5hOV+W0gJxAPg9BM5wBMK/TnPt0hn66K6uYuwsT635m3B7bOEpT
5OmqLAo2n4Vi37pIDz3WpxWdULDFJ14DWX/O+814mnBmF42NtYeyN/iXHpaPBSQ8eErmVGESrIQH
Ncj43Cx9Hd/7GhsjdMubrWiZzmNKdxRlJsfYvuEeqtIhXDB629ZF8JoT1xxTAUdCBMmZ8G1xR1kb
eoVgmAI11VkX6KqYcGZzB1oEv5LqHJxxKcnuabmWGH/23AQaijVWqRPHlzohqFSP3OpqaBecqsL7
tnb9Izc6jMyNd25s+Q14ursb0mC8UyTXLw7qbdrDnIVgfAsnTnvMkdbZNM6mo2ydNLGvf0Fs5miA
SDil8x9lGKJQYPLlzbjCIm2bE3Jke80m/xdJc5Aa8Vw9Ica9g15leEC1gx9dBG3nl9jRkgIA0+8z
1APmkpjLMGxaOwJjb0vpWHd+VnF8KqqvpNPy2vQV5AY22tDNqCDps3WGbeyg3ObJpwNdexg0Gnr+
8Jps9dCdp0SKs9Lw4rmiMTyh18zn2Z08vJmKPXvGuafx2WmMJIHVjlvbwh0x1N05l9zsqd7e+9mx
7eGGV6Wm6Q9HM1AuapS6gJ0Zns7KzQNzrLsX1cqEBkxqV7Uq4q2/JNsKvXffV7baUmmFF6hyxS6n
WUx1VbYzHdqNiGjaQ2BAeMaIQdLcR+4vCVi076qc5nPZNS8c9rzdINvHv6m0xmOCY2B6HtywumSN
7Rzxe4+nIV7uqYcA8d1C802b6StHynzhtF5CEIxFYw5jrQbMJ96LcbJwOywL1UxSFUQOSBkHDiSI
uIt+ylnOeEHKip8B3wI4esOJKm4ZNo/CCpFwqzfgdMVLL39Bep032RToI4mZgqx89FEYCX+gKr+H
yA+2Mr4ZvFj5b8EgfpY5InGKEZGaHypcJijhHSQSsXELwPL28ALAzJyUQ7zDtZv2x+Lab83EOJEr
1q0Ah0LIXJNXgTn2M8cszEPTVqdwsBnLDfJQzz4wJBNTJZaoh6hNcPA4ycbY/Svq5LyPOkbYSV3I
nW6B2eFvW0/k/jfa0T/ntHrJEU8W7vUeE00oSfQgRnKPieGH5RTjnknJmsad4Jzpq4F9fczwRa4Q
cNltoEdvs7qjx9hmgJzliIatWreLWvZdcMqsfN2HeNnMYHt7Dzv82mkyQYFEgNzi2dCDb82rAbv1
1i99CmhaPwKfyS9G4K4aQpx9EZ7PPYNsQFgEzUGBeT1OtpmhXkBwgt41xpzxDDymglpCuortd9Qr
tjn7qBupd4qoNT+rISZs5MybZerpejXUVNEFtRdx+N527q2fsvisSJhva0hL40jVgwdhEOsG5Vcc
LJL3AqDDJcqnI9RSErlWwklB+c7aRzYnwJITjuqK4k7Lea2rKtnScAktY7LWLP8gp0mKQa5Ryx2O
qTcE5xF6EgZkFVJ4FUCvtOyH2S3UPnC9Zj1qoAjWhKO1JiytcD0xcqkwciB4OU2dvUzUeNKFBkFs
bWaPJFDJtBDVOLrGDZZj2tjrKPQ2XRm6H4s/vHEXXSWViU8WGW4+QvalKs0NWPHAjMA/YO9J7jND
UV/qLJe/f2FE8IgJEA1/GNLj3M2HZpI4fQroJ/QW7peIJZV6o6yP97lWGbIO9WKrXlBRHBBceXAn
eh3SRh8Kq/tkPEruggEMn7jx8vcvlWvo1PazPUAEmDkOBXQMktxluBa6Cti1slMa2h+iYqQShOpp
FNWT9gqx0h1eXSAX/8beeSxZjqRX+lVoXMwObXA4pNG4uVqHlhtYRArAobUDePr5kNZDVtNI2nDP
TXRnZVXciHsB+C/O+Q4bmvTJRME7GWczm+NNWLl7u7PcHbtBDE5CHqPKXbLfSpJDppH2U71Pb0Fw
qsSrh918ndoAnkwG8JjcEExP3d6GhstwEddqaG3z6GnmpIOinG9IPIoPjovwNAnl6ziNeolCPWuz
+eyZMY+cBiBNsH9IzwLyaeojy/5NUJOKZ2SHLB73sYs0wwvli5yal0AWuCDsjpIz9Z4GYMvIRZ/b
SsybvozeahNHU+Mu6h50ZOQPVr18MRRj7vRhunqT82YxdrhNiIlG4YzfHOPuSrd2/mQbbGaiRGIf
rlvcJFO4yXUv750RmzhPQdgEWuqtYYKLYAKHkh5Vz0vTVwP4p7knKiXbWZOsz7oK1K2kz4V8t/xG
KTjBmicGAcmbZoKYHFefasyBEBNnIcKgI26AQXpGJEBlFjfEPDsLHm5K6l/cCkAVPij7LiT1oSuy
ByYz5zq0LpOXfCN8/x3PYBLK0jGQRIDubXrruKhDDRMnUprALkKnewV09ZVUNc557xw4+evs2Ver
ddkYOeNWceMgggbZ52JvbgXugiKE6M+5So5hCcfRodcl1gxgnV8tYOWJ6CZPwCyx8KklfOwJwDST
3zyhlh7hK6/46OTJxNwCIKyYTrg2rm419xd7+SLJXGmFFbxYza9otLIjj5IzYXxgKLCcc709xFY1
PbDpx4EfNhZzHqVXHXy9R8b3a6xZzq+maV6ix76H/pdrs7r/86UOss8sGe4Nll+3xo0JnewbIjGc
AeIXwI41Su1uF2A8Ok7WRxPP1g+Q10ycRR0S67gxeIqziy4V4EWrPCfwAxLLoiKMKj+5pGRP0x/4
2R4FFuAbUucPElnsQyNzda6S4YV7dbwzK4uYRatL1qJjk4qpY8KmSTwO84Fy3eKWvE+09A6ZW4Oh
Xf5YsL+9L0ykOazOqhMPlLzxsAXiAKxD3oOI58N6JH8BD3F+YSmDG7Gi2FLBJ2MtUh/Zna4RvfNU
a+x1XWfzTjas/IwZYChy+zHvPswBrbkyWX93ybMuEO2LBrkqDSsRShUIP0QaO6Y8zRWG906zxVwT
kFbtpeU8YpT7bCA7c3sHa0JA3ssZKr9urnVd3LJoOuakV8C1wzbmljAZTbK9T2ljP5Z5kCB244R1
tei2ZobZ32Ur10oSUEZSvOOG1w9b4gIXC3CEDLydJnGaVLPp3DRZq9TLn8lJKM8oqK5mX90hI/G3
Fhres0bnFnGTo4W/d3gyEA8TXinkSP5m1bqROeEDQn3j3YMpHfcwUWKkjBAbd22A5EeX+cZnkLht
yVQiUhtoSRJCl6c6GeVEpZVTMsVUNGRa0B/EOCpDg9CdmJJT4VJcOYbzUwYAfDOWXxvczvsgFuxB
4b+YxvjblsVb0WbvyCG2eaun10lgqXT0hdSqz6E2RvosFDsj6YFNJHloTXfjQlZu8RVjRF6bWSvP
Pkei6xbXQQXEIS8J7Uc+7CvFnkNY0PxGutlPO2vvMhrsnTdnj5WWUNwjRfDO9DLqRm4L0+Z5KQiE
IO/ojjisaTU39g8ciVwv9fBeeySvG/QAZLUwvevwHcVEsNuz/4OhI5J4MFkoWQvNwIrzNZXDhYtb
rib1itEXIb08OinkElhVvxtVObtaRnfItCGEpt1FobFlZ0QGKEeTtc88hrCx1z60QNYZEXbfHUGc
a1LIH216btEgJULoh5fbbi/0V6KhVmEzyxx3KAGn4jMCIVcRaffLsV3KhRmn5Ggzl/WSSF0JpUiB
5lcdwfLBtPFYFB9CvYa5ma0sA1cPx/JFkze4TnT4zpCFE93lrwLvzREwlwB+nRNHbe0p/pZhdEwm
JnPKiXA+xVBOOk4ep0lPOnQutUcOCa0mxqfZQd/bx8DGrMHd2UN6NaI4O7iye7Zk4p+RaCCB4B3k
+7YfRUKSHBSjcbltn1UkxAEocn/pAqCi4AHXGuLc1sHg3aiRFAUL/l0EVFMbD5rcOhoZTE5dYUwE
PIPfyj3ODzOyzSNKpk2A8vyiiksdzXJDXgTZxSQF2ARdlelQ7mrWUDA35XvQ7WIUcyf8NR/4s/RJ
wpQgJcknCQVlL2Gu8D0H+DEpE1vWWJDo/XSTgH7c1JLqA3kg2+ahrnmPmVkWkrx4zOoO6XNgUad8
ItUtIqUMxv1zZN5AFTF8TQ3Nihh4ZAPSTmlxqtRE1HJvkZRmtx+KaHuC4Q0NGfmg+DGb6DZAt/Ft
9samUy+B2/NdPXJeDzXok9mxQaoUVDBQhs9Dlt98eADL/8YARz5sjlx0e1EU2Vt02MhpXJyh0QvK
iVPQ5kRLMLV1LIivNQfU5KFKScOCrlEw54qNZK+KGWUU+QFbKD8ATqNH8V06oGBssusGoI+sS0kN
j3ioD/n4O6vFL4msZh0z0ljbfeKD7/oB+6k/Agb6ik3z1roMKpyuMFGsln/gS0QU0g1mGP12YkS1
BK154ykl7wso88zgMfcNDf92lzGzQW/hFFa9g9cYsySF/e5Vjn9wCUtoSLPnZi72XT/+bh0Hr+SI
cECq9MjMON1UgMkJHUju456Pq4yZo0Q2D+K4VeUZqH+9JrKe5ALlfnV2Q3pqmCysP2KcMaXxOIg2
lPzATMaPBnUqGcnODR87K2KiXKGEc4+gxeFTJp+hV1v0mIxh8EDrli3pUPpvTTw9jh52OqWGfZld
8sZaYJwMA2geQgweOQU/n4WNTWVTktWyslxCJOCjcLU3O+V0L0VDvmOQRB/onMk0so8RqLrWX2zP
Tv7Ugiil3YGmRHPXkh6VmZrxEXjbDn8lPiRSWryZVSr74FUFR2nttRCpBnaeuzjyKAGS6X7mWooX
hZi7HPSTPeGNMDH0h5+aRwl6nuKOBFP/LLpmyeSeUuonxOtDG+4oG1/R0hFwkRDKgBd105iwhjz8
O4OsD2XAOAxz3qoInPvZ6eJr13ucq9HwnL3Z8Suze0aE9MQprM7FbWseg3beiZQH1xA1z9GIvjbk
PEb2G3/i3dohhyXAIiSPcCjtn3Ybfsal85aMxkiWEWKkoAr8I8hPB61WAuwBCyFZvhA3SnRKT6R8
JdyVEBfm8pVm7peIeJdSvK/rJhyQ33Iuprn+2RAMZBv1zQ0HSdYaZN1K5OQScEBE/YBGLrBRk8/t
KTCyI9IVxRCgv4voQFay6NJVGxj2uRizs24RBYhIExFRJA5c/RzJrosVcvQQi+auA0irQ65gmsOF
x2h+zEdjyyQTF5OXscqTDKAKyzjLtPa3gu6Gcyk7BEonjwD3+y2BM/lhZEZHXY2rOeAm79NjjUAN
/0KbI0SxUsl1+61JfZ09X+067DAl7YRTrnHqu8fR6EF4YkaShA3wc5C8wLdSCGcMAmiwAsRZd0F9
io27JcRYTiAc5w8hrY/QB9Bg9eQe5iNhGKFPOjMUq9IKD57T//T6jvIqHo6xE6MMMD5NnGYHg5p0
PSGcZi93dUgf2GX2VZdperLdLYqWdp9ruH+G/RJm+WMBkY1Tcow2Qd+lBNIDpI72wK886NaJveb8
v0Y+FFYc0eZaZzMJhNV463EfbclOR8hdn2WQ3c9DctfYUQSOsXhRHc80Nm10/Aaa01wCn/SrHFt/
q6t9PVJidkE84P9cZrbQP73gzbNLrAawSjbDnF+k8D5wFGy6JvgYVEyL0JebpMNbY83i0tA4Oi3I
bmvJGQ0RElZd/VjXxM23hIttsKY8WVZoPCoet+Ae9HsU0M3ZPHEHxqedE7xEeFVWtSAi1mdyEAn9
GUoeT5W9Hhv/3TUHVOeW9eQ0zUNjWA+GU94VqPApCfrlvb80uYSd77QHqKsHk7sgQPbkuebLSPON
+Ti88DkiB4raDTreTZouGYLuk1sy8sgggw8Bp6vCBu5G3aNDxU4lxCxOaY9zBFcWdlcmmSxCp8DY
0mk224KDbQsNS79N/OUauQWy22iIr3NOs07IRNVi88kt39zm8XASludubY/nSbrQ+UjbvRSZKLaD
Jm23L23ngkHE2LKQR7njhhtmCyRVxf09ALh7pMjtJmnbWzVffWcdFQTeGMC98CH518RM+hNiLIYw
yFcAGYb4p394gDwuzJUILaoTFr7ZSRRNvfcD1uBVxYoAlWwcAB5oSxQ/BjWi9l8zBbi8CcM7v3W7
S4kCzY5IJ+R5sET5QbXBtrDLsSugTrMYPDMB7JsciG1pahJGzFskHNboxb2YQXUJCpE2yV76JC0P
nclodnIRZ+XMTAOvfmYvRMhxihw6G6xhM6PKC6U6Qns0V23OXZcllrdRGegBeSKr5dgR+jIyfVhh
r3GPLZPsNB+4IRknnUyYheglVqnX2avB6u6KBt58ztoJpWBG5AGjH2aQoDuuVW/zuqCxya9PqDW9
ttsztcCdLQ5+rz8WevpZU0sHZlU8+B23X4vVvybsXo+g/HFP7ZRB4uAcQtYx7AdjTjd9x0IC1DVk
SqJdEKWzLNIZ9aefLAqD0bRRoJfcD6l7aEir2yR5B39DqNXISxeiYcEBE33m0Q+HnpiseQxor2LM
ho61bVqAZawb0l0qhmeCBH4qGreL3yS73JiOfkswZEsVs5WN3lGaY7HMm4xBww+PZ+NE2zD1xnGM
W1ZsOBn+WK+qgVhwlZEoWSb0PgMDaERcirOwSuKWvIY3cqC/Mzh8O5S39tqqymiPrPI38DnFjWnr
TVqjKUp86a2MqCmvExEqFVimV4zQCMnBBjMyKW9WKxEilQkxio4ZEPsN76dhGvaUFITQIlasGHAe
QcgkSPCgmrK1uGsKns/dELZEc5Brrbrgnrr1OnbTRya7vSnE25ASKi+K/BQvKZokJ1ibrguobIo7
chF+GCWfsuFKHCzJG7XkauDSQTdexgedBFuVU1xz2DFRq9cZQK1N6jsV4yZWFwgYkrZ+tjwWnQkI
3oMyjHcuq8C/MwtX84BjB6gPzVW8pnnIvJzKJGjqdVuhxnD68sbwnKsR33drFRc0px5ZRU99nzM3
HtXdgkZF6dszAS40hYfzgO7kE13PpkfLNtL30jIXx4pVxApZBMNRA0ZFHy+OFujKALCm1vulTah2
HhliPgfMipF0oPxvv06a1XLBDIb9jcX7qx6NB8vvPrVkQtAzeFohBNYbrS/zNMQ3ETySZCbhAHIQ
46b5tH3rpEQ1fjC+2TRLK1zZnv2cgkbKmxTZjWzAjRT1IZVNvKnYaj66VfigBn4ndifOrUkxBccs
7vx0fpFUQ4cqWt7GsUDkF9Tz2aaNWFmDUa/k1BmPBnEMacYjlVIOxobnH70W3HMh9XUq4vH65/8x
IR2vfdN9Gh2pLP/+l5E1gALXrb9mbOXdzKUxyqgdBnv+5VL2Anst833Yk6psj1300MQD+b+WrnGe
zXJfoGhHfHju6OJ248ygUbQI3MuS5qj1zf4xAlz4GIbRwUpgozXRs1Zedy3m7ZA41o68LEj9cZGa
B79hG2Z1w1tSCsCRPq2gzJK7IINzZHikOhGCZzF84u4cUYiwRk4sUmo0+9+BiSd4CyShS+XRDvHB
zlsoPLaO73wLYbhh3Y1tEl1U2l27srbucs+8VGipLzJyvrtZB7ve7Hee1mR4OeRakuQUBjLeWCyU
i9lt1sCfDoA8eMyLYRtk3AtMy7cMaq5lWWADg8bhADp3GskDcqigLGOSHgIICJbO3fs4ml8Snclb
CbnqAWLutWLbYw+j9eTm7LH4EBhisC/io+i+2QkejcKNecJ+Jpmd7x1gUqveyQGWMIpt89jCdYv6
nXwvD1xW/wRq8d1gS+PPacY7wzQ6SaYfdUvl7lT5y1RvHfSe2LnBqI8aPz0p5BBmOxIVK/OUGOW6
rOD01E23ToIm3jsY6zmevKPoca4XcPD2C2WJ1NJbrDlEklfcbwgeJAmmgzmQ/UsLHVfEGkZVsW67
syNbplYQbDbV+FxVUu5FZEekIYmbH/QviSDkUGp7OLBSRRxRxRjmdDHfN0DnGJDcbFdDcp+mZI/a
7T3W6WOdDu2eLds1bILkAHQHiVilKaqJFA+/CO0JdyQoRaupmwvcHgqjcCCfPTlX52oAepA8RVqM
Wx63i51awILqJLYS3e/syX9GbvuUOmjb0Of3rEzYZ4JDI/mA99zQFVsDK003diaB3Rc2G4XeKMmd
cIDKeuAyYDNTp4Z3o+cNa8n8aJdHLIEN0tDb8muI6+yxoPMcPONtyKeCAHvzbsxN9tYuaWgSgyAD
LofOKLtBK6PGzEZEtoA2Us94ZftP80a27Bqs16bO4H/kBdaomqcawzSTECJIW/uKth801qA2Ngk3
0ciIJAcQvvJVfy/QyGHSLH4gGGP7yvRsgkfdxoxClcW5bxlLpCCq/Z1QyCqGfOvgzVgx7NZ7zPPt
2hEi2VaxTWPF2Ghl5ZoJXw9m1QuY7nZxjJQc/YQ5ulsvFe3lz5cWisQ+zVGFRQ0ReKVi01XWoAqH
ZDjNqj1S/pMeJ2hvM8k6OYg++6pM1paqF75Vc3XbzxTU3XfkhSfWwbd6bJy1Lvp3BATpUmru+gBb
6MjPIWT63QljXmU0+9ssSO1dq9L+qocPFTEF6YLpjiUYnNWm2pJH2VPLELmsG83Uoz21bu4AOWOx
D0JrP6XDyqdTxqF/nYYO2MsQ/vZAkCdMpVeBTN29aZP0qbzvtgYIg1yu3QHuofly2zHA/lPDiIqZ
e+IXZUsAWcclfhZfycDND9qw7SjDZHwVDLI3KrL0OjVsqoiAaySZH2dEglvAajsTP/O2TND11FAZ
UOMRk51DsdrXJX+ciDshRgc+1EihYPmU1nlRW1sew0yEHGYCIxuu1C4/Tdv86BFbI7GpfwRl8DDb
o8HYoHvSMf6VsY/ejIrIJQXnkbd1S6DeT95a0EOp4QNtgY8EOWpl4zd9Uqa2mQ3a5pp/xOy0gZcc
MpQ5muK11R1xLWL+6ZEyjM+GIKlcOLe2yZ5S12NSTz7ElBXkT7HUNaim10C27pOCFJPGe5+td2Gr
b8wX/JYVMSjgIBABNsHNS1gfsBbAJ9K2+7Fpr1Dp7JU9lCQrFqRwL3BD1iGBYjJ2F8f6HYJKvS4V
FIUYHnAwY/Gcgl897dzKVA3hwfFr6n36MCSZD7qfQxG3O6WAwNjGjqck4QSGqBgnb3ET7ickLqNt
XQpM+PXc7MkIuyosm6HB5LaB97DKHEIx1MwfHU2AiEbSFHWzszEy/Vkyp1mV7Z0vGWPlzX1vF8A7
gQm1bAMQE1n5fHMUGYyQtTZtay8hd8nabJprVEPCqxii0iEcoNhvWpay8KDVSUXGwXIZKg2oZpG9
vrrBi1s52DKQQ5GbK4eZk9tUGw2NKovjfe9BtZem5y5u+GMRtXDLnbds9s9ZC/u9JF7B7Js1Kn9V
z4+l9q/LQgir+MoFysiszauIGmg+LFe8hakiTUX4eqNkDT8F2YxnRp9KEP4S7AmYX5geGxwkGuB3
fR5TNsxswpJ52mqzO05h0zC8ir6Vp9eFUSWsoNtbMF6yzG23s8lQdPCN58REZlaOy3BlSvgXR+jQ
fXhoErCFsmcRN16JaWW1L2DJCPmjsx6zPL92orpg0KeAvPP5/rFs9iIzcSI7cptiE0Ncc7PQCcVT
fsw8BdNlBrGIgX5f9oLdH3PPIOGVfaJluGbQ28RGiG4jO3pKoFAV2UcVkBAnQ8DEG6redc98kyOF
21qy4F75lvM6Lzz76kuaZIoFuiFPXeL2H3D0WZ55zZZ9ZgkkGi1FxJJL0BqbhxYqDktQm/hsd5fi
1l6ZRbhOkuFuSOp77cUvpmUzPWYxY2tj01b5g9VhcCd/8TIAlAHBDFWdzScaF9K27IhFEZbFpotI
I6RqMCCETZ2/x11zV/UuHb3Rfap6SG7djNdj7kGyZvbYANIJP0e7bc6uJ8/sXYrnnp9mP0V1siGk
edsLRM6jQ/U0oro9QlN85JHPJqhxX4vSn08SmGyioNPCVv3OpbJ2qrNfeETUJ1gv9EYgkLyCTBnP
ya6QE/WaY2rZWurIfIaqfmePEQ2WovPPD0iDe95dgNq+XZxnwYayH3dRTkE6ReN3g4GItmsWm7yq
C+qVDVYh7KzY18Kh2JlWgQQc6cu6bY+j+wbVJjqgqS+JQh+YO+K1h7VVv7QuoJ9qEOlLF5ufOAmt
dd0imfPNATGC16qDKf3nMiKIXigFOKbjmk/JjwY4ZADXFURG4NnaTEDAgYQ1N3v8VebCfhLANJAH
zHgWWV6J0XU3YwChwPcZ5TrIJ5PZvHbdqG4By42JsMhs5GQJlcU+ExVbn2pECuUdkqduz4dlffs2
8Q5gVe+DCHR2FxIZVTR3eP3cM1kbymyYLrQJY69a7UqLHpzQ2Bp54UDzSAjGGQe+TobmkrGQYLRI
pNEc7WiMjb3K+2dW1QYaapznZaMPJmmDqPXUqnEScZ8HqFEl7woGIlgOGY8Ysjnqdu6ukH8AHiRY
arsn3I/9uYloDitW7kk65gd0Psgc84HcZkDyO3Bp2YVkWwoDFz8gY1ZTU2TbResTCsN9ZwjRnpLB
1szYTFQBdkCghkTCVPxO8vwEMCTh3lTfY+z/8GyCq5h6seItnxxz2NugrOxBp6tcAZHA5XCt425X
BdYObQQ9U4TwxRRHzYHE0vqlcRkjVZdi6fub/VS758Gcv2PDfSUTZZzIvq3KR8NBV4BKwLmNMYNV
4vzWnuohyAZwv2CMb2QcHfv6TUsEfKkHEir0vEdgiPs/6tRR2eaKJa3c2ir7Im7iaIv2GnUgQPFn
EIHoW7+sana2ZeVlW1cothf5EB/hOa8nNZJm23U8RIj4LEeoKUA4oE11yHos9gmOx4VHbnm0x8OW
0Vg1v6e0oiONc2i5EgFe4qAJqg+G6rO965AIV5kNSeHyu8om7+DQQK7cmLycFj3Di5Nww4k+X3dy
it4jkieclo0rWLRHL1EA8QO1Z4lL6e2ETD4IntwrCuvSk/59W5TeumIcfCw9Pk/2BVlqzU/o0+gh
3eonIB0Cs/pqbYDk2+UdR2hClPD/au+Ljnvzeap+/es/f/3MVbFRcKfUj+6vUnovMKVr/bduqn35
9Z/+F3+3UqGXR3nP5AcNvuuhpv9/+ntP/s2FPG5h32SIIm3p/5uVSjh/w2XlBoFATONJV/4Fy27j
snICYWLPEXw73/+fWKkE3+gfGOjLT2a6lk9l7XpCmrgD/qq+tzw9FA7W9m3ikeboT89hpbc9xuMx
q4J1PrAxtc1ylwbGV4tYoAnjb8Zsi+ytev+LZ+E/AbIvBPh/IMT/+Un4UfABmLxVvE9//UkyJAgp
NT+YApt152xHvweShAnUYaH037+S7fDO/sfXcnzTC/CQScdzzOXv/+I56F3HkpKKdmsJk9B1D763
Y3McZ3PPAL1G5O5nuYRTY52E3csjnMRTGkJo6IPsrZjqeN/58hcG2fg2lh9wx/y1jrv8DivFwl71
DkbkZghAAHWYoyr38eQfBHPUPYp1ohyJDD39+UJ20oFdpTgYKT6BGgGQ24X62Bc2Sg2zRaCO+JkI
iJiNTNNflU9CsmXTzadNfwhBdGzJOLs5g+72EKXso0/mEtbL+hum3C/TAaZSWPZNiCC+E2xUj90Y
+mStEVPKMuCmeaJts6iEoVMXiFST/lOwyl71gWr3SZqQotF1qJ/n+F4pt3udoqOlsaJFppp2GV3b
Aw6S+ah1la/SqS8fMhn7qO9XmZGQLz7ph8puh4d84mguYgMr9mi/irltsI66PyFgxy/BdBk4pEKh
c+5OITdhUcLKrYzoPObj1cNTduDtlai5ISSFsOfXUaXKI8wJ2pYCplfMqbb2mtEGbmKAlTeE9zi4
+LW8aesi1TuBnnkpuyC7tGXzMJVuejRde88oOFnbjvZPf76MhF2fhuWLqwPmnGFp7iWiU480tQoT
5JYoTA7DhJ58dBpwhE2g99FAzl3eQZIPNAJvkYj5bDDEXcYX9tazmPyCnTCJ2mhAJVjNPhawRkUb
NHeDnI64APszUlRvX89B9+hCaOr8JV8YMN59Ogak9LTiKQcSCGuk9MBZmOPRDFtOyFRbJEYLcdFh
/JJCjNknbTRziTqLM0F9e6179KK4XOEVUTwAVoy43g2vuCA2fvb8CSO4B0UqqIxnkgwObaYedBz/
Bre8qeOGuEpjinY6f0gTGZ6qUZxwgnwFPYOuobYfps47phUmZ5eU1s3ISQoWiDt1aM/EJNN32kBk
10S1vw8wnIaZV/JN64HfHvl9GPpUHVQH52nswVkRfZCM5ucANAuH83eBvozR/m8yxSULh1cyBUix
xjmvALQmIDnMwiPRp3xtqwaPSdhSPHnXVEvJhYQFzarlzgBWvQLJ9e0PvzIx/sgtqDIBZmqo6aSM
R2yAgYKFoHSk/WJM7TsDHLr8ke2H75dHK0ZxkFfXoNRP4+Dd8Evfg0X9qULxBnQUU0tKgrgXf0Ms
JLLLQGAQFtM+jayH3uUzdIvbBIWIEnstjeZrebf+vAA28ITUo3yR2hfoUdeorpEXPSOwf/An5wfN
MeFiiDGa8dUU0W9vMJ5NIR+cPvkNQx72f3tfp+a0xABJnsrkBA5clA17hNmf1mWMthbDJ72vy2vs
M1cTo9FiFoq/+pL83sJu3gk29orgt1XtYs0bbLk0jLq8QGPbC/CzoGXJFIud02j4z2Z8rDzv6i/X
Edbr58rJOsKN76eUS8CB72Sho9Bt8UYIrgA7O8iXpLZiOBU2Q5zweXmEB0Hyo/w5OubDkAb33inG
QQLjqYNG2ZXTW+8DsuRIseoGTH833IbS3JiWm5Kb0bw7ZvJ7CP2b5HpIA3UZ6H5UxJuImOyC7FzB
gQ5ebchicDIj8kINF50Ab1oNeIKMjd2IEQwcM7+owZL1QP/F7JDif+WBv1jRbcFJMd3kwSnbpa8C
nRBFk4NMwrX2c9n1972G1Rq7t4XHeyfY0yKP0gQqYDhCVlV3zq2qfwl4h24kH1KaoWS8j3z/dRjN
XdsEz2Fi7hMU+NYU7MgZ4kBV6jdRVAkbQq6dZvRHphzO1hbGQxG60POqe5Eg5c4JQrKr8+wj1VLB
gqm2fS5E2CcRJCFhgoJwBfuZNYlx6UIdgnKGLBV60fJmwUkAPJLNNyD2p+UdkX10P0bDZ+Ea6daw
8ncfkYnM0m+iE3is+fZD67msuIf0o4vyCz862k86q7o/mRULN1Z4PN6AVqjvFgwu0NiGV2HQtqmG
5j2dnmAAPwPz4KORDVv5alcr9ztr+2NeDLtAu5+kTv3qx/o7xMhR9Q6uWZgpK0ekV7+w7mGq3OcR
uWNpyoc1LhcX9/gpNvOHxgyeh4zfp/BQntKkrKreZyAEVLAjNYVWdTWAYP3favf/p9oVjgyoEP9r
csDpK8/7f/o/sOX/5Z/OZBDn6h+Mp3//7/9e+RI75OHtpMdGhOKLhQfw90AinKdkl0gy+KRJdIDH
3xRl08X/+s/S+ZuQ1MuL9ZQql0n3vzlPpfU3tAiW8G0ABKbr2uJ/UvlSLP9DEWhYgg0h+T/efzCc
FlYfsYFpoTkDh985FGmvtR1XJzRpw62yUxfCMA/GTz9z2Ar0QxrvTKOuOa/AeZZRVKOlAfrtkvS3
yQ1hbosxMY+ZLGnc/DDh+Wz5uYfNAdJz4BGlasSYRWSdVSvNyGpVl1g8cpz3KwUR+8lVGVaWRaUC
hlrvCWwUF4GD8o0wOeNEfhG6izZBxu7j2AqiIDgWM7NPqYp8mxcxpOFFHlKVSnwQvzRcPGUxOMAj
FjAFX8oINv3LxiDNd4XpFm8ayBZ7bxKBfujRRU1U+EQAmyHcdPwavtw5xmA9o+8sH0e40kt6Rsgw
kq1v+QxBe7yDm13svUVMO8X2z1y3KbNoI3s3ii6B6cn8ecrBJK9gS/TPiatGLKt1d51n2zo7+P0Z
yrgxRRjTQUTtioMndU4k003PfYqZ49xGLRM+FLC4ZMa06rHkZ1YHx83G17VIO0pDE3+XeIAACbMg
f8RCPVhDk0q6GmBfaza/ygR2jygGKMZdAmPZrqz3KRP5q28h5V95WR4/zRlSJp55EdaCvirCaBd7
/oJcqRRhtq7ftQisjJyRaOeEtoFXMo/vG8cBix8Fnf06WKNGGmIK50Ezjr6b/XF8sewhWHusfs5c
v+VXTt3IMFM23bZtRuOQguV7kGy1MFSo3nocKjHejKyccbOmmXww8Ks0rEnqKnrJ24U41yo7MGCr
tHyfEh1uCNRHpIRI1fG9Y+WkCVacoKuyKjULTA8N46JArdYAcZxzrQPnbPPdrPsmMcuvHlYzdl82
VwrBuzs9Y7Us9rMzm++xqthidRHAbOACKD3bPHAYfIiYlxdcDfE21LX16MHh+wrMPvUZrTvOec4V
Bl43JzDjghVxvHdALQFZg/2sdj0d3BpIpbiSwAyrIAjVDwDj1dZs6gotvJCIZbKmYTgylAaLXcX2
1di34Et+hY4xfckpTV+9oZL+hrAG65cNE3yC/OCUBBAwNeqRqWiQY+Tf1tN3PhQ+8fapXfmMmi1i
S8cBjS5LpyHcWYbn2/duZWhUMWDhoy94v+1TMXZUhbIycmzbTkvQZcIlw2bYU81vPdXlEec1FXTH
SplFYbT0IYYZOicxeRFFfxYE9BvDMDJ+mRcAHeDqB7svuseGXY/ARFuNr6ORRF/YP/rPlM7rIqqw
euiJ8mB5P2AMHPPyJ9kEENblHCMhzjXYxLUutTiHGYoQnCd4GO1gxGc6uUFP15bY/5e789qRHEmz
9KvMAywbRk3e9IVrGeGhxQ0RIsOoNWkkn34+ZhdmMgM9VdOLxQCzN4WqSkR6uDtp/MU536EwLLv8
nGr0bqz6QCQvNXswP/3B8H4Qnok4VWN9GDGGj+qLExsdQGl0BQsYI4ZNpTNxu1pO1t7AM3KuEnJD
L4bnxDjhTVKFVY13C9t0NOt+03sHCd0ShRpiqNJX1M9d2aUsussxW7pILsfb1hEao7R69NC3dOH0
prm6Xu4U2QdXDmV4tMxCt//ws8g9SsNQaH+n2Piq7bYiQdGDiWUWg76uQnxXldfnn16jSC4rGuua
EPPmxWohxEMNc1EuKNawSuv2Y1GqlekRKI99Ua1zH08kVSKr7AmTxkTk7mxzLFggYBAbDv6YJvuS
KOM1EBeabnqMHU+n4DKNDUVw4YntaFjqw+v08YmYZUGOpSrRLQrnw+qt4K1ybRSjRWpPKPVi4iG0
PJ5KklZ0BWSRywCvAI2iWFJM42CoQRr0ZiS3ulu316qwxgvhVsMZzZGdr/IGGR3cM4uNOvb2sz4Z
1qugHH+YRMlm2W/JtRoqRzyNaZ2lp3pQ0BHjoQi/0tjWza1hFfm1Hc2OZkvpSlskFE1kkI71Kq+J
XhNmO5xtAz/SAvWvtskZSOtseJV7kw2me0prtBE4rtwro5602wAFRrsYEju7GnxdXROfik2CRvsz
qhuNaFpfPgRha2/0SqCYn8qwZsZgRiH8mX56E6wq9h38sKs2meCdiKTAsRCHpJiAbVtLbmwkVF1+
1TQIUgwwLhsGHriaiUl4KUfsoAE+nD3OpHAt/KnfknpdXokOE/tC8iN3Zo8qJPSg0uaZPuIc4s8W
dmPKOwtcNnQYq2hejcpT+9EP2WF2+E5cXKkyeTO4H2qkz4a8hsOvo/PqovgEwYwMntohMimohVjW
nlQH4VGB9plQWBmIzK4nUGBOWWUfWlpH+0iXySkrtenGRfO/aWEvsOb2qgPJbdVDoHj4NWE0HaIu
KjeIU7WLHRQKeVrg3jcEU1/AX5m7iZCuFUdEdCzOc9MSCoQtDdqo9TA1wFrd2HFP/mTI9//ZsnZO
8vwoyrGOJF76v//M35Q/ijmw8rf/WP+sNW+6H/V4+6Pp0vbXaMv/7h/+24//TsU6z2cNkxLuv65Z
t138Rnb79xntz5/6jxmtBarScnSbivBX3JXj/Y32TYcwZVOw/oOe8kelapC3SU1LseoyswSR9Z8z
WkP8TdcZzQsdCh/TNd36VyrV74NRhqGUqUL3hY8YV3e/wa58I+qdJh3cdQuCCaDVNGKEHUtjFUNH
/otUTLhevw1GBfGcTKQNBpWOwZv79lqNQzusQIlD16wKQrGHYlNGk9ctkjZB2AN9YPvLV3H5x3z3
txjOf/aKDp+9JwRset2b//yXUayfTYnXJQESF53g40WZCbwlnRZmmKxdYC6d27tPsfSzLY9+G0Y3
ux/ETaOpbyEhR6jmLXnUqx6PZi7FlZYgYV/o1I3nv/hFv0/K549mHtXbNpcCTpE5TfSXXzR2NRQK
A9mXAZEhZ3YGztZzWnwmUMOKk2rHEnQtzM8t7uRmnmehWeER6N7Krkse8gIrFYTt4uvPfy1jftlf
x+Y/f62Z40NThD/Z+9bNuLBpy9gfHTbIpXVuFameS2XwjHAU54syNP9AnFNPAmGsHrBeeislXW9H
5KL7ZIwyux4Hghv0ci9C7SbW6boDP8BS35PrxNbbTz41qx73phFXu7Qwine6JxDHY1Xe/vk70cXv
DRlUNz5hz+W+Yfg+5zF8m8p70YSSoSOTktIinB93cqPxJDqkehg8AvxxbxwBOmHR5V19qxWN+kT1
WszZj7kPTaZK71IVnkRDrhEbv4WHiwbil3zTSD4liF3fSRFfF7XcR1Ner0VuDhuoAiTtKDc6T/WU
YYPHC0sSFijGh9iy9Xs4wjtMd0SugB6MG1+tS5K4sRtXhxifQ8tcaNl0tAvMHI88KzZdDyn6pq+8
J6imYCY7ysoiaO+62jnCYTh4XnaHZmPDH2yDVhBBZm8KHd0vzc0I58dqp7s8uiWFEQsIc3WI28cU
jhw8lPYauP5zo2PcsyIyOvzxQ2IqB/KoWNtnBTUvXxpS2OmxKLtjSHKDcL2NCw0G+8VniKW/n0Jo
qs2xKZulZ+j4oKMNaXesJLpwUwoA5qkwH6jiPx0MR8xp7RCYXHKapuCWjL5sEWa5A9naddfdiFbI
SJV5NrsOj4JEGTabr8zyaDvVdG5JNkDmYRriqDtGjBY/Kinzc4klcvnnV8583H+/B1wYVxY4Kgj/
0Kl+vzVLN2sSm25prQcmAaAiyQlGVeLkGaQBZBgZXVdqd36RecOa/iVpIKGl6sshMuR9qLL+AXyZ
9ukLlezckPTZGN2WhfY0y1aEO5UXKK/Nru9V8SwJSjQ3sszGT79T+l3HpuCIdFV7RisnT4Lai4Ux
8oyFPoX22mVtfvSSLt60nSP+6ob5J7c+59D8+PPmNRZPmd9OpNITZe/Ot75Z+ePZTlCl4BbXyFLl
EXbR6BQAKYAID/R0ukEBWZ8yHyD+QrlaedAny3tI+6b+Aimsv//5N/JPDnVvvp0NvgtHsJX6/TfD
kY2FyVb2WiHcWZp18RXC+qtEn67UIP/iZP4nHwPrS8MAHkaIM0+u31+sCA1HeWNLlC3682dZ18QT
myLd/V+8pV9e5dvhlDKpcBqztkk0i6IfgoDyE7Iy9ESm7cw04nzc/PkL/oyf/nayM90x/bmG8NgT
f/sQuUJpr4zKXue2aRwHL2GAZDddfKjHyX70ijnDSCmvXIVGJp7BteUXH1jB6l//NfAFWj6FEZtZ
/vXbx6spu8R8TNovwfSkCTqPht1SVzs+cZe+gcJOdkCJna6fFawPSdv/1W8w76B//SBsj9gOYdsY
Ngxoce73HfWA3GQkBnGdTjbGwrBrujNwIzg4Ewl7salGTGnMwp24N2/QdM5JHjqWSBjQefsXZ833
Ysxm+W7hfqRT8jm75sX8r1XAZE1J1TlcYqFMk7XTZuEqL9lvhuxk/uKlvt9ElBkUHJbJ8Yjizfa+
ff8hnhuScFgvuakjD20au/tMH9TZbIJux6fk/9XnbP38K3/9pDFIc6JQ93GKujbF5u/vThktIyVd
EYoSVOOlkXOqJnnZzxppweDDowA6lDKrPUcpPhiXRE7SxupVMurBGmqGu6W2AD5gDPpCRkid2qQW
103ow+wDFnDEFUOA5qx6IOENqyykP9GvE8d3lqOWRh8GnNSnsMm8JU7Ldq1PunUIpA+5oGerLAAa
gSHzzAwZOrbls2pV+MknFF61Vl3+yFrTegmsymH5YP9oyTn48EkXWisjyJbp5GTbUkOzWBdDYVEc
SK4a9OXbmGREIq3sbFmFZnqFqTs/EJGMUn5wAqA3ccVvEiPSjkAv3bOOhXthJt45g6i+oR/UV22Z
AdZBPuXvCV1qCYVD14oJDETZA2EOaNlIW4gwX8VtRpgiQrqDSFWN3NEZvtxoXA/YBAbfr/YjwXZ0
tR7bfwrRxwggz0ZZ43gSdohnrWv7MxtO5tVxbN70mNdhZARm92ElIgbjZhJj0AjjRMHQbcifQ5XO
sDaGu41hyS9s7yr2QCzpU2pf8Ehmn3kzNbg4GlwiJUSeK0BSDTlQeGHtvjEOIIh0EuBKNA9GM9gb
1VrjbZUmPXyTlOXtIAVUAhLIRjgavcDPybrfDMbuoTRYg+cspO6xlRQ7/M7Q74Aq7qah1m4Tt46u
urgKETkYcECqzN3KySmvgkmDia8GsWbfpb9pgNb2dh1BuJiMdpXqKREV5Wi+kjgnmRC7zXMsiRKQ
49S9MAXN1/AxggNplQlFVVJ8II3u72FiBV9ObVWPKet3DD/wGIxWe+ocVZ2nMkjutMLsX2qzaj8G
ZAzGZsTkjuDcxtiK0ZDBiiZwSyrdJdwTMW8ga1KcJfNW1Tbhy2DjiF0gf0feS/zaQz0SA+Bpfbou
g9xYspGNYfk15I35tbMTffPTSxQvQYboS8sPhxe/MqcjwzyyMDB+I/8K1aaj3TjZ0sv3iO85buwm
3iZpC8ZvCKaYD25SS80q57mmDO/6wffwrPbaJjE97zpoSsa4gcYRCany3DJPXUYZMvKZgbbNS6K8
arJ8DmR5Nu5C2W50rPwweaQ7ZrQ/2frax+a9CbECLfsO+3UxyGjt24jMrJ8vbGTlU1GF/aWyvHbJ
nDre2BZy1VHzyxVezuYhlEIeHDxwl2gK0hvLBU6kEPKfDNk+E5s33oZpFO4Zh0niFRJvHeSp3JRe
NyxGbTA+THK2idtAHttGRroeRNNeGRozKCAoyehsCgInDriMQrDrM29gAdxcbOb87C0CvuHKFIOO
0TAyPokWCm6AAQikuHUljxkn7uwDq9x9HMtiEybkBI9djRDXInS+DRMHR4sR7dKo9K+aEF5Xn2V+
tKo7s7kO9QFwSJ+CkLhH3tDwcm1o7NA05leSTJJta0AaDTG2GcsucRSE4wyV+FBp2lr0nf1ZmBr3
j45r0wrt9mQFurEuauutymPxkgd2d51oot4LQ3dfQl/UO7K0o0cZQCTsAo44dJyqX3WEKAAt1oEJ
zcn1oVOGb76uxYc0RSoSEFR9GJJWbKNEQHnGYwROQdfS42RWGlGrQMSaHpr1ykH/cO+18Acc0h7Y
XBTeFs6ReevIxDuWdToeRy2TTPeKjLpySA5RaVfPg4vpwDdS/RaONiqWZBaCh0a8teo2evUKe+IK
rcHs5SVohKn091lqBVfo24sz08L+CbSDfLaJb7tKubRftJGuHT8cfZwO/ohlsKlOKLqtNQ8UGjad
pq4OUhSaldo2nj5w0PfTqh8L9Oqi3GZdFR3xLXvYaXu2Q73uadBwQsTlaUlpmBd9Hy2YoldbleLt
iaWyPmym5qfEqvFD+kl0Qgad/RyPalBDhHEPiihfhblNzObgQYhkHrnNMoGWpMefdnAb0SOqdc10
2I+4ZsVykkn+kmOV4r2n0ydfFjBOqelttkLMV56J+JnwJoinPPeI1KYrxyCitUsTASBURon5zUxr
NoIMN9ZVFyYwwCL3qzd7cY+KAZG/JL+nUh6KIdRXPAuTWDwUSK+u2raRD/QJWFh1pybzl1tILtym
RzRt+sGjW7v6bY2B4aSjhj1oQR6ch2FoPht7NhD1VRjCZJrkRROW/cMchP+BPAvS46DB9sqC+qgH
nraqiUXj0W47SAsSNb1UgIrezCHAjixypIKto6nz4HkOtN5h2qSV3a8xEuFCYNUIcdfUyqMMPeTE
udV+gblzkMZ4DYSHkUQDdzKDlS5ziYg3rdlWdoSRpkSuB5mFJdFiWnzkXkLHozQrx9nPFJp0Eom+
2LTTRU5oAe+5dDX8j0X9ErMifezhxsrVWBTVnBWkIRtog9q+U11rHhMRaVdJmPQbkalsXeKh6Bdh
oNkvVp4XG2T5xTPIUHA7mbTukeT3l6mWBKFg6mQV6RGpBTgtNtecA3hK0kqbroeEAduKpKIY/lRr
bFCBEa3TSwx+RjQiuM76eC/dtts4pg2ZSBiuO3PJFeIbgx7jlHgpuHZbkQpIDXsgYwXzfJNr1e0w
JNmHlSH2ytmvfLVO1j26gRbYC2gxUsOt7hHb3CahgvYRmF8AFM0CVbE2nNzU4Fnr2TmAojK8i7p4
RMIS1YcUdQuhh72viNK0OoIxLM8DxZiyplp6yuguvBZ2GiZfye0wCS7oWhHUx3xc/UiqCXqqQErC
Y6/Y5GXpkp5T5RjrkiqmQTaGVWFhMrIaxZfEMqlep9GoHnUq5rVZ8h3mtafBnnWD5Bb8fP1aCqO8
xpLB+2jhjhM3m6y7Evfwxikm9TkIFL0Lsu5R0TR8hlPaGa8T6ncSzf3B9ZckDSvIi2icbqURkqY9
9aw+M7ufNk49VkhcTWva+1FKuB9sSkjxVjG7SQbWytrgZvw9UWY957pZP6Yty2izQBLFTZxG9wWV
Lwqhnlw/sK/BV2sk5WsFcv4ykeS8pcqAaYymrdizTzXPo20jlxcaS3Aglu1XoRMVBnCKd05tdxtn
nvc2WgWm8bAK7yzDHNZYNeofKdtL/Ba9e6maJPuizTKuusQwODcF8bZ6Kj+6QdNeM1mEdx1RkTYP
TB0UWaXKZRlr/gM5Pu19qdXC5FAfKnJ/NWuVagAq2T4MD0oASkS/blkbLxIcBqpPVmrMq72Zhwn5
x950SttIXumTrG4KRIIxUMTJIyWnds6hcpuXMtXFE5YR70N22oTWsR+KVVIGHlau3oIWAWt6j7EC
HRZcqui6b2T/mFhMTQZtzA7N2ICf7ozwMrIIvgHKMK7YRntyz5noHxlniq/S83FYwI6ObkyurJtQ
w3qcL3rgDJAMDQtneUK4EIl9GrcIKvusfqliS+hrU8zmMaAwwl/NwsSHDqUJLPEkgbVaI2Ny0bhg
R6/M/pov239Shsd3KCSeTS/BLXL02F+BQsGuj1zQIypxFraeFQ6LVxFKvBLKSsEGhHqLMd6OrOy+
EG1MrrdrZk+DA6EZjxXpVSE84Q/8UwGLXifPxdaraHVXgY67ewloD+Cu15tMINEiw22twK6ttGns
KrIAdcpLwwuqW0YDwTDgzMgaBg2kVdcTi8zIYdsf6O64SscE53wiKTCuhc1E+qjKfpAnfi55jLSo
GhcZ6VbeYnIqSFFYlo1ihhpK7udK37WVmlkUpGkjRSsGNNGaizUXBEeQgSQp3OTCaCEQkHtshxUE
6RGV4/YPLOuyK4zX430qhvZSpjBwlCZAWVauv4jHFjNrTueF3QylzKkusOT3fFMnlmTluHTJuUfM
qcChZUQbPBkkWnyFiNTPbd9F7IZ73T6H9KmkMekSjkqTpvWCIASW5gCwvfoK88h4VSUjK16kKcWh
t3uBYTjI3B1PUkFZiNDgGtNceN37ZvXiiYZKHheJ906+OiIOg7PpqXDI+EPymHuws3t5RwDgcD2F
dIjNQEQnFAPXf2gqfyYFRvJBdlxxjLGitXBwxgyIS1ICjEb7TYsNfZUbxdpUTbgUPVl1lCj+RujF
i1tN3kKzCFJWdt8WKPoQZJt+7/8YuqHdEGWkHQgck5eEqCICjGQK8sGoh3Q35hOP/Qz/aT1i1GFc
PE0n0juKB7dw+l0L0PShIBGE8pfH2hcQ5jdXzTYfq7LfHWPOwfXQ4CpVtLsCNNpujCL3IhJGWTx0
ROPjQ0+j2wyMH1xuaeqskusJq3Lnk+9nDf109sn4eMdzp95Eohe7tJoIlgvbAT0ySShZUxO3PcKQ
QbpDsocIAhIyY36rZqyIey79kxE72o9qYg++QN017CLUiBtXa8tNngnstS2F+0ebkgY+zrwQ1y6y
dybtQQnSuOk57aNCe0/jiEPeYqnh3woV9dNx4iM2kekIFLEITGfZpk+nXQ2ASuBGr7wwyJ6Qf5E7
aGJIHy0gkD6CKxoqp81vvQ7VGqp/eqbFVCCImfWnyKqIH4XwUvUyWENz/XKtOAStpKcXUbnms0cd
dmhqcjo9PeI2QumOlmC8tmTx2cNdhsrqYWlCCmqy7s+QVcHTQMjPgphUyOWIPWsRuiV1RGCt2Bn7
xFHZ1crSUHWL3BtfTQ+VKQ1kveZRpm1xJ/VLbYjLZUtoHvM+Ht2zSTwxr/Iyzr7IRpk2QYuknmse
1dag2QvVEWHlmHjRTTcgo4ThzVKiHCp5qo8eZUZqmuRI9z4VNRw7zO8u+jQDxPDa4GufTW4oRj2e
6ajEvPocRVqzqz0T1J+fGDBxde2aDXy5aTh0F3VShk8wSe0MwAdboTUGOu+ud9xwb1iY0cp4jOf8
RbfeKh0LeMe2YDWIgYEJYen0C1nzwN7CoWuMquded+JjMwgkIlxsawzmbDQ61CCzQzxkodDpGs62
3puZkq45+Fva5nZZpkENr9IYr5QZoClpRXknZTfdapp0H1mYwhKqg6kbF4WXYpOQsIDbgTe783td
/5wQ/q/0CBdunUvvOnXE8GBrVfuK4FySGhGX3bIseP4v9Kzg3UQwgok2tGEO+uwLllmQtQ+4KVqx
0WSsB1vcxyPxegnfwdhUZbapI9VfdblrHNMwAA9l09mqRTcY3BS+DVkxAop9VRVFcEijZLoTSDku
ulu5B73mt6NMMYBg4hvRSeAzYdFEGTDFYpRzqnpsXSzqcnZEyShOUobiFtqNuQSa7x2Kkb1YU8LS
W5S8p+vQKC9ubVn3mdaCLMoJiwVxFpjGe64c40egTfLOmbJsi1fK2bAYefekPR0VgIYthE37JMg2
vw1sd7iUbVZu/awWBCW3X5qmAz1mJj4ep7gg6TbEQyjQiAMALcNLkxWz5dmMe1hio/VjtI1pLSO7
31ulzzMKmn7NtYvs7moKTAtDmx2eO1CQj04E3iNVRflUGyPtkjKTeY9A5AXGFfLpDm0VBFuzgKUO
z2GeRzfJmd8XqmggxU2s1ePSKk39Gj6y2sKmiSCdBdh5w9gflqBlnftB15NVK4j0xasSvWRWQO5m
x0hF9KA7qAkrpwWgFKk7m0CUhRiY2m7UHJy6pF0FRev7ebkPSLjdqE5DxlbZ0U7SWpAYNxIpwN7l
1dY18xQRAnsQrkz6VRrZ7wWPm7uMIfI7Q4KIRI261zX5NoL/ch9gUhhnb2KTUiwnIiBBFeYRpUWV
4GycXTzqkebNX+JKmdofnYvAdE64ZiX5IRMUSS+uwdgUHFxErACVUQPKs+9WI9z+fj4xOamgaLn5
ZqisGo1PYL2A5SULMhjGVeKyWawtvyMr3Kct6ttBNmsLDk+Hnd4M9U0fO+aLVgin2tQF076Oncuq
pLN8xL7E+WqhRltMXhve+xoWDXds8mdbKvleW0ZHxVFUfPWDZq66JCOslkF4yHUkigPQRXdcVCFa
psbqG7H2KukUNy0aDAbDMIywOfWCPLwQyFxsQP5fyq6cFgPG+UvbyuYaE1F2TAM3eMwhrOP56DlA
eGgVamXLLrr0eCdfIzLnsmXtEAIz6iWaoAKp2cbw+/i5izXsP1ViLYOhRUtYdU14Wxth8YygUt9Y
aNrgqM8IR3P4Qard0vQ5lJgPwKIcGyz0hQ2jRbMYNBApajxAEoHbbcSNeIdGm+zAjZCShRGIpIxi
3iwTfkBxgzj/WHSqdI4cIikN1XxAZo0Mrs0xbD6ILlVH+s3gKuplDo+5HtH7RzD4phtNGwobkrnF
JLep8K4SwqK025G9KEujnpIAGK7eHsKsz16hkUyPMelWlJlD/IFAKQPThU9gJUJ82IHDE5UjEKo8
DPmt5qgu3TBaKYHpkSEerUBaVZ8xstlslWWaTw3RwjCbPBUMGyujtK1GHpoUEO7JpUt+MAanqbdx
aEwoZ3UT9jiHzDKJAFejZ56/RBvt7MquUppgCwTSLU79ZDY/NNHKCLnYkeWmNPhzZKgxxvGzckmc
TglfvrfDYFjmOVg/mifazb7us6VDVkpCHgZRWtvKtfJ+ZeiFvRk1ssZYQPMsT9wes/OE63uBf5dc
+iktYBa3tJ6rLlBZDO06i97sBBECQUGe9RyioAPHCawb4n3SBNdFQj7A4GXDUeYtgE9IA7esFqZt
Tn4uCYgDYc3ZYICAHvtl2gJYFsQfX+zSqB9F6phrj+3EKtHSeENiHpcfeSNLn9iWJbc87ozM8e96
hJ9bn0EAzZXw11nhjyCEKuOc2KSYQq6hYU8qfElZEnLUdxBXGY97OJ6JNbPJSTpTZWuPuK8wLLcZ
yIg+qpOtch3LXLcymKl6UUisZFulyxDyzQk8rndgVW8dyf4ot52DGj62WnS+fWEccOgjTyvDyNii
+B7JnmjzblkI0423WM9B6owiRmKKu7BLr4Z5elt1mnVr9x5NYN222ooJsyTkqC+Nk+alFBCqqLy3
FCgLxkNhpW/WYDASLioml6u2gn579idWENuSwrrbBqGoePbKdFxYABKQls+1ssq8cK+TLfPggt8f
UTEwFYRVlAKA1CD9XGDb+qe814OdRaHzQ41tcVsYrnabqrJG39zq9nNXu+YlS2znzipd8dKaSnuy
ejdeWYExx3w62oEKxj06OZkjdA1AuVPVh1uUz/Gt5tr1E9rNekOOTsWoi9zBvUQRu2sBI935cvJW
JeC6te9M4x3pazZtblqujIlI5tb02xVjvXRjE06wCKgLcdK0qTq0iS6PRGHBW9cMOI1xQF4ESU27
LrL6o9ZiESS6hsNAixptreV+fzX0xrif2Dq9JVI6j2Qf17u2Ef61rKfPmr2bvbA0o74OLQ2d9lB1
s4RFTu5mrEF8GkY4PjmTVb/kk6Z/xbW6mxqhbnNohAPiUyODap2Z0D3yiCmxcmEaHpOxEBfZwyZB
L+FMOlMvUR5JJKTomKbIfsLE47wLZXIBQoxxr3n8Ikgh1JPceKrRoygTaNIxWm3hMKpe1GNkbxNE
cU997etbw22GtZEHL2mxI2yngM5Xl0fiTOpVVMQDMQdd1SOb5+/fj510780h6W+TuBlvqUG756Rw
mostHUouQpvdapUWYiiXZoIjIU8bsU1lmF2yHCKXqKryvQfwt6kUAp8666MN6/XyoEiWXIEEIpyi
DmlFh77qE/oxRT/A+PGYOA6MB+5hiLJyajZa1pePRYSLbAE6ChZRKcYVYudxJZOguzF1aaDM1zm8
MtlsGoFXyvGl8976iQINEc5jpzji8UGTnJssnkisGKNmhIjYjlvG29lm3h7vy16EQCXdlJNuPizS
OqG1I3XkTRs12MB6Z70MKhtuBENHJMk+Kh070t0bO4msr8rs/CfX96MfpRKo6WUFrtvlrN9aRBls
R91x507J2jUElGwsvTVw4cUankXpbbV+5pHDaSvvpqDFwaZnzZOdQ5FWAArQ40L6+T9TIQAoqzwg
Ut6PXnHkGlcUplTK7gQZcXCc15+ChVl7itb0D0kh4tNvWtRf//Pv9wUjl+ynPvU/9Kq//8Tf/xdF
uhoO+Xi/qDZmve0f6tirtwx6waX77D7CH3U9/ipy/ePH/iFx9TBP+RbOeu5vgziNWVz3hxnL/hvK
KeHaNvLXbxgCHFwMHn3fQN6KmsdCeNXAVMWnpYu/oZ5icGaahgHmx/+XzFizt/833YFjYr5wEDP5
zItd75uqwi6Z+GEoqNaaZ78EQ7cktx2oo+zcJUcsSSTVjKfx3VOZmx+/fFJ/XC2/ClC/qyycby89
q4t+kXUasU6lSxbB2ocdjF+6SegLph2zuXdVkbvy569mzn/dr++Ukw+RGiIFG5c5yp5vMqI4oGxu
LcRCvZYxdS3p2nRpXpuG/xK58ozoB0uAZySbsSmfhYzBvxGJqhFYskrTDvI0RtmiIZqJ8wQEstM9
653+EmnPVXhNsN5jNEVnj2lH657teFia3bwyJzZtJCvAECdz0i6Vog7MnR1H51E382b952/RELNI
+Pf3iIQDnQwaGRtZlvWN5GDQ0rtYIax1NgJziP1t0mfkn+pJd7E6YmKKVmNeMcmHSu+IGG8n+HMl
mY8N1HXMsc8OqSV7pV2ZqcYEpGCaYQX2tTFUYhWp7j21E3Ao6SYMXwN+FIYxyhMBIip+Zy10Ck1r
i27i3TEp8fI4uG8rjC5huyetiqFfhlM9nqOppB3ubNRGhyzM+z3t4rj1xmrP/852cgyj1VB4h5F1
zD2jRwLKDJ/gqK9CS1dMoPGiYyPHKxxjUgvclkJwTnmJdynJHVQnOwrvRaLCdd9lq7wngzbzT16B
nOWiVwQc6hAScWrFldgW0riGD21Vn41+MgbmKAAvXnsV2kddEhJup1BCpS12M2+tjVsmnQjd9kR4
7aMMPmcsKG9Dgg6bBuaE7fEpDbn5aNU4RDLN2zNpMK6dRNzQTD3G9I9wg8LbkXp2QwX1afSTd5XH
RbhUSb1DHJHcTSFzmRwdD6FsewSsuMv0YQFKN33lI0SGlZZ7NLfVMiQotqt/ZJpi+t+akJpqV9Ev
zvt6W9+71oNwE7mpXdBTWRts4WX6h95zFALdAQ0OLFZ4QjjgIoe4QMb1Ui+CjYPDaeGFTrVSWURd
NCXqKKwGSxaIMJlHxTXtYimALpd4HIEe1PE+5zEyJIGPAEQmK9s3snPZWjddbdNE1mO385Mrt6+C
fa8fnSialplfFWvlRHLV68Z4bNV4J7ymIWgowtNvz+0Z2hm4XkCMOn5NImSWdAv6pnBiufIyT4Fv
y8DaRfGnN0yK/D9C24AZtcvGfsbiSYBApfcLYOr6TWLX142BrQWubkEGG6X+NjWzTeSFhxAIaiqz
Vav05xrQqNlA0ArMaZulD3rj+QzQgminMoiCadZUZ53V8dAV927Ktf7nd671Xdzm0fTzUEZ8bWMB
QAf2+1noy0KvSsq2dZwwts1lexialHStn//6j39oVgXruXtlIdRRUIM2lDbB2Z4stygBOJsSoo3M
4TWKjOGkBpC/DhN1MG+A0PAWeqj0UaSXXgUbuOiOfGAmWjbzYU6Hm+AoHLE6MTQ0iYfnynwL89Y+
p0Z6KmPUUC96Y7ebxg6aZeh4n0XQdcce5e9V5GLqbKquO1NpVItQEcqAU6/ZEMxy/fND+n9dXvz/
F0KMlpfr4b+22dy/ZVH6b//O3nk01420WfqvTMweFTAJt5jN9Z6XFElR3CAoUQISPhMev74fqCqm
66uY6K97PxsGVSXD69Kc95zn3D4+u78fQpw//9hfhxDzD8clpRDYoQsa5u+HEO8PUDuAkjzHhG7k
+PxTf+VsLOcP/Jahibv3z6jNfx5Cgj84trDDsJP6yxnE9P4nORvrn0cBH0fn4ri1wX1jI7D/4X7U
ygk6b/RAusV4vilh7xpxcHx1z4ICVoyxRYQ9WUV7gwZ+rhOk9shhbVQmbfPeLnfGc5XU/yYfQ5Uw
j+9ftlMmGD6BeJuny7F4sP8w4EK0MdPBr3Oo3VOAcMcESqTsYnq0foCHokqx8R+bynpUhDd7iSlh
CjoKLL1hXPtwB1cw+D+VmwarOmirY5SdFFaXu4rzkkwpNpIk604CC8sRR6CFI+/MqMq/NDUudkSV
/FjK8o54Ne9MI37mbvRN1jP/kgvmE0NFvfIce9oKv/ruOEWDjr70OjF4CNIjwcHwyv7qr91+Wk+W
WBVIJ7eQmfWIBfVOz0h58VLrXYHAOYgcF4YAHL9pN6PKFjelx3MMdeLalO03ruf+3lWg7rNsejJr
KVYtPSeQMMIKC0jfPNNJNJJZaYDP2B7+JEPOT/5YqGuqjIewOVk+To8EJHkfynVmAn1pk/F73YPz
zz0r36HEA7gjeymKrr0RJJ3oM3zNTOiQVsy1skHTWjslkdDW4MF7utnKIZvWMpohFJv6TiFjs67c
dt6RqPdm8zSoXxVjbTKNxtEn/VGZ7/UUEl7Puh04ZRcGYO5iY1OwafLmEkaaUgY9ntJuG+WaOepg
gOfx7deeRg2gVG2zGcRzzIiKouUcEAFIUrWkFMQlQHgAjeuTnrU+4PxbXBIxeMAPxSH9nYwI3TdO
9m7aoLPrtoRi8hOvQ7gXgXiPPIxXjVECQ02C6ORlT2FHpYt9aWTwfbSB3ugOjatlgW2zYdh0nYvs
U0Cazbt5h9qPduNmd1R0TD8h7EjPHy+NOM3MT3amGKiegQ5r8deMBs98ZTjrsYabLwVxnrzVn7P2
p5fAH8JtfclKmb1URco7UAJ38aNxY+YhjNV8aDf+PAKdVtU3MdUV1iN6hLC7BV34mPOC7gCb53vf
719NP4Xcs9he2lZmNxI/3appA/IgAykJlZV0yTHj3qdC4guLTbpeER8TPHIPdRm+1L6X7lurNzal
wtc0hobayZLBi3DGu0G32Mmt0Z2aoT93nQReWLASaFyye1EJuW+b/LvR3XkA8VkhuKOuGmds6wQ8
+zhdKW8q96ODTsVU5xqkFEf/fkO1My7Lio5cmZ80uJ7HIEu4dTfADIfBgiLb5k8YTg5KheKaxLZ6
8OocpbL583+xsDYLzpJyGBaiY+IV39JEbTGznFCVrVUUJsM5LdaWnIEOLHaHmeaf5W7ORIPByeCB
LxoHX9NTbBK/iwa5G51K3+TQRJwz459RYadAuRxgoo46JcRHuGEwsAxrhkhpZwwn3wtvOvgVJpx5
Z8XZATvQTZjdNYQ+D28IPmsa+/yEhn4rMtnuMH29lKRD8BdMuB7zkuJRiMzcf/ig0iw6Rir9ohxP
7yzcfps06R7nXjWPQmcU8jrp1wBJ5yVBG99XAlL9XMSwUnN5GKVb3tqlGLlZWlLnYXr3o43Th80x
iftmW/eJA9C/PTfT0qs6etTeTdECF4/OXn4CIc9Mw/QpZaPbYEUG/leQZPCAorcwy+2zb34Nytqi
ZP2HGrJg3U55sA1bZk1xNJd7iM93BnlfIVeAYbVMesglU0TqCXbuMliI5/nrjPmX5hfxIDWfokaC
wY4F6Kq5axgiezgvNcTb0bcuoF710emYYJexc+dH2wpNdpwfJNy3Ei90G8e3Bj4++p0nmVcbehtT
5DgO9g4zy5e6HfQxHsApu3SxBxMZKRdrTlXPewcEdWeM3mUyr/gaoYYXfESxX9DM5PMlDYaDTcIE
qEf9ouJHR1s0x9r3wbX4m8wFVZafkMWeoMC0W/yq8E5c81vm+8EJJgp2crfCydFNb17cUbs737hM
cNfL0pA+mS7bGby/nwyVUTeHNW9dG5RHqtd06HpatMdXt23H9dDAZvq96TURNCo7ZBksZn303Zmk
VeqMa3uom62ntYXGVlHdyLqj3JYhpvVoiFfU2OMYO3zylnNmMg/fnSahAwpmvw+VKcALxIKqHmAm
f1RhQ1NjL+G7DQwDpvDBmflZxpYVP4FBjPHPfwMQ89pG9RXj05b7a7/FbtzgfWLO2dQ/PXMIvjl1
dA6sDKM4k7swGJpNgj6PFZF9K4qTvRfTq8L4gs4S24Szj3HHCDxvJw27oVmPbpKos1hiUi/eaje2
T10DX6n2BWFBDCqXbPkyptwCZmd44DzvrUKQ6iu7CfyLR3EinYDLty0bZms601mVwXCl+IQdKkeI
d0oAezJ0pwuh/RhMa4wQ2gGTufRRdUAlrkrffRZJ9GPIwH27ORws0ap3MG/jfvSE3ms+A0No1heX
p+LykAa4O60ywyuaTEvj5fJl+aUXVeq8Cw3y+6sWJEi5KlhaGVJoueq1U56LNq7OJWYjjLN8NgRR
RZ7mnAK7AJr0vpbZD84QpC2Wc32znPDb5aw/uWw1DHLaG6323VlyJYDUAhPLndqdrLCDvRZcHeRy
hyjCAX90UJyTauGALzcNpqFr4JsvJvNKfIv9mb8UfTpjBh/TlbE1moSr4HJ76Zd7TLrcaMB4xGPp
HecKr0ix3Hqi5f5TcBHylhtRb4U/o6x76bnyniPXi8+/v4s9vvvPXxKpmVd2b9ib38/PlPkKY7Z0
9qZmTMJ7FAg0X3h8VK/277WyoajwfqEgup62bt/T0+cpQVcc5BsknHiTkpA5dYBYACr1F6VpHkxq
gOAOaYZxpHDebPNu21b+RBIHpuyI/TyryoODDPMkuvTVCPVASW62VAJT/5mI01iF5kIWs+6e16+R
Yaq1M8OBVtaCYYP87BPBug5UaaxNt6U1sFjHhh1da7dZHLvDdXa77Owp5T/ISW6m0kqOgTZvIefW
a9b51rXFCLSuf4tBjL0R/d32jh+ZcnrFRl00W7wa5YVExjOxZxQUbr9M5pZBfZ4e3DKBII5PQwRA
RhprZ6uMqk26eoJ4CzORw6rnr+ZhWCkYxH3c72ACPyLpbR8KV/SM/bC8mvqtoRF0zRkz3jSS3+zp
+JOeE2MXLlf8ernsM0ezdhb3f1Kk89LUc3EbTpzeIhJAKGcdVUWzG5mUpEjziPqwWzqZ060+htMa
hkuwCA9RdmNz6A79IkkotAlvESl4+rONBehjO+vwPTDm9GglGAxbRoob8DIiaCrsa9HFWgQQHGkD
XExEkXCRR9hrGS5ApcJlQEkC74quN8Zb01fzyk04bKdhPFLbUEanzjH2hNFjWKcIMp54Yfk+9otQ
A4ZpYKGAdmz7uoKw/Bmj6lAwodb1rJjQs0qlIGLfeetxvKzJ+C6ykLvoQ+hE1SIYjShH1SIhYTAP
bi6q0rzISwnb8FOfsw7J6dVFgeoXKSpHk2ITYe+d3NeWscMmoKuZku6k2ku0rGQRtRgIHXWj2KqH
rDpBC2PEN5rcECR8JksdOB2J82228ANx6s2My4S1A4cJGhHBrZDzknCJOXRrBlabMnvP6NHzB3HS
o4uYirnPa89aIzHP5UHrt6qk3UMScXgOvfA0oDsxKampB0iaY7Eog/miEYpFLcTxQFukggSIYqmr
0d4QmUjXOb0qh7KURy9ouGtgTjt1HVscJTWrkVPaSw/rdY8WR2cmhdlMTYTx7tDikdNgxafpFX3I
P1vFkkAQaosEXfzoJHjqwj45/KRfaAtzD1lkxTtkoPodQthWGTYfsNpget0H9hNNdh+RntcYCaOH
tOvo7xFEorreOoxKRU9pEljULMXtp1mTxOCvi2Katoux+C3Chndr0NWJjASRGG8Jd7sRVh5LQm23
0SDdca5XVVGkV7PREb4fOsIG322/eLI4m21AfhxDect479BzyKb3ydePRVBu4giHIJe3FQiJcePF
crjxDUCYyn7ESnArO9u9/P6Vz+Xz0Yb+q4youEv1y+tgQrLIxzhcNmnQEOuKYjw7E+1TwWTLS1KW
q3BMnROGquisMEdj7vKPcBfjW02n61WHh7zHcdZVSY6iS8Yt7/q163EizTp+t1sOrwLqMDX1pGUo
fOPNbsg3rsHMq91208vy1zBDl4npv2K57DmgGOW9bA/K5DNFMB5pcyyaR3BJnBhcADtx+NYLoe4O
zlFDhvHW8gwSKk3qb6wi5ULLPkQqAqa5qW3/YuJewhLMw6pkBI7BcD4NGJDUonQHn48k73Uk/EKY
16y2Hui+Lba65lSYQQRpTAPjd1c5J7+anltgTCffcPiASwcrZIetFMetcfI5ZpwyUMbpcrEOoofS
UxZLxOSvZy2bl9o52RlZod5+nJIpPwEuXtm1F28EVtOVnSkA9zbN6FHlDc82tk1HfLSVpusdEEA1
S/2Yt5m77rWVvOERw7HvIsO7w9d+7tIN2Wx9Z3GhkaC0v7BLe28JFnEiBN/g6waHUjoT71JlH12a
BFaFifmaJh3ork4PBKtGg2l5t0dleJKJxTlVHRuZ9wdMIDnod3faVEgJUUCOpeE1omyKgGo9euc6
ImQTO9dysDc+8tJ6BOLBBt8XZ5/LyXREVejuVpMx9m+a+ehXKadRCpyd2vb2nGd3s+t4jyZ2sDUU
+EtFfwqIDAwwvahPEXS5jVfQpkYhmEdQ5BpHYfBtJMy7FxIrTO0wBLUkM1ptqRFrhz1v6JNo6VwJ
aAvI1R0ZJaF5BOpVQ1tUCg114/vqoVEGhdkDGCGD2Cua0MJWbZq9tZjXJ4f7VjouKN2Y62bFQX3Z
bjCGBCw429TTDB+Ypu1CqivaINKHOfeSs6YS2Jh6cXInHLE506lTO3wES98qSMjsiBx+yJauc9PI
9KnW7k9V1MN5gdtKeg1cs0pWo+mmJxx7Fpu2EnfqPInucVI9cn2AhQIkMEzzVympkyAg852dcr6b
Bof/ikoyomTfi9xojjYZvW0zBh/EQbqTGqMziEVKu6U/PZhVCb+Nsfahqr+1iT9igFgCq+j0eOqA
So1172ywVsDZi6sjhLT6wYWB/4BlDR5OwZnZZEWvk6g96lIuPNwCRUjV3m0aI4w7bBNPOZnRTW3H
7t20WozTVn8qe3zoQYnaxKKSsXGYxh7mAwTUqWciNPXvJrBH2VEcGiF9MN8e6B+PG0VbcwDadma3
MgNv5RH3PcmGW02WA6Uj/3VrBE0eYV0+I9nVNMDhuUiUXT6X+WuVmuNydSrOtyQp1bNHTVM3wV8v
xtrfdwwmd3qia0pwIBit0L4XFo+hCmlfCmS61+awLx2wanJD30t8T43hUpmNfciEBxfbp7Uh67lh
DrNyPtyC7HKcfJ9djjWhqGDBiOC7mvodVqlqN+A8X2PriDY92sJujCNezMoV2yjxpmHl1iS6sEsd
0Ue+4y778IbaeSQL669KY+t2BX2dIYfnVE/BjYZiJJ6g+zqrvZ2OxZumV2nryP6HofCKjtyZ7qoP
JgowxfhMTiVesxvG35iz/FCR2T3XbfMm8vjZ43D0RplcsxEWjuoMonOt/IJV2olvUWkGFCGMGF5o
vsmoStwy4NHXvuWdLOuPDrrnIwGaL8UYgofkssUMKHzUaR3wrPLu7WR2LkizBaMqz/gH+aSFg771
rC2PmPtw5lCv2uNUO9pNlVNJ6ZQPaRLSu+G/mxPto6gXM1lg62BLXGMVNJGdTGjbVLrO9nYLyVkR
AN5P+cFROnoKzVvg2tN16c7261afSuV+CYgYn3576CSQOt9ph2cov68Mf10gL1169UI6WhrlInzh
1BwWT6UxdT/HcaItuuivoQyPiWk7N8Ae6xz35QWPiNiM+fzDzNrpqXO3pMySsjJe0cqcdeMhcQa6
+WmJnF5viv2OboGnr/difwe5pF/lWfoDOHHPMah/1aU/XKKgHHaGxLpu2glvBoypu5mx+q2Nr6n2
mifSg+ei40ZkB5U6UJZI0wy2YLq2ccPQRNY84q1sHn1TXpSU4iQ97txfw7E5TOTuV9qv9KroWL8t
69i5VEsDfosUlb0lmxwfaTDExN53UtcHU3nDw7R8Keeu22XIPVw/tiGi4SbCqb2Y+1/yVnzqDjvg
yB8XeZCvNFasQ9rRKBiLXwakF+aOXX0EaX2ehPWp+XBuerchGLkt7Hmhgq6iuuYRWHm+yZ2AVhBv
pRwWQu0/V2GQ7uklhMp+icxXI/DjMwmtbV7oaVUG0XfLEPZuLjaE17xAb3oK7o9myiLoJST0yD63
KxPtsaIvsBZcWoFjrqvMYqeMwEkhPDoC2tCUvnppQhWCLTgK+nirJ1IKY86hO7c2ou7zNT4txoKM
8K2po17IzvdoUh8wWl1yL/Qa+v3OdT3qwkn0I3yZa2Fts7A5jLWLiJLdQxflNsYNi764Gcbgq/Gb
fp/YBM3ogR2M2F41LqT1wT7WVcf5j2p6z/yYC/Ns++JjqsQe8ip+9iS8mo5J5dZSVaxzHg/XgGMK
kX7tj7UiOGRcoj74xbFlKTXfMwjS27Shi90Jdo2dv+aJfzAz9ep6X110w3WQoOVL4XQbfH10YGlw
AGbFuJf+pCEiqFfMuXEBG7nTCstnTgxhlfslDG4zg9sao/vopL22tN7x4rPmaV9QkxZkW5tJNpnx
+a5KXuF49LlQZh8ty+kKvyBsQMumFpj37pNpqV1qRldRv2veOxgz53FjqGLr+KV7zrGLKQ2T0DLQ
LAOepcStXgeShO5Ir4+b90esijFluCtCScZh2zTBhRHJupcPXk6gVTYWS8HNNVIBFCNTGyvapDnd
mmbHLQVJdtv53AfiklfPNBEhBUXx0JduuMy2DmwKnXXEq2oG9IYFgyrHJNFYJ3tODqVLoTSOG6rv
HJkSawPkFrKzuZY/gySNxCqPhguX+3rtpm68ZeW/AuyPdhXJmQj/yapofsNGexIIof2KwALtZcSb
MHly7zbxrgtQvEt80d3SN0gJgkdTbWCAwXj3gjHA3bofnO9MKVYi3Gva63TZ7aJh+qXS4EABlsNs
o8jPv7+UrWEeJ45AqB7GBSYBkeiQuYKrnlxXY+uHstKXMjlBHl3VBZ7HGUY0cYmWhHT8WXL457hs
rR1ptKfQ7E9CFPqC5vnF0ez5jvWGy3vHeQLIfFH7D5Y0v4edng8QOb5mwBYfl2/S0oIiYb+UdT7s
atpRN4Ef/pSAjneeE1N83yjkilAIAApcWC05CegorX0trPRqjGO56UltXvENfmjuJRvLIkdlQlt+
cQr8gXNtoRn09dGZ9XsuuChk1kBLdEaLkQVWi9Az9AE3LXdh79unsE0raLJajxuCAXKdpyRfI5f1
H5EZKSCK41ORT9dBxfG5bhwSZMt3v3/Z1vu2k29pqtqzFwwhJ/O6PoQexOgu668tceH17BThyS7h
mIbiBH3znpcJ6r9W2bYqPefZvIcCL5GKanmtef1YR2X2y4aseaBtGziKo68qHAF7WtZ4HGT5aA5m
80Xm3Gnr13K2zE+Bs1sQganmbjjNDHhhHvflAZobCzIE3ksVzQeDAM7B+DmQarmOaXtICjo52V/p
67Y4xlCESHd44vu3aCA6Zg7iSvE4XGYMHU13HmSjt1PIfRQ+AmuVhNA28crcAsLYUJkiY1tmdH0N
IK1NkwpXBPXIbsU197cWD8Vg4VyHSqwy8PjnMoXPEVAcwJ26OtVdUq+YHhqXwmUZyjOPPNuYPThy
TjeoHcUL+uVETqyc+J7SBZ5T6kp75MEEoWZV83EiFdgencw5wlUreeVRr4yJwKekEnNXJQwkaiOk
CwK2diugUY99Zl0KMafPrTdcvNKzvwHleSPvlK2TtJF7L+/zVS/Scat1Zu4i28Czaska3s5MYwgH
040uzBUUCOcCgnDnSxYafuuT2Y3zvUn6T1/OxvWtap2taur5ZpvkyzvN38BeL57peQdomFA5YtKw
53fDc1YUb6Re6OUpyCRk4WTtJPH3PKk5iftlcYZzTgvnwJpQiuAhhiq7InYMqWBMS7UH54gfFJCK
lRb+MhlkqyRK5nCDeQwH02ISkuOsqlo6SWZruGdJ90WmbsXV2jTRa0z659v4JFzXeaR3fdrpHMN2
gycmMgugupbLIaQWb70EHZHI/gutiumLshTyacnQDYj1akp1uEmj5jvwjhC9p78C12hoXGbwZoSk
XQA8jJvanDM2Ugccgh7LNR2edMbWgnReVdgPqUg/IrobH7qmTW7a7FeDMtpjGAUPdmuTb8k2Zr2k
fipswFnWHYdQjie4YBF4God8AA63I36BNZHkp4DE885KcgMNPXaOSMq7HCfx0Vds/LiJ+kcyPrdi
7jEkjWP4IivqaJMRprrVwgFynf5aetm1LC0Em5KdJ1w+JggX47prU1rhxkScgaszdWrM5z7TnGEK
zJU6OUeNs6Q+taZGLO3YZwvOUm3zzhI07oLadi5N74mjUUhvV+Q0FFKvfTJL27yqvK22Jb0jq2AO
rXNhuPXRWH5gFNeaITP35YQo4dlUEHZabtsNaDpi1YLXE0Y8Gbs7ZiJrVVOYeKXz3dvVuqkPTOTA
3Js6AOTefLVby/6J4MnZkVxuWJs+elcBknfqxEY7dvXuZOEn3BoP2Hkdb343c8R19IUPzXRs42m4
QR8MLmkl1qOAsGHmFMSZE9JubNYonXAC7/lIMCumOTFS+TfiVdmtcPXerkdqk0fmSE7PuKmsnPgr
wxTOPo6zJt0hLySngPtnzVMTIoRsA5P6bSjOkD+MPIPQlu6V7KeLtsV0aTqtDzr2rwmMpFPRK/fE
7WdfzdTu1mbIBGy2o/U8fTBURw50KnyDDq2SypzIek5kUSRX9npIvwitvEPhLhGqmBz4yC7GK7lr
xGxtLdm5m8qU5Tem76Oznfoe+E8y7lDiX8LMLZ6CINlbvfzGwb/eO37uktFNy21b9lc/NrOnSVxT
VOHZesi64DWyCIR2izqQzHZ6yMzSurWMopwqcjc1Pu5zR95GsISfR8be9P+RVKFk/cGtGGYM+HVL
jqsvdVrti9A0Lpy0eZqaEYY244GCQULeD/rs5nH8tvTOsy/RGhOXzg1iN1YAaB5vEWg9t6MiiwXH
oWozZT0WvnWuRLqj/zVlslYfw34et3PN+V4NXXebfeWeYyvcdWPKIjWB9C+mTO2GdKkHzLsS5ide
AKvJ72LS+mueE/WkarFJ+yebU17G8Q8nYezs3JLdQFNJsHZ9BiRpnhfbSIbVIZk93j5xkd9rsLRx
aFDv05KBT2V0yHn4eD2i+Oa09StiWP0IJ4kiBO6DpwKKgjboxQ7Qj56qMi4I27aCSsUYlrYTklxq
50NhJtGmyChXXAaiq2gS2QVf5VqhTz1Hoo0ZyfkPbNp4F3t89r4hH2bcdHCzx3j60dl19+wygQ6U
fFEzpbeMRlHOhmvCsWBtxll1qVJ4/mo2zokZrWvGN6spMeWZz6Afi/7el9nOdj2ux0Gsd9QO7F07
m7eN428w/6DQlYJzq16u0NXOJ5+/N8083gzaZPusAWTF4x7zyrlAQQzmkUxKSDGpnSiJqSffj01h
nUKGcTQLxOMp9ued7Kyv9limhygyqk1PPnZdOrTt+qOXUnBhMDJ1q4rJ2heCjNMpTZ5B1RcA49hS
IlwlB4HytPJS07jy+FOePhjjuTNEV/tr3CfJJWjKW5VwXiRm7+4ap+LiasZyrZpMrFThPE11ulR3
EM2ueOOsy8D7ls44vSZnUOvCJzPdeAQm+hqohbMwFDjhPRn90VoaOcgjxg+AeNYwh4mlAoAoM8hN
Ax4l+j3zG8Vu9nG0aMecInEjEY3EyAwJfrx874glHWWqnAdZeYI6XL/dWUxzr9A83TagE5YYk+NV
8qY1Fb9/M+bd/7Ri/93zbi+WsT//8/Hz//xvH38ntEyyGxyjgSuK30bQv5neqUBpif2LdmtH+bvD
AQMSEr6DqryEI8lyybjBqt+GoTxioOZdIh7nyfiAzrcdTJb0S88twgz7J6tjwsKhaDXUyfdgFgfR
+aQ7/JsfpdyXy+IXVzucHVr9Gx/9YpP/5wPwTDOgttAi0mD+w7WfRZACsgFGIJ/M++L6jiKvPclM
c/2bXlMrfRzdJvs3XjzI3f+Pfza0Fx+eyb/r/hM1OjXgZIZZdKz60aso8cxYYx+sbfhxxy70mr07
dN+MpInoCUUAzGykhyqw4xcDmxoQoV9ef9XSvndtW74ZZv+M3L6SRkjQ2sAI0BtXOuAlvo757hPe
3hTp0G7782D3HuN/nDsdtxL8dDH+D7w3XPItZiWlu8Ffny5OhrSnaZ5xYd6Qmhgk/Xh9gMMv5Jy4
RmH9URV0hCsZXCOyULzdDkMML08unVbs7Qn0Cqe/N5gLK+sDR8xpNIEYJ075pXDdm1/qt4RIec9l
Iy/2puGscIcfQst/tlP5C8jPpxjdG3ANKEH2B83vd6ndexb1j65bvdi9/VMY3kPdeM8Ezl5d+i6m
sDimin9DhcbzPEVnM44PrWg47jTpNXKoiIlNYNXRvR5LdNH0JX4cygGjnf4Ci/ju5bi8hux9Yp4U
pt6Oseaj3xnOkdzwjjZdsZ9NKnnrEfhxkHn2IYQ+sUvAT9EvnCmmwHJ6A1yMgSiltaFEr3OwU22x
0iyaQkApXQq4jZrn4FxSnWVgSvr/fuL/DrjfIujzX9aqHmTx8SP5yP/XXX98/mySv7uK//rDf9H7
wz9YCVyHqlQbjLz4W8Mq0aYQ/+L/LUvl8/yXq9hx/rAhyv5lNf4r1OTgT/Z9LwgdolA+Vqn/kZ/Y
/udqAUnVxlBvOpZrhfwc/8jBRFgQBzAo0V5qYFQodzF3CwLmy+GkKpqHEZ76eigAQhGNty2ngVpo
Be5bO/fDL8qGOlozy/zs6UC/GCA0z3AmJzB5IHwuyEUE98lt1FvPSUSxhcMKHqqd5uyJEU2UXJ2k
ccSx9D3h8RFr8yuKL/4qiDsgdDphZH/m7v4ldvcvm8o/o02UfIXuQgCwfDO0OcKyeP5tUxlScD8R
JuY9ZXvNFnim90PHPcZ8xqfTz6z1s4d4DLNvrl3qnzoDObZJktp4bDCOfUt7fyAcINxkO0nsWstp
XfwQnJvAZIRmZ61Tr+xjEugJiewkTiHyaTguVMB4AUOpSrBV68E1/g2El+6Df6z5//qwwDv868Oy
/Zwy1YCOd829KWhFss0I/wKiqo3jnLflPtcVUlxvcyOcKfxJA4YqoNSesRUzAoDG2Dqqeeody1v3
M8nRYKgx+i0x6SFlDEuvDOa/uLoaIFVgl1/VROgT2vh41H15Tfo0PTR11K4LQ83rzAsvXUEbwmyO
TJg850CTznM/+m+Yn5NdYegR2GSbqR8KCMoqbBR+KD8Y11kAvNdT5FLCoG/oFUuMXQU6fjeFNJ5X
mOs3fjUsuJ9o2nM788FDOcX7aMkE6Q4rOQw7eETKKg7j3IUNZmJocoIUrVd1x9hiSEIpupy+inmc
dmYn1SHxRnpxtfBPXqzCzwwUGqy5hA+ENqJuB0A3gTHR2PLFt9zoRSZZ+Wb2NVBKCU0xzuVu1pVa
T048vDECpu7HxkfZEFnexHZ+BYIVPFBOhuJjpxV4I9Pa+BrUF+0641bS8Hbn8ryfFz0/TMfEWhWO
N+0jFKoZdpasX/q5qn4OcV/e6PlpTirongk7h1/tuQkY3yt2V9ulYwIzeeSsAlk1MHSQ5OiASJpp
Brqf9oTGCJl7fUnBKvezEyPs9mThMZCWArI6D292mfGm7nB3qiK1v+d1nRwdUOWguGZsdkFkBQ+h
wKlGJym4eCUbcZkHbX/xrJ58vxNh8wA+nA8YWbP5apiYgKoU8xCwRdwBs/+MEn7CjuFjSW8Som2R
l5cnncryRTaF86kYhWLPHCf0jJxwYBt5/trSCeUZqaG+03yVr8AshojYnckAH5uh8nJFb1ZfbSpr
opWcNDMogaKEVNS7e2can+OStuLIb3oMAqoOd46GxsQN/iU1Q2ZE0iqehUlhqA7Cd2A05bfCy4xj
x4Ro3Qu/eJAUCPtU7jBQ8vo2Zh6DTg59/7PIM1xvY9hvCzf5SZtd/JK0A11L6KnpkSgVrVR9TLzL
LC5DNYefbi3il7GHEoY1aM5WLcvqAfoTWJehGkG6BDQeZAW3bcT38rFESu82XiVIAwrd1Z8MTx8a
bSQbq4vrXVdjSZmdqUAecrpVNzt6jxGBQlHbIxlv8xYGupK/cEPFIEztwpOyQSOTK+heCj/Nn7m+
pudhYNBMaBaCnVATbW15vJ/7Qr0FlW++4qWfd9XskPvuJiSBIsHmzKsFvjS8JWl5qtqZui3X6GcE
Kat9UyOkKJWk8c1NMveBZz0A4Gd1ly7+D+rOY0lyJMuyX4QUKAAF2ZrBuJmbs3CSG0hQEAVRcPL1
cxBV05JZXdLStZtZpEumRISnh7uZ4ul99547O/so75NDu1TjrVG8VDTVspYjxLZTvF6rgFtVXjXX
xcsV6DtZfs9/HxJ6bp1dqqo/i2T68KV3so0EDzvNr6jA6nGRMHzcmlVeCe2scCZvb7TAYfIJW7HB
bmDM6I+w28OkzJPOXVbXpfu9HOd2oypuBmgPRx80/jPZRCP8n+8v7n+L6gibqnLKYizyxwF3mH+Z
/4nZYcZSMZQW3JZbsET11XH5pvCzrj7x60WfnVT9Jajy8sYqJAU5EqFnYsR2TrmhHcDLdsHyxB2b
4YPf3/zCfuW9jM3UwLbWHMCRU6ljkxHh6xemSy6a3RG0AtJZTqETF1TjPmLcP64A/1D2Dm2lU1Jf
PZB92wW/jQWHaEg+0zSx4CYMDrfIaFRZGEiZEUJI2rvvz+YbKVX3xzyYA3DkvPxmFXb/4KouZbo2
uayW9XC0ym56q4yG8GKinbvicLoaXCCOgKUYwadhXFgfdf7OXgBapdGoMWbV0EgK4vo8ZAoHbh9T
8GsCHxU4Zl6QvqFWLhwsn3YKKDTHydEL12DVg6JhGcnjyCheOqooIS26PdsyPBu/YqMaP+cMkrdC
EkNpbC351k/ucGLjpn8l5BRDcIP201Ibw6sfS2yAsZG+VXXqfPKHvTtpD+/uKzmczYX+NYeSjr3Z
EOYhEORu2QJ329pvp24j5jJ4Sjvs1KAL1MMwlrRAJrlIDwkhzFDb/RJOOtbc32lrMeFrHuQs1PcC
eOsrgazG27aeJlZdYvqE3m3spyFxcey2gflMHSb/ulBHCnoTaQrkl3vliAeiWObzoydncGoNIfV9
5Lg1xjdnVgCEl/yx53pxxn+UPpq11sOBPr4Zc4qNpt0KpoG5mk/VoKwPe33N5xUFmBvNIEdUObF1
6Lpzyo6Q5U45kNgOFkWwZlRC8GQgXrQb4qa9a4DCUFhhPCc8D3w34Uwvgs9et+Mv6gkdkMSoqKAk
LGc6j1FQ3XF01Py/HQekQwskWtbipRx0NBKBiHJAQL8PKsWYSL5l4q7lkCR+oBYtNY6etZTptrJS
WKn8IEpqQob+M9F8b3ezWcl7q2FlhV6rnW5rmk0HdoNRFGgZtvwjGBEsZPQf+N8U2AGaeKaBlaNt
djP8YscFMtthDSk60JdAucwkbNbniq9z4OXB4heUUrMx3rcdGjZEvag9uwKRcaNMbJjG+hSbQWiD
rlZNmwJoMqlIjkx60jgBl8tEcUaYB8Z0CgLeiZhdzG3Q5tXZrDznURYeB5h2+lM5VcAtW68Ut4gC
GexkVQeMubDeE9sj5Ntg9N4T4xG/aifoHskZye8pbpr7gvvjzeiz7oWKkYzxrc+nZw4SYwoLAHR3
VwSjj1Kd2A+uYffHhhgD8KcW9XYkIdBsuCDIx2LWyZnGx+Kh6wmebTQJm2+UNkWHJV9rZT3hfSjb
lPs0HlGovdj3SV1Y1qkxdDxCI3CH1xhK8rzRKP+7kuTD6zLY9t5zJ+elyCr3Efq7XJVVE/AMQ+h7
ZTb5CdifSZ6iF0lIa63Ek42eGVithAlJbUeOb7K9uRoxwR3G4GjS8bCz8OWgYiVujngBE3LL+su5
x0Whjin9fjyr8YnUUJz45s0ekJYgt0gYzrOFBdHV6qIM1hzkrJpHj/Q+GTzRFWzksuUxjQ3zkxtI
9uIv2XgeoKteEno6EI8c332KenP8kkeVs4ex1LEgaoruW0dO5QO0tmDBrIDqm5Z7TFq/PGIv7nfG
0HoXSwcg4JHP8p011809EgYvKKAVFUWX1nSb57I/j3HmPc0p/QjdSOxKJN74sJQOsbtW2DOVFFVM
36BmLSBty/yokAfPVWbn+07Z87tAaaLUYcn661j69c5nxtu1g7msPVHwy+oA+3MwGzz5AtYszKD+
ZWoE51ifNvm975z4RBgiCtkwMLuKtYw2aoJ5dScW30ceCO9RC/lXddTXZmuR7cKsxBNISMRNam6z
TLqnzoXjkBFYIF/DMRpYFlkq+bsl1xymgCZDGUlgkGxf/vRrMb2aa69uF6D/l1k3nnQn7UPaGdGt
Qh88g8KfjtQci4+Z0fp1+V3ZO45Zs7WF/iI7l2Bp6trFD9jTxUHmQfHs6Kp7yjAqMVrA53Qo4qIk
2F3rghku2gvlH0kMOj+nTxiXL0JiXfKTRAnDF1Os3cPZ2kIc8e3ds8nFFzWvJcUQrN009NfuYttj
FiGQD1Ha083ZStlYY/tdH3J5dBp7P7uUYuQkqolCOYYJOruoAwkOvVGnQS/UJ/OcOciUSuUee7wM
I2VlYJOc/gVII6yGhj3xETDDdJ3ETBaLX7khY4NnzfjOciyTWmpqOiWsaCRhtczSOQyEHOtNPdj1
MW6i9C3ODQqv/LQti5PtJoPeAo0yDli2vQeh/ZxyrwYF1ypFGEmLAB5K825O7Olg9m4WplNuvs0F
mZFNbzntrXWL6ho7ln7SJYK/ncepZOVdJiRheETH/J+s+RU1lz5bryuKGZRbxZJ0Mf0wBpz/kujB
rDb9mHZu6HQNFQ6FGXUvQc3DEDNtfa/Gns+lvkXtEs6xi+pXM8nQeWChE9QVffZtZra3vCqr98lP
9VPRWRkGJmNdn/uz9y7k1D8AjGqhwS3jbai0f3KXNnhu4MZQnozesBmotiVEKll7aXdmM7tgi8I3
rz+mmgfwrOPlkoIoxNqijObgJ5Dmt7lunM9+JqlTTiQhOrN1Tq1BqWY6tcnVzcFd+UmGzT9iDVMa
LdGzLD6lZf9KKTVPafSOW5pp95mhLK1Jl2HVLTloQv54n4bFItNnJ/fY28WwBf9M68nbTA2X7MGU
JleFYhl+znPf77iUaR5JwNEX6IubGuYNGDRCYKR6/Cv0tnlbEX29BwY6oe9SP5oWgs7a2QETxvuc
cb8GqH8Bc9/T/iqbX+bigPBrm3ar4q4/0D2S3KRQAXlrDG2syBv1UsdE+QbdZR/1MMsVLp6WtOzy
Ft50ZmrflRWAqzVmfVYO8DOb9th7V5VNvg0KOz8mXp1+NeRSkG2dc70LRttKoTU41gkLj52GqZER
C6ty8PcbmIFZEzaOTg8TTrjLXKYoyM7ife9KwcjRdjyvjT4tjqUF+Lo0a3Prma0hNohMGoPYyl0D
sfgQKLu7K8ic554v8s5Zau5oxJ3PC9yybeIyc5pWPLzqzEegxcl/S5SFfDEOXuhjqCQXIxMSe6lH
CgfjzdG0xuKaVLplrGqAX2F/R6IiA0D8zViistwKLEVvnSsj2C10sbwYpAjOlZz1Fywe3QUTeH8y
Z5frjnRb+w0QKdlaLPbvBScYM8YyH2v81KH0dHYkcuIfQTpGYavHNNhTHkd/VcR9pQii6KWri+KR
3GiCwlHgzRAmji0veatpqNo7Q5e/iJVO5jSjcZWeqN6spBHcLVEA9lQdZd/+c334fweTeP230Kv/
BztbhQnkgLD+Xy59/w1pdftakodt/ib6/tcf+4fuGzjQqWwLfVW6rLBsATXqH0irwPojgJMALVw6
ABP8v9AkLPmHGyDM0smK8VTaErnvn+qvZf/h2y7ve9PmM3Kx/I/UX2rB/i4c+rR30ZjmQdAKgFP4
7r90qcq6xSdmquDYM+jiP6x87FCk20ba0wwHUkJfFyNdUZrq6cI9DHJiC2lnQPulE9oRr2sY8zzE
1sTV2iRQTGG8cGY2bJvpkjLYpSMXn1T5Hhn61Ro5d3jsPyQGSIZCkAErRxiRM73YrUFcoHZgnvM4
43MP8Z0OKCcsIe1u4nFOmf3TM9oLER/OozyA6Mv1RBtnrGjG2S79a5UvzTGy88dGD6ztnbc265+z
dJEbDns6oJYdVTyUsfVmFhq5/mCW14hs5KmjRJxSqlOfB6sW2IEozMqcGj9b3j5mnygtbrj4MXCK
lkhAl+qdqMwvbNbvZfrVKxPjXii3Crnqnqi+zNi1teJF1q+CaV7q9InLOwj8FH2jjLaJZr0KjDCn
58FE6p6S7TxEQC5l9EuRP966lE9jsyR3OPQ1KEWGY/woeIgXNzFpozCfW3SxYzdwM6dYdhfYXfxh
B4elefWjPnlkxCwAchJvwmFI5YcLaHUdpOgSqDej9Vnacf2IH54VM3E5lMFmz3NpCnu/9w+JGsx9
BwsTcTvw9su1GLA1oNtzUTO8C44pmmWh5bL9smMFO2uuXlkMD6HrtRKP1gpDkyMBObKFyKQUOSXN
ZxEACrSqNDmkmtE2GmSwmb0Vgupn5ymaePJWdGfJmvSWbwX+yWMNvkVz9Ih5tu95zEKwh0X/SKEq
WQFHGVszEUtoFdF3GrwpO4uriHWDj1+xoo6r8RL3gk/hRoEbPKoKL5fu9IsAkhSyHyXjnyXtMYX7
FQY1jYTkKc6Gbb1M04BGi81uM36B7W5dLGgqh7JP7mCYzXNOliLJuXaA5a3wCaK/RQJfI5oNY9w5
znErcG1cjYPkm2YA0KKwy8Ni8/euu4WY9LCRHg1amSoe4qxi77quY2Mav2LCKDvt8Lhn20A3ikL/
GN3+0kvyjdoZjzEz3HaBy0XrgW9f+hrXmK8ei8D55o/zmyEQ+e1IVwd+asl+5rvCaywC2Nuz5wia
TN1l/55D2Tj4Y39fmhLumsAgVmBSCtxh5y1seZNOncHJPpTEHDAn4JvDxIRlf/1PEiz9XtbOp2dQ
n1fNkTi15l3OxYoyQmrTc6YId8s3sJTKAxnnJ4HacqeB7SLX5QN/xZ3KTQDu0cCwlEY0i0djvM2T
6Qe3K59Fi2VgXaJbi2akoyzy0Iwq8MwVyOGxu9bWcCEXF0qrO8529Cqc9hw1aInk7o6+410WeWxb
9VRxWdp6MfaLRkevnWnjVuvtDDve9BZp5qlyuELQeah09w5aYZuBCj1lRXn1VfUKdBe/VmBEJ7dM
9qb4WTssrlGdNlVTwHQ3ff9EY5lAQ0I7c+WzP9kmA8Ad/veMZNJBwSUfptjSXjR0cW5tyfgSLGDi
ZfA9ighcjHDb7lncrrh8pa9LkHlvgV3x/YpvhZqTi2sKQGDAaEDSV/a+z6326JvecMZSPZyJZ6hT
NjrkqeyGrog5NLNEXKxkNC4Om2J8uqZ7rErsnq3Eo2aMvuInmFIGtFAgVWXdV8NLvb3MMZ/CbfN2
uZ/Im813GRymF3H9UB1Ve0VunXPXss6Wk6z5h6p9oF+x4LShpT7YJU1JxwBi7Hqrr5R5bCjUou2k
oW7Blsd1JkNRfhG8G0HP3uo6+aJyA/Bse0l6ySFSLJeGlQPKBViyKj9BiEWaL7Bq9WFD6HeDTiFg
m5VfYWBInDaBfwga/7M2pu6UsqPfaUHUrK6n+Zi6lE/EffRrXu2YhVWcaibgnivWxsE7+r0Feqc5
wyHIgymXMc7xzP/emYOFtd58XlXabaPdnzridoDjcQ4tGFBEH+EmuzRNjghtO9twzK0dz+KQ1fok
Ih29zzr1Tk0+6BDufvTull2DjTc0WgJ9LvlXvD63Zo78EPvpssV//H2Fh//Cgzc1ww+y/d5zwBGw
W4Qod8PEyQHLVl7tzMjBvWY5V1r4R5NPk0bWiZ2lDbYR1jJtmYMZQYMY73FcXOw64ztl8242M54t
SAY2dYGAwTHYbWI2aYDtMJZhA673viBo6qxBVEM0eUjLGq+kpFEbtxCvY4HZm+c8nRBdT7DPWY7O
4PNYx+K3NVFqNqNPCD7LrDicxKkIWt7IngLvvriPeUuNRBaT5dNL92Sb8SlmTYFISb2K5RFncN3+
s6i8n/kXoIy8hsgIWrb7Y0TrDsERbRPfL86lNzyYSPyB1Luks0vCbrgxaQKLhvbPzJiOplOe1Ipi
CTAz0wcYutwM+NxsNaF5JTvLNL4l/IDqifcCc/9VGSy6klQ8TmwiN039CFd3z3QdpylnYXxnq8JL
MMd2Ntp7s87vkWO8rz9iaTeXEVP5qJ3Xkv0NDSyZQ/tZ9sPqp0M27Eu7PS0mtdy6OHXdVQ4SQoes
uk0Fegpzzp56ka9ge+k2FGSTqh9GI5+QhYn28l7RaeNvTS2AOB+wh1jI9wbAdBNsvD1Ry6FpV6Sx
eoBo7uO9nfvhIbUdZ5tHKiNNnvw04/kyte1HgyRtlZxO5J0cjp9h5lXdkuGF8HkdmH9I54FyCmjS
0w2Bwqn74KH+vYtrNj9Rf0I0yx86Aaw3sAyezlnPoztrr8RSDlKUv6j2/ZFTFZPRIhBae6OKExQg
irGSJt6zrtx20IEuMeFgR8xXsTrvaHGrAdOAJOPy9u5kxs2RPUorAitJ8+rKisuhXivpJ/OWeN19
iT0FbCK45ubwlXgd5xq8oLKa4TmBFoYZkBzz9UFblM2NxMi4rRvUBPPRpUKbu1//PNZ0+tqI8Ut1
6Xuz3HaO+0z3H+oennSoD2pDjjs68Gr9Hil7q1tsmZ0Z4yTN8Se0hkLHIsRq197nwhizr+TwLWWF
jNRxzfhZhWpw9nrRrziReoI9NMz4/s0ojLNEnaz08M3NO3pWM06XqZ73+qHw17ImW6Z7p747g5qO
jq7fyPMwQvMZBr2aebBE0/bAUdPNj7JGuRarBVQwHYrJDfNOPi6DmEIgQtbGVVsrp3MNLjlGeHy2
Ho9cczAYaeNfjHui9pLd2MhiD8gA77GdPxSt5PdaDH5uOn7vdPJaRgwahYF5y9ozTtrFmV+mRy3z
yeNDEootZT1rcQIkNd0CUQGiYgoKK3rNd5qLLSyf8iCnaDzHAV9CZSwFWblR7zwHscjUfkd7nkS5
xVQ+j41LYZgK9nnC+TxIcmJL/U1pecED25/jms6zyfdWrGIuXqoAI5bw34C0tzdVLfJZlacgV85D
tsTtHSC0g3t7/tUttMxg8orPmv1ZB71A+9IIuSd/q5fhIgRDAf4v6hyTmTftCHOieg8Sstm0Q3np
7JG2rc0dF7BngaaJApPCPE/rD4bmeT977YtDi8WmT+SRKrMIHWHA193dPWHUt3Lyn5hHDyZaQdhm
RYN7NHoP5vY6iuIiVgYnci1ZEuGwjsfyvrf4FGVR/MTP0u1nOvysDpBDoOb977lYTV9Ndlqu6Y07
eNZkpO2q2Np1+oOv4t6w95YR0lUnRyRGH/BkvwR3lfY/4C3tDGE/1TGzM7cHNtpcIaa8z/qb56qU
swjzrVfjYuCpQ9IJzcPPwMxgZiNbrLDqVRVbo2xucfA67zN3k4HVC87Vg6H8OnRV9NXN5aXpOocc
VvpOwSpgvBjBLarTk0BgdMbkJvK1D6qyo61P2NrfqoAxshwQkcaY8oAh4JmrnK9gLk+N0zylQfpZ
Ey9DUM+2aU4Vkl1cncnPj7wbr2ZbnlOQaIRa5j40+3ncrnlrszoNg7+clnj+YQwUAUyR9WInSJGM
O9MmdsnM19ZX/nkvqJacO54nXK84MOz0udQT58PO4n6xEU1ZXjH/7DyFagmxbpNFxfE/l0P+vdDx
NwD4/04x+f+IAU4JuPgfBZPL16aEC66+/k0y+cef+qdPzv9DSugDDJYsSmCAI1j8EwHu/GHieXN5
H6wfhISM+X/pm/4fDu41HLarr8vjT/2XXiLEH+wqcbbxKw7/4vr/EX1zpWv+1dLrSt/38JfblJ27
rFD+xWflttLAk87yQ7aS3rP57kbql/DL/dCp0KOTt+VFa7svwN0+SJ00m7/IS//OEx0IpJ+/fwUu
hmy8eig3WAOt37/+FwMbR6u9uFRKwkmq9jGdAluc3O4tcqBLq0S0+Kq4BRO6/HOObH3y/VGQ33Ev
ZtXVX/QgSNhkbRmSXvqa/c5rmOTrojYn7OJYcJEsZ+vVqli3TfKQdIgQcs0VJmvC0CNqWK2Zw2JN
H9bWl3RNIwZrLHHNJ67/4q+JRZPoYpaZ3j2RaDezM+/BMlsf3H4T0VFcMVIrXkxnz2HrlRKJLNZs
ZOunPzATfRB1dh4I9oK1Shlp7BoUMdFKZ81YpoQtQcEv+9ht8X3E8c21NYm2Upzsccgvvz9wE2YM
Y1kY1eKX3cJUaq0fVX5siHlO9rc2P6a540M1W8kScajdykX6SLsd8Vmi6CyzxZgQv08ydlJEw4lv
U6wl31wLkxi6NdVmgWQyKwZKN+AaNTp+AOkV7zohYZ6Y85VKRALGa4pV88hGyoNdsCZcgzXrSgwH
/ijxV0EMFp9MtKZix5xkcL0mZa2o33SxuVNkbtckrZ+vLSIFlWgFXKgNeNiASDJIcQ7JoxmFPiZL
DE+kc90Ht5PJVq6p3Z7cBf0sZhZdWamyjag87ll6BKpB4tch+su+CPpN8xavmWCMTOFszuVDohls
80levKbc0RA/UY1Cppg6HDSmBxPAoQwI7LO4r466FKwJVjKTLsqv4+iHmLtwMjXiEbR5g2ye5DuZ
xuxSYO3wO+Gg1U2Ht9x+CvKKTXEykoSOUXTske8xrrp93w7G1UnrkrFmzcqQpW4IVePchhDqcDMM
1sQ1hgcM+y47z/ot6f1jRzRbE9FWRLUpJ29YTR5IE5OwJsyNoeRqi6zeqTXnrdfEt7dmv92UcUUQ
B3eJhbPQ5LVGUDyqrK+gyy8GAXKaqsA/ExG0Tp1cv0tr0pxkL4GmmYzVwDc7zt33qgmTNZ0+cdXH
95oSIGMOmhpU+d245tmtNdme8xydGO73Qkf21izuviioViUNbxGLL4jHm2tOXq6JeZpLw5kIvT/g
4Swi6sRZIn+f03XuJ3Dfr8n7KjsEaxJfE8nv12x+TUg/dox9K+D4rOl9jIvIiGuif1yz/R4h/1Ht
bL5aqlX2BQgAEqPsPEt7R39ofCnSd8Ht5QpUL8jUIV+C15pbTR5hSYQtkFp1HgI1NDctQPQMq0WT
7xeoB/XKJXAH50fXlhdQUHSMreyCGAMGS0Xy17FvHO0VcAAqnPuABHmgvB9TOn6xcLTj76NBacWP
LkSXsdxQDMBL8G6uH2qrPkZesy+apT/TsoIovSIXAtgLAwyGJDpZE35loPyrbRCZIpraY/CewW5o
VoiDD81Br1gHawU8ZCvqwVqhD9mKf7BXEEQPsxazHD3lquiedX2zm9R/oPeMVsw8x+mQFNmmn/px
b7tqwsCFiDRCY0lk/h2kyIpmKb29yK0Ua6o50CcIskKp4afy0BKIPNrbbhAGbUoby9ipWM7PsGO+
E3tZHVlVdV1LXtIVjhFByTCxMM4rNqNppp/jSGilzFKCTCtcQ/JfTmCD28iI3g9J9GaXJPxcKieL
IAGPurRgOmr54mrAHRYnt09I6zbVpHOM4DmNDoR9y0OUCYs36agOyQoCgbKU7+FnoVRBCclWXMjy
Gxzi/Zn+Bok4SXXvXdq10P1iQGNSh6kJ7dHp8qel8pqHbsWSeCugJGIP5/WNumBEe6TAzd8Tn3iq
g8U95ivgpIF00jUgTxLQJysChQKG5patWBStjfhmgH24WKNx1hye+4S3WhiwlCv9Mnui1DvHpFPo
Ux9nL0HbixtxlIiLr/dAy5dLrbdd8raFn6llnO5BjOqrV7eAH9cPZLx3lATETxZidxsVDwNbxC2G
FnA9HVWoFApVsprfoQJMofD6N9rvxu3IYvpcPA/8CqtHkZIpiqIvFi8VPBkRmpLRvYx6MJ7l2Jx9
jzxeVcPnTymLw487ggXJgyRcJMgya9WL0rI5gLzMAll9yglScK+CFNYD3FslneZV9n67ofysHdth
Zy1WjKq27IDVg79VD3ORQzg1NOZuYXS3wNxFlRldjaZal5RtlV6aEtnb87ezqYfv5YyoHQ/PjVmI
d+xXLwGWjtLNlhMSsfeEWWKzTLZ19z0uuxMAHbvJaL18pQLc4Sbhdnsawr1rAboHH1Z3WSV6oi8t
jm3Ly1r22oXaARguL5XKvyQjO39CuXLTt063H6xuoLmND1H+Oae8fH05dHsQmOUmMsj1qMl9j6EZ
vWp4nFXmfOG8Ea8J6aDqovM2+PSg6xxkNifbKlavpKNviFufyWAGn3RJ0QZJwroQAldraqEJGD8J
LfS7Oq0efPDj1AiWJ1o7fojMA2hcSveYZelT7LJ1FsTzHLxPm5Ugg3nFEQeW5KCG/mSrFC6NTpCA
7BebWqVHSYUxHU05k0uevnvOQq0CyYiCVVHC45iig+XSz9NzmToZaVOpj1ELs1F6s7gMg40CxRm/
K9yo55pEhchg9gcXjtLe7BbMkH3EAyWD2sWNTTksDsrafVtBzlsbx8vebSva6Oo+PQHJ/KqC/oIv
p38NPIQGU5DTzwciu78/zLa1Dew0vcg+KW+lAEE1ySPSVXuefPUUNU30wT1xy5EcX6jbpBAC9ClI
KsxdQXS0Fy3pFzHrm1pxz23xNbHFvLPSydqngJ4UeJZ73XKct25WXKYE2G4wu/q2VPP3kkrQXePz
+ws/TsPKclL+OgbAFhmzn3dj5gB67u9F/A2n4dZCSd0FER3q0O02QBJD8FIgQxsb6T9P/ZNDFuPY
Do6Dyhx5RLd7WKLdmJ8DfmKbnvT9oU+luausBq+iQy+r0aQU1axUwFg4hE997d+5S9NBWuqfDpVm
TxYvAZqYMZ7nUyoOo4HuaRr2dLIy9ANLV0/WILpLNGf2cVxmunzNgAAZnIDGGN1QB+onEJH64Jtv
cNGLLwYtDkHwmhlLsu39mZatIOLoVDOpME++zMkyXCtn0cyspc+VHSiNYt9ynBL9MGWJfO3NJYfx
7ZVfhml4L/E77rOxiraZAK0OA/DZAoUV9kNdH2D3xnzZ46Z1XFh8fvJljozuQpKwOQBGA4dE9THd
j5HcdA5/OTfKYbFWKVN/CyhMmtGpEAit8uvcoB8tOc0s2IBdz0muTMV1uECf3Ro8c0Lwu8ne9gd4
iviLGFPzD+Q/uM6gXHbQ6Qa9cpOUwqm3rH4MdlU41uSFYnTrYTQ/qGYdXzBwGduhiu+GMVuAgrwA
uDHcy7Hxyg0glG+wb/utYVrWN958K0q7+hTjeCrjf9ir5kOzYviHYhie2xQfowfakSR/ucfrke68
HuZeoBU8K1X0l7i2oyffKBmOfL5HVSQGqJ7ZoxH7NRPwkF5Ky+nY77FIg9hZ5cbr0PnsM03w89Sx
4YBLmvTWje2LmTf9o3YagJeWxAJSxpfGzh4oY8ApPQCR6itxUKpBDKfJNVRIZBs5YKDNuoLNtr2Y
X47jj6xmUJMQyy642ltVmmdn+amwylLuubwEQ/RlrJlcVC6HDdNQuaFYwYD+3mVboBolScqWNuwZ
YR9C2c4LRqQMZ8Jl3+CWcUy9wsdjBeTevAByZxlSx7si7vhp8+rdkdEGje2ANI5MkL1ZEuOl7GhT
jUQhd73L6wzqcXud1fjVI9V0SbMATdcLLmweowcXzvNDVnCORMhysCa9U8zZt51Gh1tbmXhEXars
bIAQIFPQvAl1XdyqOze1GE5jN9+qdpLYzGLxZfG5Ko5jYjLidvVzMqePFAReADZgbaq4DgyrZhUn
kWDRhjYILty72JUgjV9dplr2uyXCGLcs3/E4Ny9xb3MNZBe6I6Ki90OyGLA/AIdao5vskla+6oYe
0641z/xc+lPUB9/t1wY/9CEzeDnUsXOkNQi2aT7n98m66PrVShg8A1M3FBf5CKiEWx4LLx53k7cw
0A2ju/HShA7tfk1zjzzyYynLEF5B+hThEHSs7Cve836Pe04cgn51PeSO+eRp9zEBX3Kn40pto4SB
vaDU9drGvhkWxJ0R2I3+3pp2cqTPFhdjvQIMiik+MIaNLzBVYKwu03hWoMY3QzXmh4GdwMwFoq9U
dKUYz7vZS7nsgL+Q4ZcCBkJB5xQ95Y+e09nnDsvAJodmtytyZyTU/RD1JdZEOcLHGMtzDyRpw9v5
DKjFPJc6/YCmcUxrtryF7GP88vgJI2SasBZefMTJQiWHV10Rx7lB5uaCB7YT71W/nJqF3oZRKuK2
3NgOysvZZo5J8zSl7xpK663lZTbFnfU2pvo8E1mn6sN7seNsB+CgvQ2L1UD0yD+EtIyTMdZvM4DH
UxsDg2r63j8bvmq3zMd3TBGgepjtQhW7P4OisH4a9es829fYMrx7xEvuxc6WP5M5UKcFofH3GtMq
uj8NijzPpHPEeoMlxJcT9IGx8xNx4M8hiRm96cil5szPHpJcqXAavSe+OO9UKfa3enx25tF69riF
UGr0zC1zY3Wei27dYLNCVn2mqDNeWZwz0wEJhUHAJe7j6hx11S1K6uDgt5Z/YTMUH3WKFGsAEIB9
HTNN0FN1sAbubsqZ0p1hmZdmAQKbZmW6UymEjUSa8XpSf51aAMM8oa+BF+cXc5TZyhL8SZfw+1Ab
8qm3F/lUa+qArVHsMB2MR8KI0SnjIIFdrK/aSF4trok3urwtfqicQKWYvhAsoJnA6w6Dl/YHSrKj
cIz69FLwafbjon+Uoi0fZ/JY28YWLCIG+1BbRful8SaTTQXFAbXEKKHEW+yucNLKQNG2AB3Boyre
SIMTSKR/0za4B3Ew+0fI4sQKyxjPT89Dppi8165P4L82zj0f6TvuyC5UPVWmdOs8poJXNOuZTWex
zfR6GPXa4P2Xq6S4pJRlU6fh/R/2zmO5cmbLzk+EDvgEpsd7HtpicYIgiyx4k0AiYZ6+P5Q6pFAP
FNJcg8u4Ju7PqmOQO9de61urZpF4MtOwTonVdIdYKxTv0WoOeTxv6BD4VspuPvnt1EA48Z+OmutM
klfyi4JvN4PRnsgaaU022nKYvavfYRqOx/7Rq8T7aOG3jgjL7YF9zPsUc8pGRskdBbD6GhlGOZto
QLVY1bFeTe5FlhoAmp0T/oZTYQ/nKGNoxpO8a8MKnE6W3CbFit8cpLuquA6timr8lRPMWvqYobBO
fN9ZQG1AOH53jgl0f6ILm7Kt1uCNjE1a1XxAyzbYTp0tjeLTTOxefkBU89djbKXr0RIDcXx998L0
Zvk1slgqf0GrvwEk+hwtdhxFMVfrLiUU4xXQ1bYDD9KY7I/Ee5+SjNSqdHD/FzYq29zvrGEpEZL6
NTBcxlUvhH4VDArmiA+rBzmt2MiOOpk26WCTGg+W4RMGIhjBWcldmZxRelGi+OxNnV5abTc3F20g
aCq2E5BTnLEqcL+73jbjH71tDeaeRkzZRSbds0+j6VEsx1OBYcgp7X3RNc9JAlijGYY/aWQVr7F1
9WPQVSQhxgfiSMdUA0hKWqyangYECvH+5rqgvyLWlhZr/TUA2ZtPTewRWsZ7EDUvrpvcXMqIBuhl
S8E3Fc+uv1d+l0EyFjCHC6rhooj9pml3HI5BkhzIqv0x8qF6kOrOU7fhVDlSr4L1Ev8WCAWDfeFS
m+ZMxVrn02cQ+dXG6donYclvJYG7W30NUkEEtyTFyBaP1k88jGpbWNaLKoqQ45BBmnzLKiQduRut
DjdtRjjQxGQDGJgFUE3B4HqQdneWI/HFrkWgrnV1ajS34aQJokXJzN4dP74YElZ5zQd6F+CoWI3t
GL5jgY030szAHBGS2XY20luhwMB4ZUjQiyNzUxtjtHETOuuFYLSuUsPdI49wlsEys6LSfTB7x1sz
iwaPk0dRMIna5poJGJZ9TQNdl2PH6PO7z7f5S/KRwop7wRppr1SLX8oq8pOMevtFA0nylNGw7PWM
KyugreN2kKd9H01Sdty43ek02ME6pZvvNLi+XnU5R3jfvOAht9bkSjAo+9mjsF5dU1fPOspxHjGj
y54hpWb6PtjjXgwRf3Xb3wMbxriwmGB05NRbnr0I6M+pWMaqND5pj/iiN/ztAtPZxEP4HTQpsTAm
5nDK+PDSUmCX8idO4vFSdv0uMKOvIiX85Sr9jq4LC2tow1M3TcEqh77+CN9rWtPUIHad1PAGg5qn
Y4CLTXFrvA7lyslQVmORkU9Jij0oCa5LbC35O/WKPwnoNHcciduaGpu5TT0gmJNs14LqW2dde6fI
2F2RiwXDmzflPsaSvvJxRm/yKe62kZyJJifGycLFcKgmkttlNj+Xlpecl95A6mZwO6WeX17+/cgS
ntjtKI8KtPPRDmtiyzrf8M3/GNrZuYdmtqvlUvxTDQCZcvpE0OoSm4IBkDN6o7PcvM5wRvqq3Fu1
IYm6Tcadqsp3v0LhgOqkLlSvjDvd9AsmP0huybRAL0X/K+vbl2yan8hYzHvs55QD6zDciVFt3M6w
b0zK9i0M6d+oIjGs/v13qi0FxN+eoy+Gig+td9v1c/FgttMv9iIN9Zfdg4wN52nwzKMnH9vRd1ga
a7XyTP+P4v3eta6Wx2SqT6EHznS27fLmRYbJfdm5ZDPd1UFjJScphurche1wCHwrvs5jj2brq+im
lSu2tEDGj6RL3I1UVnkcPfHuTMnwUE/UElEY+mxLzVPSgqni1/HwjEg+bf346vaWt584CB6IRa1R
Ec0bKY/PcIYOBB4S74qrd46Fq4imuuKhAxy1wbhI9Zpw6zsge96uKrzFEQ6twW4+EmI8eEJpJcHB
1u5ze8LCY5ZRu3HU0QTGf8myMuByh8tKTQZPl8wIsQ0V8wMpyGjHIoTIyqno6/ZPOzc8kYv4alY4
XP3KiKkXCNJjk8+AUAlcHbJe1zt0BHKtZlxvUo5gmiqjn0H0n64Ro/n2Nb++t4xd2fiM8c4AtMvH
vpcCw1rRW17ex8j6k40w0GIAmEuY571yVUkt5sRyWQbeY8631q7oNugn58GR+ScI/1tY2Xs5YrB1
hvTVnABx9zX3MycC2Yvdxi+7WwW1YtVOCtjw4jzgTWqtlmYCSjgSjJbbcTE5OCRQ1oOqsh0AaNxU
9s6xq4/CsJ2dnznt2gv5qoL5LbbUSq7mvsw2llN8NgCfuRhU+zgOqZqeeoQm0AG5roJzF/OoLtsQ
3Hur3Zfccd8LmQg28ZwHpuW8mAV44GKkL68qqcTIYsIlvZlyI25wm5J7YmKJx1uTS9pcVSdPtAHY
K5Mnis7IKMUdH34YhUuCiVYRbHkwuaqQCgBNDarfj7/qAHZ2FEbmDrSUetGW7+1Gk4adWDhg6QdQ
gIOtTqUd/JG2cs7ImKArdHNy4rc4EuJeTWi7hTi7gipLZo7xZUpPneEHQB6IT7amhOIW64WvTx9Z
wLYp01V2zJKST3SFbhRop30qfBeOVD7/0p5fvZSYJJ0IblxTYk/yae00dI2GR8wO4gB7HGcYPHzI
WXuiDLE9ZcQaeXEK9B4ICBtXLKgQjjY2LMaR3HK9q31lnHGw9OuSBYUd5OZbKPEe84G8dUMQXhqZ
Hd3cnF/TdLErLJvQrgy4oLrDS4DVlZgPxLSyeZ4tx1hnYR3skpYyICnmfUSdyYTBZNsYff80uhTy
WG37YJdFt+2BeoxlQRq6M3NAmvbLlFOGHrgQ64ecQ6ew7QsTJlbq7rsZLXPfWfdGsrTtC8v7FXLa
r7oB+2AGy2LdjgykLd0juFeaXRXGzT1kjsEDONxTs/qVZKa/R381GNplSrapZiHgAetgl1JguDEE
Rvkdzrz2jAcphXbYcCPp2oeUrJKf2eNt5DPuDE3GA07lq8JTLAzD7pYxD2x5JQtM0+k1V3l4biOk
c2vAE53UXnvyTPkRI+juO5LiG6sjquSw1mkMa0A3H26kbZ6w9RjvwgJTfcrShttw4qtHYGaBGonG
1oE6uaUlAE1XNymJS7mgX7b51Hv7uMVj2CUA4/suKYHrAi5Lh0btQdfO8JAV3asm19xZdXDGaxyh
kfneCatl72oO98Tm40U4eW/ylLhWOTvuvBxOjl9SMWPRxefTMKaHcj+05bxBpVfcqI3hhnI4re3+
va+K7oVpGOC84bHYzr+KuaS1kC0nvP3AXOdk3ffDxLyKMavoreZtHk9aOED/6lndFgk3yysehbZI
DkLTmEbWvlihb+6aSOA2neYa2z/2lsYLWwoMuz908vJocNSTM9KHAW0j31PE9dolVX+rtOWyqrf3
UdfbpIibkaQZHnC+5mayt2X/YXs0ePHgZToL8nRvD3xE4aoRJnVzzEsU1UWpsy30ON5Lp5YPZf9h
CUJRidOfWe9Yl7GHBl3kVyZz1r+cNvtaZMZOE+8CIJZ81ChxuwjZPGX+2bpuHG4FF2VQyvqtnJwN
OFrnzSEMN5ApJrOXYFqeQtRIUnebKevTHR119hrAhLHzK4IXomWXXdS6oBOEDXppe9RPlcelvjqh
UYiUeR5uTBXvqQV9hKDzGU72cc4V9M603JFXvLOxfNEe90Cn1txgTP8RnQjJruUetcx0Uds8Gzz5
S0CTqwF6dN5eLKpRUN8JThrBE+vulzIz7910kgTk1m3cTFwoWPuxZOLm3K6YycUuDbDXuQKfhE3G
BRIic+rwF00oYWFHU0iTYioUcF9ROd1NF2b9mlrpd5KO89kscJ2FE3uF2EbYzQPICiFdlDBqXmab
i5edx80pTv2/Xj9Cz3flvgzA6sx8JeP4IZXziSxtsGQKwX1anCMlO8Qkyy5kSy6k5dl9sl+UGqSQ
Kr5JdrN7FmG1xsBNpsVCaG7SDwi0Dpf1BicAXA386L9mn/fbJNXbaqL3CwqINq/GSf90jvMw4jtd
FRrstUF5u1k1XJgSHucphyrY279lRZTG6dQKGebHBsMO/r/6cs2BhAxapvTtG5Hcbsdny3W47I4p
boImfZn0sHFGtG1M3Olez+OH23lXmyps4Pl4SktxGCPAOLIwqA3xptc+Vry8atHn6pWwxuGcs8sI
sHMlxQBixufh7UZXar0I+cO3gSLH9cxqJI/Y4mjJUhKTJKSUwvoGJn0RXv5oDn21Tzil8silfqhn
ZGSTRdL0Tjj3UM6md24cwSgWrMhXJycgj6vRQyeNzG+TGpN1PnotNrdpbzX6fclXdIujLoHwsw58
92r10begPHsdu1hxfZyjCWi4K9bPRrcMjEtLRjnHiPil8HaT0hr2/bb1ML9qTA8F6+c1HJ9kr6to
R7+QsUkAYu7NHLNn7kqcg8wBKwgsw64zmf9pfZvgk8fRuKcXhRtzPsenBNMlOwuyCR72u85qe4Y7
uQmBoW4idyoebQOhAUmLsjU4zLvBNB/8BL8g5cDWusb+t2FAyXeaC/q50X7DLam3fpfzLW0Coky+
+Krdv1yVl74sW9/UXL7gALHei8UMkDUK9nJd7TIrAOoSOBpFrzqU9XDUZSUeSCKZRChaZ0smYUKW
V7g3v2AT1TtjcjEdw8AxbfdvSZLm96wF41B7G3mCXqgnpUaHyCqdjGhyjlq4XGn2YFFqu5OOmV9U
qtFAcM7vEWcfmFbyj4pCDmwyxELHvnwTHYlJ0Bn0R7rHtqmrfRNZ4WaI6wWlakR8qco/hWy8Gwr6
QdQdxxeufjr6SLLKMHyclxHEISi+9qsKOc8ds1stEuKiAT2+XGo2bP7EWS4/RikWzNHR0Jk8dVL2
2zESIxmZQl60mxjrOen4hGHLaFmI4kK3z1ZuuZfhX4jGxG2QN6G6FsohKuf0xCCk3BbtlJ3TSdrE
l/iIsVdRP3F+EXnRfLuJxVc3HYenvqrGvU1ggQKzjgc+/hvsM78EHWRnE6TJWeXY1pc+ITmFgpoC
/ZtirBpucGBsboPoBOUhIOJp54C2eE06jPy4WLEBu3CCQwkUaOj+8rHfU86+IhKFOdlv62tcOo8e
pffTUE8/TKB0MIztJioANgQoL7k7lOBQ0umjcT9tU/0YFQhWgGr1vU8m9GXTegODHUBkNueztAkI
VFXTPI42XShFy8A0u/G8g2ueAke3943tle9l0j2lffG76ExIABxsDxHbj+fIp1vNDH7GISt+ZVa9
r1LSGLUN/npO7PjqlC2WVKPvTmW42E2S7LXKw+wCkje/MNi/kqsHVTBn0c2ZLNq0WEVeUqPyD/FE
196UR9MmKk2PDH9wFknKAEpZsJc29QnzXbpOs5TzuMDNipWq3ude8cPIZO8oPF7MvPQwqzpPt2D+
w+u/H1M7h1fD8fgeSpzWAEzgGYwnlq4rZXxrcu9PSNv+cyP8Zj1g00XrOix4oSdf3V1JxqwxRXfI
wxenYwubT2N5G/DssIrvER6kcaY696FDHT46dp8dsHGnuzaiY4wV2zUStHWriT151cpgN7iu4B+V
MPUt2/rJbZcIT/mLfWR9iGNi1iyicJBIDOu2JKuXizcjrodLDxIU2ou8ke3ZCkU6Mm71G/CsbtsV
dAKYwqSpicQJGzxdsqFfqZ4depHlHeYCOq7NuMKXREFn3EiePgBZ8mW/HY7qsWnb4qMQhDgBTG+l
oCrCaPLpWmX596imY+lR6N2AV7uZ4DjWObsQ4MpE9exisNZ5V/X3WlhrKfESw6iqNiY1Gzd7oQxi
57l29LH67eiyPsZC2aGQo97UgNfrtD6Gdl+tdcXu0hyFc/D7xjjQ9HctGyM+h1WdnOmocJB++YT3
frsOpgt34uRVZv43phyCLyPtrrVXUGwgrCURph+raXjMjUyfSQLkThLcMyokH+H1sZ4K8TnnIHsf
jTmFwD50/mYEzpH66q0M5uRuKfULLxijnSva/eiSAtdT+8HuvdzxHuGEnvJmW0GmvuVV+dyPEXK7
E2VH0wqxNrANvc3esJqa4WdKlfwSbn/Ossk9unpQ+ylsbiFbSw6Utj9YLpoEmaSbmLrrEPge9G4i
tA6H2BbMM+A7pO1js2DWcss/x+CED5w2B5/1wunfj2rGDMYaxt+jsrPVF9U+Y1u1mVkFbBocJofJ
JyTQpSXzB6Ke5b9H5pDc6O74qSfJeRgWvwqgUJQSuYTRegfPl3nqFCY2uG0BT4K6ZTc6Ylpv4M+U
HUa3RKcNW23x25Z2yFeRSVM0+CJNd37xOxiUOlI/Pu7WVVnH5cGif5iRNqdfQPD+RzOerFLNd98B
R0d9OB5TZVRrEgVz/0ZdWbQKExOrY2KZpFGZFwdFudpk3hCsFVzm7kPG9Jn6YK7WXhx++UGFkACx
dsJ+Nwxkkk1OYb4OGxhu/RqT7m6RkMINDDWLgHDzVlepxx/SOMYmCRYcuMTS5K3KKFk1SlbdQ+B9
mWiWQDrVW2Sbd6+qNF9KWgpcSSxY3Y2AfiBDGEf+PzRAI/NAOH5NJvMetpKXY+75qy06/2SSiybI
l4V59uThXrNs9WKgC5ItHCEe4S/GCDB5eyVzghqQt6KpfcO6Zq37OsSA2iJwJPmDQIncJ6scY+XG
s1X0jHCnHgpPnOYm/FZV/GtORhz302Gs3U90i+ep5VvMV9TBC1yYG9sAC1l5vPb0Ut3//QHdkBe3
puJk1bh3JoEvWaVvThxfbDikkSZsboW/dcKD0xrs+VkW0a+S1pINq1r2T9Fe26xTlncyrFi14GwC
d1Q1J9cKqwcDSDqnxhQIDtoGthO1IYDnm05c6ZxASs0jf+c7qqC0Ln/OfD5RdGuuRlOGj6h8p1n0
PuayFh2IEjGZD5xdFCNu/r2RtVp+VZ7u4GECEG69m7X4TCYIIHtX18UNdYQePddDc41oNffwiocG
HrlYIQT03Q5yi4UG8NG6qThg79ukOQGnVOo/k0W+S5avfKVOVZruuBEy9KmUW3UHfQXYZE6Xz7jc
r5hsEl6AvAy/kgaPaOKOaMfsZDZNO65bF46FW/KJY3VLPQP3UhxVabCVbQ55Rj7zpx0Oes4P2RjO
j+PkAGdp62PbmkfMpc1ZQXBZI1GPWwsSwA0pnOB/H44bnMrUHvUt9U4pmw4aOqjz65MQIR/EcdX+
mlNmQiv2HrIGkGeQP0G2wexSwKvMIzExZ4wTXQ7tuKW+gLQoCuXFnrryAooLwHkq8KBbXnHJXcqC
gyX61WZ8UprBxyOyNDnHNRYdm6UZ5828obQgXg9uQRYcjwaSCw8FwZPXgzKwlr44OG7pnMrFhpeW
rEx4WFUyASoS5BlvV45WUuZqnar+0S/TELxniagIa+emmHSOMOLmVY+NkHpoMCMxxmBZR9nDvx+k
N/MH1Y+/01JFG9PT333T4HYeQK7RcS1vmoX/yc0d3CIyQMWkK7aJ2mAfWE9VEeaXiuXixdftS2h7
wbG2fH2ivO+ZhoS3WnV4AyUcN543ejOyV6wynT265p/EVN2+adkJ9jbbbDbLjwjzb2mi+yvZ471n
WvNDmczg8LOd+ZjMqMhl2Mdbc468MxRNdwFoiU3BVE/EiSD9Oqllu3P++Tyndg/y6E00etjnEVfd
PpFs30pxj0IH1BFlAVy6KF+lEHY4YypK1wDaq5Vn+OOVMQRLnEkjnlFar0qL+AH/dYeZDZHJqcJ7
MkTzZbYS0DuSp0xZlRsBbOEcCclXIZY3J5qXPB4yChFHe5XmjXMmtqsOTl9+sNm+BxpC90BNsj1w
7QoU+S6nSA1YhdbAvd7/W9GScsqEfIULxO9q/XTbdABncGDNOxZNVKdqozmyQMPJpHjxSHRnlE4F
bErFvAiVhn3kNDnBjsHvm6id7RncK0T4yDN3Oqcz/bnaKKdDtkT5qHDEl5LcitrlTI0DwaGa74ew
1Ts8kgo720yrX1Q1WFViMDhifozywHmM0466JJXDqoIIREI0Dg8hJq713I3Fjerto2KHvnayXBHL
7WQPY15dXO1YcDOy9khwloVOi/AQ+Gm/Efjo9yjo3S5LsORb4Di3dVrWh4gRfMX8GuC0VuqkrVyd
RiL0aytmEuB4HIETVsG2RVEp1dTvzJGmI8RcTBqQScfEm1ZMYFi4bFxtOK7TpyhIi/1ilLcTQ607
jRVCLj/+/bugC0LK2naIGeTguabjLw8qcbDxvGJaLX+4O5NOpXT11AuzvbExJNnimodawBsIUoBB
AauokxOJgj/jYQy0fwLDKLYNML5NVZT9RfXmW45/YZVZJeVhcmq2s8EC1spLKs7EW6kKSbPUZGyL
nlobtxuKLYslTG1x5twtXv3JHI0LURO1iUbvqxbRHy/DxFpnjUY3I3g/1nhDUKBXfqDUsQinz577
RAtF9lIYWbkGgNkRshTDpiytryGfPsAvmdcAmyXE5m1ludlDOPTUQ0wOheAAN6+ZQ2/VUmBVpzJn
kU7+GCxfeg2Woqv5Pnil+2JlGPnHtKIKazDv2VKOhf2czFLAmybgx9GfFfwr0qK65AB6MeRKItW5
69N3vvqa4Aw98vyoOyj5//4jKZMrc0588jSezIjSLGyvlHklS61XtzgDg39dX8FS+/X/03L/V3B5
3yKv5pr/x8TcOkk+leJb/tn+73D5//V//h/BucD9D5cAnElAzRFBaPr/EzQUmAtFfmENma615Ob4
X/4rOGe7/2GZNrjwkP2JJ3yLP8t/gYYsAbgoIDfnMwz5S6ju/yU4R3LP++/BtcCDMkQPH19McLjm
fyOvm1Gmc/7Fg6T3eH555L7ivmq3aUJUSPf1u5xaB/Haqo9ccdrJ46lCG18idHw27PbJ4mCDFWJl
r17YP7bJ4FwnO3HurjHyNGybWz8Mp6pTwcOQW/Vl5IbY2JZzymwqzvLhb7hIcsAHKYASiXOwmuoL
E1twTt1gNXWFfR99DNnS6C75gBGZ7NMu8rK3xKsPhv/JpR2QXU98vb0nRnaTyA5b4H7rCEPd2vw7
edzCYJi/tuBQt07DrU94htzjA6CN1yeNM/NGl1O8S/x1XPuP8D0iwOtMh1Hk/IaGCx3ng6vaRRbu
L6zvxd7KumRTVVd/lA65H3RsE5sy4h2hEIcZyyaTnnT6EljqLeGR3uIXxAhxtPEeIw5WVHKE9pbw
EVIfBZNMuC8M3z8juZpVSCbXTtSrxUPv0BVMOzENAEPzKhqWuR0t8AKJdbSBDwgNND3N2ONanRNy
ic8/i0ySCBwtd2uX9tm7tBGdSZ2PVd9y1C0ek4SC8vovbVv2vqXWq0p+bEE7tqZVkPuQ4+8GzSvp
9cZz0MkXYOfBOccYDq+NPExEAs/cNrSYESmGu+JP235Kqbrlcme2IegMmm5jx8a/3zQ75cBSjB2g
S7QsvIK/K1c9ML2tndfZdqJtxPH4oI0cbwzbMz2VmMjAzO76sNiLAtU87yQOoSjmApiEH23bME7k
n6atsV1C8Vw3OPbn2digf4eZfXc6n6gAajq7ZMrR+/GYKUyfgGrfexdHPrM98ypdtrzGYUxNos0i
1dTZloBMeISt8Z4gKRQJOKGRaJayouLqcu/hXR7vhJ+rTc3pfbDMhuKbRFx0VMMh0P2Lg6PRc8z2
VdIiuvHKtH4SsSAvHzqnlluUD4WS69wHD+tNIkkiCvTSzy5+xPP1QigcFa9/8U07+7Jr1F+PIdmU
nzqO3KcWjD0zhLN4tfucDWX5hWuCws7EmY40GY4sV5gv9KzKTZrE0U4GBcZYx8CpG8fDGbTVI01f
fMiBaz52c4dkVkURq/eYzqg5b9iQgGIpxMgWpMJN0NW4vkNeam1Xb1W4ykVElDDMtrGpmm2g62ue
HYqq+JM6rb0DhhCv/SGg252urSFu//Ytpi22uSGv0KpFu2HrUTJB2GzoKPOq/P7ACMK2Leo27JTc
dWODo9Dq4FsPS9C8t+I9H30a5rh2GWX3wt6FlZw/oPvC7CvS4ezyAVVBmvM7/N9F3jLQIAC1SeiA
JSnSfSGpxMRbAIWCvctp6uq7OfH7fTFX2zlt3nWCqygNe2jqXsKaaC4+PPhnEFORtehA5jeY40MW
hc9h9U6/HeJ1kr2wNnFXwp+zg8l2G+/jyOinLh0PBlEvayAJlbI1PmsHTc8fd8OEqgFhhYxaWF7K
nkKy3HnI0mEpOSWfrwyxb0LWaoYDBQiOABSYaVqNdfs2g+WhBjIV9XW0gYtiVU72BIZWiR7eJK7m
g5V21CJQ9g75Jr4kBUCV1C2aQxNhvYu86xAOT+UUlTuWL3Eo+gegEA5/uv0Yen9CSPAPvVGcNd0n
X6KVeBgG88wVdD4AJAVwAOgzCaCjcs8YWJDHTzWwinMw9s+ZualY6t4aIenSFeWtaUKxjjPQWaOL
SgNwkXGrHS5O4f4xSJEGpveaqfD31Nj2WiU+qiwICpYSqzquaaFPvp0+YSMjKm4DWc2SBpd5HdmX
jMTpaggLgTK8Zw1Ol+6gAXiEUBzT9p5peqprCPO7iCa2Jiz+BL39hDD9wST8bY9s7MhM539YWCEv
dEW0lsm76Zzg5js3cuHsHpBHEOCVux0KFp85z6xz0AxXIGzFWWmLv3lGkURvzR1gOt4GIvEB0Dx2
mdNsH6M4eutg8q96a+LLE2sgLSo+uqAlez92uFVE39qff4YR+t6UcWkzcZP3NYv2JJcYxht11Egc
a+1bGH6GCo7E9+zB/EJ1pyNx+EtXCf1fxVtu2U8wg/s9W4wYKFbNTn/4crmBbQUhwVWPoyVkpxbl
sbHyuN6uY5OUKTH513iena1fzhwE/ZPTNQY1CP0b/NkDTgzgDPA+A4yvRPTybJf3/kvJ1f4UBeNZ
YEXcCBkSGpIxtx1t3qaKmzYJIhTMJHWvM8AK7NVw/TA4HAHKnQs2tkHojd+5g0blBs26aWr3zUpg
rQb9GP92xSbJbmC+bsqti6d2gJVKh8N4hg/4ZE1G/OOV1jkg6bOxI0ftTAp529R1Tr2cVsVgDPdG
pRNSN5JiGGYd0HmDv3Kc6T0dhFxvQPaCYvdu7vLDkvSmObz9U0UrYJC8qK7fas1Jb+ScFcKW0QG7
zT2Q1OTUUV2vHG1rbmZcp9iOFQeXpkPC64s3Bb+7xBlziCz2+Ogb3RvcXWuXyQ6tgAq2Axy/fhs7
5lcyWdXLmPw0IXR98oX+zRvNGZEwcfdWAH4mrjuuSAGrRNI6Z6OozEslzGFNyWR/4EHlnMUEpovU
yc4by/ZcGy4lWGF4nmPnR8+4RxJZrXFzGQeTSAZv/2Rfffr2Mqd+Cq10von2QVps8Iau+e6zMDtx
zGHSl/cq8uxdGOdfZfsbcbF8rvWa8zq/+m3MEkJ6BzhpQGtLH5I+dbcz/QccGvGTGXvuitd6l6oS
pEHrIWt6xW8nqT5ziRPSzGQPK3wIMAqHwTbO9bPth8ZDgbdyHeK4tPhcsYlr+5Odm98UF1rzeKiX
w2+dY64IoJG9F16/ig3Na1J7VKdk8XtqU+cyGXCY+5jKCtGGO5k49nZwxbypcQQtbAKs55nd4bLx
jXM3qXzfR7W1NUzaFHqqS+22ydc6nOYzyvBXR+/73g36+qzCmEcZAKLM5A4VEhK40Sx7x3BCRLEp
4wfXv9AuU21TX++hEIgLB1h88uN4l/I5IZuSEYqLfCKd84q13Bf29osq+sd6qp8wRe7AhF3LQLxR
WLSO2y/YhZvUnQ5qYW1l/jtjEmpgbA4bhbisFT6Gn5Qg2pal5ItjkU5G1BfrtAdrMDttc+wSFdxt
VH+3o9+wGmBrZT51yZS/WEt8h+FPx5eylvQml+OzRDneyiHClB0FT63O6qemt9ltujRlmsVo7VwE
2U1u5PELDnyYDsOrZ3cfswiGU+Tinw/t8LdvOgfBNf0xmO0CuExH0lyV0bbRS0vbQLlZWcr+EBpp
uBYV6PlER8/aS/07B/iJCpNbPZiUGcXxDRm4u6BQ9g9Z2OvtRAUOIyzSU4rssQ/KnvgdhaBw2d0Y
+lll3FVdfMVyMt/DqrhEie6uY+x1V2mk6grd6NvJZbgdewOXrZCPpSP8LVk8SA05vT+SR+NT7Hge
cjH434hvxKoqR+tkGcWrHEBANxrEFBEdu56eoMrd4OLwfDRI6Cnd/QS83hvbm1geT2m1ihsbnnfW
MreLTQ+GGqtBOTYLp4tws8Es2RisIjUdupUVviIWApookw87bsjszmpLouA3ZKlhM5HxgnhFSUhr
em92oGFGu4zlNoS6BGFuNKM7nI7boJrXiGWu8LAwjHP+BsKe7oZ+U8aVOgftYIM5HxnbC84V1sAr
HbJXikX9GbLL4lD6AU3Xbnttw4FE3APJDCULLzldD/RXxFc7pSeswZExkqouyvESBNiuWi5IRJ7t
U1o5BDFEs9a2uyd9FK7cmKWEnrHOwJpj8LMW3sgo/pO5M2mOm1mz83/x2rgGkBgj2l7UPBdnUtog
SEkEkJiRifHX9wPFXXTbm77RG28Y+vSFKKoKlfkO5zwHR6z8MAyVPrAnTuOLCmSyR7phoUjpu7U9
Wv12rmtv5arWQxwApyAMpmOXoHxQSIPoKxiFzsHNYPCVznAJEuu1RMqFVby/mqm6quXCjOzqGvoV
r6Sg2I1pJwaRfwBw5uPVY5zXA38ysvHWFE9C+4gsqugjG3HAx94FIuhLZmH38LMXWwzPVH7JHlQS
bn24aVFNYUSllo3DxfW6nzoSlAch9Cqe/x8tT4RhG+W7l4VIoQwpn4hZfETfp5FNZ9ZhWCKsKeA5
S+aebRoyRk75TR0E3SUdQ4aIvn7BiD4ymi50tgMcgFCOGKNdwOF+8upFDdDSpjpY8wGQY00gcyJ+
AEWLfyOyOXEabCoFPkKdinUjXbYxSAGu1dDcfZfwxkrFp5Yra1/YIQVB7PX3wkkemhoea+fMw8Mg
sT7ZCqHQ6BFZggSl4S12jZSNoWXVT+z96qfWHr8qYUHhhuuyCvsYomuXeO/1PB/aNOpuQei9NGQw
3fNQ3jHb9luewJ45uAOdDTyi00/DxoFSB//VGnddRyIyuuTqMEIlowHwrkySjR2bvPKOTfNs6eJL
OLp76/YAASxytcNp148a/3vvvrQIXzzf+Dn49tuobP4HPUVWTW8SQkxtAyyfASv2ifMRRUVwyEyW
mBYKQm+UHzJGOVxowtjZVl0HsmEuQbXXgTuf5lHforiI9sHQ4xjK04sIoWSBW9lmYdmzaqdodprh
Rgy3sba7QR1KZ0QOPNDdOqiSjxESjiiDLdkz01lzbbIz5FG/VOSYbaoSR2dcm/nRhvHLDoh2h+Yw
3XCUjC+EL/xIEtJ8GyP5SJcnk5jTs+1bHaQZKzsqk5Vpbih8nGp2VgoXxNbC8rSrE7wPplkbX8RM
nWxukDfXRaqZId9+KVsYdLY9HQqDOPIcVOVJ0uKqko7Kj1GMuZHdnq0YoW7E6KLBDM3wF7wGUlpr
PeaOPIZmvzGyPHnW8kc5gZ2tLAOK2uTfgthpjiJA+2TJJbgp1eMV1gdqcwljQmXDCTnRWc6AqEs9
DESjgHQd8D4bbsS+XXUJxMUePsjQ6rv26uFsYR4hsu2h8ADbeHMZPOdu0pKT3Mld7SefqRu7D2VM
VD0JNfl7C0sZ43hn7wnIQEw/DQTuWPS5TM8+awr4lRNp+fDXWupCPQZoi+ASTbCxqRZ6I+sxTLOc
t9p0J4n2bQW5nUYDcM7dFCrbCEGxoG3s6XbV6KP25LXVKenxbJPTwv3hhWjHeViSLNfXGYj23pjn
cgPFlzVe0TYn1CP5Mejdz8EUNQs6WMuuGUTb0k/00Q/3XuyEBNTZ5s6JJCo2TU8sB7t7x3lBA2iU
zU/iV45pOJdH23GdbVslvwvwm6cmVjycluWEW4SxLuaRXxBzvJ8T8Wy7dlZItBll8kHHFI0b8I42
90480LRHtYCTyLfYfJh0+Mnif22Kwd97U9G/4meY6ng3krX1RddCKBpOHc7Ee51y+Ax1iN4CwzgX
a2xtZWhci0miSB2m4NQ6UBfHZbSnp/GQ2rySDoyHYKQvqbTE4OF791gr8pQLitJ0yKDfiRxcoxMA
w2Wv4XlZcWLWVOxmsIgrmHpYSuaguDOLeMqZLxQZCYXdsulg7+JvdBSWm9J0kCOS3UZ1im85KIQ+
4KTDQ4vEk/Vpi8i5oklLtfcGq1ccVMpUIEiI/HFlGSIeSjZxlBuHKM6HveN4L4Dhi2efzzRO5rrr
p+eik8wiZj89J8EjwB3zeVIM+Nj9XnzRlo8jnIMor62bwLu2VREWC082Ty0YqVMiIuegguGntkd9
1t0gaiaDQX7m8ep0Yb2lcKn86dPKJ8VMcNjjF6E7g0E1N9mLRhB9ExkuA5PD/wKXMvBCl3M6RlWq
a3mppUQWkpYxqk1u55JBAsiDq2Mh4vWd5rlziGg03PhxcpYWzn7uTeeYYoz4iDV5krngqiLb8+Y5
kbPxLTrdsY2DbTWpP+DWrRtrE2WRbeWzX5091Z2hEt+ndHD2CZQhFhpUbn1RbPs2IRPINbGO2Jm/
l6AkHlB6HPxBJEe3aBFMj/V0dIKEAnnRVXZsrSgt/faSyuFBGjbahQiI1BwOzwNIp50GFl6qZodL
qF9RtMB+CE08SbxeQ1w8x1J+RpmfXVBTftmmc9Jo+NpuBCktf2JwbsbwFyltEBCq/s/YQ6yqxlEe
jVafyzxnVQs41qEQhnJGIkPk8E8Ofhdp+jF3xoNTVuam9ZW5EZ0e13qQZ6ccHifJtWu3aOh04MPu
cLonP9MBmGqmFzD4d5VIl0w7d7+AQpcfnm3Yph6wJtjqOca7mmOPIY7Z/LRooHkk42ddsCY3METM
6ORWvRd9gYj+3Xd1t/UYY6VRho18OoIpvrtjdGepxsRYWwdCVfQBHNDen3/VykhpdpGfDOWOTbh5
iCs0qkl2kZlDTgd87IR4xdb3gaebAWZg9Xv0KHvDPrU2aZ54GwB2uxRIF6PtHhBqwuramrdu2H/N
iVmcip9+bTz4sj50I3pZXA84gAoGsBmSHtShz6NmN+zS6DH18H6oeGEnWzCHzDaCnEoINHEKOyK9
H6z3EmfNRU7QY81KHA2FOha53b1zIqzWAtHB76T+VaPRPXrxfMuM786jtPEyfz1Kyndhx2+F9N/T
Bnq2RFynBEHV/NWfc0XrwdyP4VaTnDvUi1ym1kKp6q2rI9ubcKLfqVzyAWr8r1nN5J0et9mmECf5
TPXJY1Z6iNBlvQawOZ2TYnKw55EXr/wJ4fnyRdbx0cZi8IxkKSLqjzpROmdsXPTi1sZeaFxJ+O42
eQ3WxzPpi+ufkUyak+1jzWHT8huwvmArC0u9DYn5VOJx7AUfV0qzjtEKyGkonHXQb8FSnRoH/j3L
3HaXAlBf+y5GuVoOZ2/Wf2aEa8lgv4Ym7tx6wmxtX6JqgZnic6FPwjs8ocvwpp+R29xLu1B4T4+U
gDctgrfZks/9KMe1bFGOdsMnhJm9HIMPz/EfknGXz3A16l8Z2LgRjy86KBHtYEnzuqEl4ZVuUAyt
rdn85RYSuaC14PtIEAhnbEdWkzBll5wfMcPRoaKfBAmDkHqEyuN/FXXP2rfHFURGTnTgXEKQ4TPq
92t7m1Xpd2pUH1nPPgWpmfPWGT7fzH7MZ/KxoEPsHcAQjPr5hk4VP4eT/+LZ2SXQ9UeMiDgQjQOs
R77imSUFIECdZT/OcfBiYEiPz+y8v7QbvBdD9dHORDmw8U0Ru7Kr2QpiilYxEmyHE/7G/FBZdbAh
PsncwOYiL3xrGnG7kd5rULJd0lBRtkltbQLUkQhVyns/GOVuDnpcPBYUbjgV1qoL8KuYLRNBgI7h
NgaVtHMhxDPbA00PcBdIRzS+tOEzZhRjhZIxulVW9SFy135nRQe9MFa/KtbIuywffgOwQ6OUZp+q
Lj9BT2aP4Kip/mXTgLiLB+/Wdvl68OxP0woqXjiwhWn5gtRzVXQp70EyzPsh4UMThEB5gXSWp7wZ
J54ligWD5FKL+IVDmJlo9KxGbn2ssYRv0MqQuhCueyFeq7Z7Vzkxvn7arokayRCB/DFqyjSt2AWl
BFetfAMVCiEPPD86hUCzfFMhyRqeZN/c0Bat5iAY74ndcKtNE/IHAiTqBfSMDd3ealaTh7lKD2S6
2xcWnvvWKJyzY7ZIk4dx6QKyYjtzM7NPKi4xw1hHszthssPLMd3alDaz7wwssSCH4IexCNN9cE6a
tyIk8x0ep5vO5nEWBiY967GE3Xid2unCVkRex6kiNTqDOqTYsbiVt5vciRBd5V4gLnuIZ/zhkVSH
W97Y7h73I+rITLxBQpOP7iTQWGX1zaNTOoeeoQ4NADu3JHs1HTXsTunsyoZk5JYKFG0J4VJJhVE2
8RCGRA5eRcNFM8lzuXdYsRx8B4/rWG1UuWy4yNm8MtfoyGpSFse/vxtFfYAbYX1UktijxAyfPM9h
fZjb1W1Q3Wtbleo0dKO9NzXKwKk2r1y88pmogt+56AFo0VRjkMFnkmTJ28bEK46sjIVEHWfUj2lA
oka2tGwm57oXBd9h5DPDoxNVfTT/zjK64jZbW341vbaaui5b/MZVCRMfEYc4VI5LyV6wAo1Eb3HV
Vvm2mPWJ4RSWk78A+kzs6ql5ZpQfPdgzYSM9w/vaGu81YYkn46SKATZzTtRaAssBN0K7X0g+OR1D
3meQoIbglJmLpQRE6Fr75vccV9XWq1gWhHl67wLCZ1kzvjWisy5tKNpVX1vfqobITqowUxjZ4d+B
akpMzhuLp+JCfg7K8h9mbb7mRH1Mreu8+5H9VvvK2zJ2r5HDdLRX8FdOGcv/La3iFgP1xYklOaJ9
fSFC0sdrEleyOPRt91Ql1nxVyn1VXgNBh/loxDz5CkzhXJfO12gv9uV0yB/mjJSwSDx0nbwxQhQn
PNSQQD18VZFyQpxLsLQ8mTE/seyAQT6sAVE330E1/sGOam0tkczP4JffrdB/q2xyEo3TlPjseVCU
bETzWmDXHpwLFEmsU3AryGEkrsbilAfs737Ggk5krPPv0SuplBKsQt0CHBH6OwaYidNoiYPLTXeT
WiAeJzpBxmrNbghluGZvgwGpfPJKHx4c25HVvG4EUEaHa22P6ZUF0qLPboTa1Jo9okHIeQxKHKw3
cYVe727ZeUIKWJHgJzYqVriwUDaumnoQh0hHexMN7oV5SMVQpMaG3rW7zHJBQ2KViXKTiXixFMj2
b91gh7ZGmPGzW6a7wQ45x11WSq0LAtjlDQck5gNT8/o/TjhuwzRIiRwKjzmRiEfDv5ZgA9Z4gIhy
mNUBPJAwSO8ym0k9zUbp7HPdkT+HTC3/k/O5fxby3Y0dQAMqID4+KvZ2RWiMFQlCfwlpH3GJkx00
HmeQ8OtplO8txPONwSx76wYeGX/InzcqanFBs5pOkZbtyZQaiN5jYDXZk8vwoo0OhQU3ZR7ibT/7
ODyXkaRnYnbPltWYTp6sjLbd9edoo2mSkeKGX13KvWMxhmpEBQzSMz3aMvxZMyETq4gPbVgj3/ey
+XtetA2RtGl2Y5vTiuJ5dHml2kEbW4/EaNNx3kXhnqjkfqEnBNFtMK4avfo9DsvxgpsVE9/CEU2S
4TUP+usWw7F4VhY2R4QNI3Iz9HaTQ7WnzXa/wGFeZe7+RsmLazplA2I+48kecF+Z16zIfhoaAMhM
lEPXoVuIG4ZGoQDc0KydqmTTJ+DeZaV91mP+KpXO90BJH9AU7II2Jbd+cYTYuf9Z7SbbazfYYhgN
otcIgzRdDzkEzzoHfTc1Xx2IP7wixWpMSCXXcdSjNyOi2iBT1giRdPuQtAKCZdat3z67k0vZYIUk
V1nhR4CYDZd6AWO5fFrlCRRGZ0C1EXwJkqA3ssyAOsTTc22KrxAQo7A7UgQSiQpU68dqVP46c3oD
/EH+y59quV1ytu00enMCOTzGsrl6FR8CEAk8IQCtw5mhYI0bbPmYYcY0+aHVMamxNTlwtXeLO31X
ZWKfxcK5Fr05HIY2wreJRnw9vmE4IlexXmAyoPCcviUeqcEs/rfr4W+HTfA0tP20ybqppcD+LmbG
bOOinRsFwZBGOr0TWkCeCz69zVT3HOVzSLWU5sAxMADGfRSQCfDBbt7eqz75M5WkEY+G5tCYWNhI
cx/lk0cxORyaWUXXoP9IoZDsoZ6JFVJxtsZVEl6ynnWsydg8CThKNC6TXTaheRBxhPDQ+RSW37AV
gubINsgmczL0yV6ykp1RcjwL6L1gB+FFuH2bXQ0Fr6nvZf/u1xYZ6cRDpYCuKWjMXdPQMky1sD6M
EKvpwMKqIGJsoztDPSto2vyzv6KEx8VhCHDH0cdlIU6MC7sXW4e3HJsYGw+IYLlfPgONUCcE+s4G
0izLSBSidyrdm3KQI5uL1bymog8jNT4nBrhsghxPnsirK3jJjWqlfsCZuW0yQDdMDT/441woenS3
MSaFNR4/tp8KugaeeghXTXedOV8y2xxY4Qtzi+2JDhVrie3N4/XvFwcHCs4FZnhTF9FP8mKGHFn4
nIJLG9TV2lTES3R4bs9E7+wFx4Bj2fMjfspXE7rFxhywUTcxRzwJxBg3U3FWdv0FFI6Yt6xXjwwe
97rHdYYtO943s2bs2WGgHHNN4qUzPKmSgejAPkyZNzqBhBqbU77RBCVm5L5n9VOYePPVjYFVUoWQ
aqtHGKSm+BP4vbxOfE4WuJBtEYZFXvSwxG3UJCSVW8+y0mvVFNeU5I91Ps/2JlTduGfUDSMx7E+W
01pYbBzzwam65liYlHHpKLdQVdM/lRG+9UxSLy5QmI1q7GrfzZAkgSDjW4n1cUzDx6QBN10LTW3r
NtO2qVhrDoRMHvweJ2jNBQ8WTdznPgE+hOmtbpG/9viSjxCEuLjgfu2KLA4eDF99o0awNynDkk3Q
kqSlDDyWDgXONgfLCiaRJUg2goITIdKsVNaPOiToQRTqhPmKTBtpknrVos4lpNxL3ZTYeMJV8ceU
IACBiRtp1x94s9+xoiGpW76kcXtstEM0FaAET/s9s1AzXp5MVCXNJQsxpOWomHbJgEIgsa+FI/Of
0TFuq3Gd+G6wndFjeYVL0UPY9aGMGH5kEttmQ9h7NuX9Klh0MJI+AmyTx92DCrllTevVqXl0ooIV
bpNlpyhGee+2NS+t/5EjpYpRP73olI/JiKwDIMrX1OA2Dl9RnGRM2aV1ZcrpHwzk11vZ1o8EYPn3
cXSdh65Qzl6F3qbN9SdzT3UtS6CLXdz8sUFrsNQaQoBc6FA4Q+prx/VzbzOU84t90AvmkLQ9NdPB
g6/zRkzfsR/R00l/Y4SGf4jgPgGriNp3nw82+sS82Nfa3IHYn18r5OeeaRB0D5xlDw3lwY7M9NA0
FUvaTKMbaFqDKt8h+yjtrm1nO8zD86ckpVpWFqB7aNvbynPhJXWUmMpiiobjeJH0W+ywjfmaLwbH
uATLSDJURjYIi+++VtEpWChtTkXoISgHRypEWaTx0pWynJr5aXSYnkw1ooYSvHvkBpC8Dpl+ZzYA
E+EcgIDS/ZWguyeDzfwxTgEkky92SPvqCccCCTFq/piaOt9PAkgOyIwfTM7LTRhApLbdubzaDLDB
Wyh2MlisW7MuNvWcsG5sKhxJ9TzdyjZ6Quuozy2Jdg3qLTpM89KYLZKBpHuRc/PtPupojh4APD3I
lkBGVbbti9MNv8q0P86M/ryq3MTuqAh2hdYHH+bboCjXtvsu0DkdFjok6UYaWZvxxjtMH5YgWxKB
vS8GtAGEDb/Tx10biLSw4CAqsZfeqdTGhBK5x4Zl5IQHZOX5sjp0TnttrSq5N757lVNU0rTM/lY9
Oam3y6p6oxJ1i3LPxm0RQX8bJtRdjrc2upZ08uyQI7he6f5rCAtmndyfs5K8HCw9kxxwAkvIdWAh
4VKBojhEwde688UE77LldGeumYODahuSLMOhtA8hLIfOCLkMoqxD+T9fJcaSlU03ffeIup4wRqgk
PQHm+HAm09+klS63dZd/w3zn7oyQZhp2/JDNZXrxQqqkFOktNN1yXrRFDnhPuRfllBxqUm76vkaR
5hdvRoaxbE5/lbNVnY2JXAbugWQO1ME1koMcIgtIsHyZoAut84mxPil9FJ3jZ6gXxHQ+XHK2WH2B
jaBSe69GzVB0xM00lsBK3pMQISdjv2BgSeld8fE6VzF04caxjiDV3sLWoVf67WAA2TWh+DmKdjfS
wKCeJ9ySRzwxxa5wwMz5wYLQIiIVwtBIkCVizAT0bMcbvEGcQnnrMPd3YUHj4j7lU9ueWxn+Fgy3
F33BH3PwjV089e9uapCzZXe4FyKFVzkGOeT6CdgraX27s3uaZ5fgp2IMNuCmhu22c3jp4R57Kxtn
zCmYbg3ZwmtPQGIMWt5ORVFV9+xgsvIBNixakd3QQU8PXTRu2FQJ8O5em0iKc1jor6oqNuzMd75b
PVGceet6SosrO0wqYxzdXk0Gc5wEcAEi+5otvEozdQ8w5hiVwMrBcrO88AOaNFdRUrKbyGm02R7O
PmkUiW7YNKBSbkAAzNVEwkDv7+LeexLpz76PnHM3UOXnrCizoRu2RBZPFO041OIejW5ItuCqDP2H
3BPJZ1vJTzjRZyW0+97J9tPKop3px/ZNTm30TM4R0i6/eouZHQAux/vTwhPX5i+xKC0t0kB+BCRg
tB34ybj8aFu60QyCxk3n4SGgB9hA1h0PSY+lCmUyjBne4I2V5Oesl+Neub3LuJ1BCkN8ctVHWgKA
jRnY94Rpe0y+HMbR6TFRet4iP4PAsvynHXnTo2hMRkRRQRQSzLN1UJIhhjT/WYX7pAv63x6jP8CV
wQGWxNMIW8IIWC07k372fc2QuD2ndWOdrTp8GjLwn147FNvIS/OtMNHD1iYVDQN0t6myTzyjNEkb
Ybj9t+tCuMx/0v/Pe+ADj2d3DNpDJaNoG9X5xTb78oBQHnzSEnE+UVTX1S2ew2gdMx9cd7V3ci2j
2g6ajYtBcJmPRIHBBtdL4b72M+Ixi37WUN9p1aLmqK+2EMchteyXiIEdEZQxh/1Y1jA6DPRgTXB2
NR/ZScvi7pZosqe53jZmEBww4hjHSCAxChaDr4+iyg1MeErdfBlttK8zeegveMxICZ1K+ziVS/yJ
gyPtr2M9sWq9MRirrLEuWzeyN4qVZLa+18UN/pFz/vsFTeVC9eifU8fnWFDBlZZXnIN8mRZNbE7/
da/Kfy226b+T//T/Yxw20j5Slf7X//k3IqziP9X/k4V9/tN+5v9XrtPfP/LPXCf/HwKltIkBhbxn
gRb/P+Q6YVkJAtOD7isc4WMc+ac9xbL/4XPJ+qHji8BnF4lz5Z/2lOAfbKhphkML1ULo296/lINt
WRbpUf8pV8nHIONarmljovGI1ebnq399AhaM1f/+H9b/DDtpDFlm0UhHTOH7JLmI90IMEZGszJsj
q5ObtImMa+VZHNSzYx0yC0jX4OfsK/XLjFT+lCYvqVtVUHHY8gQj+rlWQzloS5rxaAGRRKx0D40n
3kFqw96sxlOQos0eVGGdRMETmzTpFkU+ioB5bChSypNtqrMxsJCFvhRntKzm2MR4EAPkAROovanQ
j0U7Ofe+M7cIPjeh08xbyU5cBTF2TZdV2VBC+oyd/kHXELDJOml8bG6pGa2HZjbOtcy3+PyqCyDx
eO0MV9oN59DOmoM/aNJXGkdIrd0LyvFfiGPMu9gZfnbv/Fm9ty5NHr6Qu11hw2sSN3uRNfNe+uDL
3FDSlFkdHEoTA/OIKRQOQfjEzMHdAT6m/SkBjIZFnTwpA7UKM7hHwCgohkyMImiY6kc0iW/VWIGE
nEebUDnj8BfGWLVY0XOz2mTJmD+EacR0h37v0EPxhXY1lEhua+ZmMDJWBFyJXQYx68S4ZvcXKo+e
/TRO76yp2/ekLR8YXyXoEWD/VggbkYi0VHVui++PqeAuRkVrZJzhTeB0rOVtf52M7rj1IcoPKGZ+
QLNBh5nbZ2hMyY68O7EKKykw5TUX7L/JR2GjI+v7EfVfbovXLgiIsNHxxzi5LSlHTF5mq1yHVNhA
2/EvhIg8G1kxUbCdV0wDC5bIBn05QphFvLieUuPsWkl07qORpj8ZztIhp7gOTUBPoXmzEp4zO2w9
6NNI+fIueDPhbN4XPdg1iM0MSkx/LUw6XcfPwUp6Q723+/RHGKBXy9wCSWP0aig2d3Pf30fT2WZP
zjiUPxKqFyJGiTYiKgazPOrjYCIGsnT9q4vG/6DN/Hksl4A+SHa4hehW2jw9VhRK+66joCiTr4wY
FSKJSRuJx4xRsmntu4bKKO+hfQg3uAaSIPe+SWcY884EG4mPhoEzZWaUAsyDedIVFNz40veDelKk
RmObSLlUhFgDo9tWlYjfnR5y1lQrzFioEPgB2/2QV9nNaPIfbtyR6zLyqWDY94AAf1kysI5XDe8+
4on+XWBl95s5uHTxNNxKByRtUkfPQR01d9Ov442u6AycLPzNSqf6ORG34eYjVYTbaX83LWWbXFhM
Tm7/QQnxTmotvvXRJK3e5jnF2+LttJYBITb4zCPXe0ix1N8ERPhnK2cl4E7rzG/AN3ujfyasBgx3
AAUibhFPlmQhHEPyUs6Vg4qBXrXaWqUNZpVe9IRmD+YrPYbuPecY1ra42Ajydp36GRjZeB8rTLCU
bgA4iUkMV75vQjCBhDKw7YKk89Isd6oiD+7ca+aJbc94JLHaaQ2vBBCah++28rKrxj1/9dnEAdAZ
UQlXhLKMY/hazr3aoYq4TfPQPwbE4K0KZmHHBDK28mPwHVi19ybFyc6R0xOYcXRcHk2jhm0tNK9a
H6bjSSOMO8ZV8mh6sTwE6Ke07V+jKLiPjaGRsCHKUzq5GTi575kjPx052nejCxsMZ1gBYOli3rLJ
Mm7MOdvGE8E+yDsQrtlxhBzRVzvV9tfUGsNDFqkvVLfhpgdBtGK4b5xbq4Hm68tXO0n75wGhSFY7
QMBdYorMAolZxDIxB/ud2f60c11XPHbGwoIr7YtQuLu8PK73QT48A0wewTeOXBZsbCGYYUhDzls9
RgtFPs8uiWcThuAsZ3vMlTLJstkzH6gX5gdTo8oJ7jTG8U4sAlATC8u5SGqxkX5HyurE6qfIKxQu
VNuZKz/KqnvBMk1sTkLTgeJ8pUrfeYky2GrE3k/rKYqmG6Do7YUALOOqk/631Y3zg2qzp4B90Uro
YVf3mGMMmItjiUDPWbbMWb98h97BvtUiPR14vbceECewU3O6p+emjsuGD6+uxA93mC4RSbgvVsaC
rM5nvc5JkscbATrHio3NZKVLopRnAiKpsiWSrITLCRY9s/WxwbGZziwRBvxJpuij+2Lvmn0zf00Z
o/bf/cgvpeRODsMxuxeZBxiCdLipQNcETx7aJSTRkxWgzKzkkj4V0zg0OKuk6Ohr6gNOcQP8P9rW
tWXiQUiH3n6pkIVQzZII0dDZzsS83XQKw55ZjY2WqI32Y6raLZ6HOCaPyYgIDzUH5xoF08FaeEKw
zSao60DRralwNywYOef67tB3or4iQsPpgo63sQ4G99GlzhDED5bNZZXwQgyNwD4FQHENSUTGufXb
+mD4IdeBGWskSvWjw78WC8zkrVpgNXd0RdtMq6vmlbmOmMtLTObp4jbv2PbuisWBrhYveo8pvcCc
7i8u9WiZuVuLc33Cwl4vXnZvcbWzuPplYHNPFr87u1mDGEPxqBcvfLC44l2sotticcrni2e+XNzz
jv/GzRZczMVXL3tVbw2DeRM4BOx8GRJaQjUuuEW9DQsWn5ERLn2Qz87i2jebogbrGiIpQmwAZso8
yMXl3y9+/ylHRD3m/L6s5R94EfFJLnwAuZACxF9oABeziubwCCaBxNjly99fdaanEdzQ3ATwBxps
gE/VwiTwUGocp4VToBdigQ+6AK4gAOyFZqDAGkwL38AOmDHaC/MAab23JvJMnf5KBCedBDu7YFAw
dFEJOTEdaIPmYZUvNIVg4SqEC2GhQKmJKQDqAkkP7dFdSAwGSAZcpuhA/mIauoXYQAzLkes+v8HS
yel/4DokC+FhXFgPCX7wMwm84nEABJGxtkOiChuiXygRYuFFjIwudz4ICXthSRQLVaJb+BLAJFYZ
wIlhIU+krk2oYVrP5zI0HpHTuEcFaLdpsaOQknSKB8OGX7/QLBauRb4QLoaFdcFShOhDs2wQvmGa
hNw475qFjmEunIx+IWYYU/U6Sw8NTOJ8GxPAOrLgIrxpC2ljYW50C30DycJBguOQRvUz9AuMR2pi
ShHA7CBZBiX6wvGIFqKHwfQtWBgfJbCPYqF+mAv/w8oq8zJj0igWNghGDEUiEryQuES7vxBEsBTb
W8/AeDAvfJFqIY2EC3OEEiVFoguHxFiIJLBfHiJh56+mS1ZJ8JdbAsDE9olQIif7bNmSYnmhnBR/
gSfJwj4xFwqKtfBQGIfG26DA703eJiJIkVYvsz/1l1B530ZjsShOpoLAcs99nhmH8oKuGw6Cm5qr
7haNxYNputnGDiNCvSo7fBQ9pC/Lh7ScP0KUsV/UUIQvVeOdM7vMbyzx15OygfywHyiNp7BSv5Kk
7u6JGexp9MFKSbGPtFedCzatLwnX1SqLFcNRxoUv0LnTnWk1rKC1rw8WSmzOZtu8G2W7i9k3ldDq
RL2xuW+WbNboaRZ1+6i4/PpmjJ7+/laemdmWB9Pb/v3PmCcVeNLg7awJQ58pmZK7NpA5gRpqk03m
EUcvkjnCCMgrCdvNDJRYiCb/QqrygPC+3njk/h7rGfxoF5TGKVbD+BA7ghNgCpNXA0vySkeQqOys
rx5mNHJyNrYJ2S9HC5/ywWoCfgI7OXgzC1TuZqqtUSIbZP0O77OzXn139lakG/F+ty12Fcf7QXDk
s8jtH6qIpv3fv4KO5AKnttgYxnhOhwDL7MDOr0xM+JDOcKnV2G6Hot62DZLNyj3U2Z5Bx7vOxS9k
yWCMO/O9CctdjAgrrd4qyWEXn8TwwzKb56yGPsMqTgTJc58wCXSA+hKokFixtQqRzqA7a5nSc7XK
VvwyWvy9fbe3Kr1v8f4kUbguxuQoXSz7/07amexGrqRZ+lUKvS4WaJwJdNfC6fMkd82hDSFFSJxn
Gqen78+iCsjKTaMKnQshFXHvjZA73ewfzvkOwM6UZO4QzVtxHyZMgOxsewXWbh8pO5rHpivtIC4o
1/7xaxoNKbN+CXkr8VlZxz+R0XxPVvrmF/oBKuDL2MzTRsTUZX2cPdszp0Daa/0qMr3nyMVCIOP4
OshCOWiLIzdE84JyKHzUm4ZXXTQvScUfC/SS4550IE7zNSZX4FYxYbzT9ywjSgHBdRxPzfxgIm5H
b+2WhB8VL+Pf32S5vbaTzFxh8yx3ImZ+bulAv/tRDq/odg0vuViA5i5py2d/8RipW15jblGvZESb
1IBoVFkuYoBQdW1gQO/zG7SoJChbLVI07/yma1gll79wxiY1rk0BDLBramdX9FJcXdzx14k89z1w
ohwFSd4F/MSIl7oUXC8QJm7hAsF4zxLcYi3h96Z4lksH+7eu4+Pfb8cCJYfG7J1zj9+lRW8PXiS7
4O+38GfSq9M1r01oh0+zBYilNR4QU39MBZ/RvGU16Jn1daYIW6K2ffr7pfZ4J9pBH49/v+X8K5Qb
cEa1LFBIwmXbob1Kbw7agQe3fgynKL0J21/Q+AwvST1ZN21iBtH2okMDX2BDDLsrXKqv0hNKRrr8
iozwzoxQ+e+W5KHP6+SB5ufUxhM8Ah6WdUO2gYb348Il/273qbV3XedV+FGNyEUcEz4btOM+Eq3U
WwNGREviOJga52HjvRHzHt1a24W03FhHSxXtM9CedVi7ZOR0/MMpTfYWa0d38ci4OIH6oewfnPN/
fAGbuSKaA9WOnJqzH4tyX46EuTS8fyPzgq2lfp1QvX6fe87Voy26/P0SxwiDGKGewbH5R5aue27O
BR2DbD6WbLEOsym6m8nUg/M6veIhA5KvA8jp9dI+D0nyu1cO/L9fEFST24xMfBC84NAv22cNiyDz
WAHWUH2bEBqE0Y00MgwU+BrtkXRQ5FZHEJPuqlGYfwSd+UMWmw9OYZjPf7/U7NQwL9jSyY81ZITn
JI8KxWBzsHKwXpdN2u+YRkDFHKLlYc7z8AhC/2GyR5KkvOHN52d6nMr4guNhYqZrRkwZiKvqMnAR
LsxDlG009ivKz/kaITnZRMW9hLJ6igfh3gQ8EiIDyuVrIjqiQDz1akgGMa7qyCJOW6xR/VOuklo8
O3d+TwlP31S17zZ684iGT82x8jNTJcQPFWmZNKYlgyEDO6x5GfRp+h5syUILipHW+RFP18IUl+Sx
K6vd8IiTW+JkXtxnmoB4lcsw+TZamgPbYijc1d0aaw2gAnaXjx3owx1mQ+CATmtth47zfnGaB0J8
r75NnDCDtPzcl9BkDKNfDWBKW8OL1qgt6URrUHhFLD5HLdkSbonKZIrf+kpDLU0G70lwzV9zN8Zd
VY/Rzpwab4f2mnuMfiJBoxr4dpwFWlUMVy1m6fuvUBTdDFEgKRGNYH5jRb9R5u21CFBE3cVy9a82
OnNd1rLZQBn9HfvuOW/ktLUJ1sZ907uIagfST1Vycm/++p8Ppv9/Rs5MdX9X9dwmbDf/ffddXT+L
7+5//9Mg+t//+dvuP77/z1nwP31D8Z/0811+t/Pjdyfz/r9Ojf+7v/kv3/8tiBJS//8nQOny+See
P//l1n7++e7+GaH0H//qf+KTjH/zbI/4TMEEmBLQE/9lPs3MWmcs7DE+FcY/xtOG8294oxkcI1bw
GSmb/xhPG+LfdJd8M99xICF5pu/9T+hJtm0pOlKVz8ApDn/+z/9Ck0sXymTZMGzHtfAMqfH1fxlP
J0LzMecu3dahKzrOYRtt8nLK1lblxI+uSpVBeJtl8amw65uw7PHuMJc7xsY6XhxxMFlWB/hIsPka
89F3akqE0ry6GeoiX1gBVb+FMslF7DWX9Tkp8nobwQPh1pH6aWxRQbZc71uo8TUwGOkjQLbydYkB
i+tbY72jGiK3I2bFTdwbCRLsmir5BV5Ke0wZeBjJa56/L3w2HzOY5Sgz8m7HLrlSYmr77I0yP8e4
fQJjzlGXT2BniM9ZTURLcNNYe5P6kdEv6scIfCsRAJhToT+bSANiRMWhZzz1GYoyT7TbmLjAD/u3
7lM7e7FM3y6JN5S/fK04NRa3WsJlsLdEjhHDeA3jfddNjKht97exfGYa3CdIamPgZXt20Yh/Jtbu
4hA5pn6SXf7J3p3jNcx+lg5/LaWvJSsrGMv51a2nS2MlnHcTzZ50xK2GRj4iOo1m41VLmQW00173
ob+DIQqc1IxuVX+uOKr3WYUdwR/1Ywt1D7c3xbFNdlGZniOTNWgajkNgirRkn1xAa7rYXSseJzVA
yIZJBqHNpISK7BWxEfY/NIRehPoDDEe0tqY4OxQ8qGsUCc2xLcNr3PnhOndHfcdhGGP5krc4kdHW
jaMbm0g4tVb2M00mREsZ0jqUc7VeavI4zKzaZkn7bha4IzyFiIUN1VVf5Pj9QvEfbcKcMHj4CN1a
sE69uK5pBV1bk8i27GsGsV+8LA8E41gvoo/+eHMS7hOUjL0JK0GLyJ7M+7lGKGUl1wLql3I1QeVS
D6HhLm8lka2nMq27Z+GUIPSm+lj27psJhOTJaUiB9eK7W43uSZOaOEwOfQoCUIwUOa4AciFXhVtG
6yo23S1L6A12oSd4AQii6xK5b9SsUzUqIIvXu0aNKIBEYw5E8HmaDXmsncQHUqS0WhYJ0knaz9ds
kE/o4RnOmuJXgyHtFpGd0oaGz1TPyTeJ3xh4l0zvinX+TVeGqew4k8iwErrrB4apkwDFan+C2fUy
u+65Ulp3u+vqq7e4TOET86xZzAvSoQA81JHZ2BYeuhM2xIFRorur7eGWRkkAEBJFn9x47C2Ora4Z
DEwWuXfI8mgcv7j0pcD3MpLba8/JEwJ2WnSb4GvX1LdmtogLI8UA3pF4wHC+b8vpE3VCuLenQafJ
0ZOzxUu60hEjt0abHYRZ70hLxbG9QIFqJ0z1U8RfsQSSDlaCcD1jNiFo4Nsf2e2t29aSyuvtn7wq
14MqAVHg8DlnnXJuCcIN3FQgoWZgdvVym7lQzQa+nhCJYwGAZ5OVh0nXh6vt2vpxdKsTPqyETXdr
BIMlE7Y5cCPmqDugtZd7rRi2DHbFzemiFnm5qa37nEmwFfXZlTKw2sciC5CrMbwU5SVb5O+GGcwh
RgvZV137ZozuynTHBx6GsszOMHX2GYfzMWu+coNkKMySaTyZayhpxl7SY8KnctH9iGjeASjaFEZ9
zA+tUzpnBGgzHwv/ZufMccrWbs9mSeIfRT3aSnEGUYPziiAOUdFMJwmYghkjUOWpY0c6+9hTaedt
m65I3Txr1XQPAc5UFsgvKFwYqI37wG3AdFx5x69LjJHKdeOLUDEtkDK/RBwdFkSVbB9ZXZoJN4HP
DgXxTWI8Vgx02so0wI4o99boKlxUGl9cPwuszv0wk9S6sbs3b3HOZsIkiryHHbon9OHR68fuohOg
uY5rVIauxMbtM4Cqa+B98No5tsTayixx0vXGOP39f3+/4JOwEDx53Q8hx0SGkQrR12360MGhj1rT
u+DGSQLbECNAjccktf1dhI4hMPOeVgTlphHF/pMLgsQHF8EC660h82nTQ0PeMEmmRYsZu0l1a4mF
HeQUOvAySVnATGGhiRoW3Ahpf62Mu+m7ySFNYn1b6Ezz5jAatwUr4GPk+i5RePMZgjEqJ6SSa5cH
LZgIA9uacr6aE5COtvpOls7aVooZFaIOxxm4ay0MFClsMbQsTPLtnIj1rCRtqo04PDmbkZkfK8oR
7gEPIJiuA2Ba5g3NzRPtH1k1GLmAPLmldcJXGwea55NCiN77sRMEFwzPfITQAIf5tO4VBLVmXOY3
eLB0PycMyNDWFNHAxxJs9Uv0yj5jB6ElXpMNMG7j2ThHUfeuVXTdPjPnQLPftDk7Q028AiqK9gCx
H5Aw70wD9VBjZ1+W01VBmlqQZObfOUZ4nYE7+U9v7Ghe9Oizm7eFANVUzg80kWieCnGVdA8m3n+9
dbH8k/pI2AQaG81hSNcRBWRNP0OcoP9UYNewfrcZCa0rk3hvdGmIPGqrBvg1gTxA37giRVQb5EfG
s8fE3KopfjCQUcrhGcU/P9vNe5eiReq45EpCYQhDOdcItCMNrlusn4bR/TQqG2pfAtCmK3V/a9T2
kUMP9jbiRt6EKtzBI/8C3D1v8Y0xfUEQuyo9t127pf06aTo5w5BYsgl8oTCbVbM4xCx67k0DvQSW
cYkCrnLgqa6PMDJtEb3rxeNilXHQWfVVFzWZRjNToD6jCe5b4zlR3BgfWt2qG+wvlDj+NrGMk9aK
l2iwdlPG2H2K9R7Dw5/JCp/Z8c2BqwMCMxL75JnV1awJS0IHVqL5G1kMYlYL9EjtMwiSqaK8YSCS
RiuPhSi9K49v0SKZi/RfcOEAc6XbGQnztYpRqtY0nTM7Fxb0g1oI6v5zuZgfyQgUpTDU2R8+WcbU
cYiSw+FJ/z7FzZMVP4eo21Yge14Z/8wrdg03+LSHuAsJPy8WZOMENkgLPo3OsHZX590bJLljNsIk
MEd/NTfGY+iMycaMpzdCaeqtW5ISz358BUl+RJOJKhcKHnzv8GKZHlQ/cvZa48VY5vzCZxUEhDeT
LhHpl7mGjuK4y/NQjNMmBpuU9e6+NDAcAuqr3SZwZ2wiatw3pXBt7f6s1bipoP6tBhvMBZ/hVVyK
EzHJ69HxrWDRSVBa+MCuBo6smuyNaKl/2ZOBN7noGO0NUbthlblhxRpIcqnLPGQfUL6OX2y3eEb7
Lt4IOzs1+fJlmsa7x9BwjJu1LjDvVswFQ9gBpC+8puoFqfp+Onbik8BkZ6dTX5a57WGjFu/YjaOd
U4ZPdtz/QQYL1LIoX5PeetbHG3//P0WulhHgkwT8mK0m5IkBOpVhJgyWnz8zOCT8HcSPJ2WeruhS
eVJldhx8Z4Kxk4kAVhDUrsZDJLvWYsa5eY8lY0p3y5Q+RmLet960KSdmYY2PtEVLqhvbjjMbfgaF
eKF2WoqRY+qEDcrQBJ+SP1heT0QRQI4pw0lMahFv7AgiA+mnY8VvVEj3ReO9rj/dwjuxhIRlWA3F
2h+onwpcsLVrU7zRJCTNmjTud1emdPuFc2/b8JfbOnzSXYdCTkD44KmsvRiyul6o+S8DDASL6ZT/
JowYymptfECxP9h6HR6zvDhNFgWHUE4Q2ZPj2LGaBTvgnzVlFTGUaaQhqHqn++/sUcKLya4oZMx1
mPFJ4sXa+gNKCEeySMzK7HtSzs68egdM5V1y/CqVMq70BRqHRofENHtCrh1lcInS+W1WlpdZLeIK
ycZX2D+ZjsrPMnDbkA38mBagH2xlnolx0QzKToNKsVf2mpAd/sp/r30y76KhKA+SAebew81C3p3J
whmbzog0YKswJLyQ/YGcAEq4ggMh13AwpyByqBOFzI21qyxAMV6gsRvGu9FHb11IsG/Dn94s1e+O
wmlXNdRwvRzuQpmLLGUzQnqPxM/8cnId13fJkaAsSf6XrQxKUG+TNf6kkp8if/GVjanDzySUsclR
FidGIU/ZMCCu7CagcSNwK50yzgOyKJVFalZmqVzZpgb8UxM+Kp/FWpWPwwVrSxKQJskVi+lqUfar
emvixQL5CIFWdVVj55EpYd5IiMwRMeQvQlm5fDxdpjJ3AQukWttGDr4x6SvhDSfTxkVlxLblg6yS
S6ysYiG0MrWFhqu7Gjz3T9mZ7ss0EbdCTgoAARxnsVtMAUm2JPtKw3y62PpE1nE/vlgTd05k4lqD
2HRmH/Jmwwk85gkEN+JzftPsH5ussN/QHHXKBNfXyJckxIBVSdD22oqkgYWCuzEUP/Ei9R3R0itd
GevwCgDOnMEBzR0LqQl7kxHifvK76HcNKZEK2w7XWC6HdbXY8SNGLKju/PhLwU63yjq2FPFGQodY
yW6h9RoNPqwxWKAkR2Q2J1WzY/OsHOgTMlOUvD6Lki2wZmfTKGsh1Is3UqUZ8+M6HJX9sFFGxJqw
aRhnQGidnCwiXpPe8kCiTW+2kcqnUnwnxQ6p9YJjg4utK63u0VDWx858AHy5nyMG6YUyR4buhSvb
OwyRdohJJttw2WwAdH0Xdart0QNyQVUEfXoe1xI4kDgYcjIGJxuZU10aIVe3/aeUQ3ouHHEKtYYP
dtzuFyYnrQA+3VYIzT2kyefC0nZFCXjOivESdO3YBpYyiLo4RUX6Rb6hvZGt/LaQ66+Rsq0aZS5t
J69ba+zPYmU8HUdgto2B1n1Y9yNHyd+PmXr2B1yrk7Kvpu3UbJ2iOzQSzp4hbJzyNdKuaEohaE7j
T6ussAi2VjASzK2fVD+RXxRA7b1PCgLSitD7AU+KSjQwGWEoycXwCfFoXngEEvwJ2HCXs4W2+8ae
9jX1wrc47JentAnFBgfWN96vH8eWOo5DwHkNM8iNHkViw2fNX9e5axyomCf8s5l1lASTdDVRKyX4
fzAtt7xxkVG4zhexbidjTiuiUYqdN8H164T7gtBxwYgyPlpOU+y1mp9oPsx4lYFlLmuPsDOR+ir+
y9qE0YwlOpxIrTWM+oBmxGGTbL+yG7DfYn/Y0Nu+yMrMf0VXGRrFec5c6JdYqLu/Zurc2OhDPZ/w
bf6UpdvC7LYEWWr566DM2CGubFfZswkdrjZkBvwYyrqdKxO3OWDnLvB1O8rgjWcdyfQuUcbvziuS
je5Tpi7nnLDfY6NM4iOpDjqo60zZxxt85Dp+chxwMEiVxbzEax5BRdhoyn4+KSN6rSzpljKn18qm
nqsmvlPWdcPFxD7hz8lxtffK3g7l4xYqw7uL811XFvhKmeFTZYtvlEGehAqNzQorXmo/DPQpTnpd
WeoLZa4PcdkDxEqfFnz3QhnwJ9ZBAJXZLOLGfsETWF1dZdhPcO4D9KGX7zHzz2a9Z6KwDZXNH0Gt
DASKnYuuIzCa9HKtJdbvahTpPgZaHjkAAzSLjoP0lihIFE5AgSSCTiEGKgUb0KAOOMvMQY0rKHA0
6NmTCs3wrIjssuaK26mHptVk93KwX3PWhngifHvHK3WVUzHdpSDUuEnd82SDQmCMCdI7NHYaaOid
QEJuSTO9JIl+dhHTXUROGgNsBUtBFnJoCznUhdx87SzLO9Fl+StnwIqZsm09N7AaOgVt6MY12+Xo
rs0wVxTWYYbvYC4oRC3LfUZbqbGoURgIHR5EBk3ljCt4j1PVAHkDNKJS+AhSUykaAUqwGEu2s4JM
ZNAmEmk3V3hqmF/aDuxCj9+d/r3elzVIaagGzmqqfagUBvHorfldKKzFqAAXmUg/Rq19o0Z68RQC
gzYOrp/CYrCxTzdx4rSbv//REHpGhMlpgyNlDhSw6OjZCaqJqUOD2VBMFz5FnyFzHNWy5MZiSJER
WoLlnoI3MEfHuQ6VDNHuoMKn4qji/N65VFt68VmxONxm3vxnnHuLwq/77So6SA9G4W1kxBciMr12
JjBfs36m35mfkRqf3TDzD7RZHVO0xd9GxuhjL6MtknUzXe0a4Q+k1Yx9hwUKziwe/bn7MOtjVdRK
G0mw+bhAixVoafRDhAAJC8Vz1o/vUf2dLoCTqAKQrZyriUDUqvxlFta1ayH3i8G8ezS0jqs9G2CM
szLZm6RAJjprsDL8U6RIvXyEjaF5XyaHkjQ9C+234f5SMcHU4lc0Y2cdx/o0ACoZCO2rtJ5CGJeI
zcU0NtbdG1IfvkO1STBMGZnVrcAsQfqYo5/cn04gQ36X1HerobTupNQmjGya91hLvmi4PI+t0zRy
FfTTzKzWcruVmyTMl4M8T35cpV8DiS5q61pErAEzVMFRiMvZ8579KfmUVyjN08rlJdIkdBqTKaxu
k/Ql1N9DQU+ZgsEam7vsp5ywOjDBCBourbBwDqPIfjjOyeww7bvXOQerTNCNLelXNNUD1ewJ8OPX
XLnXmOE4R4b/p7HJVkiT7w5UV9jQBvs4mFbFmHwVbkFzb9K9Z2tiZbttFEseULyIn+wtAyILYEtm
cK+7veaK61AkxctkWQ+6nKMHu/L1TVvTtLRqt4Z4JnAsuMDqNbQaNC/MY9ea7vAj8RCtorF7jyM+
NWHxSbwmuWa8tNZgNrAEaesj/zjF1c2L+Efrgle+JBk9oDBDR91zEjO7k1W471teGH+pFNRfjSxb
cnwmPT25iS42HiNOhghp9SB1by20OHqk5dTuc1QTTZrEjDMgBTwA8MFtlCCXLHmUQRjU4oDzkjGL
3YYo18LlVHEIk0JB0p/DaR7LHEdczxerXj553N1jp1b0kD1Ir+bF4+Ou8rnN5JiQp7MG3WaeKuGT
527kFeDPKsZuCS3CG2Z93dR2SeWXIfqHXRTYjR8/jeSGbQow3mttrC7w7KZzBkhli6YSz4DE+pT4
k/EyyE4EoyuGw5zlTw3Z4SeWjRAIS/cnpGTAY1jdTOkhwkuj796Q4c41UpoImQ6bvBtRE5YD3n//
KY2rZZe2SHWHtN9YA6hCOefzoYWJ5JUmDRRw4ACbux40rsOgTx/0C39Ww+i1bOjC8pHwdqPezeT4
tQQ/3npQNMGMU3wT1doPNz8knSo7LKnbwDvJiHXrExRpURWhKrDBlXsRC4alnll2LO7JzyEitIu5
i6sEBEFZEIw5ksbux/UtNYwKbDdsl6bvz1OSfNSo5R/80m54l+Sqtgb/6pVPvBSXaQFX0NriMOYW
yOT5B5NadkTS1q3kiKEpi+Jh63RQaCpnOAvro80YuyWzt2Xj3YypvDqj1dxRa4B28gdsq2O/EU5+
MaEEk5AehytSyQuev5QevsFA2tCGNERyH/OchQD1zMbNUt5Nd34yRoRtLTTvTcra6ygN9Av67J4b
p70RqDYz417ZVl3h/HWMDekSJlt9497MznzAvVLj8iPjh4rgSzfsQ1Y/k/1Sblp99rlLtVMcT84d
ctDG9ZTEOYVm1HUwOFX8Kj8U6IzozLaJ5bujM0xJWcOHk77Ft/7OyPxUR4DYXFJpbK+aVzB+D4g+
DOoJgyGdxxO2woThrXTpbpZW/ioSBuUK2tt4N0x0kAY7kG/DSc6jDf8ElFySRva+bZ0HuxWCg6m6
1dkzOcXAjjOt3ema9Q65HQ5dQdczMESb7aAqCdyAaNGTNxC+ZMBVVwyA94bTQ8Hgf1saqw6q5CrF
2D7WQgYTwLAlDtlc4ikPU31rdzGRe07C2zdSY1lvugdM2Gqp4bsi/9TLtywRy8pT1HTdZgmY3nQR
FQfl9AlmPctpfaC5EZSZ7dzCNHlqGnszgkI0cz0mHdf6MHyAH02h/zQ2QvfCWEiDhtn/avby2GbQ
DbPe30PyM9ZR315wEeIU9Xr7lEPRYiI9BpNkH1dbYYaqYkJn5qMyN3uUYXqiWSefoRfHy6/ZM/Tn
wixezYrVolHW8Nne/5rfslBQW/TlEWH4C7TM+cjmEgYVmRm6tJnzMWg6VPW4KVhrP4QMdzdWv04G
XLVW95FDcWnBaeJl/ZKjVj95xl3k97ECIw9Od18UIWjTqpgYEzA2z8IaybJef3EfNRvOafreouLC
rnugnvqLJW1yQ43uwMd628F3GHN2bhRa+sCoKWIZi79InNDNWDvCrBAA12H/aKuTCiS7f68yeqwO
qyhJL222hcw1HXV00wFFusr+zXY+ZIBgLttbP/PC51AzWDWZv7rKbtFWlf7amevw1uN/CmJvgDsA
j8HvcwxYKLFWA3OAcyLA/cC72ncjZCgq2f1MpnTSe4RPaBIuEUUNykOSAcvxKgHxPdL+rfClJwpG
TOBIKnctnePRnrRP0y/LZ6PwgjFJRhUGhzyvzR8IkWfbFJOC3cKhzOWCSle3JEODmDu5SkimM1IT
Q0qOUNLM5m2SQLIra36mYSFZuI8biuW+qzaA9OAmKfFXPI8GI8tJbFrFDQxbXnhjGnadg/3Xaf3k
gVecH3ubTqn8Rpq0Mk21IJpK59bDSw0wZI+B09nTrlwaVUK24gjOWGWcqIPIoIImGpAdlTTOCj7o
LTd/dOOHvmKQppKu46i4OQ1L5mR2WE7/JKnkbo1oBZIxhD2eUxsutkZdhjGDTDNk6WYTB7U5QDzr
4d2GOX6BMq2WB7ZMkA4Ho91NULeaboGmLOVdsge69K7zymjc4AkasalH+9rDKBwR5bpOCqjQ2bST
Tsli1cTZhRx4F6V8KrzBAszEOM1J0uVNhDFP8bkbhHktmIGupVEbDFGJVHegw+7b1Dy3JIcfB2xw
G1BQ9b7j2F807Z0uuHunVvVXiyQ9YvAffK2GCouxSIK/PjaSCByPgJyDzRWtZs47Lqvh0+gR4rKD
XGul7x/8NjYOSerjkEZX8pCMdHklC6GH0KEDc8gf1S+Wa5EH7LnPFgLMlVF6z302X4Umw7WUKLi9
nNUQmGG2yfGj06R/yDNKgsxz9ZUjf6M6IqepEP1m6RgoT9hqiKNvhpV00j9jPd3V8ULe6EhbxK+h
nQaA1QWYHxaXfHYo1NYqc51zmNuY03AmjVjDCK7cpPr8gTb+xRCDjdA1/qgYDFqdPFAs/CReI7el
cyFmFCraUtTbRrQ0IHrIFcd1SuLEwLImYdMF8Mc+jO3e08WZqCIbwwdrTi/KNm7NdlMj1m5ELLXz
dQzoHZ/W1K8vjVu+GjyCjIwpX2Mj+UMXmO/+losxJW9VGw8iutmkd0q9Xq4xC1MyvF4co/zlAVSi
4hUvgFkeQ/x8a/ZZb5ELQJDu9CCb6Y4wVQYoIc01thSHWCwEfZGwvEOCZ2GGFEn6DbQHWP1idEdW
rb9RL/K5cBLjNC5Cvplwo+bGfY8Aex2aMSOlRn3bG9oLdqr84KaudR46GBqVibU61/D3DAb5vGkb
H5sJyHCZ+Cl3PytTz8sR80hINzNDQlJDY8SZUB4/EM3+lPlYBj2KhbXhWOMdBhX2lYJjqWUWi988
eu179xFkn38rfVZwjUn1VWfr0aQr6joUwz4lyp6SsztXWuieSkoo3+iZGFC4ZLYRBTg2fkLq4Jtm
Nmd9ZnWf+vi4YSS9uckDbR3sdjSRG8sYXxxKGA1nJRdBv4EqC68KhsxRSy9Ej7rkEFXThkdqYNui
2Y8sfXjNOiqwok+39Fg4LbiHmfJbH00zbhJaTW+y47VTWz9wZraRT0TKotHm5JzN3PKx/JWA1qyX
e4oF9oHpvg27+/gX7eyVmbWzm8xjPWZdCvKrg3q0xrUmrGZfCeiISWIdtJkdoZVIwBYRqEr+U8aN
dDHe2PSPaefuMVJbdeggqDkl6QF1ZC+HWkC8ygpOrRFHRWCWwnwJS9djYScvHsYupQEw75q3F5JV
WlK07WPVzhBF5eeAgGNP+wEuFsSQ2S3PDT3DEbn1vLbnwQhy9tfakk8kbceEbAzRJa1cDae9Hm3L
KsfsVzjnwr9EcRFtRztPN6DpivXiP8eSBLRKX97NqCn3XcZ7BmPwrhf+NWb9cGzZg62KLr3XU5U/
lYWxJpaHjmlY17bapAoMemMS3iB1gn+nyNj1Xf8QxaTCC6wMzE12vAtgkZN4vSSljnLMuwwzS0xK
7GLb9DW81iRn7mJwwMok3zmMeoJqoBOqonQ9d0xpWo3ZSub+5qeIiBNmgi3L7JShdV8Xk4/DRAC2
GTOlEg/zY4UT89aLR2TF3yP+jFNcD9824dWFDv0LGM41Mmxzr+XLuZqHZOdOjTyhpSS8cz5nU/8t
ConYuaEDLTHzVVMWXjOAcDDwtn9fyBbHtdHk9ia3y/nWZkr23VT5Goay0d2NuPfXsU8+kZP1DdF8
erkD/F5s2rE2X/5+21YZa7nJK9at5pkXYxzsC/pocO5xvAfOGTheF5KiCk85LA+F2bj3nPBO7pKd
ng/uyWQodWjLXB5tvz55MnkLFyVeI/bkNHDored88c6en9zHGfATkfTUBwWyr6xwt5m1fDRFqCPu
QaESoZRir7R8+bXdbZfEYaC0cKIjbQF8EWvyZPTtusxeIpLI/hhk26ziNtEePeYIO0lbWTapd3D7
ZtwVmWFuoqpDSe3ZjKTjhYyVkjUng1FYrLJoNjbTRTZszPIMgOxhZkhG2KI7dY1XnQm349kX+zLl
T0I1vfNCbQt/aSdT3b0CnBSAJ9iy4Ff1ubxHcRHCoifwedRQWm+dsgOtkmpyxR+QbcF5VCvhGePR
t1SAoS3QR7jGRmigZ6Y6aYJxrG+u9MsrVLqvJC3oCzviytlumhupWWMgS9rEeBwmfHYCHUaX9AHd
nn4kI/Ne1YCvzVIzHmYjFA9E+Bitdx8c5gw1ZK5tXxlwFqfi6thQl13QT4OU9SWT1aGy4k/5LvW+
PhT0ICz1z3Iw/xBPIbdjgp9zbNDC59lXSG7VaCTs9VgKHcekvnujKA4YWgR/JQY/umMfC4VTIQKr
3ZQ2SVFhn05Xnwdn6/NB4L7PvLeUaZvYuJNZ3xyMdGhuMNo3IfqnCsJ+79rQ4wx5gmEQP2aW+6Qu
B3je4YdV+5tR2tm5wALUjHT/yagTuOtq6LSLst2RgTDtWJXeEkAj1398Icjrqx0koKGZA4TRB6Cw
SCZnt+AvZokJ0k6I3U1MEb2nQNekYWXBvPlsNfF4nZBIKNAskShVSgkN2BqXjI00con/AM3CthR1
ww3F88Zb4uJejOVzPmYvTaI3JxPs2n2xaK/YG8BwC4dbXbMr8Q3EpsQTXrxYxJckNfdDX5+sgh1Y
SRzG1dfFfMWArf9fls5rN3Ik26JfRIDevKa3klIpU9ILIVNFG7QRZJBffxd77sMUGgN0l5RJRhyz
99qDOg6dfCbXgIELsJmtvXhVXeWiY+K0FIyV3Ip5aJkDW9aAsqL0FAq/3sVp9c+x5SPYMebMcbDz
ZuHvNA4oqlMb8PymYsXFmOMzmerbZIVvBk/ccSSHipRSqh4nLDcqZx7V50l4EZsRgdyOmLM7bquP
cSyLe+I2/WWqykecHDWvvmbBG2Q2G9ON6QQgtHEKpMhGBsvISR0gGWPRzXqRSVZIiQ3fjhGqYWFe
E+DyFDb+DWQYKVRbq0IjNLgbsBP6WsfZH8EEcgTHCtvOY1yTWN+l9porLzXSLQYRJPjQcJD+B2U3
Oinp0YdwvKapzRnr3iBxhMfK9A+w04YtfSS+i8Hb9Wb2NPkNur3csui/5XGqP/qRmhvJBv3MGD6h
NTtrh0ojziTa92JXFD6LVcieXT6BaUF3+QWkLrylg3PPY/wsPkGatelmrBYCm1+q/Qf3B3yZtn5a
QoouonD0LvO6YtPWjXPqOgKR8Kb129jrui2UeONQQM9fGSrJ7wSMrqTvpdeu7sWJ5PYnOWb9q45Z
m/GU+LckpaUZCiKtkoL5AFEcJavka+fh9MlNOaGCsf86oZIk0NbD2vc00UN6bjcDQpRVxvqiHWD/
29Ud/ICz1h70hsCGuuGL+Ku26bh6wzqYpBWutMsGNcGVg/rafu57ijqM5hfpE01gFxftFK8R1SjL
t+Ewx9HXIqmaEaUxc1EB6fFPgd19srw/kx+27FC29NgWm8EIMiw8dBrRVMXIDdfdVAVbWfufXPnf
avDmcz7W26TVexsZ7/MkGV/W7QVrC19W/hQr2Byg2zc68P6i30Y8V7g/nGxEG0C/Mvm62vvkq396
ZBpBJ7tqBmLkAfFO1z4sj6nX9rfUWMO5db+HFBtJUS3xQdMnml13nXRhcLD8mqlGxpzWSNhBt5IM
uijgOq2TW+TM68Kb3PPcIC0pc2XsauisRzSIzRlfzJstZkSf4RC8DmXBezWa9Xu7uPliott2YBbQ
ZeSSI60MTD6Y2MtPlHm4OxzcrxSdJK+Rc+qRNuU7bGFGH1OSX6qI5a69uJ92ZVhiv5IjRLqq2nd1
7K+WTO6VzHjAAB1/uiWTk9JEZZ6EyLpCMH6jk39lXfIJ6LBNC381Js5wtIFIoF0CXGX47kM78/dC
Gh02PFKLeukhMQjTke5fEsXYBjXp34qilM0Bq0XkDFwM9q3IoKK6oftEBDI5qjp840kKSTPOXsLZ
iAmUYnXmteW2oztZ2fikiSWevgYqD9lCRwniyV2Y+V8BSAeUN8C/3CjFSzb/aTv1y4fEN7hm8cDw
LC6xrjivNezwiOcaLSK9N5+jO5o+709Fd24YoMPnll4e4fAg4fHnxHEZvC/YVgl0uxNJLB+LbHrV
hnEx0NTYRT6sPTJ59w6BMWtCu1ZdAP7dcQmkLB3kZ/O9thvzYKUQrvzh21L9H7zxfCfsoNyIXxZB
JWrCkk2DmB9jeJO+Q5pY6NrsnHCwc+5m5r33RrSuyyTfhvcF1Wr+MIhaixcJ15juxt4eH+L0and+
jooFMCGMtl0wh692B1iC3IjHdLaOgw4YKeDJHJrAXKPu4WpYLE0s9WA/NyaVatFwpy+Ja6NclMAK
FTywFpFY+b6c/bXbyvH2xy1ZMLXzEq4SaGvvOt7Oo7DDcZn8zMgtdnPl/M3s4d4YPO6JqH+oJzfQ
pN/JKkN1kbP8aaruBMX+OmaglW2z/YdQE0du1Q+ntgzRoatgX4O2vHgWJjACCH203nV2AXU1oeEh
cWJy6/ngVV6zmqx8fqzSTWpMT0UjmkvSeU+1pbKDKxL7GJLKXFR4CHpjZGuXRhAeKW92M6banU7G
LwDF6CLS6QduZ7GyFy2mLaXFqEIfs7QhEiYxgb1I86beMPn/ZdGq+U/ACAFLcmD8Xu9bMtv2vTMV
24aSFxhkuB0Z47lWI48Mqpwz73G+VdmUrabO50bjukx4YKnRLefQ08qvTKdvYZWyOLQn/zpa5ryx
l/FenJ7wt5PCkJX5nm1P88gE9DITT2q01FDMiy6xyHlTE8pAnoyOSvbcTwb3A+g+UbUW1WB+RFh/
ZyQTH0BmthfFuKapWdymyA9c1lIs3wwCl4mYk2Er0X4147VGQkqY5DthhnrVZUMCAQ5I8YyZuI5C
5mRtcGzwgmxMvF46hJcWlDCWam+XpZxuXD6K9po3y3eCj4ypCfzDtELQuIFe22+SivjFbtmmlxqv
fGHvGmG/UzE9zwVbL65NAJZvnVuzDhm4Uxor2KVyRHKLzGiqqWoDlxjlGFq3wRBHQzTdtqEE733u
JquBnK6gX+INIauch5zasSjm++dseRtLVq9zQOJLw0qFVey+KKjpHFOqTd6TrmTE3d4ou7+Gkxkb
w40AFlsYAeVtMZTS+a07N71Nnza5NxvhGOOmIQxF5k25S7GArNDeaTJzZhrHUYtDrcgnbz3v0epU
cCJX5TPHI6zIS36a9JLpVE7kXIJw89sp33n1UJFGUgMDcWeL6OmRaw/n0cmsoQ36c3DiswEOPCjI
hD2IEU+oJ0cU3skTMJBE2hz9YDrXHfIJnapzKdlLkJ21Ranw7SMduNXOyGLb2XtOeGm0PjWcWYwI
0b1M2M8j8nw8V//mKU9ia7xUYnye7D5BxJN8lmb+zKH9mpvDi2iwJApjWQ2XgCNdH3aR7o9RmX4Q
EEpi5VuRNC89FKPWcu+0c0Bg6F9msnaN6b3u/EsDbwr5Mz9A/N5X6mV2yIBsNE8Cl8IvENWL79lv
QYCurunhVmU6S3dZIE5zhPi85xU5JJ1tYWhP5LPy0+QAsxj5Ud4zBoGW7zUwkFTDyLhlgWmWGpgC
6aQkhKjNkBvVYfZJi2W+qFP+67mwiM6rATWI+TlE0toXzd0NJji4zLrjYdzYcHk8u3tv/O6CLq1Z
qyFkvugxlEvBAA0yPiKodusiPxWp9+0ri1wsUtxXjEztTRWT7lXi/LmC1hBVw/JmBG6TsZmCctN+
qqC9B7miyrVRhzB5jKzx1wyqe49UOgdsFjB5WvUGFA4Pb5qtwxvRjAiCTpVNKKNnoN+H8hSkBpmE
ZogvpgP1U+C8XHvl+Ejxijs++3RdNlk8B/smCM5zP7FKA8wVaPdZpwTZzQqRI3Abvu4JJht+Ug3m
XOkIDGP4DpKxpaU59Cb7CTEfFeNXpGQ4R1OwDysE+GqlYK0eA5M+qBvgE3Vhx6wHhRNCxKneuT1G
4+wpKxElEJlcbABf51eMGDl8teonjI95aTPOcZhruqCqhIGIuWretAyO0DmQICsCuzVIyp4CqK/Q
3SuKUZuWOUv9XVOJtfTYrFXFo62AbxfqNiCqIM3EOQh2VKs8PNHO7gfXYHhvfrGBOVuqOo3OXYyo
cbOUca0uI6iUQ7lxRXy19WQ/mHUPhEdvRFgau64bv7QbPHcBIj8CC5nMlrqiQsXUNcEKxXZfHklZ
v7SSuXQy4vWdUg7ZKX+o+NeHwKV0GNGYMhNJEH5d6hlX7lQDx8h4BhECvfVZfVr+F4NJWpv/CTAM
FHj2ouzrs1fkBFzP2vvUg/U3sErYlKr5oIHmnkYw6VLZ7sYJmUSb880jXF2jUfcxBCRobmOy5F0R
7csUQQU7ZibBkYR5B/EakaxW9hZsxinRSXiox+RZFYJ6KWY1ZasO7p/7VzcmoszJOSpETv1UpXvd
Fh+Iozmbp98hKb+VmyLU7iEthfmDiVRdUq5MrXFMxPwUk3OybgvvpY1r2FP4B1FglRXSssolA873
P+uWx2pEobAO0vwj96pkN/hk1Tees5eS07Qsm1dUhgz0BEPYXtOBkRP4pXTXMlJMhy2Lz2ZfDIjt
2esh+HMwaSCiotzjNBxzPyIOHYzxYBbEBUD+VWwmV55kh53Vm7ot5XGc02qVQokhVJ1Kx/gL0Zyc
LYz+YzXGh8RA8UiK+ns3eO3eMmlNIFcrCNBxGDnUJD5xe8LYuSZuhQhc1Jp3nTQ7uk7fwx0ZxW91
zxckR9xSEJtU7lsb4afbXtcC0gMAaHHzDC3OjvBPYVs/2EnmQ0nyfaQjJO6IRZDJUHiHDqNwpkVE
i8ub/M8TVvt/iiiQAzOKowPsZdOPTKCIFYWQzYw7FWW2Mero6GrBisqrrznOc277N3jaZLjZyAtg
lz3aQIZwqLo3M8hOZrwcPgWqv4hGJ4sesbohAaNDJcaCPqflGWRMgugZHu+6EojB9GygRs4YuwL+
+nXT7Can6qNwgt80ZOMHEq1mVRIuSZNoBVbOXJPowXuPDzI5h4b7WXt8wxif/LVkNteW3bevQR43
drZrWh7zmAD73p7/CTE8i0eUI8DA8T2tJR9qM0LHUDGEcwyVjUfkIw3DMgESHXzEihS0FREIN4ZS
fC1TdNVk0A2eNV4HB10U3U+UoA/noN1IIgxXjMQRZKfrCcYHFUHA8Tggz+HxoTmCSefzW0zLxkxA
0Q4G0AP4E6ddS8wP4HWQUHHAaklxqhcMXwhScXctlWJbZQzD02qTm56/IbmJistm68+QoQNV/Vxb
1XBAenytkrDn4fNG9scEiBCEE7RImEqfryhc1DIzHKBx/scE8jUfEOK61sANYkQe1AjyPwN3OAC2
IolhGGqGKcgQodwo9heL463Ra0RpilisEo+M+lN0rtjYzQf3k4/OERm63XWUqJa6Fh0PoBcjT8cp
RRdnzCPxfwnrcq9bz7MheZIJfFCXpNRyY4aImazCW+EqwFy9BBHEnv1k2sObGLyPQHYzdwMhCTj9
VmjIi23fXP22JTvJ+nbdudkEDeMLVqZPvjmW504kr878mfByjwXAr6nkFp9gGEA8Ml4rcpP5edYt
wd5cySCMWO9u4oKfXwX2XxzW5OcZCuS5+lvjwtpPXD0+5RB4XsrJik1NEV7NIWo2IXjrrKtO8Usi
0AfQU0HjmAjpw0mMQDf8Z8XQikphs5ufj5m0OZcd6A7C//LNrr8hRiIao4SFxwkvsGhMHjc74s1i
Z8f5kysJaQCTIrbjcO5l9+yZTnho4DjTj3Iopqj0AwOaXOIRUWKQele8GCT0NBUVEJjSe9ckaKsD
JjBZtqAByTdYySHbdOm1gfXCXnFZYwp60RDSWT6aw0mTZbkai1FuOpT5G4ehZG0GX/4U+Y+WEKyj
aTwzbCiJ5X2IiuNIJRZe2+iv5WQUd4P7ELjyVn6PhvXbygiTFGemHxo/qAYftOO1GB7RhhiO/DXD
qaS6Kl+CzIWxT3WcZDwVmTdg0OE+ASYYfECzpu601MJodiUhlBHxgt6fSaLKtO2UH49rbl1kikWw
k05ovBHhZsL9NGNqgthLPky65MTQ+tCaT7Wwj6qx5tvgFjtV8KTlJQvYvKEj6jB74+ZBrg/5HVU8
uT0WnW7eCO+gYusHuiIifXCXtlCbLERqM41jsaV5CoD8MYxfloL4W+2R98GUBK+lwWBsW/rbY7D3
OOxXSUlhouLozU68fyrqxa4eH9KueesT/ErZgMM94YWICbacA6x4JHYkoPzr16iNInik0Mc7JKlt
GvwJyMwElbJMf3KSVuYneFi8A5E2HyJ77FBae9veLSGGCHs7jRqr6BztGZ/IY83Zea4D+6nMuCVV
DByGjQoJRhliuNhi0AiwHru3jbwu+AKuHbGRDg/mTM8H2Bb9t48brFHYR6ao2Rn+/NWVw9EUQ7yx
reUNDnko7Ukd65d8Qo+YWUlyKRO59jzwhZStDVx7jzWq31w90NUE/uHisC15h6IvV27Oj0DzgKyS
+g4uwzwrAneNkPYOWTcfK7bm0sM+5Yh7mzmafTrgn2VYm6eSvxJXFl8CsqiAKpe9y43UkfyQVO0Z
O9InoUVgEu2ar6PhU1nlkoXQ0Jak6uoZwTPAJhMog9BqVaf6pOv+KcLuQl4BroUUT/qcy/lYZEzP
JhuPXpKMW8Mv4rUdEGsyDtPDXFCjGjSD+hcOe8xkoqJqi7wBCblV8NXy/oyVwjKbDo8llcsOv3i6
mZZbiW/7OMUpQ7fiFps/Xc6gJu6tbKuK/E+ofINppkNMD6vvKxjYCV8QTpKaIdPOqUvr7sNQ0GVb
PnSUXQ3a3WNTxkgXKvqNBkGyrgb72JfWxIMhC+x1qPIxf5ABWiY7qyWPxarjfx4BDqC/1rYx38te
mHfxzvZGPzHOzcHgzxw++bzz7Mq9q6BbtBoxYfYYEersRfolJjBZ+IeoMx5HwRS8hx5CyGKdbCKZ
YKKxs2ZHYcaMrN9aSABeFEaQxyTUT5aVmIClC4LcvOKvXTvFrk9RFvSehSCpYI2P1gnXIgCR50WE
YTkdiKPgcSQTfCeSZNh6qfgCVmDj01IlKQ2t7cslNr47F7nmS8I4v27DOHgMI2AJLWyIOO3TJ09x
PygsLnuVsf9mSMxcP1DtIUqmXyPvi1OQG+sFB3on2HWFzWRv+Yizu7QuVrmNSsVRwNl66LKwhuad
joA/sJIqtqA2V3MC9DrO2MoNyrN3Y083TB6oCe1WXeIJG4+lMKEjD9VntwvL7diLq1UzMnF0ZKC4
sYClmlxGLNurdafDZoV22PnRJoniCoNQndr2PkX1TURaZN+h7aXbeMZ4jYiHWSwzs0Pt+xhI3E7e
gkmjsmxbKJu4aT0Uc+zvw3E7I5pdcUf717x/xiVMMZLI4eIx2Fhpo0Ba6SA0aDNhbMau3YR0pU8Z
QedsDh6VVMQoZtSvFjZcnGcQtafpK1URVzSyVqjGfj8JwniBapdlfVeSeribvZ/eoJgWAjvo4Oxq
e3xjonhoUuDHUQsloxG62gDJbJYlTrI3jwazj1ObhQcWNlhLx+UwsAQDMu4Oq6rFjhil/KDtF7Aq
LmZnNCL2XBOGNgLaHDR9J4uZVWq12R93aZPduIMJDqhWc+QB2DLD8zz2gIZcVXFGsUqfE861EiBE
GdyyxKSPsnF0RtYjDSUpsPPEigGzSNtycTWNzdMnrQ9OqmqXus2ryp323AV6PjEZ6B3LO9d2eiBJ
ZdkyhU8dPeTe7q3XeHi3DbTFsT1iPhHdIR1/Le5TeRgtIr0mDF61cxaRck6CJnyjEARE0LH2Xohi
kPEV+gnh/wwNCTsWnmyGdMi7WHu8InBODxjdcQXm1Kpz5hwjeFO7WQynWhqEJ5g/ft8wrw37e96F
PxbqgZWKzm7stCc1MtHEtsYgntYtZpYTFzVql11R5YsLbwBAikgX8iarcgO1HsKMfMd8HrQp7mbR
FjOXRc5umZUJe6Yr05jiZFgWodolObJ9dsMRV+x8NYIl6cXWYAlIbdWuw6kZTuR+rTPOJzS81Xs/
JuXB7ew/ZsH62WIu3aKdxG0izoWRUmd5xLtAnECrDwUtCZht8IaTbG7jKSvi4MupYqhzeb+34Wwx
NzfNPSK27gjYLma+wUY5NdwBSlj5JOVzO7v5zyjzl55EJ7txTETEOIVJKF4AKu0qNRpypHB1wkSS
e/Zd1on6iO4AQ6vUBt7tThZ7NnAdkafudHax7u/H1mDRpUUCMYW5pNmO7jVVmbFWrmJW5o1fEAML
IB3piCk+iJkJGXg4OtiELTkTcdRPL8wI1bGyenz+ExpVB78qA1xnOhk2fQ9derfqfa8/G+SGojF2
s1uUgrevSWsrFlRZVA/uG93h3UqjY2755nOkUHw2LAIoYbyrwrROn8UTk/GN454oi61dWvq5CJOf
qH3ItA+x12XZBim92qo4BZXiEWEV8qLuGwN1mIMj55gxyMmXj2sIac7CcerZsmn0ds2Em4asnVWR
p3hbadTWBlOPptIlw0309hZi4nuXA15AuifNynwNBwT03bI9hhTyID31UIEaBNgTV1sjqD854rsr
Q95FaX1IIAKzze0YvymW/JfAE/1dpzR08xCUO9qxRZfgMYKc/WmP0KDelAMD8j40arateXkfgqxn
W2Y9O6VXsksvWDU1VnWWKSh+2gY/dPQLFexjGP/1YEocq76fHyaI33tuzeZ/TwkJtFcHDePRSukf
oml+FJBWNlUFUWKck4ZFqViFcEXuo4MleQCk6A3mtlbBcJ4QXW/zhdTJwnDceX3yOEh0RiLsDZCd
jXFq4pQp/ChftAMaVfft2iR2R/vRa9zO9spADLSO0qyHHum9FE19CbIieGJcwRwcu29alyAfYOLv
en59ZSETQ+GuQeKiBgrY3V/ycvgbp1vNa3IytRudGielvkrjqzXWVDPdEK2MMrmARsexlNLvJUaX
YX8zXgc5tlfavWqTRnJB1jYvY+6SE8hpDhZcE8P9WzkLryQXCOStZUfez4zp81CdjJbFPmNE4s9p
xkpsZnWI6L6Fkms0lo3qolog+AQO9UV+U6YOjjqWNn1I2lEl+PGashJ0P4mgff3R2tH4ZXQ7Sn08
ywAniL6k1ZGDRyRYHmUbXZkkriJvepgZ6moNGkS7ztFtQNvzyp0w6z3xxpV7OcnXmMDZR7On1mvG
sV+lkshTopvAmWLZW+PkvSlJpsGQYgOBgCg2ruWiU/YMincznS9V9hLXZnwBp2QAA8SkOUXid9JL
gpqDXjBMKM0GagZGSTk2HXB6BatFw/ReqgbVMjKpDWTrXzSB3N1eIpGntvjDpr8tw9i00wyRajQ1
ccCtgP7ySPvsMmZx9xBM9jk83ZVi2QdLS7+30bjkMvWf/aKv6cyA8SXrr//+q7LT26k32Y82cU/T
7n+5cvhkDlxsikUOaSrPxAPEa61at+QY+8W/qP90Vvic0TpPLQYOjw1aVRTlAXvfIRuMngELVJ6h
5qYD2Fpjbu7DnN1QyIxE5EvMV4aJHtkXRrGSFYedGiwH6Y26riYs0ZmOLQr8LWfOqpf5MSOPaGf1
f7iUs6PNQuKxpQARtvse11tEhzaqyql99Jvxy/EYSrXMcmIySiJ87Ktg8pG9xxWkaU8Kagg4Ivjd
jrmqzWM99NFe2eG56Sv9nlaCQ7BXL/zFzUPvO2IfNdl0HqcPNvr6NJbLmdZ5rO1FdjcWShSe8Ho1
KPeYcxpwT5dghmwDtitWCJbpYj+UcIZTc9OklbUlY5ipi+hIJ4eHYJrf6PMw5Xf+ZxHNEH4srgxU
l2qfdL8e6mIfmVSjou6tCTSgAv/sI/pbjXYHZvzWggB+SSL9MjcQItgUE5iEfb0hC/w0G8mbodri
nPJPK9H0uIJVLl67wDn7rmTHFVjnvjOIVooFrwjMENaN6hIEHSSDxiOgxbDPoHf6e8UhL93IeFIp
DS3LqsJPh0tbULMJZv2J0A6uBTa3bPW+RERhFgJhX/c9Tj4TiEQeLMeMHPEy5+1DONiUo4gbN56f
Xx3h6uug0r95mgzHoG9jCsf2e5T8AIhdxXVKK0qQDPctQZychLqqN81i3fWFk+8o7sqrlWRYp/IQ
z7pTJkcXNTR74eSKlt241Ew3Gwu3cOn11kMucB57YmGWxp7YJ/TTl2rkZy0c9zaZIKidIt0jbKYo
DIZfaeUdj0Nb3WEbeXs2DkSrjED19IAHXDAZ1VFSLmGR7mVEGDzkWXwMBYR8COfpJkPFe6zNZguy
J/12wy7GqCX/RTOSUtX78TE2yGD/LxUx+iW7qbwMjD6uqlX//wfuhbWntTh5gx2cO0a5B7u1Lxyv
zkkSNBDyYkGr6jxAWkb7nrHtNhauOPavZJHpXclhtzEl//A3QpzC1V8UXvZURJT4il+0ggiPwItJ
fYPoKphq81zAuGa+RxMWxDBHA6ZDL7i7K8jK64bQ+n04RQ4jw85ZzyHQZ+sns9yejENl/pHCRLle
FhxOYENw6veHoiN7lsns3kXRhcCgijf4hliPtU1w5ER4wwz2wSJqYsBf1QhMNILdSa0nZUOnn2d5
szWFZm6xfUb/SICzqL7BB3Pbj9Vj6wX51q6idms3sO/YluMFaA4W7KQyA1acFBMWfW3dq6w2OS1t
ptMWGMOI6Ruff8CYqOAvTSTNoDnTH4fUboZhyj2ce7k2/UXqyezPIhNOkoBy6po0RxpSZog5kQPh
zgmhSitEu32zd6qJF1xsoLsjSDQ2w6AxYS1maCcr9uW3QlZ4KOwciUMyc5yagHhWY88ycEw5l6Tl
wKWZUlTg7TgdB5aCJ2j1ZKI6xPE5wyqAa7bzLG/tynCh9TQApJzY/N8fSeVau1imeGY4FtaiACFh
VuygjHChBYVYnrr5V9qxftFyOpISZz30FT54Sru8LQnBaXgPCvBrGx8h3Y6PY1rbzfMEXeaSgHG7
uZnQUDETEl07jRphxi6ULLyfqPmeG6acHHDeunw3Eg9bUId/z8ys6Wwq+15zoKxx4MTrIcl+a5wq
6yCKjeOMsXDNkMmE1GvjYlTdqxPY76NyLWyxEG88HOZTa81nJ17kZX1ePSqeXsbiw/DArDCHuEa4
ZNDLce2qpnj67//775+YzZ6yaqguk+zB6uRRshNzs3Bk2hJOI56uHBQGyrqtdgA3sRocb5bvEUIl
u4l+DjYWPsszjq76PMEk8pxWnmUmCR9ikQM12GL0yhaDfmfSpbrNLJtsRUY43FIMElVSPuKIL0hd
id9Hi+z3Wg79BdTSU11NwwGb57h3Zs1cJ6G6IYHgNXWs15TH5UYoz2tXeRofasIA8jBkQ/PAiy0/
SKx+mIpPmcXJJRr0E50oSte63CbDVCGkm0ZsiZ53IcPEvAAOfu0gnj1TxLjPHBLDGjL9MrJc9k4C
wBH5fKjVRfcTqgqjm8i+6glGSFrjx61sy2ZO0qXvvfnrtSK9xgnmj8BrOJMFJmNreCuj8D12EGfy
STzP2MtWOYkul44QlC3F4x9SRXOwBTmwdWVDxk98/dRlXvRYN/lMUo57ZGjunv/7Qys5rF3a3HPv
9xFiK6yD84aWGvRUQq/j6VptQmcqdyqE6CAiKsaRzvQRcoM8NtjEN2Xn3EMz8EDcDxds/Di6fAOB
k4f/DWDKrk9GtPwBMwMAeLtm2pb4Zw+ZKf+wZqOhK2DYV806L4j7bkEqpT0eOZqDKv2j8sE4+/IQ
FdLfAqW9YZvOmXc+hFH+grQZfSPXQuUAbOSCzO3+YjuFfUZs9+kLN0RKWl6HnGDbWl6FhWau8VlY
+acCutdXXbi7Uq/n1kGcPyfEq7rmL5iZb69DLk2CSrKXrH0u/VHkxLpaIbhWuYy82LoKjiNq5DQr
0kc0ZfFuZLK9Qo4NgcCuNngLnI3dovyo55hstbT7oNfOnnpJNwlt5zssRvfsDRPXnBxPAFPVulLc
sYNWPEbq6Ci/fMsjBs25G42fpCh9MDUmU4A0tiAWwWHQ/nNautNvyphtNpQ84OGN1zqTKVbb1kEP
FKHHVdYn09zgKc+aB0yp+BFql6QGFwxCZ5fVxgs1DXBH/pAVkZ7rLhGt2qr3TBStb/olZpzcjY8d
KbAXaYOAktJljTm43jXx9/GDVnP3IUJMcxFjZU4EtpBp0X3PyTRfdWq8UE5SJaC7fI4dF/NNn/Qb
BqwdoKa0eTR6QJDBFFZX21iSU7Niiay1ms1o9fsmhE7oJfqIOJcOZUCiKyvtrx1INRuuF3Pjjj2Q
9xkxo98ZJ+xG9lb38WVK5vlQDP58wlIH/CQPmsNE5soFPtJjKAgkouD5VUXwLT3ABMhAvU0Qoeoc
GMdt/V80eimhW95a9I7xhDruLgrtbGmisNWN2allkoBADG+aKpibxS1Nc97K+dSVzZftAkJFb4hr
1zqruirvRn7vYpk9kIMM88wqpq0t82Uu272UXNFCAxHJnOXX/xnnosct1far2uNtFEznV6E46E5+
jVH7PsEv8THm1MM/1wVD2U810zbYGyzfIlaVwn1eTmx2n7jG4EKRxjzS0dIJh0cAWpP0b5Exmmdz
RD4VDezjszqynxy5CWCN3vomOk0V09GBu+gD3PoaIFpymWKnoeRDvNmQHXyucWGsCBt44QP2H7kb
NHajPj2MxFpvwIjg92kbkuZa8aIFn0mVZ5dQQoKVZGczuhWHcJytc0iOmAIrZxXSus8Fo8ZpRuJt
RfIdW+qxZeCdjJX8X6EmJsKhvf4pLKH2ZaGnUX42t7qr3M0UeuNLlvLVdDyzZOPASGQlSDFQ+/F5
EqA+ZcUyTuRa71KUzTsGlS229QTpdTSS0JJhB++rKttb8qEvyFGpZ6G4Ef3slIj0pxhPtu31a85s
FNU+z5T0Txor/4bexkcCaTYQ/Z193vKvWqbjUhnO5Ln7bYgjBPFRl2ImyFroKQ5xbV1Eb5PgcC38
aGV3SGbmPpkvHSg+8SxztBVNhS20ihEpD6jhdYeJkpxjCIo0YEz6koxjLaVP5kjUBSlfgcSjx5fx
p0C7TYglkIssDUh8TF+LPmzvKMIoHKZY7olIokEn6Ki2O3g9/uOkHZRhuXEDAJvuE2zJ1FqVPlEX
HNJ4svZNjpGHqoLZ9KRjQu7Ksx1BRGiRk60lmcYHa4xy0lBMsUeDA2GiM44kYeyyqlI7ryqSo+ck
r2lZwgtkfL5pUOvNlOIXj2htYDe0bJnnJnurnTg06Pcbv72UnTgZDRrGyWAb7Ufq2Qyz7TQ70SWr
g4IJVSV4gbojccn66PYG8qE5qXYyJto495ri0iWAnv6PvfNYrlVps+27VJ8/gAQSGtVZ3mvJmw4h
bYM3mXievgbn/o1bjYqo278dxdlbZ0tLS0B+Zs4xy+wOHq94DHq1UOYyUpXz4dvtO+8ek7nGbIab
Titj3CZcEi+W2yPGVcjkFdEHuBMiucI/iossaceVaDPrgEYabYsXLVP4ulnjXKEUZwO8LdxGs29W
oCsidC2DoUCk5Nr8rvtrVCypsG9tjPKqEeajxstPVhq5RHBEXfJcfNc/TcUfp0BX7/vBBKFuaFhI
DV8jtUGGqNXMKPGq5p1GtT6KrDbWvd/t6x5YZoNdrISsVhC+tVLsBMCYDHIzZN109NzgUNRWfjTl
B4MWjtAh2GFZYi9aFEfTTn5l6FqammycuI3T54J3DhBHesvQ89WNvELBufeLolH0rX00AXzUtiUY
aoP8m2I7PI0qvHUFs07F7gW7hI1ygaLL5Bi9ujG88rz51aWI4H3y4DNaDQMFI1s+lpsFmX4XIMwO
2/vA3lWwj++BJlO3KtW6ork8hHEnNg6SFxcn+7FG7IdyHi+B4QAk7EPtbwOpwl0Zax4jJn74wMR2
oCXKWMAzCeZ/WbZINTWsthlP4MooIDygVPis23DNmtrfplZorCM3m+6NlAQoyehuj0W9idn6Mv9O
draahpcwgkZZ+vYvMcHJwJoPbZNg8sp1Y6xPRbKRzQQqM2vcj6ocytOsnL+I1KwdUFZ0hb5pfgQY
ozZe3jRH4Y+EF3rpE+OtZ5njbJ9iAiGwp7aHxMoPoRma97lpvz2jDfdeq90jzp5pJ0cGjWWRvZjN
M3e7dSADUoJFI3UmDvuPqbPQ1UUWBlhBytOQusm7Y+4RnM7HoUk+YJAfGsuAN1erPdY0FHZ+PG/y
RTyYocPDNx4vEe8Wv6+1KKKntJmoLNgyei0hzDMOKEMhrUCQA+aVkEn0/UCqqozShYUPesChAA4P
Ho+Bs9aBsWo69hepYT2bfpicg4Cf0UNL1OUKLYGZn50JAmcsAow1Cdi4dqQGrMmZHIjiQQJFcCzV
+xB+NG4kNlmTbc3lfjFYN7gi/erN0lg5boLVQ/9Stu1vzYSJoFLxrkuRDmUhKkQJwGrDNLOEk8qr
BzTyigUYmd+cHABcUY8EVXsXbvhGCuyIwqvQ9961t8Dct8x/DLJVrXrnW+4uh8GLTFEDS081BGHn
uQo1DsvIkKdx+eDolNCqGIe24ml3C1jR7b1O/zXKqT37msM7a+zL5IXfsUqxcc+d2iO6ec8ssGFR
HkI4acrrYLCTtGNy/rqCuVJgTzfdEQ3LsfQ8lS2ux4prfYiJedd0+PggiCYhyr5OiMeaon2Us9iC
2LIE/BmvjQxbRnZ4WKAewV1MTGeNgb++V1JwK+bhLhqFuS1yW261n8mHyHRd0vFQwjOroJGvW5/d
zE/a+e29bRgQtHzBzEK8scIQtTX6EJpafgm0avcq9FGbzqo4+Z3zmYs6vgAhe5a1QPOe9s+YSn+V
3D/mKPSV6yrRCt20iZKEKu08sE1hMohhTIN1Q2Lt3GYFTPyf/xqT8/+PJPnfRJLYjhuQBPI/R2U/
6KRp/ltU9r//yb+jSOS/HM80A9/2uNEt1+OLDX+a9j//w7f+5Zikf0hHuq7PdyElpKx0G//nf9j2
v1z+ksARaTqEbLsEhPw7KtuS//Itm/2XE1iBI4Qb/L9kkdicX2SN/LcsEs5KCx8dSi0S8TzL5vP/
dxZJT9UFq3PGl2Dm1MFQeId6RvxY2K9GJd/nFtW4bq5az0eHkSLZt+0RV+l+TJo/mKYAr4HndUx2
XmFS7gZwlHR1cb1nW3+aZNsd28zeNM1wzT/Mvl2wcWh6fIKqW2SXDRjalWMAg1UKA59O5L4MBoh9
MzaVZY/TYY+AiP1kdQbUGvZwLHzTc1uV10ZFPJo6myVp+Cw8Eta82jslDDaM3qRlGufPLnI+URr0
O4VY4FJCCGFKaYR3fIe/pnwJq6T+4J8Yfyznb1hH3Wp8Nl0K3gRN6BmWJTzx9DiNsbVvhoSwU+Hc
i9nKH2Z9cK3efjYQHBIovU7lgNDaQrsgIOhD+kBul6bNgwMUeu+rN7zRRGbvErb6jwhtf3iWKN94
BVFOYQFthfXjWK5zYIMR28NNlPJGpyhrYFX620IlLvLEDznieA1Dm2mqhfS9pMgIFe1Or803Kxte
RcC0Q+n3FnuAq4ffbm5dS3CjJZTGvuniA+m9ILLcFoaLj7YG8lSwqB+Gj5lgZT31i21++EX+BJ5c
p9+xuKkPNKnmOsr78aZM70E7VI9ENWKJzlxzPcPjyJq0f0q75o/lDSm7cXK2hRcKuFBortjxAgpq
LDYHhXqq+1pdW988iTjNrnGQQvCt2SSJ2Xu3euPDyo0esJcL8rOC+1lIJB2tg5pxxAaGQMZBfg1I
D2/GVxWUKeNeOpWsj3a51aGkUz2B2Y7T3KJxfEjwsax0H9F/ZyA8EmeOdvYUvfQwRB7n2qVdWmQR
k0PLgrEyT430pgVTQlX7gkTKudzOJK9dtGrCg4xbBiKiIKC1NcjAQ9WH9Mw/hN3sPfbsbcfvGq4V
8jhlbeO2V0dS7lBzm4SAjf1PCN9gyyP+Ikb6tSH27pYqN53j4j3UM3bHkKhp5Fkj75KA2eV92EFx
1iLal8L5oSbYos96jrULBSxAiejYD10g13M9PGsbG1tlyHwrvOdJKqKeFax1hDaQEIwAfrpLkVMS
fLS1LNlTJbbuLnIJS2P1dJh7UbGdhTo/ee6Xx35uZ/ctq33Ibai0OwsvU/BlNO6XWfBVDaVDlkox
dGATRUmdH60CRm9l3CPIBiLX1c7Q/sk1wR7X8sev3D0JoV8qErhEzGlVb9wOaI0nu1uGpPSK238V
lfEfVySf/5SdJQE0psmb0dXhox2uQ4NgmzRNX2s4OEX6229kdq87nJl+gN0HaekD2Jf0aI8StDwl
1YJGPlmWW7JlFQo+8FMHOnqDrJLXp4SJrt8lOgnb1K8oxBhZvWFCMI7FPF8s1rs722wvtptla78k
VclclFQ4P6snrfXvoGdNihN+ZiJ8UhYZqxH4Bio0UZ7zyHlihqg3SWezd27hdQ5RNV0GlwVnVTU7
8pXBvxhJwBQPDijzkLvRiQQBNVP1bAx9NipVAA2D/8LyCsDRIolFjc0JDwp7P9QkdlL8QWz5UkUd
VkX9TIu+D6VpU7Da72PG3GhEUz77K8qXW1JVCrwAkTkA6mbE+8K5EP4TbAqWmLvGr6FUeMFPmGfN
be4LfCGKgAsjSHYho4yVguuDoQfFmami+jR786dHu3GlUSLvZEI9ELZoNKWIbzJkXwYXPDsVvGKC
3aMv2rtLWnbx2mpaA5BEB+aJKL+1Rz3GU7VeD8LVd+yGNs2tk+0jZF4rQOJ4LsIPdw4r7O3Jqral
QZBfj9Eip+VGSHOuJ5NGpMteG1JzcIZHyvoJhxFVmKdGvJNufWZOg9bP8hGuwtTjAC0O3bKOMXBV
oC30fprGnR8aDr2tYYb1cfR5XjMtAgggmGp0kxucA8O62/XYX4bWe8mQum17Abkd/QAXZmXu0DyS
tdRHZwmWkvrP28M6EkT1wm4Vjg+ApnJpXLMtL8a/icDoj4QbOoCQot+yA9PFJKzfwgMkS8p3QsTB
9Xvmi1+NSN1Dy/TK0ebvgkAKhDosL6Qom+toYoIkg1BshQWKtSk/+o43Kp4mZw8V6wTy90xrHbnh
SfbiI58ZJiyhPSGD6VvBaGMob8zktlSHHizDgF7eHby3BqyxbpDtpcV462fx3MBdvxpDz5GOFaOF
0raTPPRuZq8OPSDeB/pHgX8ll9s6Zk9nsh4nGYWlR9PzuPFbvyXzg8vknw8NFq/VODaIxEf4uUnt
fnsREhHtgfgK52Q+Ftqz4EZOyS4d9Eg1Xh5NwE0vg2Gv9RAYb2WB7mFow60Xl/UuwND52s+pAIu/
BOIuf8TbPe5b2coNz9kM2BpGdT3L987O8iva2hGH9+K6EFDJzROmVJ/ww3E4JzadgykhR8/8FjZ2
YH8WGaXA7JbQzwQQp/nbcxBp//T4FOG3EXqrAjRdfW/O+wBfa2Za7Up59E4u8JAas/tGBBEnpVuQ
ZJ1BwEEMkpnhIwS8OflIPd4HG1Wnz8CbFugxnudNxywR/S1wRKt56HkcblQv77NJhLMgrL2dp3HD
0wPamSwx9EWsceKGkJF4uPI+IeRUoQm+N0Y8FZ2HIntN9xV9cdOGD/ncM1pTHWppM3nS1boU5qHz
mrNrmPl2Bu0xBkyHsRKePYNPq1o/o8ROd9aHzptL64avcyWJ4bSmrTuGwylgL3ESHQ7xUBDsqu05
vagoRQPT6FuOOhM6i2+vXTCQB3bwyLIhWOrMujNrgCWy3IyRTYKQxYgaSJr/iP7Af5yQtpA9HwFl
92uesSTBKvGtw57dTIuD02QeiEhrQv/VkUbAstVe12HWHVzKi50vFl50MGw6bcg9iid36xMFdVNB
u2PW/jeb8gy8SNRTNlVimXFyjAsue9aMwVUW/ZvXLxhmKi5n8P0jItyL9hegCeYevlXwAfYiaLHl
1CZ6CrtDPl5pcABNUpI4TE46+BhkQjEPvM3o20i0usY4k963T0X/SS4SGtIBzpLCrbuahcPEkbza
c9LMrFNN49ciu2YvyLyecCjkt86vhMkIgH7WNn7YXQIlHm0wOyfY/9W2Zsa4XSQYDD8D5uLxWJ6s
wEMOEMz8FplReS0FeAr5SQ6lf4ljaa2NuJNfeNheDzuWbtUPLM7PxqPIl4jQtkSgwG6fvr9mm/IM
vfwnKBAeoqk2XgyBoQB8hgdp93HImQrnFM/vSHWSFSMp42rpHjMxqRFqHEI85uW3W0LNdFt3hUBI
b301IS2twvEzDoi9bc36UcKWHOupu7Zmw3wEGRha3tS4DLDxLAEPw8/eDFdkD6TOYL/s0mM6m/KR
a5W1eJLXv/+BIbLu/Im8ghzOIFxVXsORowdxg31WsN9KjW+ddNdg7n3krkF3qJog3vPENQ8K5Ol2
CJ5t/FbYHIL5ZoeCnYqa3XcncZN903qs7X3z3ppF++pL4I+RIw36/crblHED6VChGKBECJFAt+IF
/Z19wV2LIIysqhd+9lvRRHDa+vhi6lK8zlMp7sufLPyAr0gjBSR6pFEt2SX+cNFd+uUzVnhEWm9t
HQRlG0w2U8JV7mUbr/cZqCyfDsJ8PrvV8GLIdNg0ZPNufG/yH2bi7R8wQSfnrC0eUqYbgeGQmLds
dV22mhtTamdj+J26YUtvD6hzf8wpU7d/PrgWwMA6fEAQS1M16l1PWsi9XT4QUF3d2frKwKlWnqdz
UBujIL9clNeovaixeNC4yiYcALs+T63HYKg4inJmsSJkDITnGiZ24JfHGDnqocgVxGk6PYAQ5FXM
pLsEi6RR2xKefAmIJGOaYbLvlQ62lBRX/4ucchttKi7vhJf94FXxypwocka21L8HmFJ5TagpwmZd
WdEKx4x3lbVv3VtoObVtvunQm36ZOV6Y8uYqEiAq2ZyqBLdV31bvXov+J2y8LzkM7s5efldxP/y4
g53dONECSz0i6TaPiXOCM/6b4RgydxIitwJr+r7x0GrkEdihMejWwpO0sg7wTkVb5OuyfPXb7FU7
Su8KYCXbVGf5t91/k1UgTlk/zFsgnc4pqGO06h7zsGoNXvdodMm8kdAH90GAag7Q6U/RVZj37Srb
FV3gk1rWPXXE7hL5XD6OoFy2Ha2Dgz2xRfOCiSqC4xlmxhpuJEhOL7NO6OHm4IhjbiRKw5NgSZ84
VLABd8WyFffBiifykgyQ8sYZGkwxIWIvF8MN6+kH4J8E+w104B6W5jovPmMzBMXe9k86nodLY7cL
gLE3v0p7eHftWj55SpcXr+btJe/M/Oqi+rVIwuI5IhP9bGqylf75//0EQ6+jqt9LqwS8jMSZyP4Q
U8GjfF/lXnDvMjLtJsXwTZQ+MqzxBhEck6hgwSDBKSA1zDaz5bC0a95CSXLhmFVrFHe8/jGXO65j
Qq467wXPzz6qOUXsdvQOeRHhG2GGv9fK4e2SDcsQQN9PeefntzRQIIn3YySXgrO4YciDtit9gP6g
ND7g53UICxoFwD4WTzXL0+maFB1KPBvUKHFdOJFC7JZF27dwgWDusR90N4wI9aoP5vEFPqzzWPmo
/QiXU5313lStfQbhsghOaDg4hR/zISFWZ0yHx84gjaU3wc4XZpSeFdDGM/l4EM6CmHtiJiyhX5yK
Iu1nIrwxG6iQrZk06/jVLqY3fEDZcziZEAMWonIyd1vV9QAUGSQwQ4GRWNUWDb+L2aZoxXbqAHml
FU75ImvzZ9L86MNmM9+1FBtwEBjEsvU0rjqejKvwaBX8QTobEWF6EmHePDDuwoXsENFSKywWJLjA
ne54Q2BiUmhHwXNnxh/c4zrOPhIOqyerISwnKdjKuPSePHlxZ7M2uxI7ZLPwHT/7yPxEMlIgv/Zf
0N0El7p1Xzkhkn2hbTBHXP6NV3R7BlTZtYh9UqWm9pSm0TlkFHMMRX8vLBbBK/hWeuckJPBoPTqn
tM0UNUZZPQcT2ILcAWmEkjuc1V8IzkUBAzWwFlZEx3SfHznEoIUOaieRqvmB+ydzy0OqZLCzXJhW
Zf6CkvSXbufPCX7Ybsz6z4c8tL+ZJqHL6xiz87uEjkxytxwBlNDMpiL47FkLoHVxoX2V2V/oA+iN
2oe8jb6BIRFuqOdxB9NnxvpaQTxCNaNCRZ4ID2aspnvsZguGBcZ50z2Gxiz2Zup8eQZ5AE1yw3iY
nQK3+q2tud3VQB0Z17VXz+nZnbele0YjQ6IkrOJtK7riBUfrl+XOSJpAlx3Ic5KXYZ+BdHzI8Onf
Q4M1B0CWUw9E/2xGWKqq/HlKhUdxxpkAPR1IRaHuyBD5/nYzvgNGeJuYbmzZxA0r10/yi1w+DAvr
7p8/BmS7Jf6gt1mFdjwcPeeuZH6sGS+da38CWcshnSjbO49DTLpWDMEltwkjYHumOC8rxNAppPB0
SG9+ZLlbNwGUM+MI3WcK/mmbPeo2aJ/tDpu2dsGyiQKvqJ0Gvx2Bzd8PgLZo9W3G6b6fWELNc2Gc
Yl+lz3XafLipOV6aJriUbAVf6p4hSue+wmh4YJk3s1tAiTRBgiSxM79YugPUEgCnxy655cnMXVYR
gDaoKdop+PTHIodRRJzZ8F4Us1gnhggfS8/BPOAyW6mrwto5HSusXjvsnCXaeVgtpyAcHMpl33ks
POMozNG+/vNXicwrKEx8nf6Q5Hl/EyJPH1JVnmRl6jPsWQDdY7E23G4mdisVz1N98VL7Ovi2++P2
yZfVWvoAtwfdHnZKBnjBR9W445YQPF51ntDF1/HWAX/xggYSwx0RTyRFM4xFj23b2a+oB7AUviwn
50ayjJYKv09YJ2TNx6eWs6iPiKmwUYhngZ9eyd5JMTN+WhVknA6JzDYMthD2SS6E4kbBwlBPYpOP
JrrDPMPDj0L5avsDRDtj5ALy1w5YKJuhB9ovNXBBVx/zmyhqZs01qhGyGSRaay9nh6NgRTDDJ40X
jTsbMU8InkQFk2cfp6IhBNuk1sARgGfbiuy/npWiVTMcVomYAMylG5HBc5y4NVECosXTZe3oyefH
sIjkFjlohgjwa2y98dw05pXc5S/89uWNwB5g39hsIJ4puaszVHK9PZUnEmO/sd8Or+hHgEJipgCq
RhDp5F0dt69ZH/iHZZv/d5yKbTVKRkSOaG9IhLgBB/WOZtHbeuE1icaczJSzGY/kUtDHAFAuim1k
k905K7amg9l+t/R2y0REfIpBHh38GEZp3Eeh8ovvf7hWOzzLCjBolmURMYwOao5OjXjWJhDX6VuB
5TspfpoxvnSqaiifWZwls31IuTNXZpyccNuzsrWNx0jmIfMy46tJfG6iOuBBjtyIYGO94UsuNcp8
d4r8Vxihb0yiYhfMRJ1MN0neoEyXCgnXHb0wIAoNtTtU9LmhLQ4jAYl5LTa6t7+aYaDeB6qkWsmz
Zx4ZITYnSdrN1gxZiusqOCVCkLJFp33ovcw5mDUXUIzh58Y8xoQAEJIBTegzf5VCUDA+XBtywYpr
fR9a3qcqgTeWojfuvUrPVj3BFh/xNbsTmRJeSj0RNB2P5DCHtFIu+wnKnw3KZ5DNEZaXNobOniYS
XWuqhicvsiAC1XgBtRa8bWPUQbOGM5mNTsGGAHc7WUlr8iFT9trJd1J775J4qMUML/fWIPPXwOpe
u6mMflks+mMj/MXcf7gw7Qhe29R6bmF4lMM0H7nPCwDl6boLWv8hGowt+uqCKKn7ZUZV7KXvQiTj
wxDE33nfvradm/Cz5CQgo4O+ZAmGwBCca9mU1UvbBxjgdHY1aJY36Bc+2xRzU06g8N6yiviSuDBO
mAo8za09bz0HAJNqWTcIqpDjJG0kjkY7QtZOqOxShMCMaIq9aTmo+WV1d5ohf62B4yurt4gZkGzG
i+YGELdaNU4GR0bCIfoHPcJFTRpGF53rPCgOYIZfS9fDTVN06Q4tV70OA7s4mUtvxXIGIzht00k0
YhsAyLsT/NuB+4gyViIyuuL2ZBjPOGxf4Pqf8oFyzhuKo9MfU7egFR+r5GTVz4iwwpNPEJRXmvYZ
QdC6XgJS/vkgpoPhpM1jEMzGKSMqOi1hKIWHobbja04ZuS/b4HlqOCJTlx/l/3yIiDhp1AAIhR07
QWE2WGWQdITz0PPENyOPMeUj8CLl1a0v+SB2LfGOhIoJRuqczzhVogtF4Ds/lUlPzUsjqRsM1fTC
Ko0OxUfOj7wWneH0GFd6vJJ+h6V7bNyDvZRwEsjVtuV6PqI5R45PRc05npOhahFdEdeY/WyMc+R0
WjQFmqnrZJvcX5HboOfjMUaqKp91TAkzTWDWj7r9jNL8wWPZwpNp22fxezcV8R3HUnzvFL+1yrVO
WFGvUH3NF4S06aPbZWgokDrDdMThvhQAaeM6i4fnexoDhGwFr4b4O4c1xlxuCLV19xH91tXo+z2F
5d4nXeZTIbQvg+jkJgng8KQ9soSnlCo1lbsosw23U0QdSj629Xd0qglmDb1jPrPYqxra7I6ebNPH
TAVIuUZSltTdMcKIec81gyxTETEsYw+ufuFdMoZI23As7X2fsoWqYHq8a8QMvLeWc7dq46uz4SyM
PuE5k5LyORwq2k3XRzUVXmPYyVQcUftgIrXBGV+x0MHvfomyHgQGXt20LYZrn0YV36mDs022njPo
m4Z6uIqSdLzWFZCLlN6JUSvbJU7tW0TKAbIMD4t7+hlmeYyiuAez4qRHE504vq9eLMHBE+hewok4
Vk7cgPps+NAW0ddgf0JpjgR2wJIxTmhvx8NsITD3ox5bERb2DUck+Q3L/N+sjZ8KOh7vyzDvtLa9
bdhg4sqMJj3BzNJbTAfZseuwwyszw90j3Ms0Ge/MQ3IwscWnhSj/JbVR/kBrZCthZg2SqiY/wqbo
SQFmDTLb7aWTBQVFGgBZtSMIiDYiKlxnOG6SJN9JEFVr2+EU8ksUXdHQ3QpAVsDuy35bRX69tek7
mjSHezz0+yBiTY2z/OameJ19vB123F78ubtye8a7DHztavTG9KO1in1uyoNBiMZhiJ2PMR+h1FjV
ti+NLz/o35gDequWqiwazTelgq8ystZ9JV700ipZKD93nmqsa7ufrah7q730x/HEGRdB+eCOytgx
/79a0ILXhuWUh7YDc2cV1ojvk3JH9BOYNjW4l2J0joFk9ZBk7Axx3DzUtl89QNt8UeCqbxWtZhUy
qSLRGdgPdtRVLSx8Qfb441lW/eQsHzwj8TfasU9VROVbIgE+i+Zv5ICyAFw+3FVrhGtKyIeQrKhl
+EAwtxOhzXHS6GRk9sqZqwfNe3DFLcMIzgnsdTiQe94OZ38eIsyDw7AK6jS6pxk3sTN4ODn6CP7H
HKsHv7Ud1IhWsTOCFLGVW2S7IHRRO4WmfknHAOmL73eXuNoUDnzYbO49mlXSnnluMHikFTq4KgEN
GyWPiZGmT0C+qDVhdr2XsPpzKMGflQKm14Vi43kdiFfmpCHJ39Ku9lqa7Bagu0sv2gsxPLOcejER
1qZT8eJHHqB2+Aue/NDYo5EhF09VaG/ndgCm0WMlCFn2Dir9UFw/K5cK0g3QSYVhcW2w3cGNUzxw
OmyilGxVbL2iioI+g6nKnv2bFdIENRplNGFGmWlOR6ul5cY4t+l7MA3h2PdA4Egp0AGTt9ZPY0RN
SXS5z1GS3FG3fcC7ZujOTExahBx1M7MP7qAaDSA1UWc7e8Sl9Touxa/M6G2SOjRubxYIWQFSQHZv
6HQVzvz2L3XMRaXQ5Ow4onaqdy1Lg7CYgSCBEt/GMvxdL+mPXvXdBUV+K3jIOHlOXtrQEm0oABAV
ftDgOKRk8TV5sUX2JiJxDc1xP+TlK0mWN8v078FCCDXkqFE9snIS7bOoxVtQWMR12MRy2TklRJxO
nzmuALsCfufZ4WfdY41MG/maGMGwBudHkj0sIlrTc1Gzv7biDxsVJxEIPdck45clMmOhvFouQGki
VZpNLeo/poF/QkIXXXWGdbPz4SkcqZJQTJJJ0bzw6VdijywsvCxrICWNb/GS1K5LTz2JrFKY5Gj/
StTLW3oG9YgzZ5P6JJ1W1fh74uy7BnHfXMmqZgs3paTEafOjqfKfVFNHh70TEf9ml1u5zH9igAV7
r3dI9GsmhNcBd7HSZvfAxdEsMParE1U9IAjzxlj3NI/CvUd9+OyxDSFaNQnW2IS6gxoMY1v1eL6s
tgi3RdjkG5rAfOulFnw1+K2+HXwGrCjuk/SHk2M3X63XvmqY2Gg3jOdITJyoyBF2MzJ0HGltcwIC
UD6NnvdE8Hl4q0EDb3koP+eVEmuIwBEDFZO2RJp3mjMOpQ6QvGhYMVnOtNVx698noesjZqFoVaU2
xUaU8i+zCjE5FvGy/pPMdbsdSdnswMNZhOYVlvhgWfVJJtIipVxX/ndA4Eg3ulA20yu9L07l6qnB
lpSYbHul86OYcYxkvftmOqJ17O2tG0U76MPRqfWZUZINzTKY91t4l7EusKAbfnlKhbj7LIxviYnn
q5Ap6vMg2oAFr85EjXd7PzZ/OuzuZws299rrMrQXJg6NELImc6Js37ksqxoMMWTdEYNWdqgRAb7O
SFADe9sAFtoVceFvRsPdxHatN1YafYSUN0xkeiAGLv5dy9IfZoTI0iOFfB0HejxYWBdGBscJ4TBR
TGhON6PMXMJLvMB4MFD56RqNjzWxkbeYBJKEFQPR6rPvXHOu5whbktp3r6yjdlllceSGUfQk2vyq
QWRxhjBR79th33boOaRmFjPBXWOo5NlG8UydVJvFz2xHYge3994wL4HKmNIS1AyD2g6d5QOApRlB
RvUkQcb202TDebEwmne9cehjLFhpy78uzT/+ZELgMGzMa4E6+30D/apwDqSiCgAlQ3dgt4ohlWD2
i23J9Oy7VrirQMLFJcFYgQsG0VsS2jzy8tjPGbR58Z9kssqXWJg/qH06HEtsXDPVxLvW47S13bx5
M6xB8fhyvYPC7rLG0hpcgNttbRdSmQK5sHV6uz86DsgrbCrZWVKU0ehAO1zKXPhH0a5ruq3BjPBl
Lj8cQhvsRSm5JHnfxPIBFBIzB1iRXpT2mHINYxUGDA2juZb71vRGDCXmcO9sEE6JI05kWpwEz7ld
wNRrwys922DT/9T5/MQ3YQwwIKLonCp/ola/JemtYiwxp9HnuAzd81QKoIWEoTlRuvJHNf52kSi0
TnLu0tE9gqti2Q4uIg0FmovAr4DmZy1rvN68oeh69BSMAM9QAdmF4xm2kj6lTLgbD+aSH3AUsbvH
JtKBG2PdY1rdW4oSY6XC7skt5ouBL2Brev6rMUM5ZI0EqheoKeIYwQYBjIcBNTDSGV5S3f0kOBA1
pKS1tLF7+6P5NFj5WwPJOfPav4gYsT2noMXU7zmhjo4kzf5EK5I43TEvF78oXGmo7CSqejzwK/hr
wLbsP8QhE6S7dGYEx9cyPnY9FUNrTfGqETWHkI7edUCiNf3LynYWEVeXg4uz5mZTpkRw1GU7HOkz
IZOM3RUdB+ESucsPnjJO6gPtr03KxE05C3ED4eDN7wyZ4S01i8fRzX7VV2Ixrqrvf0vS4k1tPmGd
/cXv+OSESNOAAzibJLpzKKSrZOizVea2aifINma5h9KHfOoytC+GCUrQpFPLHVQQcxZyvROaEVVM
wEsUIV7sInNkbFnj/k/a4FOaMFPQC87S+zXG0yUE1UkZnNVI/SHlVDWTq1TK4lZJdSqkpXmobeTY
PZO3QieaR0+GWQzHiM0k1zFrZIlqvA3r+WDI6SxGopj1oozpmuzMGWvchsD9Zfva2AfDyfBl96DT
bT6FBZYjwD6V6V4De++lYXUIZszhc6OjizKqBzNp5KlmCICbsHsLWaGDs433g82vgaH9FcvAlKZX
CxnVGGGj+C/KzmxJbiXLrr/SpneUMLujrVUPgZjnHJgDX2CZZCbm2TF+vRaokrqqZK1umZXRLm9d
ksEIBODn7L3XrqQbQXtKfdx5ajUa7i4qXIwNMan2KbVuaKrHoMjORclJjSMvzyV92JZxcILL9SEj
7N8lNLLUlecBtLnFJTsT7j657pzszaTlJINz8DlzwQMWb5Cfn6xWH2+JxonBw7lvmwNkPzVnP0XJ
ejXyujcxwxHmunqbog5HH/OsP7aom53wjo3DqiGihHNFAHXJmFOno9E9m6dN/BiY7jvJwuRs8+kz
AfcnTsjH0h32sZVjDAjrZ4F1fRU5PZdkuKMbCn82C7N279FdFo0oadpI1tPmU5oJG/IE20SSP1+z
yYX1EgyJZKZwpHfmZV/Dovz2cL6B3+j9UY9Y/3PoIfsZ/9LFTlr5ZbBReGgc2+iZoLp+gSsULxSE
o5KWCMaR7HdjAL90xuvKUYiq9yZzpj24pYA9J80YhdlHDxhxl2LL8EEXZk+TmIPLLI5BUqaOt8Xx
CJHZBsrWdf3oC5tEzBTxhYyc5LOyspQxlgbAOswoxQ0D+3GuP2YHp5lRxv6EJfMz7Z4J5oaHWBbP
+D64oIMPIzRgNXUU3/ay/BlHSA6cUjAkH4vIgWRnFo+E1aK10ormB+t7Kkra5yR1u0+zds6jCbYE
EKTBYyEu1rHShvuwRHkdHaKCGxIChgXDiujQ2dbbVBfegacchVs9ofXAY8YFVFqu0AecFfNNuo7S
+E3LTW5V3YjaNRNqs+GHmjwqZGLe9eHbmgMyaGonUrvwZdLOoJ6ij4IOTsAWP43ao2k0LuhYKAEK
g47aZa61jQpg3VaGqdQ2gGfORNvqXrLbjpNNPmp45GrSyJ5u/gDimqC5su3p0hL0umlS8AY2RI/k
Lo8x3nUmxTUU3xREE4kVmDe6ZiIIfS10xHPLkpqrl91nXj6zjXtaMqconNyXkC+JSQhIyGMf/C7y
tUWaecdZ4Zu6hWijs0KWNrY82hphzNHqqp9U09ss8lPQoVX8EfXYrmuLGFBR48ogGQFdtvB8I6LM
vZd8rGXxI6/DYEeQQ2eBtzRE/JCotmqB7Seq/yqr5nn2MGMbSMI9JyePsfXExTKtWrnHADuuPLPZ
yqZ58Qx1DkevXuPJXA8MlOmYL6gIUi2MzBb80YuetNGaTy7dxY7xmnNjKKfgXX1rgfXe0F29kg72
26h0H0B9dswv2yLWfpr0SbKGAN5AjdzOrBiQiFr8EXB/TB5TqvyV2zpB/Ez3J8zytCLE1/6qKd7I
EDmb3FgFAmIOeFInL4MzHcn07S1FVs1ti4VimSYrK+4Omup/6HFnb0EzfoSxB3KPzZwq23ecg9Z6
KTan9AMlrPf/LmJw/1/2/H8puvxexoVq/8d/M0gN/KNr33M9y3OE6+kUnLru4ur/O9c+i94653Oa
0WHbdjOZkbnORiFJduG3QGQBZA2ZoPFQJnVtR8N1xpKhfA0wcbkK8vd/8nLE//VyhG6hmkhPusI0
rOXl/t3LMeF/z4FIx10Jw3uV4N0ZBnpU6rkH4M9afmPX6RfCFw8LA5Y7qZyKBrKd1rpfotC8NWg/
Prrxh9sEXJKmsf5PXh95iX96u8QSbSBLStrC41nwj6+vchzW6Hk778YCilsqsAHR1FvspbD71dA0
cPHY9q3AEt8V6gMZ5fZtEp9mAnBJ9gtXLXIgaTYDlgGuyD+v7r//Gv8V68nfPs32r//Gz3+V1dTE
OBz/6ad/vcS/6Dcqv9W/Lb/s//xn//iL/vpc5vzv//mf/Ie/0T/8vvzxf3t56w/18Q8/2fxJxTx0
X830+NV2mfrzGviLLP/lf/X//Jev/0q2xqYNjk/qP87WXD6ij+ajjVTzDwGbv/26vwVs9L94hmFR
gWkblo6xwP7fARth/sWF3+M4zC0O7naDL8m/B2yo09YdPt9F7MM1/+8BG+cvrvEne8ON17UMaf//
BGxsntf/fO3Z0rYF3wmI36gbYrk2//67wWF4VDSabdwFmdLMsXfkoeMdB5MQ658f2oQtmYHddy7d
9JBW6iGUeX4GnPojHsPyqEG4x6K6yoJIPhpJZqCpsxoFJngxCUvIZJBXZBMejk7LXQeIkeyn7s4b
gNlF9yDNqwaPDAc9n65X/Zo5tY03eYLSkP4OqnS6AG3C+j/Y4SYywZaPTvaTnsuHFk8cq2gK26Kq
PuH4qE61Tmp4kvOnkys2Q0lHs6jLssum3kLiFTSE7m1U5nCbj7CBEXx5oeygvTWVvmGXcg1Yhx3R
0vGR996Lkc7y4OJ1uzskhMu0q9adW5R7keSvs90QV+66gtB5JDcjb/Je5COZEZsvY6cI7xq501/Y
8KGYCAzEJcYXgpkzfX3VTcHtP/Wt3R3HpVh2KQa0W4ysmfdc66JlwQhSSKh72NnwXQNipLBYa0H1
mTZL92lI9Pax035nLI1KDaBMZSn66ut1aDvd5Y93dGkWvvz5gUhpjB47974W4zWL4H1uYfQx3jjl
rsrC7pwkMXtEZ4Qc2POJ5oguMoolZHt5CtzW4flmT+tookuWhg8ipFns0JbDWhXcOYFh3bD8usp+
sMKkG3AhMVF78SNDGCTx3bVHM8e/2wstvIRWuGBjyvonPDaIsEgVg9K+TAt2maHip9Hub5GXe0xj
sngPku4RykrxRlSKhzrtFxZJ1+0I/2yXTXRZ0r5YPRBhhmFCVyMjfSbx9xpLNjvcd2Io6UWYsqOh
q6/S/hhgkP1MbNrpyZwBY+jmTRASPS7syI9hb3x5VPUMhfOgW0Z5Gc1+XLuDxUFD31UDNdRejbpg
i4tVAPxHOw4P5QUSdEnWwxGX0mFH/1NS8rXhqq7OtpreXZnLE6mOu1Nr7YE/NedQmxWnoEtfA2qB
m9iqbx2X4GHBBVPsI4dHdgz4oikd/j2o8x9TYF5x3IlLwmRRw+IC2azmUKB1O/Sra1sW3WWsiHKz
/uOgmBr22RtC89RybZbWhGM9ao+AHzS/njKqTQIxrlTNNiMckvoo2giUBDUa7sihbfmBzM86nUrm
6kJEa7EUcjtFgQTuYv+yyrYhNycWBY/rtkQGdBGsNvTUcwKunCuLkV81yZgzFxLfmcDw1hzWih2Z
KfvQZtPdbfM7VJT8JcqqNXjn1s9xgv4UkgJwK9Ho6cbINGUBxhvkoy3/cGsgmKzlKMQBB7m7hswC
LQB80Nkyrn2P46nTgPpg8vqmAPBEf1m5obmcjMNnbrJEojBlOnV6Y20chdG7SSZxC8zx4KTVPpyz
4c3i1rFKW6InU1KpLRaorWsNxhtt4c8EuCigdHN6WCj1wMYmP6c4uJjetZ+k8c4+gPR1p/enugeR
XkRA+DLHNXwnSrpLTyP37A38+3SIfdYyNbtOSJ48LMCagcRq8OLgZEcGMbE3rxRmYW0W4RGuhQOQ
L5sg6UwWhjMbMxbjykAn6wx7b8nDGClN47FOrMJqMeAPRbDNuiraOQNZRa10tHPrqNtUoh30va9y
4WwBAiOMNKDN6r6ZDoNxAztrX1yGrsHjGivSdvCrPPoiMXwxNDNmR8GInJWsOKr+rS6nXTY6DfW9
YHrmQP89Oe15rhGjSi06ugH7j0n6Jr6zEyS7/Ry6d7htK0918c5LAyou6kedjdqucPMH0x3OrgWv
vSrpPdQ5+cSMSaPWnMluJhsHPvoqmis0xuqKAS6AxcGpeJR6BIRuLw0yEhblFCxcnlUIuCp2Jk5o
WMNZqzFx4stuKMQyY0oDrRZE6zxy9KaR2ES8ZU03rOMqfqZfdYclABGgA5hEMWzlmtfJYmy29OHd
iotPkk6eb+bJl8A+yKaSOa2fvyf4szIyNKDOSlCnAYi2hzzqUQy7krpzy9rsVx3fCMiQiGv6Yd8D
u6YD8QWW8evMQOd6NHo0xD7Is8Y/+2jc9xkqSk4Rp++yqSBW/5vphzeP3AZge2NrlLzXUZJQ16a9
DGwiVECVz+gJvrwLU9G41nGUHDOZXgSDhd0tl0zkfhs0Rh0nk3jGE1Oz5+WNH6fgQUMSkHKxrqaR
Lnjl9AANjfNGK0rni1hiyfaio8GTgYqdZXEKZR103fxNvmXprTIBXdSfNZg+4iWxJKS/wD7YKMF2
uBLLmrYVLbH8smOW6PeBfNoo3MfSg7UywhVNmnPP4E25YY8Ri3KOoKmecswzqY08BSAZ87r7IOo2
XpHx5SYRGs+4iu/gBbaWR4rKSSiTkyFUBeNhViGkb4KCoWK1k2ZMWyI/WLnpnKauX7NeyI4usYnV
VDgJyCRH23ZlbPl4guOtJRHFqqGyH8MgpdMI2+E+ybIj4BT7BcVzXSYuMQxzSU+F3iZqpb7xXPMA
d9ze8pv+FLUxbAYbGRUuEiEnesSvPYCUy9C9hMhMZxVZ3UkX6gjGKrPK+pb2I7W+sbUpDNgw4N/S
PQvxpbGgWZeiiXcxZErCcDNjsBh+Qi/ABwCkEQK2R62IxuC8ThJzV3K5YZYuumsgB/alerqzwbBR
Nm6pR9BiK6o5f9WO1zw6EJ158lOJVC9tCWldsEFc+GO5MW8nrrp9mkKIZNfAvDqr6yDAQurjMe+M
6qVz7uNUFbusqPudHqAtS9wZ/lgN9rmy8k+zl8AHF8CtMbbPnXwrIQfDE6lHSJFIf30Do2EYoIDG
+gHIVfkxi3bcFKIbkEbEh97l7sVLcaB2yznSYYei527jc158g4EG8VW12xTfpl+1iofnSP9uNFSK
Y0lSwhaAfwKHM4Z2ZTUoEAaGjJjueRcZmJBKecUCJoA5S3UUimUvmqMbueohjiv9gQvDAHFdEfBd
Yki6GK4lK30wmSNW9lhSMm3gnDKAbLh6/TMuHbiDAw0IVq7JTWor7xSF6cKEyXDXTnJT2N3VaTHa
j+6QgpGbkiNAR5+j8kT3c7hmMm5uEiB9q0PRMPnITx7cBkISKEhjhvcC/dckCOuHFraaXiptZ5AL
3k1a9WqNIaUCJhQxranuEiM3j1Rn07c41gqTLqJ2kTl5f0Y2PzG55SAA3hJC5OPE5IjfrqqMUyg0
86xbbX8gOEHBeBKfct181ki2HIy4RUkywCulTbuJW7O5Dba9L7WuexwZmLny6/WUUqHX47yz7J6h
HvCyL4apegqAZaQcUc04G58nR8mdXoIvngAW2lqo//CsZX7IgzO02KszUJphRpPOd6zzh4RNaIm0
cQr1isM+1plSKAk7Bq2sAcGDd7cm31KRytfB7hNH4CDC+sDhBmnB4g06OCZd1/H91EhwyJYYaiP3
OVF+XLbsogbj1Zm4vFL8so9hWpH3i3JAXT09jrMYE7bSQlsL/CV+rdePk57X+0ZzJSSBo+m4w/MA
GP1ajM5pBm4y4Hy7g4r/g5ckJkIeVFmnzJS/hhz1hUQe+xfXumNx1NYdQMQtArp69ijo3RbSSX2n
G1/FTOX3nxRLUdGay5aw3pJJqNd9bJ7VfM7IDgxCm26dzoEnjPQ9VkpvM1P5JVNjuBeOA0am7RA/
6pA00ew+jmrvdkl1syrqR9vyq1FWexvzxY7ywrhkXelOPKo6FZeJVPQaK1JHuTsgULMBoNvb+AX1
Kpyew+KpIbG+naYGgHxewDZ2Oo11Z5WcRJDka0aJbeJwVY1hg1GiYZhLMD2sog4qLJjkH5ZJP5SX
QSwaaGbET8k3iCB05fdnUdYSYXQpV0+3CXUzwxTtosgaDvk3KEWkIDqKBiF6MOCJ6cPm+tbs7xl2
wxnw/XRrZfk7jN50PX1RAW+GQ86UtPso8JZar73hPZsaGIGE9+cxuEgdykFeC47mzryLO/jAiZY+
sal9TXMvpd6zpiwLUw/wcLXHF0LGXY0kKIGTwovPU+NhNOqvxKV80M6pHYnFe2Vx9+X6ISWVmntY
LNmGNM45wnG3WXhLsYmwNlFPTmUBYT6odUvQt2RVPDv21VKSiH5EBzKumgcXkMpLEbzPrxSrJHdD
TZgxHLrNqoQ2XZnZl6bTUfk7j5BWWKw0PkcEl4aXi/mrJVPpqCG/BLI/GmOS7WF4pFstiIKdHlHN
V2EdL4bKeqiDZDcxaG76jjJvUowctkZH+pHhfuhM/zdXcby0x+BMxxrFG0SzHkK2775jb9TgWmez
hR8wtCUVf1l6RtejaXS5JjvlHRqCuXuX6r8YgeNQQv86AnRdh2z9LiYJgrOGNwW6hUa/V8GYKzFA
se2llNKOL8RGoS1b2Qmm8c7tIpopEZfuNFvttLGaDyA3KR5dPkUXi2cal1d3xhzIIzzbWd7iAc+f
YH1Zj5mDYsmtxvXTofZuo0PBhCW7YFeJSruWBB9hRzZ7GSAKRA14MzMNF9aXyE56Lzg5xC3NooZ2
re2qPmYeNjTYgfCnde4k4TOXZX5lYEYCGZkLaRLw3QGGsDFByTPNDiR73nHPNyPv4Fn2u9E3MC6M
qLtX+bDhmRweBkeeyiryzjJy3xxRzEeedqDZ37q0OqIWDh+eZC8PYDYjIl6+8rcdz45O+7NeqXsR
CsK8kdABSPRYkaolLW/Pza5oZXZGWjMOJHBTGl6KHdCLGOaJXTxh++0PFnRIttcRO06JFo/b5IsS
FqZUhg3XoQYmGOBsirhGX41I7nji2LvFOaparMcCWq6ntIPL6y1ldTacmPU9uVfLpqcwn1jiGFO6
q50g9aPQOvRxfq66T6qYn4DIn3XeuFVniK+0sjq2McPDzGQ5ZyWtCwP42zJivRrQhSboU8twSNSg
NbMAt67mGj8y3A2ksNyra5G7p2TuKR0qce/26SAZzmvpoNrico30hHFdzlsRygu7aX2r4RTw8/pY
ZyRJGHQRsft3eGwAyKx5X/RP4QKr5/yeUUp0Jo/6PpkZ0f4o/L2wiVVKLx5l9BQx9C55RXs8DFl4
Uka71nLdO3St2kXAHRb1BuodpbiOOX0ZRH2WEj3a4ohPUhHOdshNaUowrWTXuLQT5kN8jTldrmfb
ivwCSoNI9J8iNCRQ/fEFW/5Od4FgdtUGCgMHdat5CvICzbqxP+VYPfRq3c/VW21Y3Rp89kvf9z9o
WGG/hxW/wVvGcuAEGvqbcuZtmKQW6r4y15wiL4Ye5bugsL61SGH9q4g80dDWd6G3Z/nxLahp3ZmB
rq1yyu82IqyzE5z4HVxmiOAaFqO0ByyS65+lGoNrr4kAtlwg11Xhxht6OEgETu20Xu4Jvt07MRMG
N5uuE+oCNP7AnjB7L7JUIsrTqBCONWJANrdHRBo0EGbILL1ZipC1J9tL4ug3IrA2KldU4uGuvLUB
avpKH2gD8pbiT1kgkk6wuU8pu2JmQZRQoY/O1u4Z1AYqZZg36y94RflKS4PhRv+tvdHeLZHToiHi
szGMT3VbyhNdNvk2kY3wrYEjUKUyvsNBTVWaooqIMIHyK8dES9FG446QHYZad0sZ3DtM6ezZ1Owj
tKpNnk72En5WaxsXFu7Q+JHt6AeJzAI7D8F2inShtrZpxtzfJOuGr0atB95z3MV3zrgnQfLjfZQh
NtiBCAsPpwqMQQkYGJIALWOVeuZBsuY3qDfSoIyjY0d0tEdaNjuqIbuYt5/m1OcYW0zV2uItJE1p
NtojWjJibBI0+8bt4rVRWLs+MN6TTICO15AKXe6As+SNgcmG3JXu67nZ8vqGLW4V3S+qcVEocGNi
/GOUYv7hAEhlUqPqiUsoh/F+7OfwvTWwi/SYxlmyQtUjiIkYGbDXMytnbTrqM4yrO10Y4uImfInm
33LkQWtzk/MzkLxGG/3qHTGsJTJaCkasCqXle2borbIoOxVtF2/kaFd7Pg+QB4LeZqcD3lhMdviU
B9pbTn8XlRLJm9M7j7VWYJ8bEtQU6+YMdn5tWiyPRaexW6otngxtjiNg1h4HcDQhtQNcSdteD6tt
U5QPeeW4N7K945qmdpzVNuxk9yHSobaC1gC6Ktv6ZLnyRIZ/umISOHB4JhepGvrhouyZVoeOtq8u
2Wvtp+nCp4SgvGryPn7G9INqk9ZgjGP7JhZnWxy1+yYn9SkmPmv8IxlTEU09BEyGgjCpi07OHXfG
oOqeCFU3nfsKao9nAjb87YzPGv5kG71rjrMVlkXSS//gqwcQYWZrw8rZu3aji38WP6Sak1sUHQru
SzvXTTep1VI3UZpYc6elkAznETweoE2lZ4BKCNl8ls9RTCFAQV6FQpTh3Ncc7ChSKvZc3txUOQWu
okxzfNXgHR46j24JSbcHYJNvi7XbVqns5xhW8pBOxVUGsOnLUnr7cr6KRlybsJnI16X6Gg23OlYa
vS1zM4YX6k4nKo3XzlSqa17h7HY88YY4bOHZSV85vVN4kWl0hWKGiPVfIgm7jbLZC1q8ryHn4Jim
6ChwoZJyyWDF5tMbqNsoiHelHSRx2kt0VpU+BUNHUc3nHojttq/xTWs5CZWcM1w2NaesNaAG0uXK
wXkbONWPUas1H3sp3RwD2R23758iKhG29dI27a1LVnYrKGlwMDrosRXOPaOA8Ir+eiAf46w6wgrt
ANnLTo2F3dOuMGizzI7q52liK8Om4oVnAn17BkHPJnIepzg5h2Rq165X1azxyfJ0HV8cGPVkkKlS
xbIU5OqzAa1yIlH3gwGcFIfjrEYCUvtkaw8T5jS+gU3Vu1Q6+y3Ayw2aRLebGmwhLddIEerHScMP
nCsybRdubOOGb5vkuceNwMvEMUyNb9LFeHXDuV8lQRvjCQbW6sZag1DQvzIfYSvv7S/CDbgdyTHm
sGRPnAuxgTEu2YtZam5dn1hbvTZouIGVfacZAV1+Jj/XV1RIdTOeX+Vy1/VYXOF6Muxq3his6abO
/Wm7RM6F+3u0nf00Vy8NVIEqRI7C6nqKcUQhv7P8DfcEWHhKVNRGd4sJzK0dvJ+jYq1ANWye7dps
OAeKVxUO+kez8LOikseDmkrAr9lzOgQGfrZoH8+y3cecq1YkHhuMRSdWtL8afMR5Vr3MXbvY2vpt
YjvR3sAVkCAFPUaR7jtUmlB7fyeGC/omPqOC3EHtlGeTowyXRPldxyC9bGzfoNSCNx3PmZvz1hPO
72Dk36xBb/DsGjTFlvQqazFGES/5GbW9ue8tJDfoQqzoJKvCdKF/aL1xrkUVU/WcqaOOHzNk3cT6
te4ZHWLOd+QbNfdxyPvpUAWfJPkwG7V7IVG89NhbDtDTaoISThG9a56aqL0yxa1LVl7tPdRasYkn
6mcq4Vxqo2R1bzecuZJyT7EILBJ8pyJwDg2ZXyrgGWu9ZlhPsIyPmPUvQQMJnvqftRWlhJEsF9qr
NNYihKeDOr0xRngAmV7vW9N5DarsXZXVtxFr4Vazx9Z30BILnlBiGEhmzb9Qnxq2F9TiWSF1TSUI
vcV7pb6XfcBzDP1jCGLjTByR5bqidsVUJwzFT5XlQeM02oazbcpDwuzytd6z4+4Mioos4e0sZy4Y
rKiN1lyYaFaevdeWkexGxK5d1M5v9IbkR/p5HltOhPuB1XwS5t6Bb/zjEKv+IiG3GnUQ3meZZdvC
WZqsIUv5RjumZ8awYz0TAil7qulKr4MgZyfty0KEc8q1V4f5y1C1AS47DL0hdptNVMySWA0qm9Lm
5Xevd3nAHKkMzLt2J7Coug526JwkldH22zhuUgxmxWNvafapFv0FEzdADG3Q1mVN446rtXTwBnq8
T/LpztIjIOqgpfuqS04s5+cftdK5m2X5TmpjuLVU0LxqYKL9MNBIRFeJWGPU34iRhbK00+aQu+18
4jKid3zRAdsUlNxoDTeqZKpLsjgIR3vw1mba52to6l9lAWdMp6vg0makQT1m37y1ycU4wAxlJG5W
0zzM3tjzqBSCo4syLjUJun2gIBTql2LphCE4BjsAZzPGk+eRThWlxJvbVEeNww/795R7fZBjva1Y
QLZYpDvuoFs5hu46rRx2Wjj4sinrQY5TvoTsg0q4CBmNUe5r4Jl0vFMFLhy50Wo+Pe9Ajin7SdXM
JWTTkTKabRMP1TaHdW1zrqEKmGZ2PR52Ol2IyKZqX3ftoe9gLf/5gWTt6+wa/d4B6XKrDLQAHiDJ
dsLafrMYjRtkWNiGIXkkGuQ5ZR07D/dMGifVg+1FG9r0mk2VkuLIh3xaQ0zkE9eQuNLlNj2l2sKC
qU0aJutvoN3yrvW4Q4eUekZSbvJgZKGxjzwUVVSe3TCb1i3rhsdeoh2xCs/3ZKQwmbLW49vIkUHR
rMhApD3IuVQHOgyO9IPTRqe8cmd4WbjEo4xzWYevuAniLxL93IWxeoadWR+wMhr3So7GZu7GI7fq
cT3qxrgDbMceu4qpYK7zC/70+FLhnB69uD5zD6BlOmtHoLUyIc75IE0nuZjK/TLVqLYyq0hQhGZO
Hak7X/CnArro2LVTbzEXmCYlrikycWygXe2siGXM9vA4wUWpaAleNctAZFaBtnXqTly8hrOBQWZy
Ls34qMzqk7uodZKmCXk8wWJGFdCOFkfW50BY7DyG+s3eIZNilwtbnloNs1ZPs6HvuhpYI/JRTy6F
zF3Q3DAlMV6nbBssrjqAFPwQ2ABF0FH8XoPXCyhguBVwSi1X7y5k1LUjpqx1WLFbCOuEt4BIwmbA
LXouxfhWp662jyzBWclueWSCq7ay8kJVO03dLKiCoGWosRDMltUuvm1vN4X21atynUuNr0mllzbZ
4FAdR42tLV/sXY4+vO9YknCtdM9u4xxtRgvmWko7CUdemrL51GFFOVOjnoArknCxCaE0tA0QfTP5
srHdL2ND3zKSmG+YI3xASztMF/0rlXzxJmsMtuRELE8JlOENvWomBQeSNpEoI07eIShaXJkn2xC4
uyP7Y/Lmg1aZPy1Un1UhQZsH5OK5Zckl+65MDxxsOG9Jk19T4Qr8T3zneiHerdx9oNoj89kfvam4
JnVYbjxb3OIcyEHQs3uBdsBpA+oi086p6dsPBl7h0kZiR69hvC9Ry1eGPVJhkLpg+xtGZbkYr5zs
RkwFVIRBUUkKQiAfyIb3Woc+aqTnMCnvIG54tI48QAp32IQVuh7dMm46Jrs4U/zu+kFwHgtr8OJ2
tAV9wtnecxF1QJJTJ4w/rfhTKSP19Qwayo+mb6DV5saEo+eHyJRm6rnbnHvypshYLZbxb1bBibKf
7b5aXIuAOiL1WxTBk806d6cFxhseRbkyIIsXWJ53yviolBqPFrPkqlf6i7cot2OrbWTr/B6jeu0t
fM5Kf6vH4RPg5ClQbUT+x6Ux4VO6P8RktdseSI6V0xc6TRw3wmbDfRtKQUymF9X2vR4CH01spds4
zXUdnZOeRR5wGsJ3YZyyMWBt55Aiw0uy7GP3ylHnie7KfOACkBOGEkqzZ95SnvPrTPGwIXYz5MO4
EWJ+niuiMJCELqytYSyUwI14sGaXNNF/lCaZP5YwfU3xImdhDTv4ncLaYV96WC8l9PBWUWkhjO51
cVPDSNAfZ6hmepooPLDh0XCqV5kP864LqVUfE8VWvJ18Y3IE61K67s32Hlt4YbU2AwaGN8+JntG7
nlIlHuyarXzYEixrpyczlMYqViw/k9j4abTiedCjk+09zowU9QIXjHhyznANqBTY4oseoRcSrGFQ
VGVNI4hiuiPTyI6cxOlyd4GDySlvrufYn3uFkV1bTo4V4qfu5de8466l44k2C45ekx08g0/Mkk5t
iEeiAHIXD1vjR2KD83Eib0up42dQADJIltRZ15jPXSo63v/QIDda0Zhjo74zc/pKz3F34c3X+MjQ
dp1sVaVz6IeEZlaBFPdm5o43GhYNiKO7neolI2dPz4VnviSmCRMlRMs3cwjIgwWRK7ap8srZUodc
Sbhuy9XGtCBPNcrbJiHhLv4G/D09+wOERLRMzTVx/zQlvdMiQFfKJWTXrlneEGqijNYJWexHBjgl
hw6XdMRIGw7dT2Hf7IjZKUoWnyTikq8VcMrDboo33kjGcwqqN4FbzB8iApr2+F1Re8bmhfC5J4h/
9OkdYh+JMewsRCR/aTmNXxAtfCvVb13nXlJnm/YfVQuKvp5fHT11z1w02vQrTaA8OS4twI2Tftom
MMOK9o1Ua24z/fF76ebX2WMacF+DGptYWPGRRSH1jBPyD+2T2zGg91R3ip03hy9T7lyJV3R+HY7a
WqeT0CG8sbYrlpydV2K/gI1f0ay60vtnZZS+eKTQmitFHruJvlhZcAIMeXKM7gEzxrkM86fJmKcN
3LZDPFMPV0lH0iZbHLPYkxz8m3BLx4OPq6qmXrfa9XqqttgUdH8Q1S6DvOiTzuHr3tpb2EVfSW9s
xDxcVTkgL5tcvs5Aj/BIupDkwIAjyuR5GZmKuhGsPQw/A9qwi6lKzvHBrh+yAD5yYdfzIgX62VCE
5wyL0MacmUb6JtNPSWQZ69jWIr8r4ngTl5j6MAzYr4TheyCJOSbMJ/xcl7nK7D0AktKPEsfbefWj
bRrDC7ixGE1HyUuLRjoa4XLcmhe/kbEfOSvpDjSxVeh1yKTLD3obUd+4/BPIC20ImbQhEt0CBZ2l
m8Q1rjh9GVC1aWof2ou0hkeIyNbetDqafDLraWQPc7dpNrw7LRIUelPtJdElRd4i1M2zHRTwgueD
kTWbxuM4YEpq5nzwu5JjV+868Zp87MGL3U9T4EHAfXHReQt9LMyMZNQH0jRTGeYDc9qmsrWMVZt9
Ter5IRbDWTQN6SCaMPG3uPtB9GwiJhCo3EvXJiWjPh49f6B2jhyrdRZheJuZjv4nc+exHDmTZtl3
6T3KADjkYjahBYNBrTYwJpmEAw4tHXj6PmC1VYvFmLXNZmqR9WeVZf6ZEYD7J+49F7j30NxkEUvq
PPfvsJKh9k8j98bd91l5Qje19ckU3vsjY/ehmfGwkB16IAxAbJD+uKT77Vr/U1H8nYjKPZRFgSwQ
JM54jTxvpYOofrXUiKYDLwbMg6/cKi4+WMyVFabrCc/5gbWQunUlfNZg4mknvpzDDxrc3SxZ7LI1
PzSt0xxD6ky/yBN2FTmQkqTk8i6LMyMTTBdlPdxGKgCeUaONJ0x+3AdtWu8CkBXhIMJbYfbLc4rr
sEEoImeNUgB0ISAccy0zEZyN0AS6LgJ/owk2WdsLstaxCiaBiCCnGGBUC+NiJSZ8Km5gzwc9lPvC
TBWcTkAMLk4YD/T7TRgyGeONjg6G2X96dnNoUQterR6qp5qtC2mi5m5wrf0QNAyq3Slhx4FkqbD8
Y+OF1MbpEl3R9ofCs+0TT1lziqEft7q6UTGjF3e4I6m7uWaqMsF0wx9mDGwfaLIEulYCGKRIxE04
Q75r2+q2YjoC1tUHgiDn54Q5kBBmu7dNkOuzh9XLzRHAkDsUJq9xkYS3Hu8wJ72XbQGTs8xDFFQ5
gbwbhPVeFK21Y9n3KNNuuq0c0DVWRN/QiRz0aTGyPScj1YJ2Jmsr35ROGNwqGzfjQEiiWxU1r2kg
To2uHmf0NWMQ+rvcaXmjRDpTIya7IYmK6+SBi44HA9Z6OfrnMJCog6J7B2kDwYj+a5Dp6mR7xaVM
8VXjuuGV9edXZ+o5NVA4bntrZoS2BHfJnOVZLKseTwoO3JoIuGD2woMW4ZeJffk5D+drOCTNnwSW
Q5Sam8AXztrWqXMh0pj1Tzamm2SsYrAOxTsYsj/Qv8qQqfjs5m8snN9guJY7s8ox3kzlpgRuTbwh
2x7qnx+/YU4ZyPiuEwUnbNLfkTfNDMkfzT3yi2hDvCdh4WBGSJb2N0JLRVRPT4/lk1bkFMGqnX8B
PfkLxQ2GTNn161BipO5Gw3wgfSxn+OT3Ro6Xhq1+GTAgTCZ546TTtCdzHYuqt6qM6aSKTm9Zdk8H
hxYra+O7pE1QXglnVwG7n8nmGQvqwzERm9rYD551F091f9PAaiAMfriU4fACqdFZj9jgS8jkwLh+
OHzM1dBmn9IT5tk+yqkCiz9j2icj2K8ZVAUVQcd59tmk7lfT6uAQSkLEzBdhZRigZgf7Q+pdAiM/
Izor3rG0QHXl1fVW2WcGoeUjGOudrvhbTPZoP7pgT7YLHhMpKUCIMamiOxjC2aqxOU0Ly3IOHa8v
OAaIJXY/HqkgnmLXVshW+uymiXL3Jp2LkhYra/dpGkegUzB+q+zNSl4MRp6Y9YwH22z+xE3kEy4o
PB59ZzXO0HpgwXlbCoh07xTOEscL8bfIiZpvJ0nk6HJrARmnhsGduAIYCGtwKqqbvvfp20tcnBqR
2VogAlI49eGylFsh++nUxDMY72JhD0zWEUlSAr/o5JYEbBZudWfC8D2zETNUf43nXj4AyyV5B885
w1zM+1PCXmJ2bpeN1+3vPwH9jBl3k8mi2apYS0oLi7EPxJbJXkyMPbrm4iMthtL+VS8JL0ElIC73
j3h55A3jqfd2SYNpllyYqCEhJiIqJh6j267NtlgCSBKq/OGKgpJWVxf9XWf/kUviTLRkzyTo+djR
Mohul2SaYsmokXBjt2BQdtWSX8PKqLpjQkOXsKTbNEvOTbck3uTSeGbHjrN9ScPBQo4VARdhmKhF
n6dvJB+i66CBjCzqnSVVJyNep+0BKUYE7gxL8o5YMnhio1IsrpLi4tj+G7GV5tFwqR3Got4DHanX
cCM/k0V9QwLOa1yS9OP3zU+kcds3SwqQwFTJGxiVMIJs/5QuP4yhIik5th9nMuRuQfk0tzIK9u3g
IE8nF8sabWPHebQdCSIKl0QiDGu4eAkpSpe0onDJLSqWBKMOmZxbqmfBGGaVLylHwW/e0ZJ8RCYy
PUBNGpIF7iPpx2BrE5TkEpg0LslJViE/PGOg6YjZF1KmBzVgtjgJ3told0lT/Pv81opAph4LW7Mk
NCWIKVmq0NnaUp3znNFAvyQ6RUQ7sdpM2B/Mj92S+jQ0LvMKkrhMAqG0NPNVgmirWrKi4FozVufQ
I0OKpAjiHEz+9An8zsoFtDsdYNvjVyOAakjX8tPSLNLYBGc4f0kNJgZ4Sa0alvwqE4WQaYjmwLl+
0G3yhuJ9Po6AVpbsq1YwS1UxeViMecB1LxlZHDnroAY1Oy75WVb7SKOlngLd3vS/CVsdWVvIdlHC
EL8FUN+8S3FS9AYE8nnJ6GJqNtzRqz+ykEkfHNzqHADAOJdsL7RN5hvZWprhA8lfw2j9lGZRnFRk
vxmIDgIQ1JKUhdSUuAhNtYtq7rtG19uSYDEjpp0XS9YY9WuyW6hnWJ+rDboKzn2fNnLJKGN1jip/
yS2rCTCrlyQznLZ35pJt5pp+shWNIvhvyTceGaeX7IicBPC4TThaKUlJi/iooEgiO0wNECj5kqZG
lm2182wS1kAnogAmc61a0te4aXltyWMjMc26Y79tQwYmra1YctsScNlIBchyU7+xbuF5WFLeKv8r
E5HeQTqsL4wVeGYo9VYepkEWN87LRFwcTMnoxECBwx/v3cnCieAs6XLjkjPHQXZXVq1/yRCjLsqo
gki6ZMmm65aUuoy4Om7CL/zlx3yQGOyX6Adj8rZB99bnXXb08GVyLE9He6z9zVQTsYpZZFoBy2Ah
CL8vNPQ7QjqOBDCOyHIqQhOq1xbG9JpIvdDEcDl3H0NVtxRruFjiGFBtIr4dA9J+yD4+W5Njx457
UbEoe7rvJdaBJH2RxPzVw8VaUv/Y86WrCBkiz3zB8qiRzX1l0ZlkHqg31FP3nEwgBwR7oe6zocpb
2UaUcLSTStkh3nZ7xIw6Rl47UjesVTIwjDXTByiRuK67J3ceSdeJneHMc9k9jalut65j1zurOI9O
2C9plB+uYDEioPSeTJwWS/q223o0HmG/LKCqtSgGdcg8Ij2HdFcX6WZk6A7yS4tNloCM4qRF5mjX
LCo9dNJoyckGyz6U6/H6gnwVwyg3mXfnoLzLJwNBQbOOzO7YUFvbxYnF5ovr6KdaA1VXPUPWlAqC
pG7yz29Z2z41UYbAYvhWWXhSeYo+NyZw3sZkygiRf11kfIBCO+vIvKoGO0KeIx9r8catgcc8jT0L
Pvb2Oez/Wq9t/PrXhlAFydJqayLoZESGNH3ZxgEQRgMTVQjmkyDHtmaNCdtRMRzPU4Z/2nf3I/bc
qIKG4JsnUtVsLC/xTmvRIctkeLzAxSIcusIOt34/ymcsMPWU3Gl/2MFaP6VZeZ+lA1J5Q7DRm/zH
YOhOJeLpo08GqDG44qYN2nrjmPO0oXt2bys8YokTVA/kGDGXi2X8x27x0KUOGRjRJPazKrFU0Yav
3UU8aztNfw3RW+VU8bov9FENRAdDWLn1Ee6wb0DLFAgrvtUEV5bkd5/l6PPXEsj0Onr2wJ5oLbT5
JEbOSa49Ip6dBG9zPa7GvgcJ78kD0s8WQWtmnjzhHHPSLG89u9y0nojeg85ayXxTC+0igjHKJzFU
m9mYQoBFqiNj2Wovc0+6VhGycFGT9QeJEaVmC6K+F8N7mEiAan6cnAKr+ojasN10PbVehtwVMwpA
/lNBDEY+PJm0kGdIPizsvPwzBkrL3GJ8R//ERL0qm02NJBhupvueoNwiVAAOSYH5tbDj+P73B75/
/ljK/Q75D2gS1e84j47kmXq3RQhtEoCCzmJjk9agJrqZcg+l15amYXoFivnONbDDwK1fXNc9hVRl
5zGTtIKmcwLO+ljZaEGktq4RK0SFsPUWTby9wsAowE8wIAcsxvo4DlGVESTVZ3F+NRhB7LibDxOI
PsYMC19DEoYFCDlG2emWVBHEGJKL5MZ44J2KmVKMNQMJpMXwFZ3kHBAqotv4KexNZ8NS1ni03b7Z
uHpo9iPuhjtf82BaZYTy37XLg9sqLG3Lqt6e6+2oOCCQ9L1brTui5LDIhypJMiIE0b/RmQGCqGNy
p2Ys1cbY9TfejBNo0Em4g7UhMe1BZwLjnInvYbK9S2ZaAE5DYqQNSfYISy4G+CSdlL16z+umvW/p
uz0x53d2xnYmHzpyKUN1nV6F9I54zvxPy2VL5VT2waNwO3raTR4wymcuIAylg200pdExU3AgYBPH
N0XrM4Z1FzeHkfmcIUwHiBFgLj/KfjtMrj5bBdWDjViTFfN8283GfNIieQz6otp7VpjvTC8zNzoB
PjY4bXuwMrQiohH7Jkl2JSbVI2AQGA8710qsJzsq/b3NKp5pGJBsOwPykoi7oIi9Y2b5ctdU8x9O
Th55c9mcakaqg+AyJhzRtknCZWyLVj+1CZA5DFjSnsi+9fk22o27KMvaio8RRzwKHb8xbwIzBOLs
uUcL59nd7w9o6949sjY48qTeNNhKmCTzU5h13qE2FHP0dD4VbiJBpbZX5EHEn5AbsprCL3uukEKI
lurLnPJz6qAWIgGlmzLnXlcsmWci3LMBfkDfGYQcNy+dj6eUBu3qiNxfzSDPUSU52T5Jw48x6uzP
rP8jnXoLVSx77XC/oebn9bEJD3/TyGukI6YPK8O6aBLNrFzJMtihrm2H7Ea1hCW7IZZMFt1uwdDd
kpQs0gOCnxHmdlpcSXOTZrdGLEpgXrS/ZtYBP4QmoRy+akNT+aaNs68CKiLfTS4TVfPaaBpCUy1m
df0dkVxULQFPt/+ew8ZZTXF/kdr8lj1U+6xI6AmKY+cQaVVQMuI/A5ronLWXXIsW1UXAZG/FGb4R
SnZ7wIOUogQ3YS3s9jjR8rVWP5209nYxqQ01U7utOANL1OyCprpqy5SsCPXpEKG0nnPzpyKHzhif
5BjfRWQWIVnEQzMQpGksuMG+cYzraMTyokGli7FL6fXiHoILUA7CZatrah5cw/tooKBhSbSXz1Xu
+6D6+J3SIPQia1DVd6gMpsM4IgJrOJNCGSckcL0aZotMNQyOKRk67xE1ZSM5v3kLiu041FjcJI4E
lZJKqoN7LzLeg5yR8ozVHPtzwG1t2Q46vxY3jJp66I5NSkKp9ySgGQHX1ZS+mcvMW0TBrUNcOyMs
su4JS7GddFfOAE4QcTITZVsPYNSEZIbxq4wdoK5li7zJzo91jsG7axp9l4ycPajLJjrf7DKmXrbu
MiWPlpaLPRJStQ9u51jVrKRqZcbbrBoB5dfR2jNQvaJCu6uqlCPN7x6rfKjXRh29Eb+FXjIm+hBv
3mIM3Q4Gi3q7wP8StS++Sr6bTqHalM4pT2l1ERIs3UdCBE4LKrVW5NMkOQxiXzwwGGihc1afpNL+
DGJ865ujYQWPC8Oc5miCU4d4h27ty0W7S5AjFp8CGImp+P+LcLiM7XwEaH620FzH185wBFs/XuYx
mJCGzI/lFdX+uA9JZFjUGdwEMWVYL8z3uOKvWGmQgSCvV0MEn6R0AAO6fDZkQ1LXeMSH1LaBjypM
HwGekScQbLohdLdZqhEmLQ7AfGRS2bTt/Zjuhl4/JGHzJ+u9v3k6vsY+OgSZoKfvTILMEKItSb8B
BGbTYzoQ2Na6KDLCpa3bxOFDn635u5XxPq2ynyhtYP9b5auJzq0ke9Bsh5vQ9C1On+RhiGa1rcdi
3I8Rnocg4YUpBUBse4WDosaMQmHpYJvaL5+BCaBiXfqQ5tnSVsiCSlAs0CUJsPqxKrb1ATuRZhzG
c1zAqjGQeYZZdDuSXrftOuqksUyDlT8ZBGg1KzPml/so7zcledNMp7ryaEz1NrXrrZ/0xlrkLOuA
kn+PCiJOVs0nY858BNnK24K5PBdO+hw6I0DERVEXGFlxgq+68PsZZTu1uSG2gyLZj8nIskeXHXr9
BmemMhd0dlrHWx2l9Vpb81vJLCIyl54uldWGM7INHHvnm/5npR9T+6yJ96H/lRCYSI5hX0ySH454
oJXE9qmqv7TWj1PgsUVtZEKzbeoVZ8g1V/G357TROpPuV1f66FcCbKBeznc0gDosQlR3o5weydpw
edzEY9cUCJS5Be2yNzd0EhLjvsdRGZbXMnjKm+wFDDGOsOUtACP+PVoRqjMbITGjEs37w5SRaVTH
kIHzkajsb2dKnpDRYn8B9gQQsUAWW1/ZyP0hGN3ctHWfrydeKeZO66l1HlEE50ew33SMRfaB1+oh
aELzoNp3ph8C1inEN+J2NPo4UpUTE0YjY9VdJourra1HSRzyQcRargVWCuS41iuADBzQMw0VAPU7
g6HuBnsu5t7ASld2zAQmcI2rNMfbihXDxqc62k4G42WbpXZIJ7LmuwU1x4WqTag3VrGe4rcJv+86
JFlxkw2a7RWUIz8h55EF4J7kBb5LhZqP1coNg8FtFbpEsCdQQV0ujjXjLRZUKzdynoM0/dJ1wUtW
1KdgpOblnbxGRvcF7evJX76+kgQIyG/ttfN+YPHF21oH+TZA5yjduV4XFpahHO5QLRuGVhEnGdye
XSWAKS6MNkLr9lZbgFar72N4iE/O6F1mWKJzmPsfaXgcfDJubI+kjZrhM+qAcD828mLknn+2mI7l
ovbvy/w05GVK0YYtkLi3K3lEJ5SA8AStsltPVlZtaYwwp1S7SPB4uKZjHlDKrU2f/S1uiHZLJ701
Uol4n6LIR7VlhcY679193ZTQ5f0OQSLkiULh9sV2D1ojcmYC5JJvJmkscX56z6Y/1fWu6wMkIZX3
UOAuWPsMRFZO5+9alChbx+TpqJp8O8XsvXhPih32nVVN2QseieVD31hAHz0Sm8YKabpNdkPBk17O
9Plm7N2Pk78Z+F3WSlfLcCJZQS7gL52kKFYr5gQF7B8ok+amDxGFRW13jiu2JVMbmAcLjDqSehSO
c9fepEIe5EQOOJaRjZi5ZxkZrnvbdA+YE5u1aef2KvLyCHklYo6iw9OBE3Wng7ajbjBe+pqznrWj
2hOtbO24COuTVzwk7Il2SQPDEXzoM7vvRSSCtYcIcoKQrLDdapU4iBy9hyEsDsh7GOP73HwiRBlW
pdjQ5bd0DQDgVHujll98FOSHcgCu8YGbqzitcC9GTFCBse9/X5om7/8QY7Ef5nVYICS20mmR7Ucz
4zx5X8dckXNtcezBS9F2oPbz2JNgUQqoEExdCd7YSrCavfTuTR5eBNvhSpUExbieMVFz1c0m6FKX
3fdW5vUH4WTijnJ1N5Uu4D68U9aMr7jyKlTdWNP3Qdnu/dB4whfChlonN9lgvxuMxvcDRSnxG3oT
4PaahvKInuRx9NgR9ykvzBTB+sz4hiyyqk/KdF6IBPswqmaHV2fg0ak/Axk9g5ERR2GJz94N73Q+
ROtged1/H+flua4Vq3DHbYZd7y31bTyt2G2327LZp7RSS3PLuBOj2hqr7ysl6LtMoCOZ6fesudnz
HGZj+jyHPXjG2aOY8rAW9YrF/cwd6vb8QKAr0b+6aJEyMmuivs6oJPnU/QCuL6hKXY9v2gqQdMno
LRpHh8lM7KJeNB/pR/tVbBUbpLwxCQF8+Z02Tsym3o2C+9eRbO5CrQM0RnOxK1AchEP3ToLdm5Y4
Luoq+mtHPYYLwbYhrvgj1+zfVn1d73lMwg16iGqS0zbFau/PEeXFiCUJLgT0AIeqtweOENtUUG7C
Y93VaPgz0M0rjfcQzg+2uykY7kbsuTX3UKdRFTdAryuPX6JzmDFmbT791gRsaTP6UVrXJuRaoaem
aHP5rTKX98/v8OSiurACiwRnxjdxxnuoDONBW5S9IRLwriA5k+F9uRZAclezFy3hiR7XQsanRbA1
mLMM68F2+Csbbe7bHtixj37391Yu5VQT1AEZY0LKMRfRHsNpSqiUeDKC8oIeiNLSzbH9ntKKpc7v
7RjnAzNusizXDLndrWU3H20ANdLleCCb9gyI4zTpFC8VAp0kyb9J8eEapFQcEg4jqzU/ICLsLXQX
YS8w+bEK+f0wRBR905T+3stG2vi85NBRU3cbk0j5W6KVAQQMtoVHZSV7qRYZsgaYZ7j6zTbGi9lb
wUNqZpveHYzLgv7r5xZ771LrGhwfsp6QUXEuNan55mku+V7a7B7o0KuD9vDHRF5s7H47clKUo5su
s66/P0NKBA+AQjcA0+J5GvJ9RWWRbv0uM3fCJuY66Lo1xOFTVBPCYFj8O+GlP00kMv+zzpuUvQ/d
uToyskWV6aNIJGI2qCu+lIg61qr6BzUXd3Bav1FdA1sh1riXTFRgAnHpsJLGFq9wVVd0wqZz2y3Z
NM1onZYKM53mt7kxWSY05XmkiNy4MdOOpDjWAa7vRPBKtGVc7nr3CBo7ZQPBKY/cjMZftsw6+Xic
parDey4ZKy2pfwT7rEzfuKoy+zYsDqdsWKahFstmA/cYdk5cQH7to73kjFv/lnjw0o9dxNEnEHtv
PIixsVAsARv0eqLIT0FhthQca0pfdHU4HGAEbIoSpGYd7K0MhdJAYAzfp6rwm+C23w4Ob2rn3Aeh
BuaDWJR+1di0Jt1DR0dQNHELsqLbIwj5dtzaX4fPXjy/kbSAsybioJri8AG761XCHun7clrjE1xr
mzqb4FbK/oi9qu1gIvNfUpBNCvAtoblrNzAeRU3dbriULq7ks3FVcLawSXYjNS7MJ7lGp80YUTzw
dtx2IF1IL1C47a3jVDHMR3G3aQFHILdC7E9RuDPLoNwYac6CL/QfajdzluZXczCm4Z1bMnHxsmOu
1Eds9SeWzm9lRS1PDMyNgIe6I91irQbd/Z6OgcuD0DV3aixgPDKB3zQgFY1AstFaDdPA9LShIDeC
9NuIsTz7vAURRe3v+2VzMDDpOOewkFh6URC08XZ5JVzqRoiV+rlN0ZU7wV7m3Q1eNp4TsltxAfC5
DTaXKUzYRU7ITKIZDrn0vlpFZT2P3Z05LuMkyUObVcn37w1bG3wKbN6hSrhLXQ07c10N85dfkVbI
GYqokPIQi5yTOI9hPlCnV3y86Ahp9woORbhb3wxqQAhgha8GrsuiZV09lAhiJofrLOBpWOuSk2Zo
ScjD526w1CLNmAc7NinC0O3tvGTA0ZYHSzQX1Qd8ZMQ9RoG22xIUmT5aC+EWXJbQn1RyW5KAuBq7
/Cdnzorgs0LFWURcaOFCuYSbvGKHkTvTG7zfc+Q4tzWBRevG9yEmszmaG14xQlfehtlptiJInhK3
wKTQv4GhuIl6ttBjN/0twuy2qfiF7sDyMI81YTMwe+QMrHcprkC1tFsnJ4pBAqJBbAU4jjHytoSU
5DglUkGP7YA5FgzmcdRNw/yskyG7JP5F5fmn25lMzAtWmSjz9FPo3iaDa+5GDsLtGMtPP+RpTCxw
ZjUGqgPR6Vseoi+I67R4qqWdx2dWTLxN4eie+y57nB0eqyGBB9V2qffPllXRSjKHCdBnj+q21vNz
DlluNddczgTe4iqGObHmrgBUAgA8wjom1FAgw8VWp3uz3SD9sK9Ysbk16Yh5WV9zt2S4O5KzIcnU
OhgLOzuu5ciw9iVw7XDTsOXCDkk7TUzimbfqn/WHH/C5o38kK+anEWdOP4X0Fvl/uiLIwl2JCpCs
Y5O1BDTSa+ajrnABWXOJIrGVxiYzG35q+u1+SvgSxih4QWOguQCmR7dZ9r+Tv5vndNjV/pM50t3m
QcFn2HZwjIifSGrxUwexgkTB2ZTYfwD08XJh42N6dkwSAlrsqn/CgBI+RBRYkD5JG+TCYHDAV0pM
FENXn0UxYykHGUADHs0fv9rANw+6NKn1Tf8vQq8Lr3O/AzayUqJnFEYIAyPsZoO8jyrCoWVK2pg1
DYFaeyzBz1ViWJwjNix8mq514gf6mDQtz1wFrFtajvWoYNRnCETv8IiV9KA1S1fupabPg71h5P25
F9PRbMPmGlucZKi09rppkotPNCU/49L3fYckuBE/gJla0OZGrvmsoy43eN53XcOoZ3QbVuIpxkqt
gTVjp7S2rHsVKb5oJUtz/7+Hc/6/YDf/G81z/7e8/cz/tv+T4Pn/IZvTwspu++L/iue8/Yw/s8/i
+9/+A/d5/IZU+69f9088Z+j+w6ZHDn3LhFgr3PBfeM5Q/EMImym0hb89CPie/hPP6f0j5H8MAWDb
jmkLh1/Uln0n/8+/2e4/LNJ/sHTYwnN9/oz/Gzzn71/ov5JhqWYhgJI8EIaeyytg/Q9yrUJPXop2
jo90gQIf5sabaOTjJDNeRWUyErFr/1iR0PaKavY410gIU/A0a/RSMDSZaW1NY4I2SG9ojWreZIt2
HEHfXytQMX5m+wEatQ1IOPjCs7ZwxrgvLe1jO8oOpUjzr8hjHVPzW4oqWqa79mkE10BLPpK/mbrT
ITSddFWzvmHC73VHl7HEPKpwn/qeizsBBLfZWPs2RLvq9JtRUqBEXD0Y97NjHWOZFP6mcMMJQRKz
laA9Ay/YNbV8JnLvAtnxKJkhjpm9jVL/0OoBKQzrLmY0pPAIb90wAicNoDgF24BzYYWQJN8aSX+L
sZzqvkItf0I0bROIMC55WVGytREPUfIG0r045CqRG8miIPITfwe4/zOeVXKjCiy9aFwxkWCMWcVR
lz9LFaCT7BPAnnKEKpRK9FPTpksE52YyOlDp4KMyJR1OQaOQPfphe6hQARXMxTioQ4PU5tSX59aV
FwlpUijtv2irq26KCk1AnLfJNbcse6WH+Fta1bbqu/GRaGhnY8Y6OqeBXrFzazeJ1U4nP7qqnO+V
zY33oAumNSnSmARsgTOC8kOOhdSJzNM2+/GaZGe0pXFUwH8hRNRPSV7cJH4ujigAMfZ3r672bivd
3UR8mcocXkBdklBdmh0CkuDJWASDjg1oqGnV/USUh+Of47k7RC1WWrfq2clFT47dHRS4NezQ51jB
0bfJPuiXeqNGmKa74FAwQOhI5YX5IGBG1P13EY2gNBNIWFY0MOBhj7s1nBxvU5dhqlZMZVVITW3G
k7fqc3wH4gWJFdEi6I1W7IlxmFRXrnDr6Bl+BsnZeQ89lJ2qALHZlBK9f1/k53z5qaP0bdyRNauM
g9eZhON1NwiLBYJamN8zQIrcraF5+g9uyTrICJ5Hvuqz0w0I5dBnEFJA0eOFza4Mku/JxiEncL6s
dJM+UF+ey8XUbCEJC5MEwis85rY9dwEp6b6Mqg2Wsp/Uq9Sju5hC+vLHwIFywPnO0D0uPLrrhZ1r
qs8CQMOm8xmItdY7SnHvuOTmGSgQNg7ebC7r7lq2H3GeET1j+Bi3POlsS9e7ke7LVA2wDHJyA+pM
1Wg4+wvS6gVTW1jPddwjZqisnV827bmSI08WAKI4fpshwUEdpV+KJnAjMhlOQCP483QmxTeFKSE/
0Of4FBIdOvwm/aVrMhzojfcnlQaUHw2f3LPyZAcx6SfzF/EN7vJ8rtWB/dLCiJSLfN2o9qjXKL2R
6tahNGgnAiiOoyQMCqkjsnAtnI+sMK7a+oEst8EXaX9FbgSBEyRuTqyLrwaPQ7BjhcckeYd/HiGo
Zw4QnwiK7EMHq2Up3rC5RWeyAS4VQ41d0XbxAWYl5u1YLns/4w/gmnalxnRC3XKTI/E8kDg0of4f
omuKfjH11HtQ0YkiOGKQJfz7wS6TCwBFs0XMGDVgcYy+QTMzSKiGOEZbH52cTqY3ZN1AF2aQQtOF
+MKvzMVt5gkCF1rVscQ0FhYT2+oOzXiuHvFnucdoNtdLzsU1ytRW5OhPfc/eW/58TjOKLcMusjUG
0RfEMqRyqgnlClvmrUinbF2kn2ACXkfCJMkB7kDrksvDTEOX+95MEFXHDw30TJbaHaYMA2nORLyc
kQZI5Sjnq8bAuFp8taWZrlu3/mnjfNN0pVjhK9f3CbcULqY/CoEXEVCuv58BmDZm4W0o4pD/a7kT
Eu7EnP/FzRNtnVK46zrAkQdjt+n5uloLOUeURgCZWUUfiejcLFZNpxdPy38HiotMwCvYEMZJp5yO
GHKtP4Fj3oVuj3InMat9Xeh7pc2/ZYY328ux8ocT5tNVGvjH0POdIxzlGvk7NmTGhyFK3/dJ3bHN
U886nD7mCuCp5Yq/aBRSQL+y+gIc7fEIC/MGshoLIGsOD0xjjsSz2I+T55konCe+N/oBIjUXuhVJ
jUlv+vdpzt/QVy2Lv/CKUsi+xl58bSMd7lvfN8gH5YfZVTHHNpMCNcxQIYj/vJKfV2LtxK+FDpyf
Lj/0mf+q0oVsJmpEJwyjHwdR5jugNKjlcNDyAFrHwcA4i1rS+JwjQgOT4ot8ds6s3uluCz+FmWDP
j3rhdqOcJQXPyomYqhtjg5dC3idQr5Em1u8zAQ8bpSeFwb+Q+vKbxZknFAahCkgGg5K36tKciVuM
MPpS9i38P9UbpOXuGlUb37SQAwN9ulnDMKYdOmrFwl3XF3RIyCRQLJzs0MfIoGq++DGad6Ejhj/u
gmjUeJnquHtk3U6rB+rsoR2U3jiQaE5RNaTnlqLiOnJNeBVS4nBBZgRcuXkzsK3wUWLUfXcrO6jN
kxgRsyRldm7CukOvqZuPPDMfRDn2j6So90zs0svv3YKIPD0Tdpie7YDQGCgqqrD1g1PmHrJXvUcf
ghjRGkV6ohnfVqitwEUbRWlunUllp9gNbhycF1vOR+TIzIkZHXaItlFmbAiMqC5o9XhEZFDcY10j
cMfVP+HeyRsbxSyiZDicPP01ASmkEKjeT1ZMOut9W+fvXgtOdLLSI+medGul3mShaLdN6lgPfjZg
M7Dx61QOlobWI/F75CSAhkurVve8nmGeH9pIwbGAj7R2umK6r0rM9OR5vPIQXwCOs9SQibhkLIF2
s8HXHqUM8eEl+Wd8NWTak1bJTeVb97lc0MGLyicqQH8nc3MJFG0t/nhmdgTenxvlQTjts/uJshiS
pOw2aLezTRZP833r5SU3IhDOsoCh5DZFeoM4lSTUBhqTgm1wySu544KR1/jf2TuTHcmRdDu/iqA9
C0bSOAG6WrjT5ynCY8zYEBmRmZznwUg+vT5WVd9bXVALugstBGnRBWRHRVaEO93sH875ToTDEZjS
Q9xh/8sNp96ZzDxj2ZpXkLf11ekwdho1CamBDMRT2dqc/jPjKqjQLev7dH4eAZP4EI28exVgPZr5
9DwyOfFF39YMrMvwbBt+TuzvLvFo641ontaqDk6CcDCO8KVz9+y9ARcKYyzNfFG8AZarCVOUZ2Ad
rlddskhdi3nAd04mpQnleiXAkk0de3a26MJBg1m6ekNorprXdU0eYEkogxqLeY03hugUDckiq/yT
3Y8Xb8ngSMJ4ZvtUEO3dOS+kvKlr1p8xdIxrSy935uixfukBzoUKGbUIPydroFRvMuSBruZDiHMb
E49tR+0XtumT0PRdrpfXvPveD+m3wSIukPenz4lcaSLEJ07kPpi2wyKeBOWuQgiOqStdBRGs0bH4
QcIkNss86DCayMcKTQwzTA3KhNK3oiEIlziXJ4qZN4C5z4DZtphBOdgG4o6SaS9CDUDzgl9DYgYV
dpVErr4Gboa1UQ9AB6roUAnGHDF78MiQ+S4V7IxzMukyu+H7e6V8HfG4X7Pn8KvUyfZh3XwRxpHt
jERDqtQQPMoonFmYrhcbt2RiNBqDc1fN8MPBVR2J8tfAYQingLdgAkYGKTa4EIf+/3vt/50cDIMU
F/rOf52D8dBTXXz+tc3+81v+6LEd2mWeL4NDXtetP9pl9bPt/u2/OuZvrktz6xIvS9SFWLrvPyMw
TOM3i0pZuo5OCscf6Rj/6LG93zhNIcIwr3Rs7mDjP9Vj69bfEjCEY9n8WIZnSABuNPv/nIARhmFq
x4VR7NADM5vMhcud7prBA14fdGcuYnRmm9FDYbjGcRrIC3JkYF7Q9VMrEcZEuTKI4rlBPYq/zLIC
hNI1N6yT0T2GQbznhtH2LkK2XV+lfAp0AdOra7QH28E/7dlN9NllLSWxu2Q+F+ZMQakrKDNknx9b
tyofIi0er0EtGUsXRd9+spI09/qA+GpuCiqPCMY5CWTeR2XL8HXWZLSDOxaxJ0aBSM8qPWoPp7rN
Mhc/KXqHDCFq2PyA3IskQY44n9Mp6o6JPuGWbOvkWdEwbZg4j+aqbUudBYqhyWOmxvmipXZxKkPV
3+O+NPGqqzhalXMWHaYsKl8YusurZk6ZrxnQAlfVXKKdxxfWvKNpko8IfUM/78cMl5pODDU/5rxq
Kv1dY22xzWfobuyfpruZ1taBGK1qsVeU6S6t0BcxyY99pqbyy2NzfXVH0qmC1pS+2TYTG0xd97i7
Q+tJDn1wYa/jMPHkXsQLVL/bIItYxkzVlz0Hv5y6JxEi6j8CFyXPapoJo8I95SKudJP0IXGU9y5t
pNlKKW/PlH269P2c/XANuPQGj8ErolvAWT0C2FqvtYdirlxMLNKzvioLMI8sCBIAuuaJa5da465N
MZL1gQwvHkTkbVULrHuoHxmHF01wINJt9A1Pb89N2xmwnGR8NRIYkHFpkHJKhR5tcq2iLOOIzh9C
4Ff4jEZKsRrD9JsygU2GsqzftF5Ml7mrOTrJ3jrj0uae77qFVqFD5K5L/tWVpTfRvuoG6SPomVGI
G7W3bfQa91xqlodQmNE1k52NjdBAs8A8ddtOjfNM6zxsqwzvnh1p4L7aGC0tUoBgpbMowALF4pxd
M+g49lV+pcHTYehiQIlFZ8jiv8vukt7oprMC89GQNcdI2A816BL2teJqubhysICx4gsM5xnterOz
spJqX2/sHXjc+tglovkOFXViDxPP7qNWj9EH1hGYzEBzVslQ2A+Q8Nx9pTXw2fU8OFVxwuKPhHCT
qXaZYoehx8izBoxmoSXHQMtb9pw1Kas8Y0wG8K2wKy+rNStx754Az1tRDxpbo1j8qxP4CgHS55hj
VdwHc6exZSKF41IlAO3A2HpsM3q0zjEXp8nvDhU2D0+ytSb0lOUM1SzjHsPfX/DTDhL2vnJSXMRM
Ajcx0HpE12NxJg7Pfi+k8tBEzrCIEQ0/QmQAF99rEcU9noCpwh0eNrz4OTuWnXKahHxAu/eOMs/c
GIyyVEd2nvFTLh1jS7oExSej67VIy+DNpFsi6MMkQtRTw1HUY3GEKOLux0YitWiNGIE0W+0HPju/
07K55Esx82IojBvIoRCwLIJbJEQhhqB+5bEq/x7k7OQd9OzYgYbQvWWy7Xe5NlXH1M7KA82oeVMi
AN8VcWmvG0TeAC5IfX9vwnze1JGkG+aQY/QRkH8d5EAfgCnz7HSTBauO5TiJXfavZtbbtTcpB9R+
N4BlqQPC4YqENVJXVDZuK4vwgbkrbrMitxg5lXtuHXuA4mPYx7jk4+AVKd5RPZnZ2VD19fk8/JxV
KVJIAvp0bk0qLGNQ9vcMQZDNZBEx+9RGsDPZaOgc8Alb8QrxEuExnnVHrNheBrJkAVUk34U+HoeC
YORJm5KzlWH0ilh5nRkhkW9bpvJQjiGSY/Cor2nVyG9ol8BcOmz/91hsA5SHw0Apl0dF9T7OTngK
SjuBy1U3D6XmdD8diiNstRZodGduvXs8j+GhV8l8zTzUbIY1ksfuTs4bQSlYH71oAHRFQh5JiwTO
n5sSuCiRTQxtsEbE6aNJvXmu3J+FgkMGICF80aTb3uoxdVkTEe1pdY1b7Aa4ZrYfVwMvYKRN5VMy
C5dxcYlNVAzsP9Ee10vo5zA/i15AwJ6iIpKwStAzruuFuIilu35MoY+dKyS1l2bI2J1CihOvOvZD
/CA8piV6gE1vuPVG8Knzwae5fq+aZF3WXUEqji6fArtJkYEzETwH6PdxwetDAc3HrPdOYJMDYsqS
RkaMjE1JkcJzHddywHdJeN+0+CgqcP3bzOP/o20nLohxWe3XcpHoFsgMPj3U/OeIqTw0OvyLOb7o
Mt/kYyJgJOtiYxVjxFxTWVh/wnobM0Xf4gArb8OQRluhxZNHadyGH5ClMPV6EckApENVxy7qdYjf
tUEQvBF+mvTu52mGa7rqBsR2nukVB2BYV1NGV0F400kDzuMDsDH39dyKR9W405NnRmondUd76HHQ
bUc51Kd+EB0W7B6walsy3cRd1ntt8O5klvFuagNqt2Jiwk4+D5Zr27kSAWXvw7zsXjzRkNeJVOGY
YpI4GU7/w9ANfYdNtd3KGWiNGXXa3eukt8uA7iBql1Hvx2NknVmWzAwP7SU9eHLd9qMxrO49Y+zw
YNsUQzw/Rv3dgTvWrWAbAPofNfDKnjcdKSiCjZG5kPInSJ0Gt9UM18cI7mlnBwd8CAp4V2CfAry7
DxqxKjDoiv6tirr6jCqz+RY0CFT6CYHNqrExqSc1U08cX9oOhIM8g+xA9ZLV3YTMLqofRQgfbaSq
uFRc6Y+OyNUFUEPMGFKFqHIi84sherIjuti4Bmiu14XQA9aRef0kGAtHK3jx6Z1hK9uUMCQJSJf0
JjN88+8TfVWy04dQ3HPRu1tXK9CHdHTvoJFp0cuwrV+5GL03qo3wsZ7ZBwZzru/t0iMbvK2SXW/a
AS7HsfzMPThWlkj7O33ivDUsGJgd3dKBfAvObRALx7ROsqdSjexkXBf9T1DI4qWi1NqEumSO19b1
pipIVU3w8ztYD7LEC5971CPQaEd1dUzkcbYHr1TOynrOheVssJ/Na01EUbUKpBFyI0zxtmK8v0VU
qn8KAGPHsMjNu5ppxObWqB67qlIvnhV0L5qhuktO6u8rDO5+42FjPESTW97wZgxwiWL1vXA6JkMM
BCQGvrjpn/AqqzsmVaNeh2lGIndNzElJ+3fMTPawK5QR5tlSTcreWcN6ouAvDknb450ZKlx/trC2
WKg9blTSliIO8WMCS5vZOcDKKzzi/sOLZ+D+pj3ucfeOvh7H2puGtOO9EwFakaYyCRbwZs45EgPI
3qo16GHgzb33iuDI+wRvA4VH1hvQSJBulJshZNpfZ4H9kjtDfChSwQhLR8nZkLD6XlkVQkuz4SvB
MMlPGbTt1c48BgAVyeTVjPEeDinAn2Iad+DnzLfQwK3ld4HO3Vwm9ZW/wtrMAf5s6Fei2if0VgT+
NLCpMF7jBqipz7Mt3GL1agWencCwgm+yxuCJujzTxoZLLG7GqwNb8jyb+G3NSA++mqCYCQ+PHIyk
IqpHgclPlOR+Wzme7IY4D7r4roFHWxTEgudpQZRBtEw82JssE9MlAG6Ena6oJVdzrI/hWtc81Ixz
+ZLSW+FzgyZFMIsNcNizO4/ZOYKiFFI3E1uv2zlVaN+bYkyPeRjpByY45q1F4LHvK3P8yXOIdw6i
UfNdAab+NDu4rvzC3ikAM0qcdqAegVHEyVoQxulXthbuhz4G/x8XmNJt/F6UU5mt36jIxo2d5dpR
RKDpCkZsvq7VXOaIP88Kr9xxYuR6F07C/MlMrPTVUjD+RWyFWHRQYow6B5J0yN5btRJ1L9uw9lTq
un2JW7P/SEqNdCkLkc+Q6smG5SAST3sa0iP1e7PFEOXeqh4tJjDZ1n70wsZ+LetCO8aoAx7/j4wm
/i9a8KPjsIhx/ddDh6c4xafz16HDn9/yx9DBddnReyAsLIGvlVUzUoE/hg58RcCEYdqAPVCXfPnf
hw6G+5tuChtjP04NA2U23/SPoYPzG/AbBALCkjy70vzPzBxMuaRq/pGbu6gQHGkIyT7fQCQgHUt3
f0/l/Evq5uBg+ZMtzH4Lq9lKtjqmJg9s0DQnX1g5KO1jo2fWF8DgJMgt6GuW3B7R9A1w/rWby70o
4i9otuPN0tx7ZJTvWRcF60BPvsoBb8oolM8dVIDInH0qjzsF3VcMMtUay4mObIhW5qyD+bdLHI6y
xMU1PsrBvNMI5mRgVScDfjyb5Esmm0so3AAQPog87EotYLiJ3ZGX4B5KsM/TydYMD1E6YtvEjjER
fyaoigMLlNawgK6cGetr2o7tcZxIfhjz2fCDcpk6tIuSPgc7Pbjuviua6dlGWLSrrZ5UhGpsjnbo
MHhF8LDqafaflWXX8E30ACITSW2Fnvar2KnYR5gRSrIsNg/lnJprPvTfCKtmziG9r7wrkuNgFs/C
A6eSO1NzdjHo7ehWvzm6umiGxEXkOhZ9b2mwM7HSQyDKdpN3Zrwr2O3UzLH2poJ5F/9eiUuqKQYg
nUrB3uYB4TCMFnpHJ+bKaL8mt4HTk4iHsFhWLXkxnVpthB0QsGcETo502Ot/pXrxlbXFAB3RSkDK
xRw7bQKGTsu3VmByxw9OehltwYoCN0MVOqZPTfSkDOdVFGmxYr9YPLAGTalnkmYjdI99jyQqscdu
vdZw2B0bFoJPAL4xtSfsIoZoSbRv5y/TrJp9JxKkH3qW+XHZ0MCLwdwhJWn2s9aVFyXc/hDag/VD
jZl3raJcMgezoalPRU+meDhuoxE3ncZYirY6/0aXYW69srLeC8WDRJ7PvMmGCWVmWAJMz6rikV/I
4ziEFw0qj9doLmmQAjq524B29hn14pLqIRBsCfxHISRhVjDZEwMO6eslsS5sHLV7OCTj1pYBa7G0
n04I/ahr8X/vpgGcUT/0xY31wFNkhaBDqnB8saK23OiEI/oxNQjt9tic54o7X9Gltl4R3GMd9oQM
3AmhgU5gPIlrJy2UaNULrb5GWFv25mTUT4lJ5B93Lz9OiAYtdUdiAHHcMWGqkjfHzZDkO8NzY2Hm
sjP9pLQC8WXu3u1Z/iqDZgkl65LbMLntmhlftqXOcl8Irev8rhpKP4Hf6U8GCUCEisHTzWOMD655
z6l1HocaZ7Zq6itiDz7dlerWzRiQbm6p9gyG/VfaGNHeI7UWzWrR+SqIUHMEnbOrY6WtWyZcftem
z1DjPicYL2vimFCxwct+YYDVvCU9kuVO6Aq2qzHuAntgJes5/SEO0I6EpG74knUaukbuR3TzMTlw
tBjAlpFFuLHoTwGr97UzTJ9ObX4GOGRwTC1zTkTPGzSz7BWJ/BsqAlj0XOpYPDvpOy47xEHjvJoc
GzNJjUW96EnEa9mVIa3EpQcDYTrDo9mLFAw6IpZiDyon8i3bCB6qFnLJmMVPCfOq8yxJ7GqpL3CA
6tHGEANFPZjeh4xIm82MJ9jnkxseA9lj9KoT56lEHbHlMOrXCXCLnZcA9GM5iJ66aNJt6HZX9Cgx
XWn4jf1OQ/FkUflgCibHC/+wckZznWBg3iVmq++QdyQnxchlBcWY9Rz9xQrRPBJd3ktmkao6Db0s
NoPZE5LriZkYWvmZVJUJR7sMfSnrFg8SL6NH44dlzzPvlBL8dSw/fam59or9NENZvX3M6uZEHux3
u3B+Ihbx8PChSkg7bYGXqwMTZrTk0YhnxxyeSbyJrlowtwcPvTvqTzGe/3L//pkT/tfUd9Nacsr/
F7ea97cc8zbWbFbpo75vYgw7YxIkfsRm3Pes8iM0GHdFZYzZm2dtEy/6jkpD3D028ar33B+jlhOP
hd/R7zpqXbs0zF3WOpJkaO0rMdFL2XN65ug3dmZr3zzsgltDR1rtArbZ9mbCBC2ZHqo09g6iJ921
Q2vKQxf4WPlDlNbsBc3wqpheb41xxOkugl/arG4qN77lcra/q9xEYZ+mBElkg/WuquqUNdD75nlI
t8bEIGqomx+CaFafTdyI8wRwRelBNkCPssp72Pi0LOZL6AziGAwDSZPz+DUqofE+jg22OtPciMnG
NlYVlyHjo9sKc8ZgSwwag2/52AHs83FlVyjATUblSht9D3UVGAFMHEP3azbZ5nvF4EeCDVpYVMeB
5oandE7vbu21rwA6wPZhUd3CVnkf7OorYcJxtQZz8rOSeMEhJwhyAgf1LhMz/Jy1nvijOma23g1m
50f6nF2R02W8ajxrKVr7tWz0cE1uGo+9wlTUWmZBLKlkVGPPv3MnMGGYJkmuQwhyzlXBN4qILfP5
zQyMEfcryoo0DhI2ouA2a9MBXjmaH7oVJBtJNPO6tT36hDFl4w6FJi/wgvdizAFyJjqmFgNLoeE4
CwF3wDfEXA8gZ7cl73OvFa27zrOeJFNA7mvPhCpV4EHcZFpsPAVOUwJRdMwTz5y+zoT1M2sR9vGf
GRBQdONe6TbJ3E756bglaZy4Eg5lJohuc+TLYMsnRwXvtecMG8Nx7WPi4RpRXfjetR7nQ0eSASeL
iYYZbydL1LGbNqWOap20JAxaSW9uu5CZVa4TFenGjvmSeppN742kEsMBTvB4XqgJzG+BBa16GH+r
pFXjWdfA9sHof3YdPr74TmLeU/WCrTkBZJCfcTjiItNqZExcB2q5F2RfvnkISIlOHQmr4c4IFZCm
Kcicc7+YX3jINroDlCp1eJvp+sAMcu2EywWULleRE1CzgZGq9kAjMNEst1XcO7/406MD5w8D6sHi
TuMQhE7GLZdNUAGU3bwzd5OvBWexyyTyJFgV4SNjBe9mjuNrDbGKca2nT/RyCASXCzVYrlbVsU23
+J23Ignqk1IMHuoE1Yvr0nQnOqo/M4hgqTvNubbNGIsTUga53OWQF8eXcLnfDS1/ClILPKSax82k
yBY2xhwAAjdUHJnqNB1rZsiHMK3HrSjy8GkMiYetlooiX2oLlFUzmZPxs4MoAApy2ez7pRbpm7C7
9ZNF/CupcAQloAHdhEvpQm3h4YylnEmWwqakb11Hqa1v8qXsIVHQfm8zZ5m4AHJeiqNwKZPSpWBq
ltKpZqyC85hyKgwd96phcfwB1h2maqXiZ5FZ64BieDuU2FztqiBNAzIq+xDWDDBNmr001Fe/FHJa
B4qrWYo7s7G6J2Yi3ZHBMdeRrkp/XspBRok1syd2HsZUFg8iQXUhGzBOUHIzWM1YxhOmjjkSs6XY
BIA9+BiM661cStGGmtRth+RaBQkhL9SrcBB/aRo7Mj6ABbNsilqUQtNJyyl0TSpeXBL4J6iBZ/CF
fmI21wFkG/47FITpMgOjV3qNMLWRexl/2F18SmJ2+Kw36x65hLI4QbA+7efYWVMMvZQNrifbJtHb
WKpyDT6/z4cOsdxSs9sU76ZJ+GwyLRGPVXNu6UjW/88319Jettz/url+6YCU/ZeH5vuPn230Tz32
H9/5Z48tf3PR09Mts4X3PEP3/tFjO3TLnmno6OkRwaKd/48e2xS/SZ3CzJXI6w2H7f9/9NjIAaQU
fKfnyT868//+33AohD/LP8uP9m9//qdyxPhbNaIj0tclJQ8KAQdh4vL1v/TYFNWs1nFLUv3aCMhk
fo4Y9vXtK9EfTjHuMie8DeonpeYvfTIfgaI+L/8LJv1YUS7rqXPASXWNKu0hHq1LW1G/MqgVG72f
wtskyewa9OzFCcVVT8nLqC+4cVPcV/baQmb6HQQgM1Ta0u1f3or/SZ1lyUV+8U+Flu4RWazjEHZc
3bBd62+/Wt/aOOWsYdjxX519abRHVcVqw0JNX8GJ8HNzvHEYxVsixh7hi+3QQCcnS/TmBrnFD0rJ
6oilsT5GXfXRT5G+zQB3nfT63WBxchaEh4RCPjR1K099wRgMiV5QcNSmxAA2zjQdu+UfacsIjL+Q
7l2CKeqdap1K5EtObUePUxYSFTsxgm4bkR4GiZE7zlX70KjoZxm0ZLpb+gXxr7bhzEIX5MWnmM95
IKeS2EkIEYZXkU2Zj08RWkXUwB4zkCzYjMmC6gVnfxSKOausig63uUG93gXXAAMX2gbrO4l82R69
1kHhPj4PtnNxg77/VgKcA1ySzkP5HhSGTyKm+Q102lbLMY4V0gGtVVc4t90mfowmXKwhAZsgGSgb
sGQZO0hT84lQAdabkees2nJ6ZY75UNslCrkqGm6KorCvZXaCFGDvZ0XClehgCTBqXtsyu1dINyzY
jteZfNFLZvoCSZrPUNygWA4dn/AVey2jRBwruo0qZ9NljT+V11y506iOGkKBp9w2YG5TqbrELa4z
hHBrwVj7WIFU1k2XuqGNcWYMGoL9uKflT401d8YHNrj0hTlOzFa9fmlj5a3kRM0pR0XeDIE4+8l+
w+aqtIjmLhwI0e0NGNlsMtFIb5hJFfB6DnY+6/5g00tPYv4s+QSulJi2ZjAvSZEwU2t4BjFgiDwq
96Jmk8WcmA3GbQzFs4OKBWeGWAjgTI0umqAg9JIxJZh7wfj39THp5Au5QAZwL/OTgj44MBjeYDKb
jxNj1Az/g9+J+A7+m4zg2m3OQZMNxwKpZMx0wDeaEMdtoornGl/fJNvmxErpo6ooJViq4f91Q+uE
+zm55kp9ZB3Lo3aub3gUdg07oHXS1BvTjg4G5Pp+4EqW+MJo94MU6/D8CG8SUFB0Njt4sl2VP0rw
Nuxj8Zp61rZM0pc+qR/iZLilCQMCRoHQ4u2toeShmZdmDrdbygwszaK14v1HQdTAeRfGpUfeifxz
KaMbTPI1aGXvi10F0u3IfXUgqaM8LTGbDVyoFvD2aePVKYGSHkD/tPxmx/ROXpsddJsjrBtCnpCY
iT+1/mpAU74hbwmMiLUr7KlaVeBvkCgWB3Mez6XdXHF07m2LLoVPDvnjza7Vx3UT3LKJIqBpzigZ
Lq1xj3Tzy9SDo203hCbOaILksKGZRtkf7HEDHFiSqLXMZbgxB5uiNo3Jakp5BRe/pzueWXZemwDz
z4TsMVTJJ8wT+JfJcCgSEgks35sEvEqqyXLJT8bN5PPz+lAIbeK8tDT56ImxgGpe+40O7RxpPNEu
uXwjA+lbClXOh7KVr4zYIZKtPcoquCT1fNe0UymAWkLtxgNNRYlBwCjcN95PDj/jIIWDy0RZZE6X
hKRF4XMcC96Ygdhb5C1bAo2YR57t+jXOu9de4zhd0i9qgn35OZFQYK4EcebzmdmXTXrUoI7C2Wgu
FgJkvmJfSEBc5NjYhPP5StSmGNUBkxkAF8gqVlE9OKbYF+2tcAkYdozpQ3lyaTeDE4+YRElqeysS
g1u/6LnMDI8/kjL3lk3q0pADXPLXT9I4I0cF0u3sLMjUtPvrSTjzptVCDKr6pi+4k9jVfKQ0PKvM
+Wji6BUa0i3wvF/T5P3UPOK70sg8VHF0jtFGrLny3u35FrXZN1AXLmJQQLtrcyhzehjM0F7SX4Qg
DlcgYTOBSFBEa1eqMsgoKePsOKoQ88r4UxjvY+O8a3R3rpIPTkj6mk7ECRgNmr55YoZsejcxFE8G
0o5yQlAOHGuBXBk/XLAciMHfAjS1YO5yHt2AZssEZbyeNFPuytDBK9bCYRwcRYkNT4TWiza0iH7O
pS43trt2EpijOjxhBbDR77WBtAjm4FatPfZzx6hYOIBXzG+ibD6AmzigqzTBuMbZ9Q3Hi4H3deV6
s0B3QwifTei2rYyFlNO7u56cMiRR/BEjGakuJNNvvC7fTgXKFiAm9xmyEQ2tZBhmqHVUWQinh+SS
dgFzLz7VAP0fJzQsq7YhDxeeNyU4dhFvrvut1Y6QYjIu95OViXYrpBpQNHwxeLTRzbb2bqixbhNW
sMNIjEPPsrwnMiJERIZnjPmCKI4OHRU2a32wjprWHEeFRcnhauDAwc8cNhUGAbVtvenGEJ70ieEb
v2R/Sb2U8FFmyZtWxyonzPQTAokOgNV9m3R8DVDRVkPRvzOwt/CIN1fNDo64D6tPqwUf2Fz0uI5X
cYPDZ+iSj9GmHYZAunJdWNaQKQ9R3qLMaKxHjGELFIi3sK3onEVvETtiBO3593+4uPXgiCe7FoOt
vcSzeD0/hw4HDeZTlqLxQkwo0VtsiBRA1RZrate1uDeaBaebzdt4atotY2Zmfw0TSNbBDWnJywPm
3ephnrn0ii8jJAvSg8tfjOQGR4C8NkSPYiomaktveHs9y8RgswThomW0ySnKOQuLHgESWgQwJECY
I3RdqfJeRRBC0kSZLA0mmWkGfdUKtjAIuRBtUo4mtu4kcAjGUFMB6Vh7Kw0SYaM6u4dd+V3TKmox
+yj1gtBLxxmwGOFOIrXo7DlyH82k9uDNKM/wGfu1lZnZWceP4YdjpW8SN0d11AdoLuMlp69CtGHB
XOnz4QmXBxTDfqs6M9vZ+B2gF3i/IqWPlIjJUz1gIZ8rAPPmM5Neg5nkTOoiQhuGQEGw1b5nHjfu
XKl9jvYB37ie7IMgv0yMZHaxSu/ovN+NaUo4gxS0hDC/tv20cVUxA4RGXYBLh+JNyWEPRRxGnte/
DIl+NUIZruvKNHc1pOGBNFFcUxoz5lNUFWt0R84mVLPpKzE82mbZb8UoMTMUyWusDokonSu1BXwi
tTN66m83NRxazR73QhPtmoYU5wrmvJaXTKMmpnRZcMDes52Ibz2oeCI8Swv46JKtbFX5S8MlQ3P5
BYuYa3VOs22o8N8vIQ+VesqmAFqMGRK9R6oNZ0C9GSxecntE9WjmWr6LxQfzN3L7esj9qfp0YS0j
8rQJ8XG5HKHmGU+eWz+6crjIukofB20wryG5i7rK7YfeS6iIcO4dqsyotgxcthkJL02KnFHF1dWu
MAUHNgk+IzWNPmwG+OVr8twxugWwr+xkRwBv5CfWuHXRcO1cRZcgyL2YFSlLuvPZRRRPhSPOfVkb
tyTtQHAm4VkWmnHzjL2Lfv9m5S2/CVykfYylV0Lf3EWDXR4CpYgBwZ23myZ6qlZv1FYoA1aXO7tr
dMFiY5LSfYsa1z2lJczbbnjzmtBexSgm9khjjBxPvWZsG2szxg7SkSZ8NpNk01fxXqFGuAtGfndI
ytaq6pvk4HUj8TF1EW2xiAynpPqWO7a5E6FTX5m+AxHhVX3EZAsQIhnyHaQCpnaj8bMiqx6cHxoy
0+QJYVy3LoFhLouv8TIuLqiZH2yfu8NHPOUZCN1//4KG8WzA83/QJw0OKqf0jMtlniztbg5IYFmo
disbv+wphZG08ZJOYwCjF3svJVqFcLQ2na1nDkTrmgxjsXKq4JF5a3PPUJhgHirIPykZ3LguK720
faiRyj8ztqe8q5ig6NX4jWiZ46A7H7kc8kMuavNseHezyaLrqM6ggpU/ZMCO4M7zQezUBzr2OyX6
d2d2Pg1CB9CHsbeI3U8Suz0NqlpD4u1qFMZxbp2fYTxRwjBfH/uQYzk6WT0rV0J+iaxJ8sOUADYK
vJ6kPd3PHfNjtq3HZi4U5ju3X0uNMkunkwajALTyKWbj7aOgPU86VloHSLjdl9euCtQmIFQB83a2
Fl34En1rL4Haa2LcuKaBGnS69ZK7UWN7mGT7XJraepja5zHCeUfSrIDTybYani7S+TXDNBQvUO7C
IgAkWUZ7BdsdSAcQaSd5Y1W6n03cYigxvyBO3tAvASgC4UBWc0onkx+B3gOZj+SbpWFUdcU3K9Qu
Udx5D21q+/0QtMxHp25Vt/oNBy55MfWYrGuqsEPHsDQFA9Y2FVsnCCXoTl2PeL8KM2Zr6my4hvK6
EGOWTIlNXZUWM4f8nqRReUEcRteodZTwfAh9QxbkUXnzLxM52i4j+4RpsZlsNZF+InOrk6g9k0UK
dqfWCOli2VHnO8+p8w3XBFuJut/wbuELpanJp55/Z+hvPKcKKNfG0hLqKC4HAu7KVVOz8lkmyy8Z
wDdKiRF8ZGLXIHWI0GmTwQYIS1iA0SfyIXQgaWDLvqqqfbH0ifUY2ee89Q8CWe8+HcjNYZNRHj37
my4MqRAZiWUDQz5trBAqwuECzOfiGwsBsfQG2SruMWuji1PAsWnwTeyTcl7P88bOBw9cenrTUbiL
pMt3nPR+t2h+k5/KWDlJMZ6CqOJlmzPDtzvCv0J2XMWSZVwEP9L/wdF5LEWORFH0ixQhb7ZVUvkC
Cg8bBTQgbzKVsl8/R7OYmYiebhojZT5z77mstti9m4elX34XXb20ZMbp3rzp/W9UZv8MSVQes9En
q6K2YOdvYEX2T1nAiIHgrpi+ASdBXobBYl0E0Te5nz7HIsHcYaqbE4x3g1+SyZ3Ecp+Y2kxB7+KB
B+AfLJgSWzqkdiSjVirol5UizZD10baGE7Mx46IiFJ5Oz43nJioC6GdiP/jNvAOCjIWRPMK9CH77
1kyvDfuZlR4IQk1z3YPO+NdP2jD2WhFxkiOd1CvIKR3LGHLeK9WM1LmF+kdvV4IHVPOOvw7vV24G
+6mhcMkzaImuOb01NrEtyU2TihXigM1+TjoW1SYHjt9321qN/Ylwx+AsWicJtSVmSbtmpuSoNvqq
dq6+b2/5NqKwNIrvQRrH3LQPVTE7x0LY75VWkIoGRkJO5pEI2E3mWNa9LS4ZsIp93ICXgak8DMsh
gNS38l7vg7hlgLIYOzGKN1IPT0G3VlqzfgURycooVmjzFJDdFEKjZiSvcfAnPFTMMw1Or7ms7TN2
rI5wPzK0sHM8Yy0t2EuMLkACJgzhwOttMkHbsLYu2FuDGpPLWZJMrrTi2rfOrq+4pInsCf2+XXhA
4jBIavySEn5QQkPnsgOueaMT4JazNu2dyX8mwKG/5B2I5BSaDFI8JCyWqV0M7ykHq4Hvkf6H1uRC
WWtUZuQhNttqzUPiu83JglYeF1LeEye4wpBy5O/gH7hR2REkhSTPlEjVoaHf8GyCbeFm3ait5LYn
y45mGCHPCBTX07qrMcPKNojbAk/74LB0vHDz+0wfuH31NWNBET2/gTEa33sVKj9rfhRJa9xE6VJu
xc1jOlXPflD9Q4qjganH74eM9XlRutxJNRrvwnM/Wg39J2hlIG8Be4OltNptXWz5hhsHncczlFTU
kSiQQ3eAqBQJ976RsoCp5XF91Nnr5QcZ822u0g4rpGfk59pb7A3m1KfO6/+olsnDwO73FCdx6Naw
JC3DxhPknrgSvbPW+ojyZlhFkoTtukToiSP21JjjEi5DcOPVYMXvOcuZdbh1FBBlXelfpSDWfQW5
L9qEbKmNk4i/3rCal6qLeU4UsQ2al2yRFQNDsdnmIGjt9/X4x1tfHmuic8PEJsbSXO5QkI1nVPQ4
W4p/qYU3QBD4wL1W/ARF2z0SCfeFzF1/KVyt2cUjad2uQINv88WGmQSUnErXDrlMv8pUqYuh2wfu
dHEkDxplIPEkR8Y2D6xH5/vEfiuDAmQ128qwG0E3Eng3H3KPfXmlS/UuLfFIifIguwApa+4PN2dE
zinnbggnIumTRMJaCPK7EhZBhM8Usz5r8R5XMiDE/upn2dM4ZhcbkvcG/Sh5oPBg4K2jWShIqskf
0q5KD1Ymn5pmutZE8+7zdNnh3Ca4vR1Kxqv1y8DviVaN9AYlw0en2fUvc8RITgEEOby0UTflLyN2
Mg6CiL+OSqZnKVWghjvWmG62SzGJkAnvRjJA1A0VRDayu52ss4VEHvPVSO2dzsgL+SZ70gktPeBz
774gsAXsAfK1VmsXaGkYmjQr2DIRfE4YaW+bCm3mRPDl5LY7lqLVfuxapij93Owzj8zPoLr4pX1u
emPFupYCozBOODJaXmcJw42IYsYPhYx3gwGyMD41kEbOQSCuQ+G9B/hYMtvkK3d3bVLfq6Q9S6N/
NCgEMf1cplVDXB4mA+RjLx6QhnPNDztt0b/X7d7WtgMObjEx0ar+aYzsNSCkGJ/zAyRNtslNcYYI
8SiHB39NAeaPULFUvxRIWPIDNAnMx8HWMHru6Tn4oZAYUTbqoTWzbGuTqlFkxTN9NEDBmOqgkdeM
u71p3Cr0FwDSFPjh4pgtKjR3z/9mrcbsezs4B7eoP3g58evVeMZQyGkmYnlZXFwOdt+w7+3OK7cU
zfNWy1jhJVaQRJPLOR34Maaobo8ScMocNncT857gWOiOubEmLqR1JTB5/Qvf43taWp8PQMlszin3
KcyQmWXDNNvPlrZ6AtDLEII+bNAdsQmoX6EsPhsIbjeeOptVe8LCCYA+UNR5Rv/h6dpP3ju/rpTn
yVecQR+2zxFcdON75+r7BV00J1Cf7HHXfI/ma+ca6LH5/izVSc3tTkufVenhWAbR5agV2VjZ176A
U7RHpAbkc5P6/SNCKAOgW2IriY/Lv1UD+I+VScqOi0kck8+/Tp8lQ14PgOarbQwIBvy3oXXPlgX6
2qMj3Aql3zjdnjvixxXaSgTCD65tYUJzWZNnDXFP3Cd056S4B+uti9j5J158YMujeVKUjFGmhk1B
gdpDk6vHexLs7oKmZhvcjlGp63cQW14FW/Z16Z5ggTI7lHlyY+uM+IdyegJZ/y9vyU5tgotS7VvO
YJZngoTQ4Nyb8tczih/bH+qwESjNgvjNwz6aiuEBKfSvEOLK1fPHjjjb5gxPxvqCjL3ewZraIb0u
9jyFzE/qiOa62FiBApKfjvdY95hyTv2h1JpXPXF4+DQto1gp3TVDEHGa94lxAJO+vjzKAlhGLN1t
jNRxi8s0A54HErNZwJDEPfNgyzHe+yL+LZVJMegMwc5oSIWjJd80Cs21TlHaTH53KDyMsh14hKG+
Zg6PkyUGOxSDPGveR4eLAt2UcWDIQtS1FxM/1mKGJ4vqs4d+uXH8HJa7GU2tmgiwWY/JVtsRzoLy
tNPMY5zODDUgY7uzest0g6q87JzQzKHi85gudJBru/LeKwk52/UYPvh6FYlgGlZtAwxQ5SMYd1s4
Kan2mFfi2NXFW6MYrWLAraKJvsPQCGpMyW6DlVTou6THO+qQ8TTmyr0EFSWH6Zlb8LziQni6fWph
We+NHsj86HBkeF1x8nWNt6oh5BWAQkg4jr1r0J2dxmU54rNZ0TfzdEV+Ek5dc7a0rvqoi+VpDp7z
XI/JMYXRUhO0hCtGEwTCESRUV461sb40A5RH6saMkrCQoHIbT5xZ7wHQ6DgzSD0fV9VC8Qva7Kwq
GkPnDT9lsI1pqzdIe859Y7zaWOG2suGFJCDsgHyN+Qeoa1KzFgNr5hzDxEI+F4RGnxVnRjsQBWzr
gDuMMYPrrtRx57NJuGVkM36NzIQ9m3OU7ByUNFMWzuO3SRKSdOfvelqGva0V5IMSZ5PJlu4B400E
tPPXGUAt+OEy49OVwiRCeaUZ6Bg3aeHapyxIfprO5IpucJdMNkXWVJicIWTCte16nNYAf2uTyUiq
UrHtZ9KzvSJ5HWz7b6imM229e63zdOfONlPDArRgPPCJthQAuwLX0dmPqwmBSnkC6Jk/EOj+5VUY
t1qyyjUQbMfUzJ4WZeq4vWZxGhkPOqMvuZTAOBtajFO0ecYNoRMyuAK2O0Jn4wSJRhaTppnW7/Ha
6YA7JaFBzr/cEHcMklAuAsUIl15UuPc4FigWDG1kvsjTuR2AktQk0kdoH/O9lrT+adEZfGYImXTM
W2HnSX0vRupSYxHZvsrh3Be9tTeTsCDG8W5MyMpEaUZDmd6r8QeUkv9ajDfGqPrIiJrB2kjUynJ0
M++iJPw26CQGudD2F4ochuQUHwcH/TeulvbB1vO/NDbe6xImJx0ZkvmWCkiHoKpIWt39o1kQFxUw
P25JFaiKlAsfq9aojOkgRX1CYL8cG6u24fKgP7frjkjMoccVv8sIoWQhl813Psewx8L5g9LbPZVz
J56HwaOXKle/+4QXyY4l35u4u5Z1Mlw7+nx8jVUQke+xyrwB02D3n5e6fIqbhovMIrJwStfo8gXn
ZKFj1Uz9P1dx8pr+a0Bo0bGncDz2rXyg4XwoEGIRsDOJPQV5y6SkG+17k03Pg+fRwYieVR4vC6r2
GkQxrN1/AXlb56oJWiS0wQkDMHL4Wj0W8aSA/VnUC27Us7V0fPUv60r3vMRDA8Eo4KiJbR0RsgE0
FMl/ExdgYKdYRvOSvjptY0ZzNf/UxBvCCUzxEdNaU3ClxKY36ZMlRn47F8s298dfHRvpdkUihklM
E+BQv8TMpba+zfLOkTnlArGISLr2NemCG31MPdxN07gV47oEXvdhQpEIjPF3OGFbcrcGWgpqw2K5
+fVIaa+cLdp+PcJMV0SdXs97lOHXMiFzibwLVnTMjJSqYlyJKK4ddizo/JsIacXKy5USV55ooxoT
Nk+UXexcTFMb/WuxeWN7fNi9b12thEwhA4d21CrKzVS/I58sQ29VMc20giwkdzKIquq5RDYOkgta
XgC3XiJI2BSsBYfVWlEXww0NsQKbjDQaMPEzAQz6sZcVao2UAzk1jRcrZVtpI61DS3o31dptaAY2
2ob+StBasI/5gL5Xjqd4QSBbwOTBrP6eL+0V/EH+MuED8a22f5JZHp+MUrFVKdHMa732mtdU4apm
/aW4Kd/dpmQDbOc3AynHXsPe+eiaiX8G2vzSkEtVl8tb7GFK8N07e2p/ygmToO7c5qEPvT5mdunc
OZQIW922bvyX6HEtxNHHXGBNPdCkHzao/fDoUrs1DYYoprpTED86IngYQa4P9ruWz5gy62A7BOLd
ttXKpvZ/0opk8todT1Kbjc3geEefk31DGslzXnTvWfYT981Xlvwlaqz3NBkXW3p32jy/k91ixAEe
igSdBj/8N9PBpA8kkDMcO0ZGk2kZN38wTjIVZ70mZLuXeIBJdzhnCK6Jwv7zl/Y9YAtOh4OTPP2z
OGBidrlrFMNH11EWe+9G7u7/kEnXG8jm73qGzTmX+p+Bp1HHvua581fQumQ+grfoDf+OBugZ78JF
BubRzMpLp6an6bNrqpabe5k3o3wwW5cUQJIpmvLDYke+xhc3Yepzn/CrQZf9s/3xYSlWWiSKicE/
UikT4BUHO3uuzTOeGzC8MVgmokjTh0AyY9Lu2FSZ32x5r2wh7Nd4zv9mhQ4kyKmNBuGoazmimcWU
eJdpObIBMe9HkvKQWuj205CSlms6+SfobRjxceKGOqJFQF2evM8N17gY0xLVBGTwS0iN6Ye7eyYU
Kpg9Brj+cq4Ispsy8Z0XuVilfQ/j8uF0Qo+WnOjrPkPv0I6NOk6kGvSunT21thGz9SMzrTQLPOF2
W14T0qIgqWEwLcs5kgTm3HXJcPGYLV1Mw7jAnOuecQOnG8POiAVusy7MJ2EhMZa0eQGpoFqhhQVh
R5HjUOm4if+VmK22TQz3NLms3gsbarJHuh5oACKoSzBEE9qJHZ+3c0oxRMHGAgGSSEi+DCALuz0o
RAR7A7Xqdm5IF3fTodokgw9SwE4gMoB8qnh7Q9HBKmKNmjAZwZbqLwey5++0LGhZOlKFtnO362Jz
OukEVpj6P5lWBLBUKj83g2ASlMWhzeCQgFz7NRmvXt/LU1ugvjAVP66gTY+V1/FpcX4TT+TAqdPj
HY+rfs2CMY6MRJyEl241WoovASM2rYnxG4JuPyR5yhR4odSrWPjY1egS80JnKkr2bhUn19b1nKty
Sc3FrHUqp5KsmKrcJvmUvbvtH2PaccN6FEnN4vHKtT0LoLVLGZP3rDKSQ+LAdm4K597POUYQxDJX
oE8mRSGOs+nDjCc0QrOfngvd7naaeQlWpcu0ZMtD1upP3DUIaICG7PM1zsGtpHccvZE4osWzeW3J
LQmUceo9msnYtR+QXKgznlq5E1N2EDWj+sBYjCilkTsSj4cwOWkc9n+Kwx72B7JXJ2cVFcR36BSM
K67gjIyWtAuWD9KMqCMMDB4UE/VxMukFnRpe31qqADydL2bqs02GkPHqxyxnU8gEW8mbRbKU/jmB
kyz6Yfkd8vmmsH0WbB+AKar0ufNB82fSK8h7YFUExCUU6YyMJMvCYXQgFSTudz/y56VcizWSnf//
1+JOrBvLWzb7L0FaYuvLmH34MzJ1x9iyvnoZnRRqX1mejN4P556CjHLZyUvyp0B7btMkIGpn8e5x
/TUbs6EOQQ1+AGzA6IFh3NATlss0gX6DDxh43ojaJ+ifZuFcgMOHOXPOD3dVSsz2X0nj6pkEHw7G
ZzxZ7uvoWuwEraMGMWbnBukvF6zVo0JAo4u5ySm3OeT0DXtfzAGPeRogHRqan7rrGNmIgPceC8iA
XQPQILabjKHacoyR20AxsqD5xiNM+1TeuNG669QO9MJIqo4sWK8Da8aT3av3qrWxp6+CQs9vn6Ep
lDvhoyGxbQ16aPubWOKo1bjUlpSS21TDAywz8x6A0tkskUf0GRaxZiKNtTAhXvq/+Nk3UhvAp9OI
ogxIbzrCK5aXaJBywJSNWX0nk3fDYjdsZsZlBGueHG0O/Tp3CPgYbkPbnQ03fjeHqdpWdXrgifE3
KffWhuuKba1j30YfJgslJpuRGHdlB+SmnGuSGxMrrFQAuYjQpmpGSE7eZcSFAFHAYA2FXs0zWRTD
dk/WtS90Pq+6d3o4amlOOEU7n7gEGpIr0l8CLfet5bCESXmE2JnoLHC2BnietPjuSoTk9gL4fMF1
ExodlkvWl7RKLoBerXfBquiCjAajpFEpzJVd8A6us9m2BDPsemCMegfdI8thCbcj71DbDF+TvZtE
+5a2JgpGx9rBWpoJVGIX2VuBDZvZ4uQh9292yiIs+bS3pVPfltL/J/LhVU1QnNWyZ3sd7LGWEC2j
YXeYZkQU0hg+BVlFUZxM9M8mi/akRsCVc29pJq6STIpbUOHHsD0ozRX2OgsX7AYhI/Wh1FA5UWON
NRbR7B060EUa50mIp3acF0pHRg85LWHVa7t2KR+0kzNXUdzTE+NHh1OvGV+e3sDY/iob3le3ynfS
KkG4C/xt1sjSanjPHXgaTo6EQidnOJVkvqrkw7iOaCVjwq0p4Oun0cIABowWraWSx3E2nhw9eUcZ
N4ZO+9cX2D+V7HCazv0N/BL4YGKq8Flys2REE5mF99Tq+YfKg2Ib7BHQsJVq5Z8a2z/cLZhA0HSo
2WpCA0EniTH269g5C34ZwFE6g6BqpmiusXvuy1nfwZIm109JRtPuJwu5P4vFxCbP2TEknvedeGQp
d/pdCUOhd+yaHlUjj4NNMyMLGoZleZI5k5eBoBGWLd9LymxDpKQdYwjc4vsnZCCh0hLtaGC9C85d
bmBSDt47+t2l8yECJIgrh754LB37vdGZBeKLa7a4+1L9yQMDxFAyIDw11d7MOX/Gb6ssEiwZMCDk
dZOvseWt6Yf56BbPRTO9I681AVNxJMeKkeIiOYAHIyRHwMyYRIMyolDsF9faZu4acv2RMx++5xMN
yRmkxF2MfZC0/+aEMBYfdE0xR8jYuOTdGi3z1L1V5CgUqh/OwUBmUsYmbjb3wBLti0q7jxG97uws
d7we0HCiGYuHY6MKZBkj9pWn3rqUR9kEamos3/wsXzRSle76zvmumKkesxxjxqKCLXtnC64TYd6s
e8KCIOnCUtQxZOIymKY7F0Nw3yHBLViHm1Uz3+qYrSQ+DBQwMa7xRO3oUi8dOJ2K9OXt4Na8kdNN
0/0pTOqNIeV08TVSeNyiI5/AiQgtTR68sWJdJKF6tX8M4q3NyDjggprXEZLEyQV/Y9EosfMnFRUJ
GqEizq694/9NaYdRObhpI9BjvS0fFkpidNcNOjDfLE7GUH6SlsCkngJZGeSAFiVrr2XVeFoPxbi8
rDkqMYZuy2/ysGf8v5B7G/LKG6uO4UQWXWRpZFkMqhx2RWv+G1HzlImb3CDGhEWLR85M+lsOPazE
v7JjzEfSyki8HAnxc4ZJtrVsZk3lqbOJDVTsOJCQGrxR+GsoPi/wjXP5l7Y0U0VCemSKWo+KIz1U
PXjYhRDeFCdhn2U3dF9fkzPc29XZZ/G2NZk5bExVoTVIqgr6t3FmvxPZZJhSdiEeGdJr8gPA96cT
XX7vpumPp9ozerxhQ3D1hy/951Fy8msz6LhsnOGoZkibDOaWZLw5JL9ZhrNnP/NIeFqDwiS7JIMD
lAP9JjU+QiQHG7ZkLArloKHstEKf3kU66CPtxi+OtVzephhOYP6gBcbzbCbEz5KnMc6rStspL+QA
HPsEX2VA2Bs9DyApLke3SolFS0QT8ib9pqgIGZTfJ/OgsSjXD6OWfQpXssTwpp3NoHaArtyMwGzR
ae5yOwexqkYksgzqo8J6jdW0H3sUO50rGGXBY9moke3z0INbNuOj7tXvaWJLnmirpaCowiUOMhSe
kLOG4H0oooV7HwuFs+zb6WQBS4w1sHGEyMJKSeG5Z27JyvW6ZIG19VuQ7ctIStRMrp5ivejXhbeb
RbfLWcBs66A6dZ1hwsgPBNXpJ5KdDrFF6E/2vSaWZDOr5j5wwkq6D3bC6cfHuLYCqefggbHylHou
emQCsjWfS/kSdCr0A/KEVPJqEVt3qkqSDJIOEXhSyfqenJAH6lx7I5fJerM7tncs7GUrsz1aLhQL
eq2fpGgfMyuer76jor7quq8aZlaY46OFK8B3FcLRvKsE+1Vw+iyz7RaTFKjyvW/X3tnzQbhRdrCd
X3UtnsvctYglkW2wmT7Zkx7qxTo0nguzR2FV19OKG1UWLL91IMh905jI5bhybZhooiYnLhOq2ZH6
OsKrsyEcghwnnMp4suSnjk3vEcl5tQ0kPmMyaMiMHBBK5m16c+vGO7jGsu+shPOuXsxzDxvqHA/J
xRpPsKC0a9MUpwwhRGi3yDFRGq3wQS/GYQGpl2nUJxKf5XnIaRgh4XaR3mCeA4atMBcIcTfE5hFX
ER1W1SoGV6m/G4cKZw/4/YvyuFiyqiQqQV8hZJr9AaQtvmTd9NTBlELa0A6PC1yf3PenSAKv2CYE
NlzQYNK+m2mxm1kk7plzdIfUlcYT7QJax/qvGJkpLDTIXdYecOwZt3FEKm70bboVWn2BQNIc+QGl
16pteGhB9ADDewSlLw74iOBZMJlIfOAwhC6wQ/LJOmic9uoHIy0Y/g5IGqB2W6MIovi98J9Uqker
GmJkac2l2WOfnnkVemOTcnjv3Bp4dh0ww6P6XphkJ+iQa/qMwJreHGkhZwspYe+8uPrAU6tvF6X+
fAsRj/4H7+0EjT1hJMbLknLf7tugvqIbQqNsw4zQMVd0ZXrOjBOPJ4uPjB5jQua/UX3/Tv9Jqip5
QlwP10JL/lzLv4BXoyFNuACBCiHtM+2Xzr54CJxWKCK5YkRfm6P+TYqJgqtm3gGTRHLBqeB7BquD
j2FBXJTBJCg64+R2S84ypz8Xfp6g/CqgWpV95Iz1Z7Ol92FiFCkHw0/8mk/pqY3Fu18oIuRaLkjQ
F/6/pPOvVkPKvCKE1MBwYSxfbh+A72l/9ZYxRCstdqAZtMfZJgPZwZfv90kWgUvf+CRNMsJDwpkX
wRHzbhcVJdsBhU+Y0kjLR6KyFm5PWmkMuMNydmSPgbnsWgaG3e9UOUAmhsSmYxmrKFKJ7V57Q+j7
MS1/WHRZsQuYvmKAE1gnyPbDhiwqxpdZ6kedH19lFmMfA2jqVYN5HXTb3/G2zZGYnaiDb/qcr6mJ
/qHLkOdlbBpDS9OfzbZn4WrkyEuM5MRsMyXlg1A7iLVo4KCRAobRnglTSy4utust+n4nzPLCJRKL
wiWhyXd8vX2DUm/t3Ml/g036465aC+Wk8ujNdiQlNg+c6Whd7R+vbd0Px8COm7aonsHfwZ0MvA9f
aeXJ9KBT9EWJCBUZ0EQUs27raTiq9l/jp+ND4Re/aTIke39IEE3qxXgGhCpEdmPGsy9UYFy1NDHY
0CgEqN5Yh0FjvGXzWhmc7QkuVa119d2oddoVkTXmGHH1bbZOentmlptfhZtIXkvCw7pcRYPrnpYi
aA+tbT3y5dKVSSb+jTdewMWqrdsN7xZjzk4rbuBmX+CfMlrSEjaIBScJ4oqjA5R9Lu883ztUdfIy
1PfdHO/ydqRV60rM+tNe6TgwUhANBHSNEDLYDrZd/JLEFNwp5SAQFDSsTnmyKeeS2ueRmtwHg5UK
mxLebIc8lWzeQsdjKdxmz8mIoUWMwVuCoE01xj8qqmpnasGTQvC/nRgwcZFnZ6ORQzQF6XUclHMA
5D4zOhmKm5cFB5aOj0uSfBaCRLqiREk3401JNWxNTc+cJxd/iTHgBPBY2gicTmxScHywn7WhzIox
hXfgMopHH3jwRHNnVujQcW6cy5vhxzWDb+wfpQuWdiIoBLp4HjpG+H/SohXErw6RRmEcgBKlEINo
iilcxxVhNJW2E8I/mzob5gaFAAJQrA/6VgyO2NdJ86bFPg68eowPNcOftcTdKu13jiHdJLjvODCQ
r4hSHf2sQdo1hJUNMHSGC7iZB/bPXcqng0twa9M3IcumS+wytD7uUHGpEJQwjkG7X916kZrQpDpB
/dWtIc5jjVgp8Su1aZV8SRd830Hm7L0CiT/ayGQ3jOXHSAAt8j6aboYRn56GwqFdgo1avJ0W6OeW
tNkZUi6Ga4xGpfEwu5RRCofCwhonv1voCch8TN19n5Tf2fyDvQUmpqAuJLITuVzJ7MI5KoBGJK/a
v0YvrxjrSjZdFfuTMXmEX+IfBACzYUJXSWIls32mfIFaSTurzdq8eXaFCDBuI84xytTJ4GDuSfQR
yQx8hsBXerpmRxQu5Uue70XffrgGTxzl2a8zOZ+2Tbg6W8wXFFEIpvAd6rOGeJi8XGpjWK78w34F
GxTZ24ACkFOPCGKTq58QyxNrdA89nwN7C2035XdAIgHLDYsKkQbqG9v1L5kMiqOcBbIdwwagCvGW
Ypl20lu1lrb3SAfyVULE3iXVGFJBMlOnWmkU+i5LlKFvwMZKUb2Wo7uy9p+AXZ2wxJyN2fzqwUD0
6xzSP5l5hhh8sg7Q+/RNV/Q3gzaVyeG9Q64Fb9V2du2dwfWluAA7jaA8vnidMmoiUgddim4v51F5
R2m+xgMoitpmpaJrCyOI0jwUJEYs9b8ZlsV1ivX8yoCCmxVzxLbNHixywCV9E2ihiWU9tVxo9fg3
6xlJqtIT0IEsMembgBlL4cxnVfBYATbSdcg9mUktUjFo7t03NQURm99d6/rlhiruMNvIm2tEvoj3
1pLafETPaW30jrvCozLMsr1jJzoituwTMc1j0PQ0YGW/ZX8B3rg3rchF/bWRfmQoSSyBPlfgkUCn
NEz8/RsG7a3UijrSug6Ro+/sVU3ArVc/pZr68QQLv0YCjQXmqDyBXqz5JBiI6ANLR7ZZM5ZYevJL
LPvaxEKDESbMcFqzXbIS4r/fmd9WwzevEd8Q9uJjks5bOTKrVQNPSg9eWBXiUsr2zUzGR0fnSllB
MUmg3/xGrlyOrVktj0bDeDJjh6IEfZ3RotXVy2cP1tehKcs+7Co90sdWHCSKEQZ1TVSKmSQT0R5h
SPp7dPopUSMp0n87UY+aYCQsDX05DILF4SzKU1b5ya40+Oi+VyHwGPTXbvEvBJL9KIrhnWatprSk
ewah9ZYK84Sx70SA04W28E2VDVDOOhIxyOHRfCpYmudJS0NWvsIPRZX+DgCqO5ZiobIq0aAQc1jS
yBCCOzwLXJPpnD6mVfI5w00k2he5mdCegTJFrj39xDDaMyM4IW4JQhS0rJC04QQZ+hInFrPAkbvc
XG5Ii77LUkUtEx/e9+5cS6w3LhPCalm9vOCuzapwgEb3DwE/7T2bcfopohC3hrt4J9awZ0xQxam3
iEJfbIYmJtQoEnCRC3lizne90LO9ZmpTJDQXvK0qH7KmjSbX+ZyG0ju5HnpgBj0og9qKInpAWAL7
8qJG9OGOkZU7w9JOlXLJgqAxCadPYae3VqGaC5aTr4mbSEClgp4lpF4jPVL+4m/BkwJAyNSJHO4a
Zl2TkHviHplAejOkkvJlMO3wrolJZ27ie3xO5H128CXMGCXWDASpPM99Xe4CmL8R3FDULNxZmxZf
FXmZO5SG50zBKwadT4INdIrOJjdFmtrLZLPTr83PvNMeRWW+5R5PQl5OCD44bYN+DJeJ9RZ534vh
VZFLZN6OOPGPDHQPSjmUhHlaMOpvnJ3noaFlQcK0DsYoTmWYkql3bAP/hLEWt4suw46KcityqrS0
GN6AJjMVaUek0rTVDgNYZGRxfAWvi98BWlCBFmzXp6Gv5+IiSCw4mLr3FDvpEfK4sVVMcAvDkVGi
neK0pyUZePkqnGZYAAVJJJNzmtPxCNsMAFnc3kPfy/fpwpkepCfDTor9iHKDIGr7SrZKEOkzCmm/
oNEfmSEdGjdYr4IScyRUjr4YmA8EWR6NVmOx8ErV0fYkhcl68jRYSSy6m5bEh71fV81e6tahKOGG
tsz3IiSSv9UzS3/9xjD4npdFu6QsYA2ljKOhoZRrlQ3wNJ3/ceLl0H7Hr1nF6S4dJbiVlnBwCUcH
OcmonzyB7LNKzGONougwSgZR8OYvgTY+IOtwPXtG1Gky49aS5dCKQSPR0Jp32dBkF5Uwm7QN5aKW
d5dL1eN1Xp8LdILDadI1Dmqv/hvJSTn5WXJVJuiCzF0d3C4pga58E8TBJ1P5L+gwGRKG9wSm/1dz
YEZxtH8TfofTlHG6OQljnyE2DhtkTeGFhJ3x1trOtk96fgji4vQOGIR2Yhw8o+LNkTdzsDG6x7El
MXLiPOsSJsB9SyYyDuZTP0GBTpb/qDu33caRrEu/yo+5Zw8ZJIMkMBhgdJYly5YtO52+Iay0xfMx
eH76+eia6a7ObnRhLgdoZCOrspyUSEbs2Hutbxn7vqkfDNpOezm5L0E0bGIt87dw9QEUWUd07/0p
5tTmQUUglI/Jkj/9bIge2Nn1VGDR6jlpR/qzotBZoU+nX0IBv8hsgP/FA5whErXgAy4p/VzEkfIU
sfCu9Va9Sdld9bB5pvrXd3X+XIpsTeMj23QIZAk/oJmW9Sl6FKxcMzB1iSx8mRb+Ube7F1Q1zQM/
8ymxlgDSFhF6MdgzCGSjAA3aMFX7kvMa7xP6wJ6+hAeY1qx0isOBckmLz65tvsiJKYQNqGfo7Hz5
Mer1p2lMb6YXPvhRVewksKfFYJoftCfQp1dl+DQrQkJr/DD4mIfK1xnjomtZ0/vdORPI/SSMLnbG
Z20H93VCxcNTLh5dD4V8X51h/lJOVhwrY1lWHI39z8njztvFF8OHel0Fp3ZCkeWlY7cqJ5TvjDdP
VO4o/0YO9V1gdvsSrNDCkT+YLbx3ZvwB2zdHuU6amM7I0Eyb/G40xLvtDiZPG0PfPI6chTOBQpT9
+GTHfXzSpo1qJC32YPKWgVDkSVRcR8SWugF1iAdFcw5pgDzOIEyJTBEGmY4+W78avkj2brKRBQLE
cogpn3qGInDSwyXGZ+eFrQ462JiiZDLKQ455YJ/Ecy+hZHEjG9Q64CGFD1AEZ2sAlsF6dRpovG/S
CqWOPVb3QUlQQ1LmqHVc/R27UvUQp9raSAbrGjC7tyt1rl1iw918vC86qWGeJLa6j+PdINtbUT2P
ekk7Ql+7JDlPUv7qpxIiog7HPvWtlZDtD71NH6uk+ZlXx6FBhHg2ep0XAgURzKVWRPrBl97Vtt33
aswdZEo8iczXQ5ZqqjqGdBbefXWqhrUqZ2WGax3wOr8P4tGPbOeUp6QxCeUsYVxcHWRpzOAk55Xs
JWuPrQxRjAM8UD6+Yy23noiOiVfpyD6TxAxrZZ6LXcFB2ukN/8Mcod+xDLLJzN0YWT7jJTiMtjrV
Lat/JSwA9YxOtj1YpuVUToR31uIr0ZnOkEaC0aKb3PuBmXuY0ALokDwwGUSE6prybCR1hue8Uy9F
Zj+qQmV3rZyjSJkpcByPn1OzJZow77Ud0vR6nqkrRmnjuIrawLyTVpasmNYOmyiWs99k/GU6hnVQ
fX4rpl48BogutyZnx6XGvhRRkpNR6KL4Sz86EWO9MlzSsxrMRRSPGxer1CKNkl0cWQf8A49JxwEs
KZt0PYqfY9btLQuD9iRLIuv16NHt7I0y0b7LuuzWhS53kHXdfZ08NaXTwoQyyHsz5bYaID4PYbFs
4zktAF0F3TsfnQYtNzsgURAH9HooRExDOJr7QG/kUQ/3mNtEjrGDwyYMtyXCnnMSgSWKUo6vwkdN
mZZbgpL87eiQPtv6xrIHLUDF7DxGEk+FYTr3xNQLJ8I4x86wcEOzOMg4fwitUh2HPk2eRTX8bPEN
94WANbNq4gAyTeyoWRCVrmJEAwMzH5C1St9PhvvaD9nZcBC5DvEPs8MtmoA4S/0nYsGBifjk1doz
oV80D1qY3+DF40AJ70ZhHbK40MFJEIWQ9+ot1SVMjdY6mrC78fEYYg0eBwpf3TxBfW339cMQBROR
a7l1CnpD3zq4v8bO2tGtZJYx4DbqksCY7R3LeCj7RxTe2YKnZB3nfoyrCKx5aGUvrSgvSdBk56ov
1vBbu8csN6lhpvATrDLvDgK87Wh5FkpDOlZeyDGowMl76gyMv8iMkcoY47YzhuCcYpw3DaZKMvMx
qwVtdCwIiViVOkDuPBTJTksCREdZfvrHL0oGjwPHo61TtfW2drT0GPYQBiMUQIeUBa1r7eRolt46
JDPv3eFdjC3n2baN8MnPtPZgTaFcM8EF9UQQmciMB2xg5aM2RfisON8HD0go3B9suPQaOy6M8/Nw
ygiiZ0Dg1eu0b9h2OULfhUL7okGn43YFrU744Fkri/GuE8yeiUA8N0LE11DhVIm7R1nhZAfA+Ok5
R4IVAQLaRrn334Mq+YhbYlPatryXDho+27YOyTjgpi/EV4E1etNKlHTcP/eMR0v4xsO3eRs9eLs2
fe1sKE+/s3gPljYn3w0M9GGZeaVzEB2BoPEA97CuSOmMRqrAuPA/unTKT8GYP3qaR28jLXIGn9hB
K9vYuJarNqGu9XdezziQWQXkyiFipcyVjQMvLjffoasDCkmyPYz7mHP+wvFzd2OMhcGuojsnD24f
DvatGuTWYV/4DDFv1hM5hjItUbP76uCPWOSRDp8YdTQ7K3YwwbVZtU5ocyyLHG1BGRIcUYhB7RHY
sfDhm8fVPw8AXensBdYJ3cjFtgGY/eQPnJV7zZefk3lB4r9SrBYHXcbt1mwZ2nVdQOfL1dQmjcW1
yJ3grbADvO2Zrz/E1vQeaMohRKLz70AeLgte103iJwgZ5pMg6WkrK0DpLQwG5QxYf1heeajytL2j
7iaVO539LPRHtmV0L2JNnqc+23c2ZARX+ZsRWrUmwnAXDJyv+86+r1iu7+cm16pLCk7DHLq3nRLm
i164ZFvPv+VcAoViSlvyTUZvFZpCnZdpBY6wStAYAkQcHw12inWXE0o79vJYcaAJoUYVcQclK8dv
F1ZqpzPsfImH5ksfj3JCcEyEaHsoxw63VDYdQ2GbO4uVAcpGu0JCAptv/EJpbB6kI7+U8ZT3afHI
nb7rErRSdJmTHWr9epPYAgwWLx1Lirg3c5+BZfVJAx3os4r0IxFMq7LrzBURhM3SaaN0m1F6YyvT
sTCjcGaklm3a0Us3tjsbhXL9rEchbT062hA2IjCPyzCstEOrGkiyXrSNeqwVhP34j61RbFKJLD10
cMZNxEkA1yJTI31uVXruDBaQtOqcO4C1pzQxz6oNeR9lk+9yfXojTXgEMX6B2pStOjuN11qQ8Zrl
p+8vkjWF7p9DvipkmEUddsE9RP+9Y7fDoaRvATsaNpebslKNrn8n1HSph2bTePRvY5vA9KxRH0HY
v0Jjr55KmvrL2Ni5JGKcyWQXu5AUISBfLjZjZCNFDwHK5W2hMWLXewPr456pQbvM6lrcaU5ObWm0
zh2Sv0+XNk5E1Mojg1t2EeDWGzS8xIhHkcWZR+18w6p2RY/2JI2aatknFtCJxN3iZrS2wiKWgi5A
TdzVc1cTnDRWxjkqD7Cn25/MigiSQ2rFdH70cR2ZmyiZBcx2CKpa/Sqrfs2qYr3rBPE4dm3tPVj2
m1DicqyzaQEVwX7SALUve8m5juAG50DLLBd1iUyXKksWDbmbmBFQsy0AAryUqOXWRg8wR0YP8Jl/
gAEbFtOYmWuIREdf557Vqri5NmqvUIlmnbpBC6lta5WFe6jJKTqWCCYQ2aGYRI4f7eosXSU5RMw4
zV/cTOH1bxwgYgNuDQVHVjeInRoRe4gqGc4l7nUyRfV8aVTNLXOq9H3Qie+Qa/b64Tiad5in1YZG
cLDKIi9ewvtyZicT8ZhB/2oLHz2FasAaKVwjMnasYz5q6R6tzGutLOdNuoxorKqmipl/64jXHgLW
jyhS4tDXciY7/QqTdDiakVpOgn00gUoVBsFaYy60n8A26Alij+ec0wkKQ3eOo+rOyFL3AdxBgJ0z
ElaGK7M2npC6vCjiKpa2yH8m+vQSuCltH208pUSx28ZDoPSHAJKLr0v40S1UGPSmn3mbUQ/bZLGX
Tv6KovW+dnEx6eCEQbu32zmuR5Zjs3aCZD2A+sEA0yBurc1jMe1qQJ2kGtZrhzASWulUOvtsdFhZ
DboJasrKTQ1SFVDJfejCOGri7maqdp93/dn1/Z+tW9v0jcVLHvfvpENba7KrcN/NogDxliT2MaAp
vjBVlG/o47sWbnZ2cRJJKybmPYI9YoP7ojvjCPnkD3UoDym6TZTKC1oxXLUWR3upXd3couWLuwFS
VsDREGEL3SJlWSDsmg76al3ikqK9GCbOpZAtwQmGfbGiaU6cv8+qmYMAHgwh1UNIpBE/Zc6iiRF8
4LgU+0mAmcGUm66Mpjh0Dl0KtzS2FNz4FQc921c93dcmLtRdppv03qD+KAvNz9gCey/h21Ro4kfg
GLXsjgN7CaSgJgTH5E93KjaPBGkaO82PyY/k76M8Iki77gzz1BVH3Q/PdhRPP3SoO06Hb12LCmJ7
0QdX3WAtsomau+ZN2cbZJZzgZFeuGX6IYNeoHpdVLcSmdeRrFyf6/dC255IbRwtoWLSdoAnXY6Wm
3pwevDQe1gzCmr3BhkT7eVZYd5a6B0vM4XzCxApNnoLMtxYOnVyOnrkBceoL8428syu5D4Ls0bEY
GCh8Yi6waRTo7vRoPmK7F8coGB67aZ43RqG9zgrwH0WtG3dEzAMSVvawbZm6LlWBIYJtRT4KFETg
cwhtGOL2K9iwXHACr73ooZZNMVPeOzLqCxrmwCx7pGHrYAQ4QQQNav0WbVTR0DFmuTUYCKJOqmv0
cePYDTDlkGU4TSWWZUP/wimiYFcCHFvi726XSTsl5NYKUhv1PN8MCZ5Nz0AAhUerryoinEJvyUE2
v1iD9lFllnbnUoskXuwdldFHD/MsSkxJ+WSgGdVSnmPS7R5zjXFxSJDH0+DbK7ic3k71wVkfU8ZB
SKh7Qq0B4OpMEBqmfVE/xOuIt3UAbMXwQfcfva7xkMoFalen8ifOamPH04ceOWseqeJmmwfdvQZD
m9Fi9jdqbZbdgMFPplAgCkLSOjTSOxsNYm26i+2TQ/gVTsDUojdlHMgOkjQQsf+oOnUvgUKzjg4y
8Ta+ElRqlXNKBvFCG6JZ1C00QsDRd7GlMAfp5TX2S/0oC9T2eZERg5352iogp2HXFcyf0rOqzxkM
6WcyD65+ZCJNba+meg+7tIfEiBvJkGvONvZDjidW68Jq7+qYtswOHc0EPqUjzemOxucL58j8LvXx
fsU6h/nyLc5F+VFnHCOD8lU2sXGhwP85FAGou8I+iIZjEz1MEFCQYHeF5dPjaeuKlx77UkIzQrqN
fQgUDgoSK+8jawZmpSk7Zq8Ok6vuGnJOXkltYLBo9925zPSbcHw2dd14n+qK8e0QYgas7LXMTHOj
2WayDXPYqbSpAV7YI313IyChKX6c7HDnDPhY4gjnqZKv0ME/zNrnrOwCFcutH2WPMWHIQB0YkE3o
YegbYrEQU2Aa9fxdb6IHiMJwVSd41KCNk+TNuUA20UrD8xDTP5rdyC9C0A7IyYtaDcRaE6S1hFF6
H+Q1u7A223o0eCgQwRZFcjHz4tGqDWNf1ZJ1L7B3bgSAohl7e90eJtWNmyQ1IQZW7qNgPUvpU411
+3NqnXU9MpZAj5IuDL98s6AELooN2hACDNDSoZ77wOSpE5uLlzKL3rxBZwED751I3V2w7jAmrQjw
6jk+6322Cgx0cXWMjNF1FK64mCXJpfvRhkdNuZifyXJa68ZlEjZ7UXl1M9YvosNgnY1y3I+ZOEdo
mVdlJcXaopag0bCY0L+eSlk/OvqIX1GgSB/t9i5vA5sahWDD1Bmf84LSIhPp2o6pv0Ze4Lsx5ZBe
hQ12mbjBNJrQ9HRT6BRUDRxAUsgqfbOOLQ/hgEnnOW6q85jYzamul1XNQDlCjK5b70nBui+r8NGd
8m6DB53Bjzkgc+sRWybjrUutacMBbd84qt/ZcXTvOk9GRm7LwDPn5vh/iklYD30UvbcVHIoKp3wk
RHE3BDXiTUUjverKQ6MVpH4LGrFDYBNV7tEbnJioTG5QbOLMpjPFiPmuaGaobAE5Y4ROsa/I52WP
Eyet0G4cAts13qaRJQe1xyBcuiyipFJIKREZFaxZrjkoCxv7SuV3FOfoqBsHJJc7puY7GUyX1mnG
fTGnpadNCUrFglDKyGFrlJcqJx8Ejz8OuTbu1hLX9UJhkdyiF/oSrYshhBOJ6Nr65IWk/M4rVcTB
8iCL/LlzjI6zNFC3tKvFS9e6/oqEPb4h6WC8bNvhGJcVgxUfXs3Icd6qvPAZk/m0NCHIw47DJOFQ
+KxMC4ARnoMQUWmACGFEicjRxGSi1CerPu+iu2Lwt0L0EGNrJOQ1uBaS7GvnziynDxbo4hi0/OLK
BARwzEkoHzltu/50gBnjr8uCMPW2GwwGzzACaH2Q09DTviRIRz2kEdqJqgnz3chA8DxUQjv7hB3H
ykKcgu5mkWuNsbaQxh0I8ItJtGGYFg6uvvZKtUYGupBkGi2G0DpPBuDbsGL9y45dFMI+MDDBG473
HhuCTjR5Dxgz0V5mcu9n1OCF373pFZxla6QZS2sbhwFT7MmWydoXEtjv8CMagFUJjm4LvXIveUeY
A3VByUzFNouHtnpMGmR+rp48ZSNSmYCQyarU33SjP9e0N062R1OjBaWySPX0mAz11S3A4lBFjmV4
5UWmChLRWlZQDQDF9uAd5lOuxwUHEcAFz6uXKrRfvQoug1VXm0njYGI3/IIbGokC/Wum+DryReiz
vuo2uGr2mQpX2VjvTFM/VHr8C2xBchcYX5yELBQ0PEpGba4DSyQLIj0fYbRQxAARWfqJ+eg5b3oQ
Xm2YxyzLWAmyKLqZMr6JOg6XANqQl2nylHZIy+Hknnv5PtbBAVvBOkUURJgIeYG1AQ+1XqROdkwh
aeCB8+/0OHvMAfcwKesoDXPmUuPsoJbcP0XaMC103H+ck2LznOwxrH+JacDIXXuXYLKZETWKygtI
XRvfDK15m82UYH1M5jn2WRTPSK7oHNXtW95kV3xoV70oPkkQeu4iee0j4wFVNxQ41i/KEtI83JU2
aF9WgvbzZBmZQpB51zXNo+dpuOn5WVnH8MPM5iQjKiRTBTfN5FDB9GIuKYGSBM8FMMTSay46uEG6
53sk1fdimqka/NTY4xxi9hymqRzPsUASqCkPP3LwbCtxH4fuuGmp9VcAGs7W9Jzr3jaOTLGg9c4D
m5xttFnL74+oz5cSJGqdjlTlA4/S6F8ijiWm3bzpEwPEkOMFNM4LhTMGtMA8VwWpBsLPv2T8OjGR
XehFyhjVusTw2ohOXZcW33xnojz01RvO5NP8/1735Dgs/5Y4UCP7u6LDrJfOuEojsK/sma3b9khL
RgIlAkXebWyc9Coc9u6EKp01a11z2N1ht0f4Oum/KjVi9hm5e6W+71xjnk75m35g8qXQMzTWr2Rq
H78NB86jFsm3gcBvitYPfGf37RAPy9GIn5XpvgL8O01YCAWz6dYrHtKyfy/H8T6JEBnrlrXzChQ0
thDHBjuRq6cf0OdfRoTe9tR8FXF/kHbmAOcy/aXuTvUfOPv//m/A/b+KcqyjIGz+4Pj//bf/81Jk
/O9/zP/NP/7hjP7/x+/uo1+wIIpb8x//1P9HCYdIAgx4Ff/tP8Qw/K/88yP7yP/rI//8r1P0q7gS
yrBXKb9Vfw5l+PtP+iOWwTP/5tn6HG9o6kxgdM/6v7EMnvib0KXJJNsT+DoJD/h79KFh/o1/IjxP
Uuw5ujDsv8cyyL85tmVJj5LLxrTDz/1/yT4Uv0UfulI3HJ0rM7gy3Xb5af8Uy6BUpYj+AAyHtuuV
DLRdbGfXvMSAYzqMQiK3An8TsSc7XXil2eJb3YMtjTtBNVCg+hXZJclab0kgulhotIlHtMMYyEGl
6STkWvhwDaLC3FGsjQmYJajgxZ9uwr8JYDB+S5aYP4JrerpnS4dvDJXPP38Es/NtNDEBH2HeDi3N
23MYv9KKOQch4dIydBB9atGV5tcKF1pn0G5I5r3sL66DG/nnGIj/cx0WkFi+UcezCcz8c8KFSIwS
iHbKoKMVKPRJpJrX/dJITdgQ+yL2l1hWafl6Gtplm0rdA6mCCm2VWmxXtH//8/XwiPzL5UjX1A1G
OdTekmSPP18O+iNRpxnOp7rlAO0ZDlHD9imq8r8IGvPmH1Sk1FH5d3rm9+cmwZO/xnLIHTF/+9xy
8lUzjkW1haR+NaqflZ1Bsqgg8/IcA4lFMk9xLwBQiDmi3s3Ykzz4WVTp0WeZuXfIDokV05dhZz4a
qKDZYFIOqDx39jnMZyvNaMuF/UYHE7nDSTb09Uf7zXXLpZanCSIAUissD22IJ987QVeU/MdhQc7Y
bEDkVBbb/TqKbyhH1N5wn+wZlmAmRresde6F5WszrVOjzcERhi7+20jKMYorJBSVdTYFSEm3SLdk
+l6bHpy8R6nT283e1J2XMI6fIw4nyJNjGm3M9xmIvs2PW+jP5VrTnGW2gRB00WvlroQ3F4MR7TQq
AV8X5yDX3IVVsf1X820SDhs4+g81/RAd7UGs7fwQvCxoJd1j7NKdg7Q24jfZ2TmnrkElN4VpIXFm
c3/5lk7BRbM4wVk49bVJnmyqDG/OAZNim1NM/OdnbE6O+e3eswzork6Gq8Xm5M4P4Z9SXZwp19Mg
qsptVXvbotmwGeLUaflWK/A5FKHoMgt5wlrG94wfmn2rdBemVi1Dx7/854sxCc357WIs25QS4TdZ
NvOK+s8XQ2fOKZXnxtt6JjP7LdHl9JSWpqO/0nsilZtZeuWh3+2xxAamUhjXTCzPtGi6gNS0xpXB
mo4N+hVbHdpYQwg8jQJNc7rvbG5EqLSvlBmfCuW1RDhoE6zIVFQkK6/pt0E6XAtah1uqq1WWA18b
XO8dwkhCgiLc38mygd5QEvW6NSCo+qubMWf1/P75peE6nssLT4NT/+2N11vP6gh0TbctqljUJ/XZ
Zjy+yFLnYkrAB0GYlNiMPWarPSL80V4E9Hqc2t5WMmXsY8e7AKmXHT9nwD3dItNXauIuloO7d6pk
n4DpRcGUegrundx/r/StNWwK++goXjjb4OuY69yR+DuM2sSgX1rX2ZPke3Is55Ik4wpr9l+sP8Zv
OYesP2TLmiCdQGx5tuXNz+ifnkFOLpped3zsXqOEshD3cpLxkhXI+o2oRQ1zqmQrolTUZ3WTZqXi
Ly7hX1d+rsACFK5LfDu299uDh5bZ71uI91sMWMBayU+kNdWo1X9+vv/N441Xz/BcV+dDsqb/8+fM
0zLjxUn5nMggV6ZA5vUKMDFMw203Dv229sO/eL3Fv77eVBq8H8LhvSIJ6revNuZgmwUwXLe+MlmP
Ra1Wham/kfGM6I1NZVZL5CtT0qYd56ONDs8GQgiM9G3SF0eeejJIoht5hli5/XSbkNu5iH3MU/5p
fgGMniXhP39Lxrzd//N2BDuLqkpahklR9/tbYLpuZUciQdTJgB63lLXJk0pbixKKmSByJOSUuki0
mIJaAnRAU3TLq2b7F1fxb95FJs0eDjgTsaRh/fYupsKcOWmzM7CCgKZqckTDsX3EhIn/RQzrXgdO
Yk7dc0oc9SNvK4s9C5EP0657RY1x00tkYiR6vDIVgKxXjXeqkvrzX1ymbYp//bqk5TlCCORBnit+
u9ACxocTxl26LUR6q6r0hqxmofetRNcOPwTLV7Twi+lXjShNks6L8Z9HQe8HLEHeDrUmwlp4KAst
Cq6V5qxTRn6eYlNjqH3J7PTm6e0JSCeqmWJRFZRdymG/DcwcutCHnaOM9YfRWyYMPTHDYCBsbG1t
iuZtNOpNESIQrMFYsT2ycrrpc2HE5R/7tpm7F00SV6tLBxd3e5v66WLPTZCoh8cRY2ECqFe7LHyw
P4Rd78J5AaQzeU1iWmzIZBapYWXrJH7Q0/cCNY0+B/jaBu6AYqzfKk0RUFo9FVHLVRf8/SYbHn2U
i+ZGNwLKeeJ5ur/LnpE2g6mBMcL9K100+iO4W6YGtFwMTs1BKgnWirzHnlZdBm+mKZ+CnGDhvOVw
XXkMCPIo2+lT9i6EeiX5SC1E2c+zg/iaTdHVppsgO5Y2creWZW3fEju6ZjpWEEB4ioeDoWLvv/om
320eP/klVhsG6d5C90Cl1PoaegT5yeUf9yTAmIv4aJMW0a2jKlTCOreFAtXl3hkNiMWkIzvFnddz
3+MgjqH+2JXp9fsKrCk7BjY3s34HBkXiCw23mZ40x7XNFd/3pqM1yVF3zDN5lh/wFTeeKkoQJ+oN
ELO5uKeSeSNDw1vmLg4740mCGznhXNknxGb9KAe+aySwUNeKBGpmqHYJcdA4icoflWyJ63ECzhV1
vscLTHyQ894+5QNfZC0cyBY9X5fujsscNpVZ0fMILZo89s6QRHiRjkd9SPDIHnE6qLmZvJgFFz3s
VqAaz3Xk3jd5BCfESa+x8uGFpdf5DjspICcLuW5pH0IPYRuXyEzkkmV8U0HTPDGz+/Jx0rH55Kir
0yPZ23srpuHRudQOiJC23QyRsFj3qhGUSb8vhPocHbn1ZtZVA1Yq843d/BRNQXKDbuct3Y77WSU/
zAQOs8uRPzDNftlalFQ1lBSeY3x1YhZ4RNDVeSCZ26HDDTRG5RD7k/CWOHxKNONHfYqKRQBFxi1f
6VUSoDK/DRgW4IELIo/M0t/2wr2rToFf/tDoLDN3MLtlavLFOrOqqR+T22R9eQ4tuc7fQiq7tkAG
v+9onxVfmfaq2hK/ifdQYFpBVcbPSPMMT8fInGaWp5a6u58XmUy5XKbj3dEi3tGIv6VOjkVKjciy
La4IQiDpfulbNJEGbfYM9rqEBcf0HxDxnMZm+mlX5jOdUfrmsYlKAb8x/pi97yTwkeGu+yW32UXT
pQYeaxMbVI4peZHMq8fYJTct0C61M2ynoUJl6QS3ufv2fb8bF2RAD+Gk0slodYbprJO3R2TPQ1oX
WxsJ+hCTwTf4wa3w+Nl5SLk9L3TobG9aWBzzsD5FfbkJydBbplN2jUmdJUf3w5906k4fRGfrGcBK
5qaqjBECozo86439pkQKnyi8OnnzFtesrAMVlGxAJDDQYSkEfeI72FXcy+Cjk/Fzjlii+JEH5kOA
T3Ihh/hWFp+TXpJxTLIGXWNaiVZwc+YZqmGzAc5rygiha8ksJFr6BQ+RYYXPU/AJ95L3n46bdFg7
/ngkx/Sq9wQ/1QEzR7brhjVt7hrr3LF6Lg0xVDJU9JjIuzuA+N3CyOR2vsDS429kMswfscKn73XD
ru0j/ubLOMlXo9hftHkCgdoB/K5agYVlD4lZJFi9RMgpoq/Gl++Xuo34ljuNvxptmUn50D0bUflq
Gnw4RZ4SjGGemPQzgze3lnO889QkFNkayuWesZtnAavVe/IOEItrJVvB/CUQunGXasm0aoL2OcdQ
VMuC6tHns8eSYYKvXoNUNHOy1WoMzc3UzSwF/Oikp7p44Dvj0HpQvOw0fB6i4bMq2aYVPLvaY04q
AMTAk3wOXG4aIvoKkMvD/IA0Liv7VDn7eSlWTMqV0fxM/Rc7Aryia2wXiTSImmbYyXT4pz7xhAso
j2PyOlTZPfOs2yBsVEvZ+7zjdj6yh3TplCODA/PMkoEqeH70yTE6t8OysMEbSu/DyOV2fjra3jrr
nnPyq5jHkteztn+RFvfaIDxcuB0fPo+JWogVDeIG38cSt0C8uNRGw+lnSHf2KEBw8y/HieMzFh86
7wAnLVrdrECRXk2bksNVAncRHTioe2R+q9A2krWcyjdbFMfvIh2kzVoqlI/zVTrJTVCKLbHTs6fA
o0pTHn2sDje4eEvfMb1Vj4uvKmWzyjjwAo+ZLEJ26IQPZOQGe2S6YIIHsULE/Jkb2bF8CkvjsY28
iztXqI7jXIguOFNYMAJiyODq7X1fzLc83NpcsqnMc9WkN2MMbqBO3+a1Om+yZWl6lyQizx7/zbwB
l7FOIDWaiVSe8kBBMrR7D+jQA+7npylq3/pgg8b5LWrlibiH01zFfJ9HEnYXkQcbKCA8eQPH4+91
V+GL9MXLqEUxQWusBjFhR+Qo42aCdaEbZxKzSAgePXyP7FmmRu50eJWkKg0OPygxQUPW6oQRcjUv
YXO/ZF6IHCnO31vWXJcNDZ2mxt9Dzz3kA+VXZY43nPOn+TFQQD9gHM2VSlHR9tAWUsE7sVipC6N+
c6Puq/Fha/BaSr5E2KE3ZEhXT+fJ8TLnbKi95/Wftc7L/r33uhYdLjt0L8Vo8746HuLWnu4fKyEu
u3LJqfxet1Hqwe5jhNWasDHkZXYhALIbjpBRSDbJrXMwOy/bmRMJXB7ZCaYa5y0zSQczQHNVxH5A
uM7/aMgwUYDLX4vm2Xfxr03FEe//G1iRmKMsX5Ocz6b6sBJNiUeiuLWAL43JuwDfiAaaAJHEHWVB
/V0US2mzY2T1W2o+M9A+ZT7ZEX1464LivW6pi4D7OdSLGG1wGCRcNWVd2ALP7XqWIN16dXKOmAoK
A5O6+wF9xMLTubFNyjeUGM4sBLgDp0HnKgKUF1mX77KLHFvOq5p1zjBfUyV/+ROTGttBITX/19/l
4Pdfl0oeCLIX2IfNs8FgEocSka59uzN9vrFknC0gLJeEiTwPSB1gZQu2NQihg8tJuFx3E49DX/C2
I7zhfpS8y1nHpvhdH4JdplrhjIainDWZ10DF9RteFhODTX7UGGDyip6aMvv13TqrgnlP581pJLuJ
GVvYsUkXG/l5Yj7aFej1qPeBwvKItQMDs++JVBWrBotfdOXtQQA70plg5UGyqWikLP1RzVGWDKIq
nhgo6Ql4KMQ8RW79ZCT8vXon9iVxQ+yaHDTszGjWIKi/YlPbJyHX2syvpS8CkIHBQ+RQaoxzvCST
HzOcpyxDcv1+/3jHr4aXLkBdvxBwc5kbcoVtn4SenYwS6sNcAI/snz3ecCnLFxcBvO/xbfpS/hRm
BBRA1W/KNNflFP50LK4mMc4eHcKl1AA3WfGnOcTTAi36u0FTkKGbdY4r8Gv5xkHDwdQc/K+YN/aq
czk4BKdUPWOwCGDvJy9lPJ4s29nEIAOQv/9vzs5rOW4lW9Ov0tH36AASJpEXfS7K01uJlG4QpCTC
e4+nny9rd8RIxT3k6YnoaMdNFgpIZK71r9/AyCUM5KonkA9Kn/Ni297Pwcpz7FEjgmJIM9/aVfjF
GfUSdEnHnOxo2lQiU+tpMe7SfvR5Er8mi0DOpCbPZWx+QW+H7lGwUWcWG2HNge3BhVkbpHZtGr97
dps550Q364NhDGdlUe4jFJqXKhFyS26SThIj8+4OsVzez1ygH7f7zIdVTwIes/4pfsP8ag/pchu5
dYT/crGJ+kmdhb1PVnIHGaZi3EpmJzGLQU9p1C/dYZmpdEmq0G5U4Nj9Oqy6B9s0sClh7aE4w7zM
hWUCu72HaIUfhRXhneVYsS4UaF9KCJeptONNohafjSS8su3FPIRZvYNn+43wRjw4oks5VL/Yz6cJ
ZwpzJHoqMykT4F+tWQoPQ0UeYoW1JdEt8xPHKNla6bDXmOA6jqvnvIkuGjGSmpEN94i05sROVse9
LtXGJSGl7tJcV23/aI/2jmCUboUSGLKS/gOmCsnS9a5rnbHQKShNjFao2LG98tGwr3AG6Ve2GQ97
0x73ED/XC6biq4o9jwkhrSr9B17uZ1GHb3QpyX+JLKxnvCUqdf7YWaSL1r5WO5GG1wMBVqQ0oakt
TGQdMyxqnDugQSz4ELaLup1ag/BDeTUo860jqq1ljM6eW8Nwy7GIhq5DIJmzPA9kEwzldNMV5lmm
s3PhQZMp5YZb7l67C5mz4k1AxS+kc9ax0WYcE8RCkhASeWa7BhbEXDrqnwcbtlNqtmpH2lFlIQ6K
yRvGfDfBTKJTWLBaml63YCIxBLcwDCF8etnjYKePVnsTWxBxEOCrXQgpqkyI1DGGZ7KnbyObP5CU
2GgQeD9OkLqAin9Uctwm4fzDw9B/lTQTIUaYVkQQDlhmxje00DtUUtm6j/ErCadzAQGGpUznqypz
WHtWfkgSrLEiMIdNXn6vLPMhgRG4k7PxmHdEHbrpDuPsVywO7+YatZKy7iqXAtmcly0GNBvwvFsD
F4elIoBX+PGGO7yzfMqeooXhPD7l9JJsc1fG2Fx4vfouLmfMYBT5g6WMLiyr/3qsiPTOPQcg1Lm4
qTxOja5ILuFMJQwRBh7xTSOJCiXD4is5lC+Woa0rq+x70umZQAcajhXkBRfdNAGcjewWD+XLKqt/
EVpb5I8iyy4TCjkzYZwfgvPCDXyBU6QQJwmE4BUZOfgtzBlkPknPCiMsMJFsmMuCLR5YSE+1z3us
8A6jxo4ohnl1w3TN67lx4xpA2SCkwzWxw8Nwe5zal9a0kEb638eMSt5xHShj9iZM0/4mZoX3IcEf
nYOdVzd01+jFt5VqxBrnFWuNWyELrEa0xLTo1bA4853g0YLsPhm5fVC6OvW1T0YR0h+U3QELmCul
p0/HJ2sAYcweuyAnLHQPPOMzfFhWnZkAbMKeJngIJVjHy8RhHionQ0gHkwRsV04d9mAmAH9iCG6C
Vv0AouiRS5ReW3H7Dfd4TsDkV7rIikOAWxFU5DXE8rtGPdGZTJyn8vE4InKhAG1aOi1l5s/6P9EQ
Pwa9ePkmvPC1oAq0B9AVy9UEDJpDjBt65ykbaIUEuaLgqr9Ip1wpDw9Mn8vBCfqxoZnGzPIu8sHS
osH4FRWtJA7usFAm6js1+OZdW05yxRqt/uLHHA23Edw9CX/fW9FrJPZDGT1m3XRNHfY2AI5Ew3Jd
L9muMzntDUUBTPgnTsc7y+IK3V6RUqFZIxpiYZrw6ltUg8xtr0MCzbdheGGKmU444RePU1nrRfWo
JDjwnxNKaj+kXg2Nb7Qg5wPYHOMqnK4x52PN12lDInmbbvCHGrvJXmMqtS1bAJ0qxfsfY2h923CI
Rod23imuD7G8/1el448h9Dcpr46nf1GOGFS1CJ50TRb0FBqhsolX+h714jz/FnqwDef8MiIA7wBb
0PrrgnPi1RIBizkbtfnomU9mYzkOlI+6vuj0MTBHeDNSQuDuTxXWh6+jGSwM1O+MGhMjpJMtKKJ6
jBsPOxS+U4sEH8eP4kD0JIQMZu4GrM9qhl+LjofVZ6AxqpMNa6+FkgdtLGWYIrP7rkW/2ecE9amU
UJu2lqiwDb/cWWn20rT9PZ7AkJzzrsa0v3oIIjJpuKdMRYx1Xg8DUuNpZ+rZGMFQr/XU3PpxwHzH
6ahQkMEcCUsxHHdwwmfs5cEF5m/49l/UHq2L9OxrMyX63Mm+zH2ywf8pxap8TM/baPTW5TdX8n54
Gt1ASQ78NVSUNnKbzGQFJVnDcaIN45ORLSmGv0gUHPxyXlIso72fSYKDfRZa+8Ds27NC2mvgAcjW
EdbzuPY1yASwS2Z6EAADW/b2rxehQEiUtve6rS0G9XNGEpf4NvEkYIOBw2gCGdF1mNJeU5t8mfQA
TrfDx1HpU1yyfY5iiknYHp8ErJ69hi5VBjzlRPAKJ/AvF7ejnG61uw8rKLD058cRq6/8veOnl0hY
Hx3h4oJeXtldfBFoCPzI9zpuQdGCErxgyx6aZ5R3TEPw1ivs7rK/dYfsSehngYM5eFxmPcJSbzd1
P7CxkR+DeNsIOYQmGamdpFiODSQdx5p9KAaBeMf6gjKecIDslxVBunNmf9OY40YqbefjYXjfxfMF
tEMSjfggzsuAkTwKsEGRp+Xzk6A563B8yuLK3zb4xqyXICY4sZ7Ol4hKek7qRzQmlz0+NWvacIoe
mBR0HdHbkqRvVHPMu3xcHMceEZ5+9UDAvMiecQMzDhMaLqJTw4r1cCyOet2CTKrcRRy1mg1KQ94M
T46zn3yO3Yy+AG3R2dDujniPUSSvNbY9qJGDR4iy2tSmuZG9e+5l1FtQ8e59pM6e4sVLnGshEuT8
M9FRnL5HiCzx8Clzv+lR+dBzdSZXF7jJlcB0YSrw/5HwAJfYWrutfeXqUXycT9f6mo9AmQzZ2/pS
DKAsJlEoVnrj7Ru7rnZY98yrkpQNC4BShRD20S1huhtN3FPuCcyPdAuG8dCPxu54l+RYL5vULg9t
KMCQSFfQSK+RsF8CUx5aS9wAxui3rqghGzBKLTBhw2QC45pBPnbFOuhGGIiczqagk2l7nq6HayY0
/e1xd1MTpwl88U9m65pwdDpVU5D1cZLAbsACSubnvw1ZbewEAJeotn37EVUkUn3i4AgyNJHQI8+L
l62VlY9T29Cy6plNsmCm5gbZRTG7AqqfwDs+u/h4evU3A1HoJlwWQ5Uji+rPa0LbVSIdMLp9i9uz
fLVrVPoEa+GF2+ePtVNdG/n9/8cn8hp7rs+c9x1byu8qgcbb7faLFTtrp0JYLkzwIUe81X2q3Xb7
LZmY8frjj/0blhYTX1cxu1TCglykh3i/3f26wChkwghtn6KezcmeilmOZuc/ZlOCLXz8epz3dIoj
cgno1SnhygU8ayRVXMeDVLpb0OVEjh/tpixGcsXMPXRmJEjNZWvwQnoF7Esfp+4gv3M+eVDW34zo
NQHOc00moozJT2giIyZzeHZU/T40McCDab23pvGsAa/D6II636iA/ioUcyKWFwOOsecf38C/mcYy
v5aWtH3Avnef34verCI66j1+D5QYCZimnkI4Wi2UDA0jJgGigTN8rKH6jz+bhfH+3fEgSAmTEDDP
ND29jn97egNCRAwd5hT/k+itS8TOKIuL1Nb4VNc9L0L3GrzqYtJibHaRI0nENasDzDqaJy2QjaH6
A0Z6FgcBcX8uDFVaC2+fZfFbHlpnVBCYXID3HGcuheJxL6p6jYkM1DhLTzzfViN41FS3fRLs6nz6
ir/HNgm6FcjgizMwhuh1xa3nBvP5hNUqkeZnOKBQHkV86gzOhKzh69D0d0d8C3v1LwG+eUUVvR1H
HdISP3mYTzK0MY7DJTAt+jNGQDXNCnu8JuRBb3qucKsvzWHfOLCaamc6+Lb82UfmTe5MEGl07Ewf
k5dgp9VdSqzj2kcxIxja+m7B8J7Cpk8ZURvVS+DuZ1CsTWfrXZ3pDAwFC68mGonWpH46Tmakw5QL
Bxs28BTSeLLBFfB77//09IkeDSbMBeOxaGlxnBCwcIqYkgWM0VdxjSZXMCnxDZfxavojtSCCfbw2
xHvmCE4mWG9DEvLh8coTTkcvOHuCIm33fiyvO91cgH9colmwZvtOg/1mMWzKgASYIzveIRinr/0b
Y4HB4F7nvnuty32liY+9SH8ilzkE8MmZ6146anzOPZ5oFX3GNPLes0axxxauyzkAkcETp5RLf6rm
UIbtPlcD8upeceOYtBi6kMe+CqNelqK+WI1wOJ1AzkfLaqDSCwyPvoWls4hm6yNM3RwH60aUg6kY
5TO439vItDq2d+04fM9zeoWsoS9rSBkpgSfTJn6LLPa0mBHycXPTUOiCJaBG8YVKSB6IYKk85Ev0
I+p9YuEcsB6i1CK65HXQ8IJrnA9FOqWpw+zBWM4dxDGsA8rDOvHuUXM8kMJJHQBja/Tzg5inJ8IN
nlvmtmjMEcoUl8VAexHiV2cCr9VFfiak2nvG8milVEkfL5MjhfJPTovmB7sObGGlfO+UpausYerA
r6p9GNDKNn1srhJaBz2xGmNCCEJ7eZXWtK8wCU4EhV5vMHLuCnUdSn5B3yFCJLcJcmt8othvSC1C
JqELY4ti8AgMBHX1XEi49L3Mqc4tomAG3ecJkaPohvKoFSkikxcEjbNzlThJGIZ5pqcsgx18RRJw
j8ffp7vn+zcE4xhTMFlzYZ64pv3n5tkPHQSbZoBh6OlRX8P7b351aqyqSLxc6fUFLIg5oN9sdXcc
6elxGrLfqMo7i5v87eNH8X4vl65i+CkEfG5TOicrP/Kq0sP2XucJcDdGbqVg2VkdYPfHH3T8SyfP
XMJsVhIOrxTy9MyHlRPUIkur/VLd+QDUaNRKyB680Er3yROmQ0zvtgJ4d2eaQCsJSQD10L1ISdcd
6/tg6OYW38GCMJyV0ClzeCRhmMFwYUS3I4Agk7S7iBgccQOJs5Q5XEajMh+ihuLd6i7zaHrUgFCp
IRQ9b9HxZMfRilnIM01zVSG9HBXjXWDZb6QGTZ/cB+tvFgBURiimrjRdl+PnzwVQdEQYQB2v9lLS
UqkyfIWzBj4Op09vkHmrZ8Iah6nBxqc2edBdwJxS0vR19Dbn/vXHD+Z91Sml5UKytIXtvK8BM9G3
srLwK2wyZjHljLQ+rB9dwWy5QOuRAU8Rw/DJhzrvKygpbeb1cG1ty5T+af1dWp1vegj35tGX6F5g
1FQxz+gIX0zLK24y17ZkrkT6rblSSqMLzpdCEUcrm4eglz9skiC2Xj8Se7tb2O0mFR8GXt6k8Biy
LF/rvNj3QXnomq9ObhXYIQKJucvyYxkuj3gCMcuQG/3+u7+4P4QmmwjMTcSQP6l2+gZSC6hdgMtH
wydf/m9Yxnx5JC9UKB6n5CmVvXEnaNETe8DoMnU2wVbMXx3ku5VJ1wqxGwWl55OEHPQeJDq6a2ae
5AQgVfv40R+JnKfvJFxT1iOcSLx9Tt7+jE5kLGtRkgnIiXustZxSRyj6YkM0VnBg/fPOhLukLa+S
PB92lXK2bRbf5ybHTaS5OHoY50/9lx4Bvt91XKdGPpVN+6oHYEeqhF18t6zrse9A8DImY4Dpteom
fH0wbNFLO+hp8zo0X5vxu0tQIhBo8IgY45VYAWwGfw0dPAi8VbdHOnwMATzyqPy1zEoO3plRyccj
gFtono6RbURGYmiHOPR44HYjwG7c4dX3kGXgUxiG/8iG4SkPUXrMZv7TTLWHdk1x1gy4jualuCUY
xVrL5CvJYky3Wo4XPBmgqwUMbx3M8yxOljCtSZ6xwrcscnBwJXkvGNV+iKIYP+SD2ZX7wsHI/biz
aXaJmkNsny14QembxcluhO2dPT4ao6rXKW6HycR5c1SmYe+DKi1sb6MivcWos/hkF3LeVzysPdtB
LQPT10Ts8OcuVPlLHDWUknvbP2snG+NH8DhbDtPGBUtqbPrw3Gmehet07EaYNLM746Umtv3cEhxA
zjpnHEw/ihRQbt7EsLkfBM+vh7a05U54Ev0MdliYuvUbgtAvNb1xSZr0HK3o7UQwCxRb5KvEFlgo
RpHNm0AQDAZfHUXdmoxE8Ln98pD2ZJNp2mGh+MOE/gEdil0TTUi/wYJ2EqEmzkD9l49fjb/Zpn2O
Q8ABJCCmMN2Tc7oJHRtLS9CKQoKK9BNG8Xbrh/uElDYHC/wDzkMXYaPydbtI626CtOZYzs7xA7mx
eDVqjFE/viStnzrBLHyB7ZyNLgWNkHWqB1BMaxVgXrk3s9Hf0JeeBaluBkx755BVsXZD42paunMj
qjGiY+AduH298tKEyabDGFlVFk789ZO1XMq6dleNyVPmVPCIKBPnR5bEZDCi7iHCmZFNRGJKu1Yo
6D9IT3IXw7ClVDhvMAVJARHNpOkY7nsHwhyfE2wy49Jc6648DofnrgREhHPhtVA9PP/QjxF8o2y6
Oo5uSIARW5r9s8UbmMSVIbS/zLyfXdiNUHHp9hpPY1HMInPAoWbS8V1IutZez0wwK3nJse4gYjo6
w5CDgrXGLC4mLwo+/nmRhiEwPcav4YDdfGQ/2jZEMpO5h4rzFHpqKYDlcOswYj099CbqQ4U+uvCR
omC7fmkOzr4dl09gA/vvHiBIi28p5VD7ebo0+L1xroGZkzEq91XKoF5rRzUlgT6RnAWLRjnxUfYH
GRacuKqQkDSvJDlRCZvUElO5aoVtI0rUF2RzV/3tkeiyMNlcR5nL3cLh6zjPWQSFJAyBtalx6bLO
YXZm3VP2JZypIwvPqXaLn35S078vI3zhUdayzZrw1U8Btb4D8yC+oNwbvkOoJRWd3pyXcgtLm/1d
l+YZ7JOPX4l3/abkhaBlA8RzqKhNeVJMRVYbzE0KEEIsC5OpJd54CjBkXJyfcY5NhaaM5L7/micx
uAC1Ngx0eLsjhl22LXmt6Tg0TlIH8rsgIN3n2MLY4fn4A1VNdxAn99Vk3TGb/WwPfociHS/eZRtm
f9H6Hr1H/7YcvNlPEjzQ032jxgcZeud4krsjamotQs9HxNt9eWv3zk0HlP/xjTvd/vlovb2hL7It
evV3FUhauS2kJ7yWtQ5I1/4YtSI2BEPH6pej6uOP+2tv+r3SkJwUbKdoUpHVWer4IH/7rhFRjd7S
xJGWTKBIx72HTWfCHh/bVfDdRm4mh+l3zgS7QltgmqN5CZCFQods57gIGZSlvrcLG3im5Vnskt6g
8MBahaRPaf+YlDAZyElGj8GxPUtGT21EfAYgDxSoH22KBUbtkYwdkzS6ElZ7FwksSjDYILkSpkop
E2ZnCRl8xjI8dlLsR8/63qahcWEdCjthANwRaQRt4TVeumKXucgiUSuu4qHxNEfjrulxM+IA/1ZW
4y0Ut+ee8OBDbj/PwOG7weJaTQdXShnigjI0C+sx7546gYWchP+HiwCCQuoMzP4woSphWWzbefgy
BeOuclOsWly4BVP7I5Svs1l/M4FztoNN6EI4Qsbs05sZd4J1hULOl/ZeCpuJEA3XasZx1vRgsqLs
OPdqTEWTqcUocHaZV2R3oYjTXRHd5Z6YIT8El5lOD4n8/nVSy1OUJ88gWnCH2DoVBgrgjQCb2UI1
5V6OVgH0p67aJXrC3/csp4yHDDMU68ohZpANv1s7AvTWFas+6uIdCmBMQOwEZM6rcM7BjK8K2MoN
IpiNqKLMUs+LHifGeATlGXYJKG/mDRYOHeYk3UCb5OU1ZlyLdcDTrNkvoky2TGfhqpg08VQQBZxV
XBYcLK6xZLT3uP6Ile9OxGaNbX6hpgejwi0wNB6w9r4JI6x0vGgXunFw7oN2QO3AehoPE2tj1ATj
2C7Br7lDFhLYEVN/bt8nb8a7vlg6Jr/suxp+Ekqeiq2ARHNh9p0kGq2/V8RW2HF0YyfxeEg78gWw
1c1WAlMlKFmFta6kxJHbCLBuE80BJ5OXeinxBQrhpgos+mCnwRY38kM9Fcidm/xbIzlcp6FmQ/bJ
NQC9fQI7wcvcu8KLr91ZcY+q6NyompuhSmGzaG3+kHTPaRLdTnP+AkJAdB6DQGaK5E8TpbsJG/LA
NDbFjvw2eWSsdui31mJ4cbEx8gWpKzo6fj1hnYIJqPd1qixWaaVwryV0cejOepsBFeAPQja4lIKM
TqbhpkcOIGktVVUyrpvt5rKasPKokltf48SdEWwQ2sKogOoINoPqJBufG5/sG0Rd16ljof4bED5m
ebXFB3vfGPFwJZzsxkqYvknh3WF/3B58pc6qWRJl3EBBczwYZ2k8vGQdhlVWg7PamIoL3WMgbEx2
dmaQmWQRO6a/Obg4XwDdEa1nOmxz3HplHPwQGVStluBkFrwLN1ZIC8zWPo+ZguyaXCZUaNPeGm2G
vSy/3HCiMwvJ1jK6OeEqxbyBkhfiA4bpXdJj6xBGE6kAOFE0hUlcQQwW15sNORouMT6Nw4tlFBUj
cf6/oY+W7YRVuMqCfaiCX+0QkoHjlShtVXGFBSqzWPh8lx42c+uaEG4y21t0JgYxDgLXP1h4OH9n
vvgM5zvieH/u+j5NvsAPgGrHZNzz5wmnQmS0RqawZ106QnNLoWhqQV7ou+7YOIFgWpPwJ29GnWUi
y5sjcj+6HbFAts93GLLsJ4qkO3shIspjDs4rGiPySR0ycOJf9z41FG6KfbyRyQ23zVuVWYp9FCqP
OIt+GCMxbETCvvpQmFbUztidV7Qmds6KyyNoQ1gwQpOy1nOHyWrRFLslxfZtMo0LFRJ1YnLRvtXK
84G3f+WopiZrgz+lqtHBzLa76SLxmHTeFysengun48dAHRviuGKb2A3aT+WO9wGQD8FAFJlemF99
vH2cgkkogzm9KR1QyVIBmScVZdBVlmtjsklA7LJvQKpBrj47u0+r1uNnSOkDFJqw9MyTh4iLCARn
As93Yzte5nzVFW6X3DOoMqvMlfe27/3SfqyVMr7b8wyX3oDY+PH3fAeZcBFUeQ7tKqgZRctJrRQa
vpd4EZ5VKszprmY2CBgWDYL5ZWQc6xGd5dy5Rv3i27ylAuncHiXMBgc/Xsku/cyMQJziV7D0NXIj
AKmQkTIH/HNlz3WeDUlesmt7FSm/+Rc+FuOtztipBeIVaEWS8NGhS6COmj0mHDNujXmH2ZB/31ol
TVGB92WgTBh9ctnmqU2kRetvmWJNu49vnve3F8ukToDvYZxwbCx/K75SY2mkaAyPdL8EgpGRPw1z
3ZK4ieE93TYOyimG5aZJD4GVAKlflrnqC7aE2lSrMZqTG6QovLp3U9y413Pgpqsqi4y9PXpwPfvg
4a8zI0ic9VLMD7b0tkYqCZokFibHcwjPp/FQk1BsDTW8UK1kH3eJhUpglMsBiZe9yo3wW29RpsAo
atZdXW77qd+jUazveut2ZFmd5QAxeRRlBywGwk0kTH8NWW5l1VN1YImel+683IqluEkrUNsesgOh
mZ6zmQqL+OlkAAwqi5smLizoD0A0H99k/92rCJjieJ5nY9/EZFudAAZz3HlOTZsCGCkSosWMm3k0
8HJ30WqZVYgBg+hBysh8DvA2ON4fWVqbmkL8KiosHwZdkK6kat5a8unQouArX4TV1yDShsL6Zi2x
s1AGT19Io7hPM9XtE5MJa+RvZIk3ZzW1FDf5m1PR9U+LeMsX+6WZFKEOAwTbsqoOYhDhWiCEIOc+
JRd1C7fGXDczDZqEkbIsWpmYDZeuWf7wOdv2yxVDCGa1Xbz1U9RAhqunM1X4DWXbQDpbt6xywUFT
Rd09RuJ1J4iWrsRC3oR3BwUMrSKmYE7ZPM591h7syuhWrRDAusOPDtLRxtdLj8z4x3qkL5BL8G1e
qq9ujC9F3DSwbJJqszi6riFNTNJhXjaOMaNkKZ/SnMyQ2MHVAjfAT8oy990rw9NEc81BLWGH2KfI
aKVUEC9xp3ZE+FwDEZ4nvdGABw74hI4Pee7AWC5sskwAENKaiinGo2MtiDsjWio01zlrf5X6GQmC
ccY35Fgpcs2AUsCKMNuhybvtT2z+eLblVWqV5baUa6IIlzOdRk1MDv5RigDDEOvVSVQ37MDGJsYY
blPUoXttZxfDFI47luTbPOYvALgmDAoUlYUxkEzs3QTYVuw6waV58RcI2TdGGQT4OJCkMsQ2bOiZ
7/DxO/C+o9WAoiUdqB1sj+862nkiaHLSd23IUPRCE85MiS59JuA5RonHdIhMTvPZgi2IPWvw2fj5
FIOglOZTgZa1d4Hemf/clFvPy9IcafLOZyq6xhI53IV3VM7AeMTelU65kS7t0Mdf2n/XSzsWkwrO
AJs8HQdayJ+fmsTd7DHZcneDiPLDPHZfU0WdJRT5tPG0MQmQwBoGqlGurcuLhti/3OGFRC2a4cq3
TbQ0wfCnq3xasHNoIEeVLQRzQxl3M26GFyH2HasSq1CEIJZWj++bEjAtiQIGoxURUuWMPnz0sSKK
qf82S1/uSsySd2ExxbytKGcj7AVQnBU/rEN9NnMG7RKTltgLoDYcV5ZdTrdQsPpViuc29rR4iESJ
vFIWwsTjot6T9wTslzcv0xxZa0s4D+NgP1e2eGvys1kRARXFP4FMe0iq7qU79f4+QCECTCl1PKm9
HUNsOUeQ8m2BTydqQAppwJ1t4BHVF8J/VxlpMEOGtrgil3oxiltTNaRXDj29LMD/frTKw5AWOVEc
LCszxuoSacttrd30Y6IjP9nS3zkxUW9YDKgcH3YUq/kUcGVmnjfGQoyWQzyQmnGL7plg7oqB80Uk
4WMbLr8WjIWXecl3GMTAKyVk1knHTy5EHF0L/iikAbdc1rQFcAjjR52UP/i9J7UIQ2fXQx7GoA8r
0EwV1XZMU9yql5aUcdCLtaFpiInvraqeoBblxNseStdAhHiiyhaHYlaHfkc3FodymfMc5Uj8zBXu
xgH5CvzXmhxmLP2CJ3PQ7pWlg2FgUD34bpNtqjrnwVfOVZv3L14RJjswC1qghtGAT0IaevSzxQ0a
rIb4tYZ8uJD74hbly6yXTO2w6wmvvYwFjVzjR7te5WeJ7toSr2PIJVAVBvk9mRc9BX29iyyHNhwc
syQtDqTYv/L7yt5OzRkh1pkf/cBlECJFlz84c/m1L6gtBGKerYH4ej3a/TMG38NFeseoBreufiJa
moOo1dTI0mA8oYxH2eDmHAzVGhdhurE+EqsIXx1OGiaS+egxhLHLByPPsA/LJoCy4WKaGCbKxnhw
R4DVNPeg/RMlYzKiaAkvJmuPKVXBlHn4mauuwvIhMy+KNCX2JcBdAAIr6qqcU48XEwQbjv+69REA
xiuxVZM4y6zQXzUxqlMwcJymKyJxtOwXhz2CgnxEo4tTkL5DH1oLL9iAl3GIGE1isdGHDZw9R+A+
ERP6M0fhul9u7WyedyExd3GcGjvTbg5YskhoKBxMPclsK2mGO4IFlk3V+NCcmEZJ/Lygo9uIFxM4
yVlp7GR6kc/5iNkvoZxOYz8P+YNMOV5aK4F9zSvO0WPT1bbtYW74rSGwfy6Mf1E8MUcgPbte+a/D
NqtAwWrPhQGM8fEGdgj+zdqzJ6yGcy/uMOYN7yjxbtjOVzEG89pwdq28oNlYUXvX1LLbYFbs4YrZ
hQgNXrsOBlaPDrr17GVDHpu5pha+FLqpC+VyEeXWvF3gHK4J6oTnYJ3zsGFu6zt/3G7qUjvPNmQW
DMYCs7fE570e2jdHhTyqCAv4rhAOLWPMqzc6APaFIMrHxlI4m501xuu3YRg2WxGrNzyCvppedUU0
c7kJCTshs6dbA7wkO7MW8y6ZkbfVmbGhZmELR8XRezjAK6+nME6lthMzb45gGKETyZqbTWlBmTiH
o7eNIy7oeHr9V/6I/zvzQxj7/OtDf8T/5x/6w3oRe8b/XN7mpXv5439ssezq5rv+VzPf/2r7rPsf
bdMY/ir1P/m//eE/fh3/yuNc/fr3P19+5nGxiVtiB390v9sa2h4TtN9Oev0J//nN65ec33z61Xb/
WP0qwpfsb37vP2aI5r+YneJqKGgGaQP/rxmi7/4L7xlBU05rjhc0H1WUTRf9+59C/kswqcCekIaa
8tKmkWjL/vgj618uFZTwJTCBr8nJ/40X4unxBa8AH0GwfagGFtPeU54m8s2wznzP34si+cb7d0X9
9Ehq5kEl1XejRZsYYgkm8IBXDAGm8kGTaH+7Zbd/nVD/APUmqqro2n//87SO1tfAIcqURrLp42al
6+zfWs9E4OyA1yGGsiJDS++qN/zXrgrHH7Z1Q4upfuBNYdATaBDS83btVwDObIu0diSNhakNtcJh
tt2tIXx72y0jMU/hCM03WkgEMqk2fB8Tk9q01iBRWBJkb25ZRZiLzofOto11080HP+qiTZXQaZIk
TeZXBNqeHwptFWLFAaVhw78RSm0HWL2LYtpSOvIxBJo1pSg5AsJlh9/pLWHQzJqZhR9mYtYlyh3H
eP34hll6YvXbSX+8YaAKvmNCEMF0Ufx5w3RCqsMm4e/dwHlchovI6PJNasImQFKMZPgwG1p2PIb5
OkuDFa1wtSXzgLQNt8COQuBlpLJDV2UXoxl//+TiTqCg48XZ2qeTeZVlww3/8+JSv/YCwg58isEe
UkA1b/2i3/ki+qGp2a4Ba9daoEoUNb235BK1LcnH16Br+NP74whfTzEAy+3TSkiyMpJoSfy9Xbrk
y49PE5wyShzzyWlS7Ihob2Iz2BZ9mn9S6P/Nk2H2ztemFGR8dvo64bxmoZHz1d6WJG+aHAtGOz0h
jc+YXdcS+P0z6I1N4vS7ogYAjtZObBQpJy+PCFKrHl0mkG6kZabpTGp81t8Pefzjv76pik4RPhbf
jRP35INcY+FO67dU+tmPwkGOY8BCYvUNVfIztYvbuLLOHHHz8aeetot6OUE91PsmzDO4kCcfi+6v
LCWDnL2Ryx+Q3W+yOTsP5+qLstxn3BKucruD70245pR4h48/XLLNvru5AqdVzflldnyKTceW7wCL
hXLvRPKat0wxn7BJmhUQe1pvDM5HMHJDbGSmnNUwxeZh7qp4j77UbL/E1JBZD+4a0gcxxF026JOf
Bqvu1vR3KA31P19nIl/bJlTcJPUbEozxgOrrTYTrwFY5Z5bV1ntgqWYdKZuejwQELx43UF2zXT1A
bJSEuROlOT4tRqp1Uc6rzBGBOFa667piRMZLivps2XAugvKCTJ7LmKbpEKoB17GJcPEstfCDLLEU
mJ16D7msWYkpfy0zpEzBnA2buV5uJ2sSW0g90TpcmnN3JjmV4AEULzaDtCRmsywJ4A0rZLGezSsd
gWLNAROeliEH01Xr2Z+IHM4c1JcZbecnz+mUNHFcJLQ+HKY0Yu9fOxy5xOjOsdyHHtKiwqgQcrns
zu5FrmFfQbxd733z5/S7Y2Zvg5j20zQdnLI7R3B82yuMq8rqVuSzyQlj7YAWN2oMv8bqlwjjt5oc
cosBGSQZJBvB6K6dmFxlTPiJWHCuq4W07EUWtx8vvr9d+Yrz3cGnFjzbOcHUm4QgS9REar8Q7mNh
pQvtLFl7TX9TL+m1albxHLDdwyhCwOBuPv70E5iEO6qg+oKog4W73ruVH1VROxIGg9CvrB9lKW8N
ld6ig3tsyvy7VwBHVmH7yebJPqJxkD93bgXRwTKhmTpAwPZJD0vzaNN1tf+HozNrblU5o+gvoop5
eEUCSZbk2ZavXyhPh3loaGjg12eRh6RSyc05tgTd37D32rxwiOyjoR6uTT7F/CAMrkT9iQjiNmCi
2BTgHd8HC0M0CfnRtFRkG8m9nhZ1mGTFoV1Q81ljejXIjNGaC5Qh9DvbiqdIuZoZDIUW/dSwScwQ
mZKr4OG+mKf5oNmCMcPCDkixLyROpmRxmPE3NtZdWjavcjBprLoR+Y0ETTAyeIWmREQG24ZRKG+n
g+gt5+K/Wp9t5DntBRv0Kzah13Ud2NvhXZk2GUrGsLzop2fSszHbgg7q6vlGB6LtxPDsyuAnnzB5
VfpPQRiqocUsAOORREkN0POudHhQg+wk7XY46JYEaF8d26Y/VEH7sWoMxon9Ce2aIOWuV4BwnctW
9RguqQE9QQe2qlkuKHFBxUASks+lwc6Racn8XUGz3K9+d2lw/RJrgACJKudJKPe2VTJ9h4Ko76vP
OgXdgNYWMl+6+UdZp0EQqboZI4P11SJdJYdOfLad9p0yiu5VefSd6TSvG3Zt/puwt8Eo3KStqUMh
1bsqxMw9qLDU2KMh27vUSifsx1xZbWf1pwrmIl7gI0/4YIyEoapN84k+cyK+Lh2p+5r2n/AtVsig
YupkiY1sZEHQvFTyKMFaEMNU/6zF+BJAIxiMFU/lMj9jJ7BDAudISyFjxpClFlp29T46PFqVvCrT
w26wwJ6ZGphj08HKl8jognsraNbYzWd4n72xHwje2DW5OCQ50O8s8V+TmfPEdPeqHEcsE4Qc9yi4
Rorfnao09uYpIfQcIKLctoY9jxKxzgdT76nUUu/LEGLEy8NX7Rfye9Ba5O59zmKUHXeBLidU+A7l
00bc3VcGTrLOFtAU+QN7IJOUA6+Wbeo7g/VXjPTpZ0ClStqci76EsEQJIcHSZ8UDyP9DbjrSfPnV
lmKHpOQund39rK06AGhBjHxXyNDGTyIavidfBI/pgih/VW1MDhSxMyYh4YqYsSDlVWidTpGEi5Je
+DT02eDeOEhztBkocUkluBoXZ0JvRZT6PiilFemO/ZfVEHgNh3sjJ2giNCftTHudI68p/iu5t3j3
6vRoNHT5iGaTyWH45BM4RdhNWJEeE27emu2JMfxxZw3MZ3LPu2F5z3g/PX0H7Rgtn1afPfjsEVv9
KXISsc871zoCsbdDR8ibbqBDZdUE5bXsqI/hlU9aXPZGTlCMhgRoYrbTm+SRpkv6q1nADral387K
twzlrjxrBbilSgP3jM+faEZuVE5wiCxotlVNGU6cdiGufvkCYft7yGxGBgnWZmeeYgN3YNHA89P6
nnbE8f8I8AxlT+uiV8ZTX/A2VTVvjpHjQSfw9igSHmBKzQxGluKVZ1Sid92jK6ny4RPzt5mUFImV
HxnFxyLbgCY5UPo0H/CmGTu71kJ9nMs4qHn2O617z2HFg9fi7w868aj7gjg6KryaBzlr1K008x8U
2I91xUdUMlEF+3vBpF3utxZNETuXSGZM/Sl1u+VQNcBGp4xFxcZFcFzcl11D+asT3E34j9pnSh7Z
gN7qEkL4wM4w4sco+KXNrqPZ2u5WAlU5gBo6GbQaZ5cXErHSea6ND7BUGkQZ7bvr+GYqRcHUBmrX
CwuVBz/r6DADZxAfEmRexrNk3zwV6q5TtYxFb1zHgiQUZfTvAC/EYS1bGgVgNzOvYkNuX6hh1ZtG
60AHlXK8tV048pIwfHTdqJv4vu1ugqnT/gv60UEgKj1WT24dMtRBJrYAaAiGCt8+d0risX60l+bT
nRDDOgj3TLsWbNvKex6Y57rOMTIjnRn0/IiBjG6oMGGiDE9NR7mmtlNq4N/SgA8k94sfMrCDSAUD
hc10ctrqpyMWOlRzx9h07OL/PyRcTGh4E/u5G/Rj0tmHUV8eSFI5mBZcpm5Cy4Ym6ok2iQ10uuTR
BN3AKdFM2QxGYcnZkLB2G5rAvrfq9hHvU4fRncGkSKxjK9hXWPp9k48ns+wfXLcN52KTtnOajiqI
yi3bUF+996Crn5iWhUSoPujKMK6dudQEyRn9qZ1aYEHt6EbrvLxoFaeD0XUswlJn2FmOo/aMUG9N
axCNm9e/RFA+IxH9WqwMUkbVH3NLbNN12is2lNCb2q+GLNpQSp/zHytt3i7P1tRpNPz1IyXFdfWm
HyUEge6zcTWVdtNLH9yLO50a61mbS5PgIq5M1EtfRrq+1Bor0XkpcggeFx/gO0mM9eMsmOdhskZx
jCtvE/7YgODBXk1lrCS30EywL74e4MHyKtlcziW+y5Ij5P9X7DTxgAmx8gWK9aCwQYVW1RwHNM6c
IDpevzTWGkLndQ0im2aT1tlkD2VQlefKVKdy8ql0thPd0xJnNxk8YnKB/DVa2gG3EyWEpgxihqZL
aQKDVGQGOJkbnJOyutjrfavLPhSefTSCZWJCjlwesMyFZdTGg6SCmfhBuxSO1zrzy7CQvZv07sVO
GWI4izqvxuZ05KMg6IYz03qpEh005oYccdc2Y4Q7PrSacV7rgTDVNSWvuCOi0ZqTM8Nv1gxt8qdL
4znxi3+ptVH9C05av5O3aaaudu0Ho2qgyfDn5fnE3BXzXWi09DdWxt9q1/VL32oXx06/UoZnj/yN
iYLAllj6noV9fZg0tOuLMPcBKUfhxEqzc1exc2SXHcydpvzu3u+s28B3ti96BrhVWiNwSOvnMTVf
Zc76i1G7t/cGkCNdqz9a0mgiyqn0gOegPWkQt7ZFM9Gb/vw99WLmEPH7uG7UHSG94mD0LRlHZXnr
JmZXGjwDkjgUYSBLdSRisdybBTmwRfnZERheKISRy7szUTP+f7imIy7bDXgpaAxTXjMlDxOBafRs
Byj+zlm0zQcYwOIx9br7yr5ljKTuJHKINodZZTPSztVg7f2S3g/E6z1h4xkw3rvSzV9WI4NRKDP9
aJvFiZZ5uStM/1qBGmLGP6ECnOWDCbaqIef2xDcNI5S6OfZmN0Z2TiC60OXdlDAQXEo50i5xmKPw
WAjcgr5/yv0VShzhWIRC+uZBc4OK2otFDJVm5NnVL1l8eCebGh56gU5NjLeS+a7Ga1RY8z2iuAhP
HVLC4hA0cozRax+U7sVGYjySfMeKp03/NH9F7+qFMYOV7uCW2l3WLY+l3d7GVj+R/szyW2rI5wKI
enMeU7VMpxRkgxukzh5ieU0kVE+55U37QZnAP2f5JO0NoLVISlfCATvntlrruXOsvyTfxoTXtmd2
gway3SfB8LhQ2ZDuzuGPB8EltIioj3KnW01+GPnRid3bO+M2ckuCF5v66eQtG+oPb0S0WPLBERRL
BSe4qfnE9hFNPfwb6Kb2RkNrB40bcH9myTC1iiwSy/xUb0vPKbsAypz2WmORDkuqJVYld1dBjdkX
SCyHdEbca1XHfn3vfeleW02USCYVkpHOi0x19Y3sOEieRt3ukrg3olpOc6QHC+InYR+1wnkncMDf
zb3xltOdoyn8Xgt0O4GBgNCfOqIAHXUZlf6n3FfpWsnJze17mxw+h9TYokUCJEuMNk2Fs9JaRdQ1
T9ic0r1VZ9+VrLM91LNz4CHLamzaaWI9LxaWLplqj1ZXsj/UOUJtwjFd13zXWzoPL+VTWnNiM7N3
bCcZbpmtyx7frSyfMHUNQZgI/msed4QfLsHuWgaCJjXwEOTOFBNacF31ffOLbztDgJJdERadGrN4
Up3Wh9rMymwyjkm1otsd7XMnT8obs9CyWkV5SiShS8LykJRxOmivi+OjXyHRV3OEh2Hf/BWYo8PS
TC4TB+TOCtATou2DDe9cmFZhl7FXZIftqeJKocR+8Tced5MlT96Uv6r87CUT4+zhpRPmGBl+YURq
/FSpBfaz8eK+G/dUIAwYjPQVWt4uaw1eMJZku9En40zUP5rWX7KcQHLVPPv+ViVJuFTCyb6Mdnt6
ggw6TVe80BBEjYv8NmiGXZnlHFoj2EyJfBr3Hrg1GGahbynyzgbEw5iDTuacmnunK/bmtodzzZxQ
T8GdUIz9tr+so0lZCFiD9nVK5xfb8J/w5JCrJ/FeixGsIsp9k2BFUlQpy9SGek3RcQfpE0FSLwUf
DdzMkRrrYk3QFiebRV1Ow16LoqeXchFAKIMk1OmPZG0gQhiOwnXwTHiyAjm/xRi+QzyE1vptNJxY
bS0rNMEngF9/fYn/tzK9K1tqAlEcYkn6FOsHCe7p/WgzfMttJWKwt3tPrvrBqNJYGupjGY9KRW3h
ZDHWe0IUkqoOG5MChDozMUwEYX///x96RnzoxXwjNmrvuZo1/2BkPnBWmzYs23J1GQ+gxdCOa/5A
et4YBX16mnKS0WnrcZjk/4q2hlpSyCctQeIxf8/o6CMOEkYU/ZlaJIMIRodvDstvJxOKKeA3ocy3
EYbdeJFiGcgaNYJftYHidMUXOR5YS4KvL9VlQuYlQEwRwvhrtyR/AozBAQkccsnOVZD1HHN7faEu
b4hsN4KT7ID0TXN20YvuvwSHi7VOOMw9yS67OyMShkfoUyw7uQyDmscKvGKCBeu9h8aVaHqc5GZo
1MufPS8R2BPmgrb3LOzml2XPwZqM19nLII6DDS087Vtk6lC748lv251dMJq0czffw0pBE7AZ8Ifs
JViTBwClcY80kw4KOHDHz7UPgkM19wSPFrCygeHTolDS9sei5XXNuwcbxSWHPXT12TxIcXWhj4cG
2lTGO/mjzYZIJkRiqob+qFyOrlajMQDOzFs28UvMu6wJ3F0/dgH98L/EHWGNWVNUOnhs26q6o1uW
YW6wDR8CWUc9swFpgqODLdkeASb/Df2CAt4gijTbXOhzb96N43KtcnR6fCXYynqHaIYSSbtnnnhf
bgjhqiN1wBNSSC53iCaKNYHoL15m44UzU+5Ke40c8AR5sKEweZUkGKVFHEtcqu2gntJcf0qQpyBn
FKdKd8AhbmNM+VAItUuD4oOU5DdsCXUIDtCfHyUEEJIpKQZHu7hZK5I6Hh+blGHZYonwui0dHUcl
ypcvVQCOK9OKadhS/yTOemwtrvZ6nn/GrP3LSPKCLcq1O/6wOwiTweBtkv2PcIqD5CXGbJb7YbtO
DN9c+6gcevLMqAkbhkoyJERGYmAu9v6KMMXr62+PRsJtwRu6qv0DaZXHQUINlpnUkGtAx4sPP/QH
qNl2NVwHuziUMwMCqJUptDv9Q9bBs7+i+uxLh44Cn2UH2XXvOCT2YBUOW89Xe+V2N6v7j2VDHpem
Q/Zuk/4UTeUA/9cfZiOhh8Ba55KMxMSTiOY1anTCnNI8w3HvOXezR8q8Z/JdC8AJJBPbP2PPyeTO
w30eIIKZyoCQVVffw9vCsSPW0zDUD1DKdtyQWcgsL+o81DdY7Uw8x4WhOfuAFNXMk5/Bz5K88GGt
B6mmvZOMP+OzUa1MkFLO976xwzUvPyobidhQgs0bVEO3p+AgSau5D2TzmBg2mvRguqQ9rjXnvm3e
MKnHUifXvdaqcTch1Gauu7F++UiQMPET5cwk2/VjrMonK4M1bnnWJ0iaA/HLdbjCkZln88vEfrFr
yua0eCTZJ+1w9BbyyRHcRsA5MaKTQY3GBslwGTzhbr0IfepDSyZPUwAlq6usBudV/gGTzT0kfQpE
UNdvRfuRJOTK4sgjqch8YI15ncxyueMOQfZjbSjjdqKUTP4q1G0UYh2NM6Zic9TTU/ucttZVI/6W
AqoC+Vp6n3mfk83dBK/+jM4MFFM0FYt+NKNZ5xLMiKmOXUTEO2lQz7KUPqzwas5mamMRo2hGA4JN
TJufsES44VpW926uI7ypXgXDyactAQEKOjIZr+0OTEd3FSXRwa4acl1Eta+Yje46g7dM+dyYM8na
0VLAnRrwS3PMZTDJ4ccWn4kv7VMJ+E4XyYEVlk4Al24jYclajK/VWzY+Fpmdx9pYy6hcRYWgyxU0
IyVHw9xgBl3qbo887Z9X6tfZIhl26PwfE6fPO4xUFHEc85HP5BEgoWRllQJ9LWzH2TGHuQptFaDd
08/aKpyooFmuNXO9mDNeod5mQZyACBwLf9nbo9HBX1iTMwLwi+ONy5m6HlO4Jzs06l+sgo4OAYpv
QpGGoGfjEaZwvoPTqE6i9TnhVy09+rBnFjEdFkzjO0f3TjQSzBVSRrXFsvAX6Lm+VyibXgOclqk+
bGPIxtuXfWftaaLhpiOKOI6z9ZvPlLuD5VwtXd5r9+WkdcdVn35z1Ztx4flJhMTb68b7qa6z3ViY
PBtDIi45jS6NYH20e5xHnMM0qk3+w/fIZLO66cnIrNjpXMxR8FExLgCeMn8Hth7KXvYQ7SXOQqqo
uY5aG82oVd6xvfYQjesL8dm6OIyWea3U2SArBJvxEOGxJaZavpkpRkVvRgHnjn0d8vFtJTQ5heCf
xeBuHnVEl+v8vA4VcSqBDq+38Khzvef/FwSrnF71YdTveG7+uRjgUHPRszO3YmFQj0xhnBhqMXp8
UiXwaMqLWRI325JCGGT6sxWsRwWkgSxLJ9vVGKzEorPZ6K1nciA+DVZfx9T6siV9c4YAsCHeK9JR
I+9mxvy9sfnZ6f00o/1vdAnqWMuoSQz010N5UTi7TV++4TsiaSiv91wlHzMutY0JP0LJbIjpk62I
bJlyuxKu7njsO5sWrz52tD3z0pdspFlHb7hwXZ7mBinl0o3PiOZmpsblbXYbGS0uyNes0Y6UmmLL
RAD8bh4cClTlXlkAsshItHi17H+J56VnRt4Xl9eBnBhA0GPp/KklfXVLqhkvf87SAWFJhy4IRG1b
4dAvZc9IOvtmmR5DrNfCpre0sN1YsagZymisiheFoYyVaylIYGmIsCh/Ez3XdquEIeflzVW05wkf
L8G3mY/5n2Fn0zvljtXll/CGN8PUkYjZ+uYsS+ONZ7b07nJw5rSIMB8yCv2cnYdKUG3w2RPcmR2F
Ld/WNdAPedOdkAXtrRlipgb49DhDakpqc6Hj7//ynhfOYNCKjZ8CbZD83m3h7jpme3GvL49VjtVd
XxFeejMXHRyVmRRDmlg6Dt9/CXJFIFT3iON3xD01GVAF8V6uPS0bTsydplvDXSKt+lQb7S5ZtWcL
Wxh2wQS2WtNEqGtLLMm7EQgo8tH0Mct8BUmf6oiX46daZuO5oYRaROHvxgE/jKzHu9khy0fP+1tt
wGypJn7D/l87JrE+aCPyz+9SFGRrC95qQUIyzjr722ZisrPrA8851KPcK/ltqefIlaKvSUPHN28r
Kmm04w5sPVHfAzkNV3+aY0tnvho43cdIBXASynxgCB+rmgPcY7wfFs5Wg86mjsfYmBmNJjc0iuWu
z/njCK35T9vsDal0QbsSRwmm+ML3+GjhoGPOmAVnSIYCc7DlHeYel3A7byN0rtg5bapDurBhCz6q
lwAG0Zk39NWbqjcu3m+yb+e70uII9IE8h1mLRjZVfYQo1ODN4fSuGMUyFtKvdTe/6aJDIIUE2izB
L7amTb9DKdjb83iELqofCrM/OMVr6yn7Y9JX7tjNeJiYU1wO1aepW9+sarZ8zwK/Z5C+d43xEgTp
Q5+5495MwIYnE5NIAYWlSZuD4divarBNzJH/gmB66zwNeF/HxH4mgwTlbx6J0f2HSFeGVhOAtiib
T2WXDlOAKvJqFqPZ6HiHtuLCwP/E2i2i82Q5N9gwvZaG2akDvnVLsFkS6OV6Oc7H7s5seEGCUvfC
tHJ0onSHrdCAsbK2/a5c2sfJnTkx1JizGe9fzGrD7DOmyCvGvGgf7gAeMHNIpjDHNnb4IU3Lj2lf
iYzQcWTq6oPZ/P1I+JbjJm7oq+C6mskpnzNmJC4dWiCFddDF8GO3VI2zVwxcgp4HlLV4XBkI8Ade
gVcnBNqXy5XEvY0Yzth4FbeEM/DgM0zqtSp2jCV2hcHWa2Sc0vRlEVOWR4D2ft1hhW2tD3pc0osY
XkkkRubuea263WBOcI7jQo3WrqumbyfLn+TS13vG5gSws/KuErO8GqV5L2ucrCba/lKYr/jYt7A6
YDopJmwpt4/V0TUyw4Lfoc1x47ivrgLTk3GOuVl5I4FuOQ0GnicyMU9B/4RZlNu76ecLg1TOVwua
fo03AYxOnCm+Q5Wo0zTVuKaH6V/TNXyNWc1jGuj3PIrtm+2ztG7kbnWsKWZIseyHgVAzJtLwuyDg
syMTt8ZyfpZxvomUsAMxNu+IezV8pjXBTnMZscR6LCc6y8zDSyZxPuNcN+ed7OsrdlYmCDgH+tr5
8fHiRsqO/Kx5MkxaCo+BFtWf1e/FElOaseGBwpzpmPaLpGGuvD4PsPxLF4mLsfTr0WMwv9NXwHZo
qA5pGXXbz2jjoAjrzCW5frJfHYeAitXroyZz3kkA2DeFb8AcNlhBahdPs1kgnCX5aigEh0/Hdn4p
pkYE89N7YizvtJ3+VMPwKHyNNaKf7pRdfBnE2BpZcrPr1KSadx7w/N7VS3uoqTBqwSkJTKVhANgN
B7E+LPN8UsaAG8vLP4BW70sGAKtAoGk01WnMGryETD3sbi1jFjgBU3MSdiOx2hiX29eu5RfOzPUt
Sc0HP9Eymij7OxfJvJ909nVdy2LTo9PkoXhcgu5T5U6U+uMN9hsibx8I/uoCJtLvCPo7jNDRd1gx
P8CJ7yQoga7FI6Zb5iUTxL/mVhvbRfCbqTH2Rvb6AO+zcE1H+tieBrObBUoHiCWVZr9h10Uj3lFX
zwNOMdGID102+85C4eksDNXRen/qidr3w/JZV+qTyxZ9A3IOEhRYMJnYGZKq+K2J2im8Jp4N54ii
4KGx1k8xuUTWWPUdOYfUDkVuHPLhHigPAtGqt6NaG85zo3PLI9jYjwv/dEeeAlMA4nAw52kd4krS
iPuTMyp+DdmccTdStVGiQU5UoZ+TSDiwiPRMXR034V/qgKBfUIbjZ8BbRJpk0Le0ovnypacPIPl7
koEOmtDsk1ZcJjQC4YRAH6H9v4mP5GQ0UNZKdLlUc/5VlHj+irxCUjVZTK5qaBIG1mW3MFE99NwV
DcmVlSOuCXcAo/MFpo1cY7F6Cw8G28tMb94cnfNzIAFjPzX1n4u3qPYIT+mnxo6mnH2mxH/AoBvt
ORsYNmFy/LV7/86zxUJxVIBHTbEi8J/A7cyEmdKxI7fYzaOH358lTSu4tjuqq3Iyno3Gg4bNFT4G
Z5I9SZGKq4I93hYPkcniiWUO+D29/xxaDNUeDh5942TNeUJ6IgNZ+574vJPpvM6Oe2MZBL49rVG/
s6TbqYSS1JzvAFrMd9D/z6k+trv6WpWeAUJoWKOkRO+C4iQcJC9IMi37pGm+s4kROVbDMCjWGxPC
N0XNdFXBsVn5vuFM8Uq3e3Oyn8pBzi/j/N+SJYS/TsOjuzACdxympmVSH9gCuse81+6tpPicMm26
q40HTWBv6hlDZEP2r5uGHOb1vFv1IAsT69VUxA97dYZQw6U35F/JpO/r1Ilsh/QIDTQRk7W9l6m3
ZjO5p9sOwZxfdL06k3LwYCjK1H7CvUOGBrSMY+6+V0ISntIz/Vio05NtodXrbdjobhMLDYUSCiSg
w0nZR6SHhXjDih3sXN49vahCTyqSjnwmvxMleINhNEm1sOOhIebWow4tK1ZApDSsEqWDhqWJU3I5
DCOsd7sA4DCKP0+BJ/BH4psKD/jSSkxNURNW3vb35jixDGTIIwXXftbX8SC0MfIrHGrmkp4ayVxp
ogUBvTAQcjnEErOUrsjrc5vpXRRefiHJA9DtzIpgPhiyP/clkSul+DFTvz/5SUD8wqzeSh3Q1djT
9ATe0TPbE4TlS2ltaFYliaTqDCQyTvPuDfj8EiScoO6iUvqSSwjde4oTC23XP01sj+aKM9m0/xD5
WRwMoOHlrJjWd6Ty9UZcWvnXomakGmqLUc1e/YXCwSBDIBxnZN9FUH+uI1eRmxNLmjJObvWz6cwv
uVeshzJJj5oZbHGcC7qR3kFwlcRu7bTHvLsrEvd9I9eSuXDsk+Rz7W1G1122OTGXKs7TNEpH76E3
zPeqyAXJo1w1JOes+7VwmMsGOf4ZktUQQDCBTjkaEtEiGxIWVdO+bHjhLYvnz6OYASRZ4SUO6onX
xOF51IaXkhk3s9dtV7A+gyXgFSvtS4pcD3mNt2uwDO0VW1uC7bXYltm9OfDnEg5b7YoGbYYxonbj
iS99Ld8bmvevKVFX5la3s5dJj3sNZliBhMCUfksiGCqywu6zA9fLc2MRhASidecJfnbl7ltDQPfi
Bwkn50Qb40UI3j+wfz/jK7p5TkUpoQy2vgQVkqThMg+1QWNq6zkoMnE3poStYQfXIrAWcaMPF7Zb
+j0jzzNKE9qTso1qNx0f/5EZwsPnMQqY2wh5KDCtHrelzvSPxJxp3ydcYlB+0O4sqHY9HnfGkKgm
utbfqRoDKdMzFEE15i4Gbh8By+Qwc7ZkhN++xg3lWV/Sng+JzJ68sXmyuLodYYR9wzlpig6+fg0g
xKvxClpzvicgccfGAMSMdJfdhBluj8X7HYs7sSOofXWbqS1GhH+1Mxy6pX6Uc/Y2DzDg8Z0KXL9X
AFbRmhMgoe315jyiZNn5a68D/lp7vMZcwXaNeIYOhBHtP6IWiY8cTMj/00FbTE6J7bby1uzq1BPj
zRXaIdjNxvtwginqA5SoSmfP2nV3i7xbq/pzFHyaZdp+5frMRgYS06AXDuua5REs5XOX9q9pzV4z
16ZzwZxbYY/rnS6LM32rDTmNq5gVHjUq8zhIxXirsualc7RYJQ3GKUEqg9mYGMm7+WVd1NcyajX6
FZQkSScfu7p/yk3rNqbBoV65VCw50ZZOTeQbxsMKIhVGENQix32cGfGEzBsh5WyCIIjLVYoKwZyS
nH0ESxdrtfDDAm7O0Jk5pYH4zVE+ixcIhKjlQL8F1GOtts86hmKVqk4188gz4q1fT2E/Bzg47KYu
fe5rVYX1pAWxVv3HIIst5XAtLOerrNhkGcJoTpJNN9lVzrlym7+0a850qV9k+V1bOFJGQWFgcuV6
LkW+n/8ns+A0izellrMHETlwnIbYrobWHAxlWB3QR9js/+QNvyE5XoxAjFq7X3X7y6PQtotHPdPl
Wc/kP4iixk7Ozc9ofYMgzvd+byGIzibmUpMRzcqm6dPzBOFFyqGieR9jUX8t9nFoe7RE8NDEVCs6
nvlk6MaBjtGOsCD3NMat6g7tCpG8KL3/FsOrD8gP0/2qWWvsmNVJVUMfcmV8VQXlo6+joyBPiTnN
k2sv7p3x4jK3ZHNO7ajI1RoAXjm9mb6aIicLUgsec5ar4QS6Hd4zAeMV0g6dRSqywnheXS/sgvey
nr412TLVLoLzFIg0ahPnkVOM3AbLfp/ZP57SguG8SX9dpON4J5Ykci1xqxZgjC08K7vq/jOl4olN
AaEbvE6FpMgfQPLkgXXiQ9UuRbd5jPyBHo3EO3Ng7STQ8/pqitKkesPwAsgjnd+MIOef6+cFnNyT
UWjnVdriFeb8mWiM+r7X4tqujHPD0dsK6w39Dkj2oaShNVkMdsUdqVPlCdnYywAKYydtXldEKZec
aWFoy0W/09bbUEN/QgjT1o96Aui2mCChu7BuUaEBMPId4Ggsd8ZuVodspL/O5+q+GKw/Uet/M5tL
4qDNfdMwxTQAWUXZgpiwDHx0q2mNZ1kqclNgk6CD3hQUCfi+TIuH3hif4DM/wym+ipEw7zJn+uEO
wJC8R7q9j3kqYpTtwZ3WtHd10r4zu2Zxq6VgJtz2YkjxDLfibs4YsazigRQtKptEJdystHloE/l8
lo/KggTCqPqWSTqLYHWjJYcWQDeN5khgsSzvSzrvlnCvPULNKxhR5gXHbFa07cGvHP+6mtTPEX8o
Xqpngbe4V7AniualxRsuShIJMwdMdNCQfwz16jo5NrMz9qWTNOZDmrHJGPMzeRErUwfbiJrpNRc8
IxPoMi7BE6gDD5pgf6DghY9ReiPpFKhwoal/+bbm7lFyUd9mDO519xcoCHMsDuEQrTvTi6A4Vlmi
h8PgPBTDSjPKcGJgfofB35yjWZg5MqC4z/1xe0F2zkgsbjJXqKJdrzzWHvIU4X5Q9XcvTOBz0gFO
kG+2MaB+YroEPBeY/2k0GWqk2QMjmfpc5UUZc1jpIE/k0S6l9py1Tv7iGcUxs7eYO/Tvx8SlZ2Ll
HVmaCXqvqdijZXxkFb/cXZrMr5kSb2sVGBe/9dgPdY1CyGCuZ6jL63muvPoETQKjiB1c/XYMroU5
3rWNtpwLtf7DdphvaRjTcVLmt08ZdqZwU2dbU2sUEA28owbTqA8MYh7xrr3OzFMf2LBdg6K0N5Fg
pC32Y8m1GIsuXc6YkOcz8P+brMr+AHdnvWR2OyPYwnFdVC0TQyt70qv/1rFEJu3PGjurdc/VGsS2
m9dg/wBDdRMgbSzwm37j102egv8xd2a7kSNpln6Xvme10WjcLrqBcafvi1z7ckMoFBL3fefTz8es
GXR2TqMahQEGUxeByorKCJdEmv3LOd9R/kcr25zgnXBj1sl9IFw6m/rL6Th+hQgRsfQsC7J4QAPj
N+c5JPgXxTsMvMS31yWBNwiQD/BfRyAq7EpF0goE/EQPKtj82MbbTRF00ZksLKAfSXvA0n5DqGAT
9wtv1J+LJ1IE5JYRudpEvE5O/kQ6LTX3Euo4FeEmm8DdR2PpBQT0ooPPX0Nx82k2vIz8dJzM04KO
ICdmjD9HndXW1OsTpBjrc8xQBqHHHcFJwtnmtIL6F9t3qjcfWpSJQd5edfEeVpy1lZD2uofJh4aJ
c6cvjxX5qJ5Acryu6fJZJnA1FoLxVVekH5CwVlHIhYxA395YcFXrfArPmW9t7ayzvCrNq5MoR7hu
86OJnmRtavJhAM3P5/STkx7huMF1EKzGqY12Izg6DmU6asykNGmMOrMSwX7CThVCBPggm7VjPdKe
drFLfK+un2szX7KstZ3poCmRangZqgQFuWRTLQKCZvGHInay6GZkZiIsnZo7owG/2KSVVyfpRuaz
7sVzN24thdGhAe/BLgx1epgEfCIRrVX3rkbUZpL6KS+Yk2NXdwGtNYcaR9K6JEuhNbOTblbn3pjn
o7nM3JShn3UjYwo6MhtZBF6uH29yCFqbZvazLfEF862Eoigh3abxyCcaOtdDqudW3AJdMm2nqHfP
TTI/RiGDSNntw4mvPOyMbIcyZp8kIRshf3wkryojhh2aQ3PoJdVFA5WM+eFwUDNs6rE7GOzv4mnU
PKiiNDayvK/TBR/XZftMg91bYzAEhCuQALHtImDjGacZcx4rCbbZABLbajICRqtuQ7KkT68B8WEY
aX1gla9hAC4jr8bc+iyvCX5ncVknnJIjZKlpZMIzIsjBLgrlCf0iP9YM5WhEbkvaevVk6Myyvn02
SLts2UXKqLt3xwGKsUYUTJATqG1yKnFHJl6vVH4QVfhlhlV2CeN523ZTdLAlrURUq3hTt+5hZp+7
nw0ItFEx/Ko75ZWzfBZ68hCzF9hBfglJwyDeCn/difxw5nhNQAGgfsVt78UkNa5DIZmH+AtHrorv
8XusLUTB6JI+1GAy/LtPNBf7CbGIWsDhh47RV/UD/QsFrso8+PnowJXBKyavxJbs5my4avTG4O/u
aMWLTZ3bCuEU56w4MHBFMaTgFvSRODNJOqcDoEmnIXrScusjYnX9MI9f4cjCrCo5UxpcHYmdPKYV
y0uHk3qtEgrScn6QqiB409eR+2lsZszpxv5+o1SEpmu4mzBZUh3kR9NJb409s7aRfbyRBQecZkzm
hinswIlEXI1qxp1lBqcWauDZwRm3yWdGPRIo/VjjavANkhcKBy9o/sOJGR0cvrUxuj7TjrbjKNCI
NS/GyDuWK+Nl7suL6/jitpM209Wgt14413d5R4yPNdmhF2GQ5BrdDBE6xxAM7I4B0J2t9a8p2LlN
0ffHqLKu9eC8qJAqUK8WXe6MVDKLKe/ViAyNdn9Tl87i6f4gktZT7FK2HQYwRio/WZI1WxyEJmmv
TDAg2JH66aYHFujodwmP2k7TYjPt9oHDRHyxEoVQm7Y2GaKbxPJ/MkLhlgp6SOkUEVwDADcRdflB
5cFkoWrv8p0VUyfPs3YtCvk2I+Z3anfaw8/P8YiyJ2KnrxB2xXfmIi/qyPQhv6U6obfG8Qn2lGda
N8zpmAzpMy4UiPvM2wsQHs8mULhqCu70rGyOUrmvCbvL0RjndZBnVFaWpiEPXRmixolK5j1LeMPB
5PPtCKYFZoOU3J3f6oa9SN1QNFoWHAsUSXfYiP2jbxgPcglQ0rGfZon9Jnr57cLiRS2IqFUGmXYw
lvgkX1U8RBPuKA0hVc3EuGX92VftvaG7w7ksxnsQeyW7SGe+ZWhebzJOvlq0gcc//slBQ7XWutlY
E5NLTVcg/u6UicEP6fEuNjSe0dJ+m3DrHRNMSfd6Ws17ENjTKl3estlFBF3YU3wONNoHqJFImYBw
konoh5dOj4d1V3u+HUZ3MNimtcTG/RUuOk3RH3U3bbdlQ9vTCDEiXbOCHU4cdewTs75gzniO2vij
cah2GCjlKRr371y0L4Suid+B3VKmieqBo79a5mraBqoASmgdAW+z/KJXV1Kb03NXkXVdZPY+1Sj4
jNJ9VgWTx3LuzvbySyCDCxGU+alckDOdlhrHhshi7BUsuogDOUVOeyqLmDQf4hcdbXwcVIvlqU4s
VLr5Dtmm7vVmlLJR08A3MdNZQxCs94WT+St7mZLWacq8ZaK4iEwOFeOisuiFXJNTgchVt34Xrsov
Dbp8MisZvLGvajp5sBvYPEOha6x4onDT6M73bMe/Cqc9Jnl1hQs53noDpJwIAq/F4eU5utppEYvV
CBinlV5DFCSmk/CsZYvSdDB4qcLIK8Lyo5oQIVh55wkUWD6cd6x4Hev3BO1NxMD6Oqd6x9o5vA8q
NipVx13r2Fb6LPqZLY2ZaxSUbMPimqk7lQ3BnN0c3rrKKalHy7fCkvGJmZG/bWELPzSmG691re0+
4ziH5VpFV2syX8eLFaiLvZSP+jNet8fZlVu3Z7ZpTTWsCfsFjiYomrK7IaTax5p6lD5KkdKipJir
8rlt1D3AaAQ94birq3xf5lyH5gizyjihotEIY0f7UKTkhdRjt57n7MPR4xP34ICU03gJmfGtS2EM
+yBvMo9GgsX8jKhBbmqZIYhh31VO7Q4xG80D30yOCc8Hwe8j++ITk82BQNTgWDCBI3ePEY/eunGL
I/oolplSHOIwZRuJjWk7SgPlK+ZtrXBOlbPRk+SxkDrf/wVxT/IjxsvswXIQWg20wm5pvEVxdGqm
0EbM018NzfoZ0SwbvBAJGj/41yg9TLKcO52Egdm3gW5o6jwC2ljFfX43DxGpYn1f3sopSdak0X31
NU/AGoNRdWC5HbiQOQYW6Rre6qAj7tnMyncjQQPRkLVEfhV1dzexyGvYbaMs0a5V1FgHVsxgfgWe
LiRQjeVScRd0GAXg9qx+aRDGv2l5AiBwLuujZFvo1Om1lDpCl0lp60SxSkzVPUQKB/EWIslMV+eh
tI4I4MzTlNVfIa+KR82LJosz0g/AGNYZSvF5vi9i6LC9jR0m45HbpCJoNybic9114o3Q2Yw3w40f
653VIBVhN35mwfdIFpG7b9R4P448tkukDs3nqJ2MRHfw4L6HhfE1QJfHANiIq97DnB0mCg56iAt3
2nx3Qu5HCIem3jo1fgJFYrvia9ljzD7vvOTpEn7wTpXnfMb8lwHE92H082wXcmafsb+E3jhYLvIl
8zTwvniIEp9DG7l06sDq7IMza5Y/4m3RZZfBupXkO4hB7Es12fQoBiEE+KbdTgCCr0V7P4Fq2c7s
Y6iDyvEEiJPn0vqMMCryLjr6Mx4mLDhMSEyBwgzGxGpSBmBx3Phe47BRmAdB+O2Er5FVFvyybYq7
wquhIT5Vsh25OlHnNBFyM9+mkzXcEnmk5n/S5fVkbrLzCXsnvIL90DdBw2LUnYnsy2CbJ+ZAXcmE
t+Ty8Uu/O/q6i9ythotgN/rJKULX68L4Zkclc029AQkzt49WtlbCjq4ER1FqFk7+kNj2uc/aaS30
btqTZ9/t4cQHhxEOI2ljg874nUIiCof4wo12SjOj4EWgfeXsAY3VYS4HtxZ7Q+Y3JxEMxqqctcFL
SPQ8hSFjVww73YMVm2ed4mcV0dQ+W7MlLmYqvi1U+kd/tuKNSrV3kzblSoCRxNk80EfU01GZNUdU
B1STGbL0azYn814FVXBkjV0saW0+i0LG3SLz+4uTVf1FuRW2+e4Q70tfxXdNVSGyCndhgW2VnX53
rO12m9nKP44TRw6mDSiiGRuHSU/8dVuSSiDhlaE+R3KU1E16FeW7nnfGmY19dRwwArndQgqN/ODc
zukpDtx7zRL92dab+wqJ+yHNdOqDAAca2H+aAa4catAw99P32hG8LVlNfnBLPd4mXur27AgGvT+3
evI+YoU76H4oNoSWQdJGTgVMixAAgbJ1tP352CoqI7+wTyj5ekoaRdzzN3PfEDVq9TZlYfqoXXQn
0I8NlmbaTnQamEERKdXuT41/+S6R3EYa+UVzlrwj3f5UqZGex2liJCVTUEP6cCtTffSGIfJ3RtWy
+07iix4kWJgCbu9pyuhDIlC0DazFZmIBz/ZwOgoL3hsKalz/MRmZxeieDAMnkSaLnqKDYwguk7uW
XdmudNnFe9VxwDZRcq0mnojE1rYBWkKknfqlWHTCfgbqXnYTFjb1oiUsdNIq2rtyOIZZl578tnlv
W1giY8m4gfXLhTT5vTVJbFjN8yAn6GHLGM3OErCM44dZ9RvbkGhZSxIDfB+3Hd3gitGqQEtf3ub6
F1Uo49wJ4VdIxg7NEc8BHKW2tVDrl8MbMmra4Sp+rPr8Qc9m7jYZs2FkfeIm2AGikKtB0dlMwX3R
cpNW+mCeGBaselzkH3DVfzrLtLZ1NVAnUE71V6JAmV4O3Qk1yrthWwc2YYBz+eaF2bRVDYtx6fB5
BxvjahP8hFa6x+3DXQb4gAR6yJmTfC9L6wlq0LWNCYfKyOHpUaAxrrXGA0GLNeq06rdF0NMq14vf
DAYTjRGTmUzpStj1GWkBOWGRpxT6ShmZzDb0YtEDU7HFLhdtVLGmdQyekDSnbkCaljboQHR2X6Lt
r03rPoeuQ4wRIuQhwcVCBAEdtg08wCHNYCgrnh0Z3ioUqoQOQ1rExzGb6k6a83uPRS8woh9VGvdD
S/xLbX3AzSR5YbKfLMwqrj0+LDHxqYx+zaH/WdfsFNlslasawl3QNr90dSHT+C7OMc7+EZralMOv
2Sjuw7n4WLAXWs3sqsnOfk1KSs+2ftVW7WF2Wyb8xAsa1Zszxe6qlnaC5sV/IkhvwGK66ruEGGY0
gitlTfe0M47Zn3k/D0L4BdtrzyTgAwoDaLYkXdz1nEqo05Hpelk0nVXlW16ra2oVa7gEDGkxXhna
N2cYgj+eGjmjPR/BmQ71k8OGZkYNWSpIPPoUHTG/7BMcWoyMbLYxqKKrrt3Qi7VrzdRoX4t5RBGz
QZC4ZDRHYBQqxhAaktiQ1iBnJ0SEkeWsDbwOPRXQLQlfxnrG3dlhJC/hJK9GjJkrzTW3hUhTj3bf
091Hu2hTlnosY5uEIItUcx7t4wjtlGRm9LJYwnLzHrbE1TEhCI6CqVyZm+UG4oNOLIenWcGTXncV
uy9CjnrnKGftzpGLiBMKjaBHBdzzoVjx4xuZZ1beBtsNF4EI11tAW9fusugBUsxZabZ+qOc4pODu
IFc6Q3jfEsPUR9AFqtya0Je1KX2wNAGZFc8gUrIboyTopsvFSS/IFuXKFOumNQaqiLDTPN+fqy3A
jJ9aMNyH+/Eg44qKjIzzII8/rR5NgSwBRU55qjPqG9WBygfbzp62dF7aUOdkhhNyfp6SOQxgSFpD
+5QP834O23tqypeOl4Y4DbbnvkmNnKt0T2eXrBuIwF7AVIquMC6Zq8I6qNGcXkhJwHclPEWpylso
9hCBXPRzLCccvxvfaP/WUHy6TxUY91VISFmWuAfCCvm6xuzY2o8VO9jjbJQYQpKEz20jlNvY0C9h
ZCqtX3Hy4RKDZlAyS2TTvo+zwLmIbjzDEtWi76pJDowF8QoazAJM906OkI/MjLUiCsCbjVBJtZig
w8J+rjS8II7tbCalnrsRBVHbh91R4GG5LRlygzYN6xJfjtfm7QMk011riC3BRMNmvowkImnTeAuP
/Ky2Ao9GwQx0Y0ssxP3BNNrHZpyfFLM4D+HWl2sgytGr577BdTEYzDmG9JF4SLRgpbmZuckR32hP
nGcFG53gxQiAwo6pQO8eVYGXdXjd2mJlC+3HLWn2mBR8diI7hVj+ory6xVV/sKv5y7WnnYFiFNJY
8iPK7Bpg5dk1NfZyoeGDZF9Wdc6pZUF7sa3gjgwje9/pxdWp6vCao98mU4VEb9+mCGVmdNLfWehS
+489MThz51+SJN/AAGfgYyqH4TkfeK6t9jz2eztp7zRoO88pzOHdlLMmjBL+5ThcHKPE5Fw5byhU
UH9CVhD+XUxaS0WXsesCvtUIjt4yZ0jOkkkvxgf3OIM93INOObuaqI9OmkWHfGT4pCr3YrPb9enb
6JoccTJNug+7lI9TKsSBMeJnFdabaXazTTAqdHqomsd2uPRB+qQXPr48c0QsUBjlWaXZfBxVFS/b
t99xkNN6snKDXvCrTCw2YcrcxXUleW+WLR2Kuh6EKimlxkUXw3iuULRJspiCxuCnFHbDmtOdsWjn
Jg98qVvhL0UbnsVDVQ93zImLJwU8wAQQehf3D8Ih88wGjb4OJ/LCGF2ZJ7edi61jBEjG0mJjTWH2
ovvyS9TuKfOD8tlEoQfDfuItRTxSJSb+rcjwnyhON050Z+ZB9iGgrHhOaGaHcsy2Y5yAHM9wKcCN
nffjENxKQ0THOAj18zxNx7nhZwF5xtxFJm3ehJ+V3GbesKC4cw3rFEz6G1OGfh+0KsMuVPDdc+lJ
+mnmaEURt+Aoqek7tSSFzcwc0FswHpr08ceIxaHzU2Y8gsMTHdNZJx8py7AHdhLSoNYd/GWJCTmE
ZCYUAYbFWyqJgxnn1SBq8BihE+z5wOidaioHkWbVaoh70gxUvR+hm33MKjpYgH/qzp7x3dnTeWyN
PRC0LyQS40tpx/dVbX0xk5z2bpq+kkOBBY/4pGPckP/HYX0yXO1nVO1nXtvjZRwbfRvM5iPdPKIk
maXXMRTftqI7aWXBeqt3DaT7YnE84/mu0SqcGj3zIs4L7HHOExE1cqescqdXoeIy6aOLm9kvWm+G
12C6jovERi+tO/o/brm4GNETpPGVy2afDkW6a0sBbW6pj8H0DMgJM4RmQrNANjCwF4lxmrs6OnVp
deqqXt0ET/vGzm1747Q2RvEoPfckOP79F7jlKbtxbVgR00G8Fl6kGnH+qxWnppey/sZea0LqxG3f
IoHZ9FmRPpKyHCObPbVVN8HTe0qyJLwRwRfemLbLrJrOFs/oHhNXuOl8n3sisbMnt2X5C6Qo8mqD
srFMGhTipKhckgbbbmG123Gof8vESo51dDU1H1tV1XyHeUsoV8egBl+OgaXKSxnOdqQI1KzrnnK1
bI1G41jXyYwBZB63cF3aKxThz4pH3umDtaEMpNjAHLoCTL/u+M9NHG/SBsdAYyCDYHqJqK3jcHSN
3dBor+CPoli8wylPWKbP78javvBZ5gPDHaMVgPDNBikK9WXWMbwfwnbbhCRVQRTu8T13xGSR2gFd
ZvYQeOnfiGSWncCJC35R/hrTd9Yb9smIAp/vjVVvUzgUePeN/ubGcXMQmOJUKOpzGjr3GkFYZ60L
rV3CuIHZc3OTaMd2Wew++FrtnqdAvi4vNKPr8aVrLGSTTrMbyCC+mHZW7Yae6jgFvC38d8sJ7mcX
W2bKVm4DBx7Wg55GF8WBl+GL7kLNOUtXoOkTKUp7CC2hkzHRAHThylHfQBMvzzkmH8gG2XoMcItb
cUNAJb48kNFfxCf0jLCahtf2hGbKObkGYtxBlDe9QJYbZnBgLWxHBnJMZtqQcro8wICpAZJlO3nW
UGMyAk+/iB99dGkA8hreX0tKiKnjYKSMfh79MdppfvXVl05y0PkxwnlsNiBLBDmIFlvM1jk2bO2p
sbt+C8bBXEeNYR6c5Ghoe324D6MHaqrJ4ytC1eXb5klq1rmjU8Zp9CnDn6aaH/W6voXMaEt9+eJz
fgkbd4sIUmFnyd3iw2qQazuIOp49wdCgywLtgOKyOxAD4dobqjT/pmIEb0BNd1XGEC2KMDkI5ADt
JOUut34HIeqmcH4tMLFs4KE3ODzFKVCothsbG0DI/KTszDPGBv/GvZlVBnukDB13G6Yg13MGOE8N
ZDVGifHVns29bdM5hJbhUbXdqmBBWU0LjOKzqNlJtItSPkJ7HMyQyAOfl1yX1c0ZmFCDIBhwK3L7
gaD3Q3uhzTypkt8ReuzslfnGcpmSIzc3bL5/4hB9GeIPD4b9tisGCrCRL4IkMpezXK4LU3qTRcVZ
4U7jTGYvEJAvFt/ZuYXoJoRDJRPge/xZOxEQOoQwbF/qD9PMRqEaHRo8Yf56EJtO8FGSGSoIc2Gg
WdFSVDUOy9CAP1QkIMKrYF+X7HP8AfBJPSFyNkcAEan72TsgeEY9eGtmfEdDzUNbVfZbpuNu9ElX
g/HyVUQGms/5lKagKHq7A4iE4i/WCKVVHSZVfcwfkSBt3Kr7DW+M1bsDVwIUhdWkA5ttfJhT7f8U
gX2r9fSJnQvqpuyjGowIPSNECHD9aAdovtLQ3veAGwjU2VmULF7KDAuQX/QjG5b8JOwAC/KozBnq
Oc2vuKTmgrcFf9fFame1zArVfevTzxIdvYsDwcY54hYvbTqXkvOobgHAjTNKdSdbMRJgQjpZv5ts
fDSLieaTpnqqqxXUIQ2xbfE66BxxBCsWqyAMPykSu5HfZhF8F2iavRUhcuBRcnrhcFr304TAIn2Z
5VRvxzrbMUVMtmZGn5FDgVo1sof0V9HJtDK7ayUWAhttqM+GBucfv2RTflVuSBQ5orqgh5wYu/02
i/qXHvitXvKdZ+OeTmF8IBJcWc1HEM/jTkIrQNVc3vp5+VcmaMgmVTe+SqpW8qCx13REG8Xk9NLM
BEWLSxgkpM7YuO+077CLzzrQV6DFg8x+eGfOmPMBmuUQXag//pvwrj+Il0U6BUV++P1v/2KrBcSp
GEcwbpYKJ9jC//0THDvE/1SWYeXsQOWPG99tALoB2uv14Iu3fD25bGYQK6HaWwBYjYjOQ9vccsN6
g27xe1Eqr60RCfRQq6NN/Y2MfSfLJ8OWlzlLyyPW4As6iIjsk19FOLxzVT4kSQ8dOyvuRdtuoKFQ
JCJl4GZxS+dXr59gczb/TXyFbvyf3Gi+UMeSAiq2lLrzF9DvzJnpRO7o7Ki0SbgF1r4qA3yIEyHE
DnIAhHpvfd1YO0dmGM36UiDUwECvFSbMgJ5nuzYvQdfs2RSx8VxAyC4nmMEcjIYuvy9y1iOGz+Yc
JhsjRkId5/IXuoq0LACvMLWKnWMb4LCtmefrSZ1zBBUno7CO5CTjvK8e0xLJxxJ/DHAmue+N9B2E
zpuWDneDpi2PEeMTNoF4IfyXmT9yxaL2FEVYQ6YBwV4SVnvX1/B56EO9Qy9tVndUG0dV7KQArtgZ
5kM/J/zloXHUDBdhNskCnF75IwrYEwpE/JxazN6j5X+djD3V3hmmrkAUE7g8sqzznejljxenNAEx
gi06GpPzinEB3tA2qIlfUpBvQdp4tWYdMtsaV3aMfqFJ28e0NQ4IPW0Gn/hWQGlZRvjaWO11jpMf
wDk/eRV/lQIHYczra2RExjj2dCAidtVW2g4WGXwKiydRxukdmZzbxoo/2nJZw+Khqpad59CPexaa
7optOvMPKZ/tJYo1fVKuBzsOL00PsKsiDolRyP0QiVf4eCgoGYVwromvsanKjZNZVDdSHUPB32jw
Fcf6P5mGtrx17hIURAcvod/af+HQZnmjeCAV7F3HX2UzdUXJkBNOiGBKgsods58FKSP7XTS1v8Ok
ii2MK91Bl40jsro4Y/d7tjPp1TZT5MUD6tvaBy0Qvub0p9HrBlOZ9Yr3GgSKhXHDjfZWjXZDxoX0
QpBAGcZXtsj8CQUeWW1BHowpv2VWP7kwpk2rpSdMFPNe1Gwo8GsvJqnixYoD/nIuh9H03+yxe/IX
K0oJQnjNiohrAsomqBa+jLo5igWu5pdoxG0ij/nGHlwTuLZi3ir5Sp0M5tBk6QBTKEz/MV/Y/C9e
d9fUSUNw+BXM8ILe/tO5FuW9D0qxdnd18xb20ateHlOtPU0Wy7Y4ZPSj6xbhQ+gwYBuC1lWdpyXk
j6X6JCge1fvQ0ATbfY78MfHavge9FwZfBP6iGyDGbixiGA5l+cJOjzHauLej/iuIeEPTT7OBIaoH
F6NWe2h1x7JpX/OMJ9fV7VdHDvvB4huDMRiLGFgAU/ioW9LzH3cnRT+GETv1mKIc+LRfaYnYrYo/
opzqyInqnLvo+x9/s5bQib9ikUHlWA4HI7hQ7OL/+ZsVyFCzdCtzd6MsPiYj/tKRFQKqffkYm6Wk
YGkMGzz9mAb/x1Eja2yQwMBmNz6JAJ4w+9d//IHs/4LTzAsixXJY68LV//KBypiXg5mPu7MRgrG8
iT6d9DFNIEapwauG4ZgL7X3uAXjOoXPI/WNX1o/ESVBmSUR86Ofp7nk9JsP4AnIq45ApAIGsRSc3
ycgrwIbrI8rKo1qgnEpCNfUd882A3iE0qP2g+38n33E0UI6l/WvmFMciGfDZcd95XePqPPIwoabs
SRY+qJwKU/9ioEvlBQbG4LkAFVe9JB3iMrYPQ2DX93PjX4YMgKelsSAfDHIjf+cO5iyIs69zNQYX
dIJCX4TfQUppk7meYaQ7wtLOy0FnVDxvvYreg5Hez9ZJOAgnLiV+MtDnPobSfAzL+e0f/xzUcin+
uTqwBbstE90hmFp4kcZfwhbQZc4Q4DmnCj6ll00l2RTgbUfGY62dnMvkQRHgHEURWcBQW0T+K/ap
6FNCGNQQV+txwSuz9MhXeIBXUqMLiCHARhMPOMdx1IGHRrlgDA4yd8f0mlZNS5LBxpjoRPrpubco
p4m8+MpS3J9aVdyPjAg8uKob9G/Omrihu2Z5OWE28Y0onb+fI/9UNs3T/0XqDNExX0VJEixr+3/f
fRdLrkvz1wCb/w+jaSQ/8j+elT/F5Gz+3yXjSF0RffGvf47e+U/BOP+jaT6zP0fi/P1f+F+JONbf
hG4vCYA2+YmutcQqwMZq/+1fHPdv5D1YptJtBXbnj9/5j0gc/u9Uwko30cibJmfk/47EUX/TDbJG
lqAI3gZLmv9UJI5w/pIf4lBsucribzNI3daVvtxdf7qbmpYxEXpQgxFgqvZjZ8oL8U/uHjjBvEoV
8YD5EBMfak1ocPI0WMk5wLjhI+TRUsy9Ie8wifNWKeh6MclumoykoU052OCyGFnsa4Bo75Lw8kvq
QuzybNft3MU0O/nH1FZoX6QdnZgY6ddIOv6+DKpkn1D47vrCdz+0iuTv0Z/11cQQrncBVMIl2LXd
7D5Ebmyda11z92PRhR43B9maBqciiTdq60A4AGlbqFO71PCdiWytn7nJLFP29+RST8fQ1swXN2Aw
qlw2wkhCipdE15p9viia9bHLtu6YOud0ZPU0VVNLOKFqdh2hsndRoKu7htCafWWEwAvcjNVkhmzm
rmyVtrdUDOvLrwmhaB13o+G1e5DgHKHKsW8WVY/NvCr9b6vGCuI3qHqFSqp9y/f0xU4gd2IETlil
I4WiOXcHD88d/RAtupfrc3osTUKyQbF3GxSsS25Plt5GrUEXyE2wSib0fZphDvelBHGehqGxFXlI
PlhrFCg+8UVSrY5caR2BD3G4dCFVgaKiIIpuiirluTR/V7Awo+fEiLDncMA6W8MJlKBztw4lOyfm
wD6fuGMo+Jl5Rz65g7xSZF6TF8GjDFsqOHmYffGrWahyeRL/wpcG1t+AiA4bs/7yWwmqBIneii6h
PzqkoPqdXkEkLN38OlZLYKJf8h/Qez0rYL4EJgNjqkq4SVXyaLOOoANppEbjZ88HMq2HbbdYeR1S
xLZxHGfwBaucRX7v2+fOjmJm8qE/PblhX5/7WrnfdJb6a4Ff4M5HTQW8rSaMoKr6EAmQqT2k7O4P
Y2vaI4+HzI69AwNp1PrqGPTYt5SZBAdysfls0yAOGZTYk6hSH9Ks1d1C8FSI+8i6tFzacOYZ6J+k
1NxjLVS3jocx22slBjqjNdq95iMKEjYZL+mQmxdzFMbRdxDLhCmNkgwB1bpdMuzdDgIGme85SojG
gefSdS+J1vNXGUln8bmsbmsJOFABEnw0jfhq8YWwainSTxTdMRupJP7ENMrVXyZo0hM3J/jcF0+N
MAtr29mW3GghD//gEtbrFgrtRkoS6+TDrMzSoDL5yRoJhvowwoUet0dmKcNDaaIABSYZExIQJeqU
9gNytxmBAyUx++6GXTKgf4FW2LTsYp8PBIjzsGl3vYz95w7/C/RvNXZXOWCUMKx+YM055y4zusa0
90vQMruQuTXWHGfZ3TKC9yIA4js3iVo4drJEOaHqA1uZZAPXjFY+p7dl5zgWrLMZ1YKykexbefdh
wsdtojC4Uy7NsurvcwtjoTEIjTFN63rUWd22GztAk+0wP7RaR1jyqGmIPWIwNJXoLGBcqbvHFqcd
/ZS4Hl7o0kSYmwwNFsNauzfcqO/WXeXHV2PojQM68+ElIqVpwzwiOvUR9Qkov96bc4rwrmm0M09f
fIg5Ln/1oowAo5JyWCgEOFiwupegsOULHHPNM6bEf6QC7L/1dja3U9hZTwWL/42LxuFV68rm3bBQ
Fg44Rg8ppIZ68bQ5h8yiKU/Crrvr5qHb84diEOij1JtSp4Ka9q3hgG7baJXgi4YRzmB1MFIQQqRn
PuhJ8BPMzKISpxBevIZzYqD9oRcGCw7Ab5awPfM5unE0FG8Vi06Y5mIY9rHTlGcZWP+TvfPakdxY
t/SrHJx7CmTQBHkxA0x6UzbLdFXdEGW66cmgCbqnn4+9dQa9Wxvacy4HGAloQILUnZWZjPjNWt+q
H7qpizKa/cSBVTMMoDjc1ofqFzMeP9b0di+t9Nhr1KbMyQ6vhhs9Qbzh7R/jjQuI4uJa5PIg85TB
auzq2ILIaP9Ie9rqITUAIoRJeqPjqOOiENPz5ARsuR2rjTaOtKrruJBJtHfbYNzFEKXg34/lUc1V
eGrGHk64x9pvX5nMYzn28o0kFOXSt02/S0E+H0udTy9CxczYhng4T10tn0r6/5sAEPEeHIH6oN4s
jrabOtcK1Da6xipDwK4BKE657lYCYzkXQ2WF36U/5d+ZRLc/hnD035hh4SmKR6w+kMWCvUqMEKWU
ad9G6BM2A8q/nUjbYTtUfhrtdAiSuRx973aQDHhYCeafRkvAotUlzVtYY6sAfwG8g75DH/PWtAnB
zYgukTrbKT8Prrwitg8u5p2TyRaAiJJZ3Blq9F/qnF1IypOx6RyzfM9LFT8qH1iSldjRbVmq7tJa
XrpLOxc5rlMW31wwqoBng+zTSHkTq76or37KDQyNI04PNCixEb4pteRx5ph7zL7duFnjn4FwtSwA
JuMoWBb9gFccnVqlNAh4wGuZAIHqZ1F7EaKeOXyH8s32IMfC0UF/lE66/a5wMnwrbCNAEpd4eJ48
iynBVJbJLkLnjKIRpw08hR6FXoufpbbEIo4UfGl1z0NHugX2A3ctAtKiLZXI736V1ZvZAiHpKv6g
lVPmk31rLVr7j65BjRDkRExPypNbG7f8rWSVeBtK9p+j7QMT7Yr0ofdmQz42s83mI0RkU4D8DTiG
OcgjJ/uEEY5BTybzPaxqNKRGX0QfDjTKO+VYi+w6RF9nuyxTpxo5zCgQ9Echt4IhbBSZ+B5ONlPL
myk2n9vZxkSnId3y48eoEGT7ziHlgVWKsAVDVrX5law6NCdJCTIybyOomYXpAmhdaAnWOorG9uiQ
p7kfVIwOJ5QZrawRp81JVxFDIDkR/rsXrAoF+47RxLNLNoi2EEObDKz0mM8eQRc9VEmFKwk2bt/E
zUnxeGUDEM4xTm98DYx/7ZTko17cPAHTN0F/BEcYt5m4VWGLdJQrcUyvE3sakpc6MUX2wUike9VU
ARShRs2WEFxA524iFLQwgFoZwDBoPASCU+tbPi4ebw6vzFEjIm7mKUw2OigqOKBJqJ0ds9PoWVbC
r7CDhi1zhbZDNBsrCbKy68foYtuFCeIGrpe/z5ulZfQKZ74LY8IlVhTzpDOpSoK3cLJKpndNNFr7
qOmyB4b93sUaZPSWmHnwGlDCYgMoSuh5q9jSGnbEGLsfZYc+cW1MBRtJvHriWWjH+ZHbUF3JzojN
L63FXDyEhqEJQIsBS2fLogdHQwPRbSgAaLEs9eoTAQAlwd7wnbPMG+4YfsSX1kj1TgVV+dWPrYIm
aRAshYVoTTXAjjqYKgxr/nzFtj+8mS0t201dj3w5ejaJO0LpFLMVDSFX9L576vMCu2gPgQYxhblF
0ac2jcKt5adudBSqKr7RbI437YzyTEk/WJyZ3nFAPrBiJs7XSGLIOfqeqe59NER7VfvNlxn26XEw
VH0oFHad0pCEtITzd4JvAvJnlx1VmJMENvo+ikYqRyJcVHHwQGsTIUFwZYVnalt7NUBzxPI3JRKc
rYFCF0qza2+CihWMRUDtGk74EkWNizOM65ZYOwCmBCU0+84EJ9Wgy71tp+yzrGbjQPoFtnQVz89O
Zhcf5NRWVygRjLsmn7rrpEhZnqMoe44a2e8zA9mxakICHCK7R04DHLIVc/dM3rsEcMOa/ZtPTN+1
B4CN1B2cWdjHuk3Qj+le5yOs5bmdp1WJL/46igvIsqisbjzXn1jjWWiOwtDY8A523rGduvKBwyt5
B80Kll4UPmp/Hv2vEpjwvch8dZ7MfngaMOYXzIR8VNva6+K3QKfuQzeELuwDn6aHJHKaAzZbDEbd
6UDOmfVgKKLspghJgO+jByTNBoehLMtzFRLXG5CPdZGaGJ1tnmr3sVRRQYQIWFtp+lh3k+mAqim6
oD2GiCjD+Ohi795CT0E6VoFme2BZE76KMMAh5BgtJ1julN9SyASHjs5j7Rtz8Zx0cfws7aJ88LTd
U6QieqmCgsRz/MmENbk8fMm8kSQvf6DoYvDsNPW1xwW+diOVXxdMnK8jZQNvtF3E/ZZJCleawCsY
HJaHfeXsU9rMK8mS4Vz1/OgMwvUOi7t3MKOMzLLId55CiycHIhrbfGaBDqI0lKFOXhd7Q832Gzhx
edcHymNoO3KfOy2KME+r6aEqUrEfe5NE6KiWodp4VWetqd2wsvoqAAtFYiHZOLpOn4zeMtxViXj0
R9EoxB7RsjcZMDlX3PBy1cDvucTm0L/BEOSIgybzbLdVeOWWA3wNxTJUpv1L7fbdXZQx3WZKVl7H
U5Nti5kQlwGe6n5KFAiavIc/YOQlLrrcybdB7ILuxBKxx9PtPyt27YtFp2GNKAskUqLdiYXJTm9n
rQTYTQabibqxIIE/SFmOR2OastPkJ6xLo7htLzBtwfalThC6W59cxVUp6dN5+MaFXpIm32zKrNMw
tf0l91Pv2EC8PKee7RKnNVOwEL7hqq86tNynqpjb6yQ0kbn6pV8jxrTSe2a97hX6TmsT65brXFap
3g4OJeRmnjCgIfoteyAF0YRteAg9eKagcI4FASivjRBgRMKooRb0yWw0LPtieIO/QzSKABKByU73
C9oEw2zMoE54t4sQYDcPQX4niHE4Ybf2oRiwII+9yAV7hE+8xI9E11xOMEPZ6e1aAd5J9uk3yxv9
IxRsgTHZtdZhxYq6KDWyJoyCsPt8BKBj0udPCiEPngceJ7pEMuej1Hyq4ZxtuDzTa0lU42qIjPg0
CNXBeZ8X4HwaFZshKqGsY1Y3QCMkdbIlHNJHDyJxB/YKymCeIbftpG08yDFDW83hfS4Xk6NTi3qF
Wm34yO2w5iGcyCtYg5ojdsML0ms36niojL7cpVoFlDUmBtWapK61E5GQqUaWgDStlcIHgB5uM3pC
3GcT+7sWZSoYc0sTANRQ0OcY1recqdW7gQ3pHqfT/Gw6iFnSYYoPUZb42xCGw9b1xpRoi5K9GN+C
8qaKFsuBKdH5Nmaw56S3DjR+5P+VnrWxEEoT99dG15kiwQ9e53gWs8XQp4mrS1Fzc+XzOEBcHKKb
GEkSF38C9tBhjHWkfOr53FWyc3MiXHH7iQ+7S9lx93A2Ta0wnkBoIgmpqobhSIiue2uCttqZfRUd
RFlRz01sX96tvvgcIpMh+XL6m4VpHBtCQl9QyAX3UD9c7ItVvYOtKl8S5iYbhkf5NkodZgQovLam
rutbexLcUKlyN4NZpKd46rKPmdUchfvMJt9xaBAQHcVq56o8+qToq/ZZz8cCmcbkZp+AlZkzptsu
oBzD84UFIjatk2BnTtJI5sL5gNF2E5Huua2dsd0Nvemee2MwbC7KKfrWa0YsUwWTMaOY2vE+wWsP
ceKdQmohKFNVxRxbmw+jL/NLDBN8g4nDuc0GD3u1SQpVbhtptXXJA4Ae7JobYuKCbaGQBnb5wA40
Yk/n9JrICCn0rpyVf9VbCqkBAUmvkw1xVecoMcq6SRl09WjVqiq5nSKLPZbFJ4z/JGDTK4TzwQQJ
TkuftFeaVJmPykihhdDVnVpcYbdVMRD4lJV98JD3GFdWaPqdbxjYWK1QBCDnragInMVLHdFmttZ4
19ikQ5VBHD95UrorFM/E0PWtc2d0Zn2fOn2DqXCa8isyf8Bf60A8wya3tlNRua8jSlpWwli4+NZ2
7qdV58ODCYL6PPUshzZl2/YHFj3EvGRs9s+oONoHy5fGN89v0PyBoL1D3BK+sTq3z4QIx/sKBddd
Hw71JROuR9zQMFxSPzJeqyzSGMuTpgUE0BYvfkmyyIoo3p/tuMnXFQXFgFyexvGc2LFxN4rJOZuZ
QxfgGuY5c9zuvo84egwz8Q61iSb3maOv1h/ZbC9m/rhnQ+qk+h79sbiZZocu/JcJ+N0/tjK/5pw7
/rKN+WVb85e58m/bGq+O0RZFOj5GPN3jR+e4afoyd9KJjxVS7cUQVpJC6Pg8qreDL/nkSI3R5dqa
ZvhSteNj4R+sXIyHPOvhqXeO5Z2deWZupkXF6QotBh9h1Fo4WuAroEq3F/X7KjAxMm+oLzABaBXT
7bjdLqoMdvgBAZwLAGPmGmk6HB4z8r8rJr7iqgvtSKxFU7fXlTI7AMAGLhY9SgOnkO+bgIdrF9kI
4moyIhHQL4B7Y7xEnSr2s23cxZwhA7rhqQMg5XdgUgQuzBi130qb4uIpakgv8obrqe6rh4TPlusS
eRE4BYY7bYjt0y+zXaGJYKgCdAqoZDbS898QAIcbftkIb2TbRhnOFmuBQri93Hht+jURZ+906jpu
rG/IROGrjeVhnBZkiEYeVsJReLUSVT7UTeRcKTA8MDWdN/LYvg+Oc3ZSUoVwd9u3swvxUagBBfQ8
ybdQlG/VWGroD+ERjp+J+A1lddB/BmAoqNxdcjvteuCprZ/IlVuw8MiwrZTksCJ5T0UxbKxhQAEe
vCmrNK4YaXu7TsbjuRQxZgro9ByJQQEDuC+uQCZBXZglLhCdP7qeeZKAMTez0ME6NspLL4eDaUPq
NJsHZL4H0ldQagcDpVwgVwGCM1zvoCDztl1XC0q5J4GNwXI2bDjfXAKYohce9iflqRef3D6co/Yh
A8ELA+2uhr20smZ9TQyJvcExmtBndi8VUiAgbaTwpsgYN/D9oREy2MVY2KwcBrGbcsSIowP/USYx
ikFI4RujKxocLUUFPiL94JbjMoHXn7sPiaJJqnOr3YBb+WJcN636tD24PuYG8rfyrkR/XVkcZyPY
ljYlUCGSuKb1V0W22Dg2gPnq7LGOqteZt4v/jsCKqpkAwBIglrvVG93GE05I5KKYfzdRKsPuBNq0
7k6BEALCtow23BAPhewB6lDGsOw5aA0I1xywQwCwefUb90Jk27yOs+5Q1+ITr/+tUPKrQbK1auvU
xWJg3oZ9BXeFhbYdMWBLc+ttWhg5LTN1JiuCgSmKo1CeZ+ywCe5NrN9c6CXtHes+hEnzKHFw999w
nYJHbX2x7pZcJCXUVT4h+60InNjQr7w6dW9vB2MQm2TuiYqagju/Nenqivxh9sR1YRmHQStsUCOk
KqN/blX6I9Ckl7UcHxtmsibz735izuB/kAt36losSD+tQSnVw1YM4RPUqycNf2AVpc2VWUZrlkw7
kjiIemxh8LRNidQ8vcqNZaKXBM42JlMI7yqalq4W3Mzektillf/kelSJqYP6JZiFv23RyZ+9uX/1
DGJNbKnKVV0NeIKt7CXDHLyRrbqYGC2lGvm5ydxRnVusNS0nHihzT253Ab3WRlAZ+Q/orTra9PJF
ZMWDbPtb18ivVc+9nQGiyHgy+AYSC4knGvWIdB8H0D7A3QsMgAG2EhbzjRRvOKpp4pP+zIjvltXG
plXed3J7nmibX+JFjWboEGOWeHcLzss4EBe7j80TU8L+QAQ6ceOIXRh2Td9ZW6IXCnjaIMvS8CcJ
Et4q9rdF7CebcAmz8X35PSjIDQ2i/NLZy0Eva3c/hfV0MayAL1yIyoypyPckTF8wy7Bsd8hHRsve
jvK9Vs2nLiQStoRvadIg43I12Q2eQ01JMfhZgTgL4gCaSRUTNTmhn8ssGBBzW1N7ZWn1YIa0BhrT
wH0UJ/6JbAtWG3V8W8bzFxTL4QS7K9lIg2jJKDiYrGdY99xleVjvJSqNy6w6LENTOeIPnEEqWGvT
76DeJzPEoYCkQDZ41eIpN7v8R+kAktQ+GzbGxKegh7lqRhPKKjU/B8TdFNRnsQEFz6jKD1A/y8Ag
RwuO1/NYxEm5NmVwdgeDz38GBERwMhmMYJwYg8wYnuqtK0jjqBIWS15/JoBppk+tonVgpSdGnySf
dO51WuhvNhvcDckZPAeR9dopWD5V5zwPk/Pk4YwSkhTXfsIiSLLsV12kzIuSaddbDnx9eF3HWLiL
niP9xA/IWJBQmKaDZQWL6JWljE/wPe9vabXJbZKI8TmZ2OGQR6J2jsjQXLgsPz9yN6W4CnGp25Nx
sQysyEk6HpPBBsCsa/4A0v8AF1r55+A1YlUnM5x5sEhgjNHxEgGIuIZRjgjyaDMAcYW8m7jQ6cy0
zS4qm4dnWQ+MaGN7aLz1LErSdUHdxzhGuAaMsrQ6FgzFTEJhSYPTVOPraA7YgpwpwV/ZWgNkOyPo
UGywsZ6ua6szrW1omiRq9KZlflW1MW2bMCkfMxlZLxhJPGLkWhZrPe/mtm1c8aSJYL3V3Zh7mwLg
SLcNJzf7/FXS8GdJ1f4UGfwfkcZv//g//y/EH/8PyTqsRQ7xS1m5ee/e/0lYcfWOQPv9a/j+Xf0q
r/jz//uHvkLafyDK8lxXWMIxhe2grfuHvkJaf0jbs0H4SCuQAvv0f/7Hn/oKS/zhIDT2A7o3D9LH
Urz+qa/w/xDIE1BEuhbaYl/+t+QV4i/CP3QfaNkEL8JzGQ0v4otfxBUJ0epjWofRVuNL2CUyac+u
thB5zcQoVto+Gsx5QTq16doN/WpTRPBwFVXsui6cchdLVM+zIjM5XlxlLeaOY+YEZ0uwabdz/n0w
BMG1pVnG/fJG/6v6/bfy3fH4mz6IibnjIE8xf5MsgrCMTdeEEkEaBDDn/L4a3ttQmzeU6t8MIISM
sLneSpOjPnWpxKqauKx8CgcY5ERXzx2BLZYTn6VEilz44ckcCyTAk6qOTaP3ISHpe0/FOAbYIzwQ
qbrA8hmhjRU4gEq/LsSAVcneoXefpC/LbWez/DAYu1mKULikAg/hwVy7cvF3z8OEJpHAGa/z7rtY
FScRGdHV378n4jepzPKekANnIQe1JStw7zfV9mikBFVLMl9yxbwlt6wYnn10O1tkfGMqOTrCOJUT
mKop8O1bI3XwPRXrLoDj4zHO1LEZPERO+OrEZEfMcWXuOuhYN9TjsE3a6tQPTPTdHhqnU1WblmTR
cGxfGr9EOJDkz06iyaLCofv3P9ZPhc8vndryY/mBI83A9Hw4mi5ip1+/pL0MNEFvQ7w17Uc1+Mkx
nujUB6g7x9nt8nMLlbjnQDwjO1FX6KrJ9Z20f/o3L+MvMkvWr5YtmB2bjqCh+k387/peNnSmC3nS
jT7tquKhCYqJpCDxSDTqGLnJczYOLtdSfRjK8LGPieNtdX5dLSiyv38x9u8vRoJDRxDlmdQxzAP8
31RRMnS9OYUPzIOnr0VT2k9DRQas79MaYFMdA0o4VAFHTCPTptHEKvRf89iGt6NmauS201I9xhMl
kkNOaDXUezdoBiAq0DZ9ZT7HcTPgaZavJC4z1VP199DxYwxWOYBZ9Cu3lIJrx7Pp9FL7yZ2gEJPW
vplSSLH//R81cNhb+ciF+et3+feEwCoBB8KP2lBueHHc3WrUovUQAu1VTOA7+QEqxtqzDfhwYlQy
9o0q8ZulKfQQZQZXZRRUO1kuuWkIBE5p07FWCvqlrfNgyTgT7AINGhTfSnqGyogPa/LTo0pzAA+V
/CAQwzzVyM2ULHDMEVE0ErLIDtKsHv7+hxV/0ZB60vR4ek1/kd3Zzm9Tib4Zxx5RbLBRmMquLHKw
1rOD3qZt5IXh6MSB3O6y0Hvsw3sIQW8iTJO9aRQoTro5OeKJIuk7L74KORB15eOdd72+WME0eBMN
fNm/f7kW1+GvQxSHVa0lXQd/eYCiBTngPz+aRTKzMYvyaIv+m1w9L7euujtraWhmExEEVEh/z76h
uKFNDK8QUkGoivsrWHLldcl1c2cP6TJwNGjIu+4A9VlDSNj9m1f5+y23vEp2OjCiuH8t9/dbTtdj
HwvbMzaeVf9MWf7ATgf6E/TpLfa4fWvLk9mwaMlVeaIvM7nsABj8/av4F4+s9E0uelPSNlnC++2u
NRwzlDgC5MY1Ov882QZ5DkrNG1byE6bUziXuSQ5Xomj0JiOycygRIM4KQtkkJvNZhQxUWNWSvapf
hEy/5exARF+dhNG+dy4igXEIIMT3rveGk/4ILmHY4+7DvRLmG4SO7Tc693xVhU857u1XFjDBegwX
wC+Zvv/meraW6/fXM5u3nIWcD72JMsV0vd+u547UsQyFGTSndPhhAXHaoy1ZUirtJfcbsWSXSuvU
dw9WXZmXch7aQ8ecdasKTOlg2dZiYmv/95+A+MuLkr7rSsfxAmELYZvLt/mXamewkiqQQC14e/uV
WWx/npuNUVzPFmDKdMCcEaHp2zqx41xiZTwQzkErdIWDNzzTUfHdJSHQYH5zYtBuf4Pwe2RiiH5B
jlectArtYYFOo+v1ZWYQ8/cv31qe/X96T30GrdyEy/mA/eD3rzGxKXbrOQ7O6x5fnhOYxlmz7Z8C
VGhpDVNAFLQCXW3a51j44yHuWuyKQHREiezo71/MXypHydnhmUxtAotywwmWC+qX97JxQmyHgmSD
MjA78h6/pqgcrqC/HdwgHM5BptUtm0fv4Hq4V/AvRAevKtFkOi0GwdY2nq2qsg6JGW+Q/sCAJrji
egB+7JAueYiIwdxyUP7jLfz/AvXHSX3/H//5/lWQkZi0DEA+u3/qSGgELSqGXz7jvzQz/6vR5ftn
/J7/x13z/vW9jf/1b/Cnalz+wUGKW5xvAX0DG4v/6moC649FsP1Lf/JfTY0I/nC8RRiOCAVZeCCp
4/5saoT3h8dXyPUlv/qLfeK/IxpHf/3PTwq1mWkuxTCiAAe45U8Lzy9fzqpqagg1ZnwEQAWwDHpr
gbxzaYJbSEuUSjTGivi1bJMt7XK6NM4l6UuP5c9mOs6tLwsmbMoEPe+DDdHIHsEYi8ELOwp8+OZn
V175CLChVSzdeixDv94KxmIY1X0LpYEGbHI7OvkyKVzGAK1nZ5cgNRsFymZIq+hKLbOEGQL6XbcM
GgbkdQ3x4jb6WisOmnHHstGwmXIum2ep4KThTccYwyBmOqR5lxwBljGCZDri4vrAt4tOmQXKeHBR
MJzQMuHhEzRsdGIR4dNh9zwUQ2StHHMmC9sC9Ix310H9xQiotPAOVctoyBuCeTr4XmMQ3dBbQ5/v
zaDEBSii2ZbXEdiQA2ESOdbIcjZ2bSucI8yQGh9ubgCfVXNzMJa5WjG19h0c7+TULUM4KtEtoR7Z
DgWNu4pkDUxVazTjuOfcK/QM6s5vLO+pNIiY7ZcpYR3JZDNUjPsjk6GFML0JP7sS64JT92lpo2w4
E/zp5I2vh8wPwGUUef9mR/yG9AFevGHLLi7ayf3Hoki9g2GGvH9O0oHNm5jKJFiJTnXjh1ctmdhA
LjrvrmdP/T6I2nuO86q8GQaikiDyTPdEHDQ/7EFrJIV5ltDCAZJ0IEIt+02YmeVXPjnqJXc8AmUw
bgbOPgDefqNm1QsYOFar6LZC1FoPoNqS/mYqRLMdLLGMnM2+eFP03mQwaLCuK1P6EZE+iSLIJZ5L
/jgJcmpvjNH8XldWIreBXdvhDjc8QGiEPVG+b9s6EHuvyPJ7Zw6oFVQhu5NrWDGE29zILkOJHWzN
FyxE4diHuUGubgErzY9t6J91NY1PQ9HDgyWoGxUyyC0G0W04RTdFFwUnT0dFyBTXD+9L1cwvjmk5
33mbIZ6nbScQclYIlBXQ7lXGcmVVFcK90/jg6uPoQ0nZDtoqnz03za7nKHNu4tDTF+z3wYtubevR
Q3h60kwirqGas8m0zaZ8IESF6JvCn+juZkyudRKyfnBy8+SR8HHunQmOAoQ4fcXIkiE0t9WevQm6
FTWh6+1yrzpbBTpvN3YC9BhLNlFERXjfO1a466n7CQDQrcCU7YLNy7JpfGvsqSEpbGQii9PVL94J
8NLncioAgOex6kn7LHBMrgq6XtIWC/pTJqCDRW5Ll6SXxAqDd9XW46PljLQhno0SdCxFS6RbCTqI
Oi1P8FWiDGFhS71Dn2XjC3NJvoUsQwRY43ikeHtJ0joHZ+ymN9Mn4QzSBpg4A2FKT5wYUg3DSetr
R8sB1oydfqVCEb9pdq3/zSpNcPGziv3gUXpmDGCpTMkNxmTJG2M0wPk6dCasUpriQY1m82Q2hBHv
UDSRfJZWTYmsKOOHS4o6/2ElfvlqTv2YbzDwIRTVmAXIIcE3PMPmGOIPkI0ILqtOBm8sedxP4t/a
+Tx0mEDO08jjuSM8miyODAfiK8sCzVHQGJKd9CIrsjpIn0S0GE9l68Z3nVf6H9VodQ9+j9Zgi14d
KYdNvKTY1jFIx4QgLOJJgjga1kU0k1mti9qEq0qvs07YmaPOBhLHlr8NXsc5N350rCdZkCaeiWSc
s4TWL7f763ou9esc24SwGu3UkpHI/3Eq2yG5lDxRgMxioKJZGyCtjIvoJ2Ic0ds6UxEAo0VSvpJF
4n+6+WARH1ESFAlTtr9YjRXfIrCc4lUH54xrJp7Ju2rS4BYCdnBpYgEuYW7alNBhIJAl3Ym9bWCA
A/xF1JiA4ejgTs1hkL43pHDsFzbiANeR5SX4Qm4tDuwUEghfTyj5gGT8VWPrAv4uOqaRoXXWCXgK
Xtkgo9V67SQF8hhzLpoS7F7CnqwuJ2Kt+GjGgyjSgu1tpoHuhF35ltXL0i0haWLe115FZzyM/JtV
MuuJuCfDtl99T82vahTti67t9scYmX7BXlGSTTE7afRsjSZDjzSvU0wgGurfVau1EbCRiGruTKq9
cQ0lIgmvIYwJVJEaxwqpFf5wgwaiuc3oC5h491EZrpyBdLO1icKFbIfGtG+wrzikAY12fmRfjfF1
1kFERpoAnH9bW/mkCRopUc8M9uCc+6lsWK6Y1Y1pZSiYAon/yGmcAWyio6iY47ZpcZHUBhoIW8R7
ayxaBH9R94V8D5FoFo60/ExyvAh2gKnehwipg65KjAhU7DUqdkPgK3EHlolROj1HA9vGFfpqlrRB
oFJWkKxaSADpccGsap4gxkb9bMOJ8+sFXtc9IvfAlYJrrQIKm9tltLfVMtqadL6F3TzuCaJG2eY0
iU1EYs5vxrg52gL55NsVgKICJpMQMA9a2bDPiG/KCokgY8e1AirabxH2VQR31M50KElYxzkXeGpL
SLSotlwyhHmiCWbAUXfRJ/IG+wyFBQqWX494t4KSHn5dBBmM9zEjQ3uIHdSRqB/JmrNH5aiTNWla
WUSZ05sKKCJMnRZPYx3U3zGT+EdWVuU31wXjiGLKescXmz/R9VvHynK6fetN3tbRMIFno9Q/fEtV
pFH4eb6glDMPRaUe5AdM8+IUobY7I+3H8VNE0v1E6MByywuU+yj7Zj7NjmnjhsJOu+pHZpf5EJEr
wYF/C9aHOWHV5+mdtnrsw9Ws2OdIu7nIAJOzVJR86LVbvXNj5X3RR9cfs+9KkgYJAF9jcRofC/w2
F7ePm7cm9zjpOWYJtsQ1eArLoP4mPET+PYvL/eTWAylczIVvK5aP7Cj7dEkG7PHwelaePxmlHVzc
VMgbReN44HWDxijYPL/F2q5w56lkCZpwQKjNVoaJsKi+x21RgN8E+wv91XPj66nxxZPTQIqKSjf5
rLN22PdZHtxSqVQfxJ9Axs6nGdqQAJx9YJIeXGkvmk6RNeZvKbia67jsga0F+SL2ICoLeTKxf7/0
Ef9iVm/Zf6nHsW/6tu8u/Ssq4d87V3POdUYRKo+IdakgyqWY8O0qugnbiqgHmKsu9u+flQd8zPEp
+FmP5D9rE6b11CnOz5pl/Fm/4Pc0CNL9Wdv8LHMA5eb33c/ix5YexAyVE6JMMGayy+blpHCM7mvI
pXlNPFC06thuYsVw8FQbSRm9IT1fEnEBGq8SQxX3eM6nZ0KQ5n2LL+uGQyTcOyyUYYLlTXV2WUTf
IWw1z0h6vQc/lkjgZTGRvgJ4GAhTSYC8SMnTc23jI1e9tnFo5/j/RZQgLB9awB2ow+al+vOzmgEC
D21dgx6DFEgOb1SSV48EimrRc+3W2lSkvdzqhCr+GizdvOTAKK/8UgWPRc/taTZTtzIafBFoZiKo
TuNMwX3sp4rmIxtNAt0xtbVHdESM8Vdo9j25SdCJZYdYsR2C2FVCERvqmujeZkaQHjelueHhh6AE
ovBodobBz5AW7tYarPbDyaXYseyCupz24VY2jOEBqfScz8tbgnzMOps8yvfI8quz49XmB6OvZG8H
c3aNB2OiMC7k4+CF6qxqq963AmddXmpgHR7kJ2wzJRZ3EroQRRESM8XqaPhOAN7RzBaNFfVUT5If
eNyb0CBKjQ8da4xrDTtq4x+wWMU3yUdyNqC6Xzcjate1RQQgQKuAwIsGwJhycoHrUWv2Qwwi2OoM
Al2JivyA5kDWAHrRR1j4fWqQHznbWned173ErjNk6EnHPqiQ8bgWfMxJy6PbBKPxbx4c+/cxmm/+
84Nj/bbRKaAVmzYtB2xthwDh2sxrNOEpElXXNfQOm0+OM22sEDUgIB5P5GH45NCCzL/SdO5kNkDp
2zl8Zm/DJJs7TUbpc1P0CscOeLB9m5kYUAMcf2zip6ChqOOjpZnSivSVMFwClN0ktl4ybQN8VGyx
xQmsJ4mhkLA7zGwLOxB3aMKbVLkzcJvIToMbjI8d6SNQ6ffkMwHhTibjuvTD8KGyq4Hh25S1Nzqs
67tprCT0h9hL72IM6nR1YRcyICqMryyoBSFNQ3csvaQjZoA0j3VfpVzDbQzxIU2T5DZLFucKWP/2
ta488y5hIICJEynS0zRGw/dMAq0kFuF/s3ceS64jaZZ+lXoBpEE54NiSIKgZiiE3sJDQWuPp58Ot
zOrsnK7uLrPe9NgsSt6MG4wg6P6Lc74zZF+KXKKcByNmC0Jj/RrrfvieRXDOcM3lmwwAHeDrSSwB
TbbonQ0kcAKhDKv0vYZQgJ+IXF9UOsQ4NEhL6x7aMRL4O+5s5dnBKv6UIwW64XmBKzzovuoF/ML2
kRNIbJ4AiaCuFe2DWWOdWWlKUO95/IgWnAkp4IlrX3tdi65Q8vSn2Y/9p2rOeKOHNnd6VJtDf8UZ
qO2GILRvbSTojwOWcHIIrSw/ynIMX2OZhyCSW8s/8YjkHtOJCgdS6HT31DHmuUxIGhWGqu3DUZe3
grhBGolfz/Q4pbWA9bM864bM1J8wUot5U/36NJimYt7noW+m265t55ciSBQfTc2ia82Xz1KyfKrY
lvguTF8+ajIuiSDLl08hOuT0JKTICNMtrei1Zi0q3YoSMXKNnFEtNVjExzlVFYoXjcoKdA6++JYE
cH+uCRCS2YMxE6rCPpOeYBvBryeOpRnLw2wNaXsxoqzTHkIWPUUKQhF3LfmzqspuEsXcOkTjKtex
Pfompbihpj9pwPhsXzWNUG8kRXWZbKpfJji2PaG8Kt0UP9DXYUIHYL9WInhn9WhNN2OJm67U/Ow9
nMd+XxrJ2HxkdthrNwG9eo9iCj8eVUzuwr5EtBIVxo+2WPa6AT1I05njulgMfZhz9FVdLSa/xe6X
+2a3baIqg42NGRCjWOQRB4ulIBAjgx8AT0yg8nq6t6KcamMYHZ37fPEYQpqS3wmhAFt7cSAmvOGb
eHEl8gR2+z6etT2BkFhcM6NU9kkH8cBcLI1KhhkpTqNo09ewno2AcPQZRNtZLtq+fPFG1gFPN+0H
qUC+1W/l4qGMFjelWqixNyO0ogxqgpticV2WUgbXZnFihn5NtLo2Vu/DIIoX/Pg3hTGS5QhwdDiI
xc9ZLM7OogqsDZNFELj4kj3kRx3Xz/BRN3nzBt4R1kGYqdVbHQYzZXPTf6minkhXxsfIC5qhrJkR
/OrFbVqQHOgVCv4lc/GiVr9cqakht3ZMsPm6Y6zmBlMs3/CG1D9wUGIsbNL/qUmsYS9eL4uGWJbp
S6900HYXd2yx+GQj0688zD8BsPcsf4bZ1pORZyDbFEn/A0t94FQee8rDMb9TnLhxg6HWSQXs/W1O
/SchGKHUotTK985ckX2eYVYo+qbIdqZfF2dC0hBtpRU9AbNB5ZFvCN8tszWcVmSXNOiHF1+M+KxG
fdyrnawOo+UbXqgNzqbVzGjNZME/9LM9upgTMLnLMP7qu3jy2BQprCusJL/4k266aa+CebRRiuOT
x9SRqtpdSfGjcsZXA4ewHR0qf54p1M3kBB16Cf3Qia2Xaf6QSiF/R8z9T0/i/zephZix2/pCg/rn
JJZzNBf1v2exMJj//ct+n6wbv7GpXJYihvg7PuV3uZCj/6bbujRQvSy7F3UZuf+BYzH5GgsRjKoa
qmAhy6D/j8m69hsLI0swqZcaX2tZ/8pkHb3DsiMr/g2BKAVYwAXExhTf4iX+2rH9abRuOIFSgNPu
sZcaT6WlPulRN/J8oy03sWtYWCBW6CiQCt23DtGg4RwdSMoiRtVXriqfSGZAmzRsIXON/dEHyL/K
4FIU9UiFUuWbbgqf50R/rRph77B3as64sPItQNMcwtVo41Bv53NsdpkbaOmtgt3lACSWHVMTcaSG
mkFwAUlP8UCQORYSdR90n7FfnzIGoSvGrkCgSV9jrM0Y301KwYsWocIXMX+IorfKsiHwRpo7GNY5
S0MsjMRItSFRCIb6aWFa0uvotaQbRSZK0m/Eap56Bl8Hovp1ym28ylqfXMEQz4oS28o2HMYVjKzT
aEKm8seXmUIZETil+zDRp9YqgR9qVhO0qpsbAByf5pwSYs/Juptt+VGJ8ZTA1VhnWUioOiWWr/al
N+hD7orBuLFSnPpsHCa1uc2mazLpyyYZBXMoHuO2aFehjuHPsheyB11vC7zY1yG0BuVjnxhfmsqr
YaXAXEJ/Q4VLekuDwNYmfRMtp4WmepURXOAgCF4Nsh4xbVSPXcpcSbGfVNUJ6ROcL40s9ASNzpoZ
PVLPCdNtPu16rXFWZqUQBWu84td7Zv/xGptAOLIKyqU/nA07Ow62dR/KmkjF5k7zbbri1rPeVXKE
AGIYWyrEI+iXwm3VPtoOln7qigkH45wdSXm44wjutwAYwonB5NC1z7QIB8NMv+mGme2E4DnnGp5x
Xn0GA7U95g6YBwQaqlP9omO5hD/CXdvhbqJbbq3yrnLCrzKqoKgAZQdzoz33nLDhDFV5mmNXraBs
qRFxwIj17/pavUH647XtCI0A6eu6pblzGeuRtg3lrorHGxYTJdOYyUtTjKfAKImAn/Gv4nXSWJrk
EfkLzklL0beXBpelnjEviLMVyot78jg/a+y2WyPWqZgVEiz9+hjzsYkAn29jkoGk3Vy0mt3q6Mhg
3alc+KXyaIREzPlh/YMDAuO98E84Jj0K40ueN/omKB7YBXlT39ylYMSU6Wg77YvT6BTfSXuy0Y8A
96lPwppW01yQ0VTdBQaVaOkQJNfjskPbBgzOuBpW9hSqRzQKp9IkMdUgXwqnUnzbyBeln1227DtD
i15Q8Qwr1Kit15k4jiPwZMxhOrhBjMCVoiRddXIHbCRAQ3jU/PK9y4uz7+BasPX0sbKDS5HwaFQa
rO7CqkD0E+yCj9xeBzN1q/AL0iWdgMCUZfIS7GHkHpjdPU7ZTzQlX4Ppf6RzeVPU6XdYGA+d6B9g
wvc4Q2ePhO15jcOb8Au13yXwYMjVmqGo5Gzae3qm4AFp57AnjwUarhmPq3REeRiOd+yt4ef6rIPI
liDeN3CJeF6Fyhx7WTm6aCVfp6SIXGiHJUBx6zz8VK2fb6J5IAvcdDRSTLtdL/Wd5Tf1faGo+zlV
d6Gm8TV+NTIa+oYtup6tCAq6MC9K3Z/UaALfndSF24XVdWhAD1VO/FoG4gf022auzkOdlx8zlVoG
6k0Bfl2YFA4Og+SjEoYjgen5Yyf4zUOfCCgzMmMbk9UkxugResy9NfPh6ZUKM5B9ShOfmT95GsxF
htbE6f3aJL94SlTcA6RTAkCAntwvnzrcFO2qwgaNagXbjpNrAfOd8A0ywn1mp+rC08H3SYTVgETP
jHs8UJm1jiw6/qLkU2iMNC3t5O+LPHrA5Qkvg36uSCEbqf0TXhkGg/CCbFVb6/BCPKichTb8DDPT
0FTXtqzj5ltcpRKkNYsjrd6AViIuxyY0Bk8j7A8bokM3os4cUNpYtv+F+69zxxBFfGBeAzReazyi
4A5zUFAlcJ82IrwqDN9IoHmHlHAhiTDcQn5eKOrJtgL1Xg4oX6GlX1AUB+u+ghQbY7E0dd4mGBIc
n1AJQfDvW/DUcNdT7MxFeY1LssgqlFyz5FByKkp82gLSyV/MeXDJcP4ehj7Zwoq6FFP8TjwxMAWw
IXNOUEPejMZi3bw6E+ut0lJuii65E2H40+PzIAjiMEzYuzXGcjRcEWeWMjNiJnbxuIQ3jK1ue6Rv
t8tqeTXFplgSBp7tyd63c5ivlc0E87mdZ+nyiH/blqGzLoXITnIJqT3LFqQO7mQxECPV6cQjpfZW
Zq0HpdHDak2Qff5E8gRAygpYKybjT5q9QrAqswTnSa63JrMmEtkFmkL6XxbReADrm1IXxiXN96iH
xX0R28051TCEO+JW7VPtYZKM28Kqnz1gBUS3IHbp6YM/sJaQGWu7Q+JIzypTa5MRIr8KQ+CiJUmd
Ek7EKmZbsCkx9R+CFlJ+a2kDJTWBPLGibinttU2tm+Q4auzLMSWOZ83Zm9Og32NSZbMW+jeGnGG1
EFKKd1P3qkyZb+OADqiPr8zWPw1/IisockgzGfOLlZDmMtYi88IwBAtGRR78MIfizWH+3OTBCEKA
ITRYZK8kAHFHFnS8mYY7q7fTT1DxzKeFju076Q7kf0nson5PmaClp4oJy+nXf4tnPdq3HKiEr+w7
O56fFbpFT8Xl7+kVpVneVlfZ4+DowLTt7IEbkfXdfEhIV8HPzCRyNHkCnHi4QNOKsC6TqVoC5F1j
iRv3gOuOfhGNh4rke1HB6IYWum9JDHW5PNKn0Wai2w/peqya7CJ8cEhNtNcCnLey0vVjMGfzuh2m
V561+VKgtXtslekaNSWbFr3ud0AHGJeUHSEaL7PdRWe7VQMO5Cw6JLcYuokXcBas16y3JwNShzV1
9Q5mWf6Qmx3OqWpkfB4Ch8j17lqJstx2hTO7RpKGDyHtUmOiY4haGdyjgozuDH1fA+A//vo30ZjG
rs/IrYpbGxSnKAxX53ipq+lYabV95FQK6+YOge3C+GKxVD0PfVFv2QrF4ZNVwFuGFlCtwFld+eoR
QvZ5YDGXyYDQPb0+kFth7tKZGpE9aEWI2HARE6gYOUdUNijOaPquRmaIbZbl38IU0M9NwU7Yb/RV
D0xnk5ty2wzOD0ENzJEIwVuXVe1Bx6g9swrf1fmbKZLYlqby1idwT6WRNW5ELtNKa3JzzzR7baXY
pqK03RvExIWWdY20mFWfAngCSx0+9y1iPQw/HcdjboNAJkqXVCT7o4lsAlINIn1J6OpOnbTZsy8x
gkWkrEzrB0XAuc/0NSEJmKIM6w0inmeQxgRLLd5ILfqZJkotaDIrHWvY2qiSbqNr00k43RFK+y1y
A0JESivcFCrAwbHZtrpzV2EuqrLBWjuRw7XQRk+VSlNtkaytz8SJdMSxBSYV+GjUZ63HWtXM5laG
YHSY8HErQH91AFvnC6ImT39oWqj2TdUztXlHQOmdn+R4McdTQcSiao3VqtWGx7IYn4xGP0O5Q8Wm
1Xujx+66qOhDI9npEp8gzTPR5zMSxXlRAdADuRUn5GkYLkbp98eMBKxej3ZJp10brPZrKkfcsD34
8kh6IOW/am32YF3vVH3cCNN21kND12Phv2JgfWrJ0LXjC3Lo/TCktBpl8tADsmE9cTvxzWonfGVn
Eq2qnguyrZ6DsXmrOKFW+hF+EPMnsqNdFYld6k/HrGJGbszJE6k3WBzzt6q0zyimPC0HkyyWrmCs
QXsoeD7rcDc3xqe1TKiMXHmsVDaYfXhk4whFO0meOG2vtUadRTwgd0aG/BElxpTbt2rpsGu2AavP
EAQKBRcgBhGbdDxfRAK+LdaszLiF0jYC30vvpcxf6haTFbVIbqq7FvvTFuo9fiYLlpxPxCiVOBIy
2IpVbEGu7K9T0zxbif5p+eN3C9VtjhyBeqhmXMXYFlCL7ybZ5LDnLTdEiGcnVptuYecHBffdqmwb
w42JqIDb1e/mwXqM6OSxSfjOOmEqj4tVxHj0smvB2m6tVH65LrPPPCu2LLaV1dyJtaKRZwfKZGUN
M41dlHNwNbuqnm/nQFvHBpJsM30YW+V1RJ2zgh/uaj2zJFzQ+xKJEFsom1rGiJhIJV9zQrbeVA9H
KvRrwsnp1mhDVsLRL3FarKdJZ8z6CCwsbqbHQp8yjGb2Lb6z20Eju5ehUKgV36bJe5gk8F0yCsQQ
T2Jj1gcnIPhZZAm+/rI4K9LWN6pm79SFuU9iH4UcCBuyXmu9dx2ufVHgweTB5gg39BOrwFerYPQa
pQmG5b5dWtws9CqdlW9QpR9y9PF2mx+4SU5Ezh20EJqjjS+QFDNP4zDoC2+KdAQ28V52uCHTPP5s
gqUpMOaXPrmdBO9sRATkalQrY1WMyimwjSOfQwpkrf60S0w0fR/gnkC7OkoK4+IFaceFgd1JK40B
ugQzK91mhKb6e4fs8xW6b3M782AUvhWg86bksNPpqoXUUWJE3dOSsMC2oAS9X3aC3yT9fxr3fFgS
eTKTyD5PiniI09RamSYSM1UtdhyMzZFV9VptrHXV+e2Rrm0/5/x6GdqTgyNzz7DLmzqVx0ggspJW
tVfGpYiNI1faJARW0r/RkkjfEOdiGbxbiBPmFTLiD7KnUlIOEQd0ExJE/Lp7TX/pU8Kq4jDaB4H+
XnFiOB0WR/RgVKedp00IA+yKolLYhFfxWjuoPVk4eeHwlBFQ5/la3YIJsi8gqF+TZrxYsjqJoPvW
a/0uwja5Ccru1ogM49KN/WZoa7HFM05nkcbbMGAyHdVMZaPmygVFPUWgiL/s4shj95jCXEJ+jnhI
COIc8pYeJvUUhvVrR+Zfbeg89sj9M3CRjURSYIXwuM4IuZDVaMcyWGBeuv9hEQhEH4i+r+xnHAt8
m7AbN9wc3zK29w7pRpt5yZa0zMLE79xy2jYg86fghTwuQObW7JZq/c7DEc4E2ZJtSFIzSws6NsJf
4U84cfZd2M55SaUFEQqrvj9kvnrKJiFBDrDanNj5ro2ZFGXQuLuCUGiWujdtlX8xnAl46Oi1Ckd7
CZV4k5Ho2oyg7WVDI2lVbx3zsbXE10++Jy1DFj6FPfuJIpwAybHwiVs6Q99R8R3XbHqMCT2OPbwG
crqZreS8gLc3VfKTEt4xEtnMhd04xP+AD4Mf9CbaBV1AD+BihrlLY4t4gK6lGlfCrdH7H33VZZsE
jF1fG7uSPKn/r5EmxDRqp/+GRpr5LdKFfz6/vdZR2dXvf1VG//3Lfp/f6r8tMRXIDCVZOsso90/K
aA3viY6bjT/HkcJo9d8GuEIsU1qA28t8Vf/TAFf/zUFnTTKDIXVypTAt/AH6/l168XcTbvBd/AdS
DNwCf5nfIpq3cOqoDIXZ/zrq4pX50/w2oDKpVVPrduQAPujVwIlTwSE2gAIG0Yqr+jqpizjMOlMQ
B0R9QULuOU3DeFTcISyPVUljeYQ1N7M1kS/xhNQJyd150IhYCqAsrUoTCkKJEBpcE62msVH4387g
M10ztK+ASjqv7pLQuLaQ5lwt1ti6DO/BvaMjA6LXrfFgebFTfyfjokcYkUE4EAQathN+dANwZWsL
MF1OwhkRzYdGzTz83eqG+etj1HFAjWSRo1gshbJvoinczGK6i+1HNaOzVyf7aZoIXGwKzwDa0VgD
DI6xfOgnLPmBWnqF/qYGxkc9+htu6S+CSy/GUh2noSAfyrKfnYEyDQN+7IYg2Drxxd1E4G22Ewon
vt9yQbEl4/xi3Xwsgv4tatKdArBvEIzu6mKYtsjHqtlaZVZwG2hvw2wSmJHaZC/0BP2BYdy0vnZp
09Y6kOYOCkseQ6UrdlHLT2eTID/YBCNG1hjtIgI3NIrjjrSWVaaQ9GUmBJmnvXkfqwxlcyciVLzS
y7ta09wUoi5Hs5eBmVs1vVbsoB7UDmWIBd0jSHC2ITZezXbDm9q3BdVYchuPo8/3SFnpZpNbSRCX
qSLIF61BdRFquR9QVjFgDu4cB9yHpeJFAmGebAKdoIKJpaS+xFnjAmIMYhl7pPtcIlGQbzhZHSsf
tlE4SaZ2xLz7jblxrOFcguOcxWMoY/VkFZF2bp1oWKRVOaEtbeg5pdGuBgJE4gAxxuBHAMFHZR9Z
COYxlBKiVoEZrKB4tXWEPqC0v5HN7cupST06DHSbceGsob8B4imRykIwC9E+0NkyhfzoS6qJeAKy
E8jbiIQif8iOtVVR5jbpTQM+xStL7ntE28iMtWAdW9iD0YeD2O0X8mit36ftSz3SAeB2qphUdc/w
Di+ZskFrxc0no45+hslWmoTp2qye9FZ5K2ao8JkGMhuJxjon5Y53F4ADcg5ytwAkx3W6nUf7oOXQ
4SrJgEtrS4huqXWwh31RoAWNtXbYBiWlZjhPB5jAHoKkCGue8imXAKMBfQaP8gRih2wkTS0kGkaJ
+dcifBs+Ssf2Yg75yxNjZVg5oZQieuRyRB4tj7KZv5KZblmyV6FEqu57oQ9Qi0JSzRwj5A0Nn6HL
Pphczr2i8H8AeofpKm8tGr6MuENz6QCzMGvXMzi/eekOgVT/iLiLNzEpgBNdll04b9rSUQ5Uk1VG
hiEcNVQI5Jf0pFgv/We/dKK5Xw+I3iHdJCEXIz1rsTSvcc0kL7EJK+umqNjmCMTnItxFdnqN6H1N
euBoaYZtumKb7nhkNLSfas1mR1U3LjtmmGYlYYFWam21+VvQZZdLu10tfffSgA9LK97Skxf05nPi
GBtmt/oqXBr31AzibeaX3zY48C2c8Gs1jBGKknibxu24rHsulm1UmBgYChTLeIBS6tANJetdJgez
OGfLIMHvuyvWkgoJD3r6lGkDEc7L6KF+9pdBRLOMJIBw3YGcmBTczw0zC0DYK77acJNlnIHrhcHG
C+f4B4aNxGvRSiHtH76V9gGl3j2kmus8xgSUKTxqEk8inTRg3l0fMqsjGjaAt+8bh1rYyj71P4La
irZ1UFoeOGhty/wv3qdWuBUNx7AqyUUblICF1EAdVpux8ziFiHin0so+ra71fL21Tihg/Q1M6ft6
ZvPmhw3oKyuFLW5ByxUKv38VrluiKzf1wo3jreECSoDkO/R6Zh7dMTwK1mo+sHhHB76SZvNQmMGw
r1PDg0U5utCgaxSjEhlFDO4QgN5aDTAF1GNCE9wQuhqGXPROs62iC51edDaSStthf4bSSTmFc6Pb
1C1efSPtUHj5PorrV67tCHItfGoFdSkFMYpfRTRPo+Y/wkiJtvqvUPlcSb0Jj38ax8OhaWEUj9NT
a1qPaZ2AsHOYAY7pdeSRuKD5viZhEKEKGY5inpu1rwSvhZ62AFBleqonDX2v9jIDxTqWPkqhru+K
zaDDw9crUhsarCuBsVNMs7qzcDwhZE6VdVcO5ikKk10pQaMzKsJyi0u08+tvmbEc4aG4DAsoBn5j
tuYX5ADZ2Sh1Du0oIDYmGaZxHWAgcpUc+QQ8xw0O7GsV2q9tYyH+8qdDi/lHMRk6k1fct1BQpC9m
5ss5XFINxhPUaMhozB4EdXQWIsMJ/JhyGU2YTt7go1McGmU3i/k5nNX9pVSBvPhhHm7nkl2qVsQ3
fZpxq09LsG/wMWTaV6dEbIlsQ67xPB6WA1HF7ao2vr1ONCNcIwnFnCCVByVHnDeM2gNCHkRqhEvM
8IJ9nNEPkWoSChKAgI2TMt7Do81XWs3VUV4Ib/UzfdsJXAE10L2pGxu0sL3lMh546ILO5oJnLhib
KQJQoOUpfFEmwginwTq6dsY/pCXOWo+dbG9H7a3JgGiN9ojRQDnsVCGYOYsQVJcYIYbFBoSiD6Mu
mnszBKYs9eLS5TRa2VwGG9SktyO/lEM6nswoj7ZJ1FSLOz1cwpnwrZYsKHOb8ACNtTSE542ljudQ
Y3JdzmJVNuOtIxNl2yKLY1Ixm0eDGI600KRXsIpcWdVwDzpb82yzVzZlFYxbTRs2od/9QPN/7lUT
Obyk5bKI0YB2wczSaS6KojdHsFvCyyOiKNWEgtAucCqlee1STwDlBqy0bVuZrmeNY1WyJ1XsFJg7
NUpnV/tOzOxC2aUoupa4Vad/E8weUIdgvkEJsAc7sYZKDREeDTvoE4Sg2TI41fMXqrT6UgUx12qK
TnpMfFcalDdObg+bqggfDECO6xnXOXw+6bDNiRFAARxuFHwdCF/oJBsmA9RlJ8V5rfxc98DSTa5Q
eUyQ5LM91aYrz4DX57CZIV3cNoCH91aZf+eD/9GxmdlkcBPWOgaygHlIYzyzYWCtEkDjIm0GiCQ/
dEs4SGX625YxwRba9Q3KO6Kq5upOlzmy4wqwKnqy9yQRm6gc13KmdtOydkuGL67/snVLIe67ZO52
ie8Q0yF4Zik/z3PU3uMFC8ZKxUaXk4yLzgePChn15vSOHoJwhLh/lPTtbqdFnGNl95jr0UlCBGYU
XNR7syEgHJ3+01h4atOxHospBhyVWnXIdbGuATjMxYMxkI2cvvZLJEPexCztIbontizIUgdraPa9
G6VsewohSYHBat4qBG74UOW2fKYh9ZoWvWyj8snHlSCVVyWrmAVmbAnzGDGWQRoAkKTvOS6mlaFl
JhJ38ZWR1S2irl3bNVPoZkCozJDxOhrBoTWMZ1Cj5MX7TIX0+iFwEYKEq8xPTMTR/pNqov3DN3wt
RH7QU4HgujMxzpTfS7Rq7Kx7i/vKSfPdzJZXslwCZbiaAm45vRHP6Ow8PRvDowHClkBWYxmAoAzA
/LMekyZdyzQgobqoNjgy51PcWzufAoDpb31qnRNoPng4ZeOfgBEeFKU0XfJ3yq2e36b1rjXbyNVL
+SOa+JwNHZrcvP+GqAfKoXyQurzpscSuxNQQ+FFhIIBPgzYituejGpqEitrJxbEBTJeZ881Axlr1
fLZXQonv4yX+XMKacqgSq3TXDqLbTETJg4BgT0/uTaWLAUkJWt6JYEXodvdFFGZ4zxzVLf2amSfb
N1YEzutUsaSrNGMd6e2+csovQkQ+1AHkbzCIh0okH74N9IVREZpK+SyDTuHkMc6KWhARLJiO9C3F
yxTt0VoesnD8immGZv+i+qqO+lGG65KIXyewbpaZu+48smEVjrKrI79xjT6ARp1FHXeQJD1OfU2y
gL1/j75vzpR8i9oZpiJzsDkg3TI27xShPaW6HeLj9b8nfaPlzHkB3IXu6AdsjKJD4YTTpmlZPSB9
+Q4M/W6UCCVG5BET1wHKQ8nYPI3PsmuWVWRO0keFerVjts/pXN2LpGgvAT4glwCcJrYvjpY/xkX6
WQQZlY6VsFK4KDa2XCfPUROr4QqG5g15Mzt1WcJbyibpsmOhFJsp13eDKb60mrF1oWDqaJmy9Z38
+jWO+J+W1Z2jT66W4qf9a7ja/9YEtl8qOlyS/9nwxn3/qt//9p5//e3yHrzXf9u9999p9H/Ncn79
LX+f5cDuogiTqsZoHrUb1vQ/Zjk2UxkNt4zNfMeUfEj/JMZTGQAJh2TIfwj4/tDiqb+pCzRBNVV0
fL8UfP/CKOcvnhomvyrgnyWRmFdC1vRfrAFxTDSV4af+ZqBMFkiYKni0Fst3rdHdZDS3f/pd/QeT
I+OvZBoLioejaZJvqkF6sf7y/YJMYYshGn8jsJY5NsP7jojx8bmRl9C4p/hYKdwjJf/KC+Fh40BO
w/L/FIFjykBQt8OzY3hMoL3FzWdE16CGKW5PH6HxkvLpz6JsHZSxSzDlqgje2ebu/vOfQF8ATX+S
LvKS+QkM3ZQE1llMGng3/zz6otIvHItgiU3JwdAmWIJ7erYE3UF8MyrDQ/wwIIkA78NHt6R2Y+5U
W56kTcVd6BIfx3tCp89LZB2UdM9+UG5Fu5Z0J+BbXczM/wXxw/hljPrLS5Y6kSyCSD3TEX8llmSh
XSowgf1Ng5Vrq8fmvqcgJu6N3Dl75/RNeTOGDCJaKo1V7aA5Son/HofkUDMqeh0LfIGjNR+iAgcb
MUycrwnNLvqON3V2Itw29cEot5xG6bGSIxecgivKNEEL2LmXohKQukmubz5AGvoZ5AJMCDc9Nu+B
fNxF0GU12wAHCErrlU7WZty+CQuULRK4IRhWjVxs5bNrvUCJYRJONq44q5Xi4or0SrRePinhysci
eBOUaNN+St6Flbq05FzcYl1wMxbfi/fG59oSiumaVb/O+n59aKt7Hjh36Lg72QSw0K3Hj4rCdIB8
xAjoHPXjdiFyzoYgo5a1sBWvavbu9JJtT45Oeknq+mAOxqGERaqbOyMpiatvDoqwT0FoEYZVPWgw
TMvR3vc12jzBjpmAmBTy+Uj8usEZP7/hzzmqFblVvKg8MrdqSIwwL1iKaZPZPgYWcJ+mv3J80N1+
stBcQcgUt4YBnKUxdg27vxSn1qpDPJPG9W4UZ9PvzoSPkKxNfb28WgJdYDbi7FEDhqP8Z/68fFaW
mE9J/InKj9caPp6Ji5SYyFG0K/VzkmEOG00X2xY7VGfVtxdHzJuOQZ5sPjqlc20RruxQYUgn8Fx9
DDO/z/KEgGpl8fR3jukadP2Vjw2c8Kxo2sSz7Toa3whme20QkgCVqGDoETSU8PIDwovLbI5fca6v
GuE5WB5lf6NV5OodZHCDhm+f419jGb4e+PEEPeJYjpsS0U3j3C24ZSTCmC4ecDjvMHdNJR/IuNzj
YJ75SfoYOI/54QCgDc3+jBRolYOit3gkymFtEkssMwa1egg8ll6Jn0pq/BlMrCgbIepmb81MswJv
+hN/8BNJeZI+2n/LymJrjZNymCrsouRP3RBeF56FVt0NXPpbLRH8pgM+PrOt+WtGsalnGlhDszlt
9pNWMDftegFjwCdcu2cUpPQ/uKxgp5qsxESY74WSJfs8QWpgKfxQLFFLkvWIfos1GAsKDJNHg38G
Z9OmCEAKhajvizFEr2M+VHEVPpaNxwK8p1gDJD6VCKcCUYN76/n0RZBP+Ur/bZwMrydV7Zw09idO
9IaQ9aze2tj4N1ZJOrETtgIVoWugoluzupMXh3J5pRhls4/7ODj0inXVY45mia3N06zGdmOsxqtJ
yvgAYlscSNKeAGSx5yZX4s4W+AWoah/NvDnjVsyx6PNRdYZ4HRUCT5Mj977aBKeufGYfGJ2Mzrjp
B/ZlpaFNBC9Ut5w+/VnBDMGspnz71wui/xerHTh4BgCxf76qOn8HsHzep78uq37/wn8sq2yhUuMI
TdMNdkL8lf8If+XWsSwL7h5W1l9/8seyisRYBpQg30B84ad1uGf/qHDEb6qOA8FhtSQczWab9q9U
OOaCRPvT9YfBk8WXwdLMkkhhiKH99zd254ct1jHb2o26c62JLt00Zq/BUy9aZmiK2OsJm4eqrX5w
2SZHmqrgdio1aOOKp/h1e6P3arY3GbKuc6AWSE0V4QUOZ4IuWSIYCjybjuiP89wbUD9UfRsx1etM
9RRFk3Oi3b92cyou/4e989iRHNm27K80es6CUZODnrg7XYcWGRkTIlJRk0bSKIxf/xbz1n03q/rK
SQ8aDygEEJmVyp1OHjt777VbhCAWskV+m4253PNSziAAp8+ANPjol4l/NnLX2wbSIt7QKHVuKfY8
+Qst0Eo9T0WdPDoic+/Y39HK0+xzHS6vNFqV+6aJ3fPgzt3d1DXLNrZF1AHPeQ48GGhMYWz+ltr7
1NMZUhO+w5JN602j2ycQGNwc+l4zvZDIp1H5KN25MTZG8DGY9nznCNO9N4PEu09qJsTFS1/LqqOR
YTaKg2oS50Ys6NFne/DdE31ySUSNF6J93Mm9X1jiVuRjd6gW7D8/v237sDukoABYe+rsSSHZe8nM
USuFdpY3bCug6eOrdU44ZcJ7J7W/wr/uysb5ioVQYoxr+nsv0wes6pjoAVLcE51mXT0FG3o6xA+n
wTs4OIQMRHG1ujKqjOA2D0V+aoeRpZnNeVR6X9x4+aa7m4XT96ZimVWHxScjxUbtBPNbXkPwri3r
5KfiK6bvO03ma6+t9raVXXLq8xAP5mwdUbM4stfB47SAFlmKT6F6jPH255h9/BHKiraMY6mYHDTL
PLzeCDPLAiPH6XuwQEF+lwy7VJc1mTaoAkuesfKd0xccFikiRBvcumqA19CXEGp+NsvmkTX2Ie1M
KZvGnA2HTbyPKwZ/Ku0beoffEi82l9I+7h/funz2X4GGfCKFwxImmM6Dz6rGTQfFqnb+AYx9DQJG
bYt1R3fTJ9gj1L94eMcb6yXo+Ingq7YVBTGCTKivy3FDEfsLhuP6FNsFmGxb8LiT6qrylSnG3ftU
MWoQy0tGYyENE9NuEXblual7pEYY302HXYNBs0DqwVfHFnw3mvNF8FQEOngLaPoepNSwywvs1tOH
ZfFcw8yxNfy235ZhZp9cMEUbfyA+35YNX+w+uAF/vleV69/P4PWr6rFjuIrpRThambWcnf/+8rdv
e7MtThnUotDzJVSesgEo1xJal60tj5aZiEdrMl8VpIgIdhG+xB9Lajif2zIR0HTCIKJPBUaf+zAS
Jo7sNKAYdaa7KOuFdbXhr5y6AVjl0tYPSWB/mNmE+K4YzjJbvIfodRsMQtOWijSD7DWbtqUBDCRi
ly6t0hMvRUfYj3j9exWDIiXokkdyMObnCbGMPQPlh0Tyr3Ol7tMmrp56Zv+dISdxTWVa3gLEIE8A
FL8gy+KXYYvJEY5IMJfjyYHfhdDRvbPL9bHUOzSxWd3dGiP1Pbd/zMuUQZrD8pm6S5aRrtI41IKH
FHbYE+eErznb0KPrWz9wCdQ2o3HL4t1Y1aQy5S8YjHsLVKocTOs0Sns8J4Nuz9Wb2fsM0qoc3fMU
Wn40y/x7a07upVnRv52azj+/c2PXvXiNxp5fxV5Ep1x7JZ3dXfPq4LW2dS9NbWIHi8NnxqrPAxHr
ZJD2J7uI7YNn1hqxkWzXLNxvDRYutNUBvlDaTscGgRcwVptSaw+6BR4+3//ty88fm3LschBgkiMr
MP++V3wrLEBOc2L32Af85HlInYUbkYB+ELDEDIf2dqldvvQEP8gkqxPxXfemJWyUF1Ds7TL8arUO
jcM1+6ps5pblLyhgpvUce9PWb/zyUNRzHwmdUpS8oGI79G9dtIshnqayiO0TtF07GW51TUtICMTl
0E5cgiHhjb05xLula8fPJpt9W1fyoyUdH81+np4BqM3PQ+jdx9oRJwcSyIHM6LVl9/7C56M6VXP1
bVTdwV6C8iLoAz/NlrWtaz0T3jWmq/9aNd1Dn47srcLhOxZc/1yris4DItEYSV0sC36iP41j8dEZ
VOuaA4K3J29McsiRUw6E5fhsRdVn6s+tl1hl9jlVyT4p/SetpmqfQ9LrFUgcs+FOXGAjIQmUwQiY
vf1MPixopH2KfQrqOrGzmso8tQRUN4ShSEjUGI9dkvqRKcQh5+kGctPZa4csv81wrqF0WS0PXRp3
qAIqaL+tY1Tdubnq0dT7AjcKd3+6t/yBvktu6bhyg2fW5m1UJ765BU6KSOcZI0ZeZJfUUPgTecIf
sIVvCuD8O8Rwd+9ALV49etUNl9qb4fvtnb9M5mNGTW2ryP703NUjYz/zvLgTnlf/5YueONwtvf9U
1XgGpTff9M0032DR9CLd+cA4Mt7R1KPUnMUNDfJTb+5HWl59GwFQq1bdx2vYTNj0s8QasyqbZhrM
EbeDZo7iTHBaM/wYQpxP/MHQjNjsXasa2Y0Ghp3W7Y9RURDToyYJTN17rxkhWHgsY5c+fzMSqU9F
xtMP/XXM0mwfqvakxOKQ+A7u6Ocd76AM6rm8BCX0JUO762glP/LBfS76Fs/B0pics/t3RUZZQVPA
kSIHECX1fRIPFHhhyAXMpDfhnNdRrfG4uXd+Dzgaos++ywe4EXZY35oWR7zCZvkgQ3i3tddHSRZ6
nGIMzuA9GebZ65oDSJn7vChQQXJuJnkc59uckmooXV5yDtP5aMJHwad9tazyIYwxA2a8ml0GbNEa
SFCZOokMwZNyDvJD61b5gQIxKhwWOAtLVIexsyU10N/EndHfrAz4KcuoRS1gRGWk0Mmx5Q7FP9q8
0WP5YYQh7WSsdTjsYTWQMr6RfQmxbPHQuzX+6bL67ojlA/IA3XtiLT9ZrUp96/f7JaYCEvyWedK1
M63lRcGGZ+WWUghxD4KCLbOcOWeP6Boi4MLvEh7QNaaIAvBGbo604pKJraDDGcKtLuTFP/WYSo6a
GCMeE4NMAcGcoQ5uQVUQ0VZgrdNF7lDCGAOzdI8x4CZoNEdaC/CLu7y7ZjOxrlsLsLv5QPEybzt9
M9vJpLBzQWMozPRBFT7aWXHpLH+goBwgCg1lkZ+WZmS1KQA//FstCkCe8rvSpsauZD1KyzY7lWlI
pVqVk4kB/WXjbaDgiZFFtXdNqjTeVf9Th7bzgBXICLtXa+pvPe32e5ueDehlKHoGLcTQbbMLHz9i
bFYYTW1yatLUOBulm+x62eJWX5hUcp2c3B4v0QzMEcUvCW+aoDhmTqCOAQl8Rmr8+UsXvxg0UxKw
SRNwlP62tb2jBXz2UKzdm/TSh9y1o2UUE5ZQWJNj0pxdMrBbqf1yRyPf99QoBmL3S37fLlpyv3PQ
sD975Xg3laOxD6z5XZpEW917LQByFouMzGB8pSNsQDYanxhxaaS2esGyjJ7Qmq1MT2Vb5PTmOwx5
TNTaLrdUWFbHNGD4tw1CIAt5iLoeTUSLA8pcjPvJ2Cs8P8j6/l2fdsfUY9Mj6Wc/DvVyKGTmgYIM
N15XbgZK7ljTvo1N4ZzLlQlndZ9B5pnbpqcehW7Fa7uUr50L2avjjWHEeU0dOpTNHHk410+Z5b01
taN2bc9b/Z8fxZ8bLPTVP1Ud/j89ra9o9H98Wt99VB/1T21ilw1/kiQ4sa+/+HdJYhUeLCY433HZ
Z/9yYvfFb5zUf1ErcH7+9cQu1qYR4AHsvC3TCkJ+u74ZVPp//reFWuHZHObZ3HhQtmznPzmxhyv1
+ZcDu+MGAApwt/KfQ7Dwz+5S/M4tCV7Ticw8+zHgF/fxl0svfM5jiQqec+fQ/syzLX7OEutBLt5n
v0sOA9SzaSCEYCQEIpbXYvAOMnP3JtipnJbV7oy0uZ19Sivj8SadxGtr2YeCaQS/wyFfumPHaqsw
GFvkxVwpBGQAJyOKKeUJkXzXtarT0k3i2Thl3FuXMWxqnQcHl6XTMCckX2YkfaYOumLbp8CQTwv2
z9jDTMh5rcDLWqovS/mkkzbKSau4zDi+M934RDpBmpFKcG5rZ36VNpZIVd97fMKk1oeywtrfAZSy
4udFlwT/YucZH8Kxm/K7KnboSlyLoXq3Oy7xNKJ+AjJL/CPrOPZn7viuuvAZ+Odb7vCyJcI52LF3
ao0iImr51UBxBXR5dfIy+uXq+ztqj8kV8X+/kb6gqRH5iytntRH/YhOmqdLqU2AgUdm2u4RDf0U6
KZnaO3wedz5PUZKVOPcWP1rFkJF355//BZy/J29Byhee6/kOoAm4Gr/+BbI2DJrQgqdGoGuR7A2D
oVvHMHyp5EeiIrXuHNiAhyEmgdkur2Od2VdmPeMEa4BT5uY7x99uvyDhbMEcZHue5VVE9+2V2fRI
M1SBuyUxQJsVmG64R0NgrHaHmszspiDntAmmMprsUOPXwtvPmuZITfSlnbt8A+xZRENvfQVtC3Ng
Xh4GkR3IoDN3WuYnu7UusT/fBDnQ2DZtz00rk8v/3Ez/TZf+ej/8p0LvNkXkzZB4079zJ+VX/n4n
9X6jxAXAg49Wy4JzteP/XszkUdmE2V5QseKGPx38v99IbW6koSm4W7KWXO39fCx+v5HyU17gsy31
cGuYnjD/I9CKvV7ev95IhU/5k/ARedcdqPMTv//L529IPb+ihpdtmUdAeCxc4AFJK1klJT6J5lSI
reeFx0kU5hkLkXEjREAKqvSne2WIL10FZmEk90QTQPmQmvLWktNwO62bAstQ4CqIE++aviiizMzS
B9cX3Or6qYm8ESlT1k8zvuZDO8/tnrQ2ZfcwyogBYAilAAk0SP/KU+WFVSI25sL0/nL7+R8bw7/K
oPDYXAVVLsV/PCu8KPXRfRTrRf6H6/tvv/YvF3hg/kZRUUgUxeIa+sOo4P/m+jY//NcKsb8OCrYJ
ot+3aOd2bER+oqD/fX1bwW/8BL6lv8gB/2HxmOv/cbWP/G5htODj5fKbcrH/GQmaxlp2qN7WIaGd
qzz4JbHKbThN7clbGvHW69h6UIuAJD704RD1rCohNtAZcwiRNM5hT5Cyd6sW7XPMWBaiYqcej/h2
cas32S7TPptCHtaZYeGbVwn5/XCp2aHSPb7QFl8FxTbwM/E4E3u4rfpSXUOryY95PfCH4mBro6mx
2x3PVmqfTU4BmCtRBTccI407VxbiRqghuybc8SNtkffDd2U+OWxYMB3lwSW3CWrWWHYf09wOv+UV
Gy0MRlrsTcofQZ5p74kiwDWTCMuE197fVfZc+BuH3qZz55tzhMsujHyz5tjvJq69VXWNhk1mUpmE
orlNbZJRF9MWA7pDTLzPD7qpWsU/0ZFf+kSxpc+waYUj6IOwi22URas9TJi3H1sYSW8pFL5w1xhe
yfTkOea9a+Dt2nAE9b9mlK5jTy/HmLRcWZLYI42zMViKnCSB3JTStaF7UmEn0GDpO/4wbEMDpO3i
9zCfXajGgbyvyKgNUYspYwfndNl1OevHGQXzJsja+geFAt5e0jG8d9mCYGe1fEGRcGk8JWMmzt5U
LA8jo4G5sdSsCxCXgdzlUx3Kq1t0A/jNsA2/e1inFQgYGWOqhYx6ZGnSfpN+RRrZqJT8BE2h0ZED
NssnEdBAYk3icv5IZdvcQV0O35VGssnjqoZv3pvjJwIvWZTmhCX70grP3FBJyi4dMsJWd3UMFEC1
INzGBpE7nOiLbjP9BC98PlUseu4XmFLFtrGwYO2qTsOA4d9J2pD3Jy/S4gMLnvdlNOv5rSdcDMXU
xTTfxXX23pQDbeR1GmYcxZMqgyciClLTxE/wjA3SCD6buit+9IlWr6nhge7Gfn0o/Dqwtyxfw/vR
g8YziQqF3IwNZ4yyeCLdYUjt3UsrL+ddwPZfbYmkZrc41laIKomkaCQqdj/4cFt2s87si5sEpLvj
WrQHr8v8O5qAzWRXuip7Aa7bJ7tKxyAlliAsaQTQhXtxLMt8g4OlT2NvGicXTfhCK9O6upFyPCzw
je+ZE81zYczdla0LPhUyHYQuINsccUv0HavhUt8DvZwwFmvvaljNeM448xzA9oO/zmIDcLJbw5Wp
YdTZhP1NzJ3oH/1bPrNIJPSqTlnS4bhVHTxqPMxiByJaQyQxFVGEqSpus6FI7y1dhw8MkhMGhQbx
XIa+v1uaInhwmzDexyVxfe3F8UX5RnsPOxuBLikCZjubAFjimt8MT4/P/sRtKskpZzULLX9YUo/8
8y33NQhZD2xbXxS3ieGNn9vatn9QLTt0xK0F3DGEiaduXSsUNov+DcURyynwzOI40D13EX1KlnRJ
oEmZbYJ2I1owP8bs0WeqLDIEsAEfsz4hAEVl23IEWhtw5uqWXdMWrGPboXTPhZ8FV7+M7bva6OKT
Xav5VdTteDQNEa4tYYQWvH64HdEav2hfjXuHovt3a8jCd3y83V3gUkNlzQYgotFhHcZyCT+oVaSw
Rtl8cq6KCes54JzOaeOs9owkPkJjkXdqwiRmid7hsre8PdqQCwwHFlnoNMUxJhhRAyYIxTVGhHsa
arP7IRmrnlU3EbRVQFwgG+FS3Xl6gSMwDnX5TegFF4FbDBfo8fFnDwvv50xD3erEWqmS2MFOWJhJ
6MCOtA7nWw7A5KvW+BcXKEzEuoDIs5q0wd23R/pU+GRCE+WOorGgWtzESAIK1y7P0DfZsHn5s/Qh
sWJsa8y9hEScbS2iyvuegAsfdWutYR7A8XRFU+OcquoTAq/PLskj2IcvLM5eOymbW3RV+R6Y/aIx
TmfWJxsVGUJI4LGnYu+8Kauhv+fFkl/kAGkiHo1PU18QExmmtTWpZUM+TAFNGoLokew9CEFjt7Gm
oYh0T4BL+eVyXSwZn+Y4tjDXWt51WohlVHA7I1fMLsJKGlwksdQLbkI0OdPtbkRqijuxZPVrlXqd
3nQGrLLEqNkZK4q6AAOkAitzZReXIMnk+zwW/bNpNd0rin17tdNOHS0PcznuxPmtUtV4DCzpn5Ul
lw9BFdRLMlbxU+qC60cXCdpLBeiE/4cuF6dvU5r0yFDKrl0iiEX61vJb+wD7XlxpdKzeJnhPEds7
SX7HGH8S76gib4RVgJ0IjTTm5muX5sWaaNXdVw0dupmwAaAUVaa+E50ia9q0YY2jsIbxIwDVyP2Y
+qSjyoRs2m5yVPziDoBv05PoTUBHjjvN8hYrMDtytM8HspzZ98r0OAXac4+DCBLmhg9F+5wEg7HL
6YncjgxNpKmmZj+7yfu63qCNcnLA9he+faxilu82mHfceU63t6ZxOPhQg9FzJ/lIt8g1WOnA0t6w
Y+9PbtANx2m2azIWMJg3jl7mj2SwKhDFob32wjnZPbi55TTQGgAeEPsDb7c4xLKe3/2egB9XPjvp
VhAYCdwWTnT6bC3EF3trgnRrhPYMF2X0zxY73ltkXohyMJyeVEEGgduzt3Uswr/lXGfflJEUXHpx
CJ4tYTUC0+JRZFPxnMowOacxIVEbO+IFsZ0GwGVUe7jK7OYxE7wkftJdAxAZ1daKJyggLeeKdXOE
Hbuu4RZnbmN+tMHgRe44hg9uMYekY+xk1/k9uK4+d/GVkgGkBmeMhnA1VMP9DjdTSt4yzbLZjbrA
VOCclNtsrWzyCbCIdJ/XWYEAU5ouKowoz76ejLMfdGNkdrNzrGbPfIpVmEbUMrtXYBuUaWunOBR6
FY071rLSwpaHKXx84Y+CLjd4CzNkIozszc245tupkI/Y/tQurLrp1sn5WKILOq9p5dhf0YGbI0qX
OnldAMwu86zIwTl5zswqOFJ3P0RDIusfQV0EN17vli95Tk+bkRDjKaXn7FtHyXMiGVn8PEb6M132
R2XB4MQc+WXqg+8hxIgdndbhpRfqwRX9nj4MB+e/FewrGxPZ3NVfjbgh/UXzq7U4ziZgJoumLjfP
Ln01W21VDZwlc4ka26rP0hLzWeJUpEi6rjqAUBmxgZ7SB2/gHd2k/UCioFIl73/hes98UMk8uSPT
6C8nmb+zd3L+7DI2HQv6DV1lHE6IqAfrseGXcy82RbsY29Y4GECEL7FSCGptSZPkAuhCjisgrhxx
WkLUgzxk+ebnPkihlXXovt+IaeAKsIXeKcPML4Sv+nuoqOFbigXoUBoNmlAgr5mN38LLTYk7DqcA
fEu6bq5FkdvETyl/uafqkhUmmcr0xUsM/5x7cNx2g2E2n+yQiYu421J/dMtQ0vujPIinS9K53wr6
kgg2j2nq7Rec/gkjmTR5WDMGPfyL18n6034AlrQpsH2vJnTPFv6f9nNTnDgVZUPxYfQCsIZNn6mt
W3C/3SAHjoT73Dy5d2Rg6m1Pf8wP0134qLAx+5EbJbFJkaIPmcCv4eGJcJC7JbZ5u/NmGPIdmfH2
dcHi96lX0nv2/JU4TUPwhASDSSOnN9VunxwEJWxQVoa0SQryKK3Zeayaoj6Ujrm2GYjgYtMv86Pp
cu9ZxkZ2ct1SP5UkZBDf82qkyCBtdRMlOVf1qQt1daWbpnslcs+CMays8tM/f9kgtv35deNEzMqH
wkIHRw3W6j9eX3pBgce+lB6bXh0qblS7sA/LOzSr5uCjj+L+wknak+G/Jm7cghDhWbL0cn7wYrBC
EDq8BLRMEkAGBVJCaKZ2DZO8f87GUNXxLs6n8sUxjDgKzaFAA/Ndg7KzUICO1fZxyC06YRwDjzCH
vY05BQxrfJD2S5eLbCdn7nBZWY9bwrK8kI0HHy8PPhs1nP8g9161wBEQYmqQPfk80vcD2bKlvyVT
Mj3qORfbuC3k88K+smKyxdBF4Gzc6Rj6qx/ixsb/nm1TVxR7OswK4GjSJVev+/yKd1NtxUDXtR6L
U54Y2FJHk9/f954o1HsapxgIVMDCnLW4JJ8JfgViPNxzLu+h8H64EOX4i8VWi7OgLM7LItW++Plx
KH9+NMT6KbFUuyY5nUQBS6uqADv5+sFarKqkhjejEIOrwkMJJxsAHSbl+gN/clKJ5QGN4EIsugL6
8CzuPEwrl5SKvQ85KEYh5e5HoUg8s+5lJgGRKjlhHHSIF4XPvXulA2u6yi4YaHJQ3iboplNuNZ+r
vMSxbvIjZCULgHeMraLAYNuN4nsPdGwnLedpKsqzkRKya7qbZsq+FMZS7Py5nA7csKExgm84dGOe
H42JpJppwdmdyBY7aoDrF0yww5rY36UgaQ5gIl6FAg9cTOUh84p3WOzQyho736qmNPd54OZQwxzK
FyoteXQzFezHfn5LekXeEkoM5x+YswyzCT5kCkQCKb6OSSGAKnvrqKHYzVdzv51yoBapCoOXxBiS
vRIYVhKjmIkoJiYbxY4EXj31euNaaY6xfT2UBWwLMIbD3YqLbgf574bE/0BK06XghzXGfYeDck9D
LuNEFRqHhQTXscFiRmcrZHZzYdjJ52Q42Bgzn2tb9VtXD8ODIqVO8j/zt6o3CD92XnEg1U1uWBny
HkH5XcwByIWQlYkovPBSzDCMQrOC4FsO46mc6G/iagemRjVREcE+z6/5evR0XRoDG5GwDFKm+V4h
OvNCgBDVgyign5rhm1+4w8U3bO+x0zGGfTf2H/TkUZ7Bg/fQWyrft+lgEBzIq8hdT7yUIMIInivv
yeh866CSOduONnjXtLCNRxl48ojpsoy6sJH7YT0+Z3kHCnWsDISu4MnO8pKk7wxan6T2thREzlpN
Zp+yFTwAqsbeZHDeh+YMgYQQ9XIYVRBHlQycF1vFWBtaMh5WmqC1/DzEIzScMSp5nzoKDmnCNuBr
KbSncRxWswwMxzlv4xcnKex7D3bZuXLd4jKXgJSDHk984c4lZAJGcEG+BU/7y4jGeMOWsMS8CLFB
A05JO+NOkEIlqEMgsIpfpQMLzG9K/1RMlI/VS93fNaWwos6kQKD1i5bEPtV2aU5v4DAb2Kno4F0d
tz+XGYZte597d5IHHeh+2Qzr3iMptfslW3ch1roVievB25brpqT+uTRZSFEF+zRIYKWqqUlSTv4L
hoQwmPxXtCJ9MAJl3gnDS3HgV919SZFbjwsT3jjlYZpAZHs0LeM1BLtE0VIWEcevIUnYGWbg6i6c
aRJTSYVbyQM+QQElAXI4lf42F+lr29p8YgUFGg3SKZp6AIdQ8yvSufc2BWDcXTDaYleGDN0kf4bu
eZGOsx0KhCAeuOq27EG51bN1WCYWCEty667xAy4Deh4D41Wv0PMujbl2glqc43VHJTLJUQ9S7KG3
qzDKavMHoA6OcT4B9pA/YxM7c7VRunukzw67H4Ra6jPDtHmusmZ4HnK8qEXpdAdnUjx8K57cSHQC
VouT4KkkJ5EzenPQ5i305J0zVc9hETeAlvsapGddN9VDK1x1FhIuiId77pQCGd1k6TjhWPpXRefm
n5ViBr0/PIj/NOiFVK5pZ9bBgfPA0/Jmv7Ufxlv7ON32D2SH6zuj/EuP/P8zTWH9g742UncZH2uY
S7//wbsP9fGHb6KfMtbD8J1Gju+Uwqm/OuDX//Pf/cn/9f3fEsN+X/nz2v1jueCcfnT/UCzgV/4u
Fvi/hcS1XWGbMBTIM/J+/Z4EsMkzIkE567b+VzHMcn+ziPAT2A/E2i/AiPpXUwGlA6uKELrsVPEV
eP+RqcAiOfOnqY3YHoFJ5Dp+P3wPP9WyX04FohJslgy9HDC/j+yro4DdPrM4OIE8G24dqCM7AvdR
1zjujx5dLOkN+T3HXryGFWWAMwr/WXzwtDm9NL76gDNRAy70CZLHLekgBQIdz77eyJqOkyBN3lUv
bswl1xc//9C1KnbVUPnR4tjLg6uABFBEwO9Zt+91+8xRxv7QHI8i6MDuAVr0o+s5P6RJqcsEJmHT
1e5J0E6L75cjxuKDeC+gV0zOdM2M4QMoA97vAR6gNEMej7Iftk4lrZ3xFnTd29i1E2yQBosdbkqE
TBDzBky5YNqrkvbyljLajUqw1lJH8830k30Lzh5ONis7+LH0hjuR1UyMi+lnIA7gf8Igv+ksSew/
Cb+l4AzDOTsbMnsLqElkLqrOOI6oA1bJixO82VbxtYgFJBrD2/pyMqOYDgdsvtUzC1r8TPOY3Vbo
4pMy5mgx+/itHPoDh4B5zwMZ68WYvY+B5X6h7+5mltfEyO0n7NIUvc4kngJcUF4juguawJlSsfwu
LcvxNh2PIapk6pfNHV0IzgOHVOum9IzTPDNx/vyhpk3Psw8neegc784eAo39qzL3ttuCH/AcyMuG
DV+7Wgi2M6t9Kksib7JI0tPY6mTfNZyYOrIKL0UyJZH2Q+is3QC4xiKttzi7NDCyc2Ukgj1Cc2dA
+3ppxj1pR++560OcFwKIbN6/JUFLbRBR9TOO6RlQETZEp2s//BA/HAKSAgzyzarMXevGMHZoybi0
KlRPffGQt3Qu6Kr2KJmLce91GdyLwfDuAJUcDYoUsN7eunP4uphudpN68BIwT+7oj2rJxYjgaQyY
PM1q55A8v+Ta9rZIazALrca5//nF0Wz3ykIqMpVBcVunCz2lFlz6GVtq02FVqLT3WpjE3LUt1GWG
ca48U5+LyV/TCuOHLP3m2PmkV1o/f4hrf36lMgqojX8TI81cs6Je7gGwnsl1nDQru3c1hLA1ZvdO
KOAurj0uB0AMAmdgzuGLeN/BcIA0K6uNgK54uzzGHsfEimliW/vGcDIM+zwByWD7dsA0f+3x/VPG
UHY7bxT7KYdpkLGxYkW0mUPznuanejMmBkHilW4OQL7dMJ2DFSsJxaSKTlhpYgeuiuXNGeyLjwDD
dYZi5HlXbfCxc9Y9qaDdelMr68glYl7zyVTntKB+UTQFoqGbnkWlHXao9R45D23DcpqoHIbqPczu
EMJJNFb461jTHduapCD0Vv2gXFpdCQu/CJoq2MJD7g9S9RIv44GqI8QvqybJIRZ5FcQJUPnCga4P
DJSKtZMJqucucDD5ME49s5d4JNhQ0Tyk2VsIwqiF6p8gk9e4PcNqu7CW3tgNpKPMx1XoxRd2Sh2b
NCNmiMFu3fVXQjwhBXzuQeM/fVpsE1UA9lIBuplRgOYRAyRKEw/L2SPUemHV1qHMmg30Y+dVos7c
sGLb9cQANw49I1FyICQjNrQWiBPYKeuJPMt6pYlLOq15RCf7xuo+vPFdtjOoDidqxrqz11jUGOBi
dHI3PMNdhnsxGitfKOV9BKXpUUB7cDx2wAHXI9RPemBEjIWqxWyVwc/dmRVh7DbGc0WJdX5IzCZ7
CSd9MpnT7Bluc5lxJ/XjnupDUmS8VmzDVUHnLPYxeB6aRpTP/dw5l8E010olTwCOklt3qY1bDE+3
YZ77RyOOYd8Mzu0Yh5FLGppZmPN5c+3HET6YrG6XuPphtt1XozPIZ1tfs5aYZtnfd5Q4W3Vz4VX4
kC3PgUAYPxa1lDCEaVOHgaNLCPEdbaMdBMSFo8Q2U8ZzWmgOpEZ3mPocBciVTzPLRo4MyBwVqpwN
qhcQ61fHxpDB7eZZDPKJPzOwinc5dcgfxW1aWcfsnOvlXhFdJnhkdpJtenVciTGSMoZWQunSmFbR
z5JnG64P/NMyPC+TzV8Oh25TuGdpFOF58IyXashi4knpAXHt3pzxR9HwS7ODSO9zi6DFyIPNibPT
UFImxfksvFkBHjf2nmMyNfNeQIeDRrCjOo/ry2vPqcDVB4SPZ7mD7mK3PuMpag8LyvqZCEJ1Du3u
nviPD2tlOjSZ+zDl8fTO0QKQfqvf8go9ncggvmEH6jaj667YSe7FT3mRmFfouMTyjV5eUYeJ0iUV
HRUujJWl1uMRrx3yBjmCjAJ4OrCSh0VjKpySyyxD9Wy2iPqDleG0KTyaNw3/0rjknGpD/xdzZ9Jb
t7Jm2V/EAoM9JzU4fa+jXtaEkGyLPRnsIkj++ly8ma9QeIMEclKowTN8gWfLOmLzxbf3XvvgY5VV
pNyagH92lLr+OmGLuJ6K9IUC5QOFau4uaYK/tWSBMic8plhy0EbA6ZKiXiM8NKHzTluGuCJwWXDe
k/AaZpfObpt7OdevaKJYHVEMiOKRMmdlW+xhdlEgHiQIEizsylq4WzPOccaL4NK8ofmeWjovMbVD
iitdDIXgzwDBRxbfZFR/BpBYWHBtQsvhoaiy+1AUhxqSSxrj1fbj7MXE2rfpuLQrV26HBHAYiM2S
B0nIfZBcp6I/TDVxJ0qZXvqc/cPC2V85syjWC0CyPPSWKgjzY9nsKTkjIGpjYM6IGoduu8vNVzzR
9d3C6E14K1z7CX2TUHLXtp+bGyFqKPipWrPtnVdtIY0tjR7lan4odIV52isuipdaPnxnTkUWTYQj
aXeSD8ZDmFFzjRs1pyqomfaMMf1KeuZL7KqPMOo+mBYIqeecI900Pdpop2sgUhKbXvbt6vpSIRU0
lYsomytCf41CmPVeUGgPo88kxSFX5U9UID12/E+bOthUrnvrp+JbMguNrX+qawfKRZJ9cGo5oJLS
U5XloGq8g0dWdZ31ENOrhUvtElsJgw59Pev2reljZMw9D9Z4yq5b2Vu8jb8rI3lmBv6GT7Mu2Kmu
fHzuU15SxTGjYrIbXxESyNa5pGAqiS1YcxEsZsqSRcPubsTDUtJ+WfpVTv6V34ganVrFq0BUf1xW
TutoiJOTEB4jYjeuiJkMZm8fmgkuZdF8uJIsf+vbV+TpE6nLs9mrk1fc/Miia0meqtjrCOznP9aS
OzG9rTahDFZ0YmXQPKhhzrbtQMQd8fJHJTDmaM+jXjrj3WuHpJmaj8XPSpHXe0DhVDKy8pgvRDTX
vvU2pqa3YTcYchZteaon37VvbInhMvZa9YWq8XRNdYrk6/h+Ltf1uKwl7O3AZLiYdccgeJE2VO7Z
iX/w+9FwZBwDB3nSaPkzbsSfMU3x0mj2Xsm4bfsPMc+Htm+3ZpL+SjRFiCIkCmJnPxYm27pkWzoa
wYsf24//fHu2xhwTjGzX7VgeCBH9JfpDCwDlMRY2YVDt0Us09rC+Switc3zyx+oHNfrV0wAR+vQ7
KJtknd98w7uNb00yf+ZWuKdm74VFzS3yq0vSlkSKVrnh3tLMevSVwV9oPbpD9tMOAVmE5iMv+ZIU
+uz5FDfxMnU7g4/NOvuB4fHtmNnPXAwfpsFbtNP4iO3HqsR7nOU/rZq+6mBn8SQOv/04enGH//Rm
08m++8feW2TfsDnQBy33RjbnVmbRS1uWl0QZfyU6qsHqRBovadV9lFW8A87/Pcjie3D8p5SfY+/j
+qjvecCWqrz4Ht8A32nBrhQD0COVxYRnyPEOwV/f7PAWsqTLM4ILE6/J5euDggXkP+PrqoMjJKWQ
ObYGe6cAQRUsNqT/Xccd93vdfFRV+k213KZIP6y6uNiG/JCjeKyEsUWteKyhjZhFf1+s501T/PRF
cCzaAeuukX5XYfgSaf7tSfKY5EhaTn2z9rd4CsizGOVpZD86ZMdK0sDEP1Byr2h8X7UrPzsrWHkY
bc6YZB45FnqrqHu3GrztreZRUofGqmDUWpnlHFOuIJ86jgWNWqh0Tvs90iy2akcjPoIIVpYgQDuG
gLzjpCNF+S2CChZCba5h7UC2i/x7jhS59gdGnbYGJJ6an2pML+NC01UWrXFgwn9rP7zPo3nwRhJo
YdVtM3pG9mGe/na62YHfQu+mmR2C3ua0UbwTWh7AsHXePip9XgntKK50wa+oDN03uEmvbZrfYDTA
bKTEmhMYjNqAldKG3TcSRwn92YGbsh5lNZzrMkM4jWTNyBTQtzVMp9YGimxHabpTWV9tHFpId0Vp
AFbJh92UNf1FpvNd9GO0D1J2h4kTj/es9nfTNNG8oFRzNnC7UjxEcRYHZe11vwnGeA9hT/JYwIs9
UVqR7FRhzOt4yBt6tzYOx4hnHrcfjTPIx1SeMj5y7tBQrTEk+eeE01FvsmsLOD6wCOeJHdLwGjqY
vTFBVVs7l+GRKPcvOzPUBTmUU7g7QVaGAolO29zB0R1CqYtf1lCdCl8Yd1eme3LtCRYV/22SqTh6
onsM4lpfEN/WpqYeLeSHdB4XaK2W6ojyGR2Dqc6vSbnzS+3egp4XsqeE2Bsys3ejyGEHL9o0UAK1
AcTJ+SRs9JGX061KRX5iYRiScd1LbGyESzMC7vU+0OW+Lyj88ynzvbIsgaZRhqzurCE6OhYXaQpb
ECbBcQg1l7RlmOtxfHPd1n9z+NGE3JLbMfUoPGAL/zDEwVuc0Zs10Sx0kkP6HrLvvFWRO72Gg/4e
+vY5F83wxGrod5lEzcXoKCKbXCZEL48jUMR8avnslPsukM0+GEgI1Lp1rnbYHLNEwxYpckHYk713
1cH5QymkJhlp8VCjtx6kqKc15JFjkNbpc5Wik/mZzm6dungi8Z4ik8s6lcbGMnICuTRBG25SXmRC
w4QI3W0ILPXE5JDv64ZA1aHJyHB0nTE81pIGXFxVW6Ij082m/gv3lXlOl1+w7/wlOMiRo8vqfdvh
KWJ5MW2G2uD6oCD1hRUUjGKkzRaInw6JKxt1VBy6vLq2kwkJNMr7e7zAW0xrvkRksubGFDtjCMRr
oVLy+bb3NU6YAhs5nqduIHzYS4K0ntE/0sNNHYTEvpKmzrp2Jn89a8YQ2YdUNSbUUWHN0ALXaqdi
3oYAkorE2pVF/2qL2Fjzda/CXUhRk3LWmBWDCyoQPwJh5nDT3b+1PQWfy2+6MifvX7CGYZx6Jp0C
mbcxv9LCeC3QlshAZPX8wIByNUYI03Db430VJuZN04lBV4P/wQNw5eQiWFOvSbejgmROiKzYNbZ6
HKaI9ZubwGEN/Yvf5X8gdD8IuekpDNziPKYWKEIyiPEjiIgSFuLLMJ6yJN949s4KopzzQT89GoLO
5Nqst3kjABVNPDmRdd0zvotDzALbaAy07lkFtFBdLbriXurAwA8Ph6phi4iV0BDneEITaelsIbVU
r5ssrA+eMd3BKTQBkcyamq01SyM4Vdn4ls5y3gn8rBtGnZlm+95Ye03zy20z3C3utI6wy+9illfr
KZDo6tip1pPBZ5/ik1lXrT4VHG2uybs506YXW9W+dExUQFR2tOV9FOXRdpiTXxxK8zMbl/dQOTPn
sRydBWRxGaiJQkEVYR2d6w14zxZFSLN5ggFQIVYcLIxrTPWTwUs04VGizQcE9aVCdHLYRo7wFamd
KlgoFMFhlgARB7tI97Wjwts/v0BRtdZ21FJ5X9K/YXW6W5toGWDbFoBGEmqo1J1zcJuC40fFoDmd
KUedYQk3xFLT7BqaXX7whuZKRVO9TbBnsTf12W8lgC+8+EahoXfxUnBSUaCIKrafo8Z0Izpy6jQi
G1PE3BsTTKZ/Kpa/xZxSkwn+2eBRugWRRBtJt9SDkig+lF376igd0/ZB2BsT3r3z/a/MsGgeSNmo
+srcJEVTnlPeSoe5mH8bRhvyUlLcU9yQZydYVLR+emt7T36KqaqQtdrhHPS1emk504UQ8Q2d814T
BL6pq/fYWzQdT6AOHERt93C9zWajIU0w1BXfxeAy9uThh1NE+S4NpvaU+ZKfWvOnC7r8pTDzN0v4
e7Ta+vE9RZLj7A9uqyTjyfLZnY6R5f22kZLpWIIykuIj3+iZ+0cJYCmjcF4c1m0bMKfD0RXq5E/0
gybDixDDV9CHzqF3sRK3yfSQdrY6k2kWJz8vrtgM4BmPkBd8giV331m6NVtnX3b1S1OwoGvfZ6Xb
g86oHetnyTN3mqNnr0G5Vl1anZoON6gxsX0KlLWvCmtYuQ0570UBOHizsalith+dRfdKaPbxk288
t/00sEOH9NX67TWNSIhUI5H9YSwFIbhE7tz01EzJIXf5CHRFd4+RzUx4jd52rQLIzTbbnfhuS6kO
E1tNPuz7xO6JwpvHBg12M8WuxZqlu3jSZ4U9dZcJVXzjeydACU9UtrlHmVJQFNrpVbH8lH2JWIrb
9Bbm5RfUK0Z+4vM7zXoTJd3Y44WCdO5UIXKB1R9Yb7ncfGzDA8MLrzC7V23/LbrhXZRVSfvgGO+z
0fuD/bG5yYpLZ1m5rDiMdV/NgFd3TKafbOTMEdGRU3ntnx5c/krVYjNWpnEpomg8IAB6eLp7TgpA
9tCXrzrx9S6ZCItL0/2uzNqhVI3JsLK9E6z8h7rEz1nrjPN4jGBMeXd0pfOLvxorVpkFh6qo5lsT
GJdcduLY0qXAYqgbdiYAf9TYikS85fvrShsMqAoCs+3Hl9Ra8s6xPTCjhZIzuna2/ZiwxBin5pwH
dXxa/ovexfFiBS6DZws4zm+jBzxGwWqw7HKTkN1nmnDFMWVhtBEO4cpwpubU5Oy+05zh9VzrMyaH
aIX6z0u+sr7HVNcsuGlkxTFE003C0zLlEcmVRAvVNJQHny7FvKT5NjGtiUQIjmaFMjD4tboULipk
zy79MkAEjzjPg+UfL0Xc/HAQmE6WTqYT3Nk/S0TgFmDIxcSVUDtsO9lhDhk0ooLlohRxtCmKQO6z
PnzOlQ/PxS4/RknPqa/wI0oi9+vKLL1rv5TCOqlq+GGwFUASwTpFs+g4zoJ6ozA6NJQG4Wf0t55j
/XYnU9wl/UJ3Lwp3RZ/Yl9Kr9p1EBO4LrE5umtwHQgs8YLCjtC40hFb79t4JfIYsUO8rx/TqSz4N
NHM1s9yXzfhXukV8DukaRCwo8KcPQ3JBRAjwP5qYZgszPmHvYYKQXXywbFYtfZEDvxDLHoWLZB+5
PM2nxfTJ/yU9hhMTZcnpIfJZp3S6Odu0dAKkgDKvaKwXsbsJdGodXPwcez9IrslgB4ccIgdVns60
o/WOooqZidMDCdAB09y5rH3vmQSiH92tvqjecyEuFiATyCi5PITRGTMINM0qnvaj2Nc+8H1FCXGD
pTuyBveKw+odlvYqQza7K3JpK7/PzZtPyV5EkMMRYQ59cdyQWYL0b7JwJGC8MmsXCWGcviH8hody
CA8VdcxHimm2nDS8MyUf3jlPx79jruenEoGgUPMfEBPOq5Mmf5vEPFBwP9/ciqGtnvWDzxv5iHi+
I0pVnHGsLJtDYy9SbhPfLfyDtytf0yIWV7tU22qZ3hZK/rllJShbrz3GvT2ddIA/DswU72/s7beu
c5uV7bcdRRhjhb7BOJED34u6EWuUdu/azqlKh2g4qAiAZeYYi5/rKJyovyi44ikFoOzkumCDmKl3
NJEjm+XHqk/e467NdjGkiKrCbGp48o+0oW9DkJif3d7YSb9dN2Ysj31V+2uJ4nvPyBMJkRX7AgFq
W3SxPkigTHsE1O2EdeHJ6zre5+p9wOPyYUHX8LJ+wJciylc/6ee1ZwDfafA3Hwz7u5fTuJvgtvEN
sJ/so/ZQZDwPepuLLClPkzfZF2BbP3TiYbp3gnjv+ct5KurUwWS2hsKdXR0x2Q9lWvC+lBRCmxWl
B+2wRnVIjv6CMJeSyPeQ9e4WZ9vCYCo3WkblEfX3imByxJPz5YrI2vaDadKqxgXb5ShLvv9EErLZ
jBQQrBTXWAIzonLASFALuaN7ZY2xulhPiXHmROneYqLAm6Z+mqbCWun5EaHzDZDWN27Bc7ev7Vbv
annpWETyIbzWTvgwmuLoxKzrPa9ZNSEw+XLY6SFCGpEB5yiMoERo1p6p9n1aP0sxLqROtLEELteU
fls95dJ5WXI+b37q5Bo4HNjCZdDJFcD3Oe47DntetHKMIlhiSJRuF6u4LgpEMbJsFPoUl2Jh+Bs+
j1/yoGpTjbKk3dL4Wy3I+SSTxI/z9jkYooyz9qbpZc8FvDRdBNOpMMKv1k6HXTQ0MDkd3rxYhDoH
J46Hge2AT+fYwti7T0b74vsOjlzWRD5n5GMCcYSxpr2I6pThSAGBoRjtEcOxTtPXPMMEQUkiwV6l
Zrvj+lW+d6Yl4GGImnUUu9UlFdPdxKXMyyAQ31VOGUcf3oa2hdORGMcIEWIzxs7yhnGjNXke/2QL
F49Q5h1Sby7OGBJ5XFnDAz9HFtEJ6mOk3qbCRVpPZb4OfRrN8URa+ymCKm60znyNQdDthqBNH/Ft
cgpzfHohStfcldwyNBnYv0LI9GaU1B9mNCC+HGg0HH4Nnn9VbRhccjM5xuQaDnVtf0U1Ggic/ejm
zWJV23G/mzVagp7y/gSKimxugqTkeMmK72F86E1PP1PdeRI9APKSWAg+5Gqb5225YyWArTnQX2bV
u5gxGwqOtXEuMv/dsuI3TTH3Wno5Owmcl5nx48bzTUQe4BXndz78qRC3eyc60zj9EHWV3s01x2m4
8asybsuL+a4ZCQMcVVrGEooNdb0Cwz69ERTzCu+XIweAOH1Lq2ZrPzNf7+oyNleKbkACMpgZbYey
Sxnei88pMcuTE6rvYLGOJ+1LGCnKBz3UdtMSu6RIPMxRqdhoD+PzFP4eDUdwIPMpYCwcoOkclnLH
oxM7vxhVj5HMMw+q2jkxWkvdURvgzb9Zh+3d0egOOU9qGeJ7cMbooezbBx9wUEQHkmt5v4ZBDlur
Nf4MXvQ92RSNCAq2gdNzdY3ps5QxTa2G+ZXHyKlGDLzU6p7Dtnr2HNppKrnTkPMLVFD8YenWy5x0
l884lhFd6Fkenjp6M9dUAINyM2Ei25V+7BgxrQHfKpwfkxoDwmX2EN4HYbxXU/AniZxts8BnZwfK
i29zOC8CqF39uRpHmnJmuexku78aLQjjnPe7bKGsJZ/KU/S/uGcM3ycjHL/D3OfTSbMvFZfPtJau
CEpVwGISzvWKc//yj0/saaOimudOqJ89UlSYMyzWm5lGnSNfR0UVybZ2QsMJEmtbEOc+OiUVOp62
ebiGwQEFtb87Vr70OFACPrQJ7wxVllvNfvfSA/hOB5sWLEMRHxPDWbHt3JuO9RQ6F2o2xE036q9u
42DrCSnPrhM5m3HOb5hv+73BFgLrhWV/DKZzRCUTz0ulJO7ixyjSa8vu8I+PmB3w9V+XrBx+r2V5
FO+xtiiu2zi7+BPlFd1oEi2k8TxujIuVw9EZ7cG9mdgXXnSzlE6Hr3Gg9yahxDcieV8A8HhNCDR4
Sht5UBA+skADTnV/xtjxKTxAz4bb2qcmqZ8CUiqbtpXZdrAj80YS+OTZbfUYEW8aO7pJzcY1n+OA
JLKfnosha9b1oKZncDkeCGDI0uWz7XgvpRcqcrXLZMhC0Mmq8OIndC9xhqkwXuD7TnrvzayxI8RO
Szlk7TtrZ6yRHsKIGE+Z0E/kRmpfmg6UrIjQkuUOBIJZzpwiZOs96YRDNKVPxhSUD8DUTMQqn5VI
kVS7hm/4BOJpC/pccEIpOANp0NxF6YT8JEAzI34/VH1G1lLa9doxgr9T2Wn4Us14gAfKBe3EF+b4
4FQCirmAWb52nmfi7OG8F2vLYYVLtVCOb+WBc0yyUAmLxh2+vcLY6m7bII6+Nm5NOJvudE75cLVq
1Ts8hQb0SpVO+zYpHxI9ywcp3e0wjta9snJEMtMvdy62s0+3+W3gMV5ZgNB5NnVIMZUujFNXJ38i
rDh8kbY6jrE6zg6b+Gjhcla8494pYWEwTamLQHc3d17a0kNqsXFxO3b+VgSUCWdnnQ8kP5DxNooM
4QWrOt9P3s1rYgzYmp3sMdbKfGmy/qrR6sCLhxc9jskdhB/je568A1mBPZo8TK1MHvI0HvaE7O+1
Y/o4WPhZFDkmMsNwumdcOSOx2mIZeYVYg/mD4i0HPNmibU5TXthAGKBnJwVGhU5O89FDraano442
zWC6B2VaeiVqMV4RMh4bNVXXIWCQC3lCFBP/SlmPJyeiqDSxzUNeyXdbZMlFzEQIcvxUJxdtlR3h
jsu24V5GHMS+5O9tXyW3svoz8AaPq9iGkd6Qamto2gbHU59SKi/+85ex6/EPLyclOKZ7Ja3kqqJD
WkVHEx8DKXHj1Faqe5y9Q2G55vWfX2imXZO6t86wTNdllkaYSZ+9sU75O0seoeqYeLo84sOaPpbD
ip9ozkkeWSO7uTrK03+SgvAqRUDzpO486+CMZQVIaomzm9Pxq6WRZ4BdY9GYzGzXBgaqVB6+1kVY
HvQQn3OzDC/cvRViqNabvAiqk2eS6arK7lbl6AlSKEFgW2zsjqAGA0d9n4Vz7nzmZ5i61qYhQ7nq
7GIERNDYz5zUBmijZcyox2ObLR88OWsibNEkvxJycBdJrnoPCqnc1VHzax7wZk1zkl9HxLbM8KoX
pbHPm3o8hX5bXYKuyHYd9n2eZAozWf7l63580FOVv6vNh+7udRWXJ4NmJgxiATdNximtKB9KzYXS
2fGuy8QzhvjwNWxyYipG9JtU77qfQKHjlHk1tV+8jsL3OasyjhPPeIdf/NXVCP/stuF8sHjuyqx6
yDvL3BkYizZ2aWAXMXEDuLGIIC41+gkHkbPvEuIwKu74+zWOQPYOLuswWiZro1kw/U5/A1DC9DLa
xsOAMLM2uZ5PQ5MR9lTGXVZ0U8JL+QWNc+9YOhOLS/AjVoz/Y7wAeSJx7mRAckHRzjJLrIyzxQoy
LDnkJbYNFaAlojdH1s5zfSh/ZXfqRmLIsvfPlfB3rQao3yjrMycEoGlYxntwCBvKGMZWoi46PXs2
VMyVl/HUXgTX4Cb76mfKq10ZdPAW/Oo34+G9b8YRcN/YAlkOIblyLmXjmcMmTL7Q/hjFneTJWZT3
YMwoCVisnGDweREAXouZFuG1XJLyG/c3DcTo2VP7gBI07oYYWkunbOOFxP7AB5loFhAfBbTXCy2U
dycnpKf9I+Ub9q/OQ/tTZv81NcF4NoCiPnBRl1siMUvFNz7NBF9VPBabf0zB/8/s0f+3O/p/7//W
t6/yb/fvoLf/Pz3UWItd+78lCr38Lb6q+Kv6+jfgyr/+5P8BrthEq5dyFP4+Cyv1vzzUvk+RDFZo
dO5/mn+XUuD/QgqJcGmSwStNzOJfCPb/slEL938FeK6xyQdg1RYf9f+EzcbO7N9d1K6LSMTGljco
gof1b5b7NA9YGmc6pjLKtT+CJIWelTUdAyWBiEOfdexgEo+MmqzJ62bZbEBI7JYdiXarB23ZDNLo
o9bOqfvqEvdA2KWcjV3jEDzjOKV8gQoYzv2uM13aOsF4zpIoeRNjsqlb+OuDRWRx1Q4kA/0RxTjV
PPoo8sVvsXUy+ikawwlohZxKcrQ9UbqN68D5WEV5Hn9zrOu6NckQ5Hl7MfOuAXJV0YonQmvvy6k0
n/wyGxGTFMWNG2NOaNCbgt78MwaS+BxPYFrTys7DYxW5TChe0WAWmwx5TBsvufX1MA2raZTme9UU
6bvVLeOm60eLRSmdsxdNWOQCIbvBPuZUL4SdyjdzeTXQQqfbZUElyFQhveLwdTOHhUvUE91aBVPG
61yatvEHQcjGrDDTltPpPmRGM4vsvY8W3INMu/HZ4rcMC1kQU0g3iJmnTm3iLWE4gwKjiVciv1cl
H9rUhwdJ8eU/UUDWQqUbPaHvNo/DOI9bncVKrEZyMZdydoLHuFP1TxLazR8BjOQ6+tovqSqeh23v
j9ZuGKp6o0zsGeHcege6b9I3Sf53E8KX3Dl6mJjUTGQCk1kL7bR9CA2XoFCeGeckzM0tSHTyK0Np
nh047kfL6BqiObn52ZDaPiHyR/farrLrlEUE5QNZY/IkWbzVDCeHVrQzW2xyya4c9SZtKOyI9DAe
LV71r4ysEYsHu2YhHGMe82RY2HRLG8F+atSbaCevRJvDnbMeI0GXyyzxoSFe0KDX2JzmQumkAlPN
WL3rGZ+uQfTt0c+sttkZyTRvRePiIuCh/wb6q/ty+qzG+w4gKdjjMAXv7vWKESWe5muH7LjClxSf
LBL2B9H36g7ACIdlaVftGvRieixDW6JX1Z7zVmWBc3PLwD6Uk6kAePTlGcYOV7iv0x9TFZxCY7tW
S1rR/zQLzuvrYQjCF7+izTDrUxahNITGV9+sSnzmOjwmrDAfKdH1NoNr4zuZOaV/ybGJrc3Ux+kT
NqhpCXclNoc11b/bACxugyfEaTIrDk6qdTGsFPI4OQUGyrFwjUM3OnLbqZ7MXyRd9RKEo/VK3EEf
PM2atYP/914ETY/gEQX9d2Fi/sDi3sf0b0dthXuOhPLiHU6+CN5iH+UTmlAeEt9/aKuOtb1KKNC2
s9JudnmNxk6tcXhlZV4euGyTPbMxZmwC2C+qtOJT1LrWM/cMqlA31c6y2HOvQHacDHpN3aZcB4LH
xDB1TAtePGdwDUxaj9ncUkMus09vSvH2JqavMXlQpMtw2eBeIesNzaMQOR4oUgXR2YukgKKqFftc
Xquo64sW6GLVY9EsxAsVvYHclohj9MBmxpuf9+Vj0EKYn/mseTD2pQQtbk7jj52Bhltl7sCo5DpA
1PNMI0aV+UjTNgFHykNpkiqP5DgwZ5e66RjvNDG+UZv0IUibZ00Swr2nWbd8VNQu4LuZDO/EYMl9
Vzn+zxgxtofIkhyQ+wbYrFXPp6bt1TmMDDvYEplHABwbFgArfFT5GbCTAPrkDghuEz0sSGHtoZs6
/9doVem1m+OSO7BNgMAHXcsyTBTVpZnYLK1MYs7lvvaoVSdjMn1Azol/lGdWTwawRNY7voOQOPiK
fT/mRYH081DIHj3VTuGRq8xVAq9/UP7QAFF81o0LaBtATUbfhBsyBAcYmiu0kBXOeOqmo4EPq04C
k+qhNlwO8bYntnlR5adonuW5Sykjmv1GPitTc2pyCtUOLJZYimxpFCrqVT3o8ieZc0oNEy6bN4dD
y1Ji0+AjdGxyLKWr13VhmRuWMeEjb2/bPxSJlr8YSNmtOr2asNv4jgfMBzX7b9lDodpWpqo5iBsi
PseBcFgv6kGB3IolNCje3Dm93145oZaNEy1W+MSDc0p2/k/Nnaq2slYWJrA2RrUFuJGtPWHSxhEH
Kn5Hr4rPXj6MHwnJ5FcTOP6aBzy9se0CG1EGxUtONHdHTbcgiOSY5s/YL0ZC5f8s6yYXJrWRDF9+
kLvf3Fb+3zQLyIxgTX7IeuFjpm0HG2bO6B1bP6aew6+wtaDi2ryhAu39bSYKu8rETc5BUeEwKPoY
kRjTrlwp2cqAPBSsaddxqntbTJq1nJd+Flyrm6Dvij18xew77bP5nZQBK+/Z1tlTygAuMRM46txb
ECJgd/XfmqjhG4CF19iGEcLrKWBqnhOPhqRoCKv3ae5ex0gnuzaV/oNTB4AvrMk5oGgmcKGQ++1N
qbLqQ/Ve8UpRePHdIdxfXW/O0LYSufeHtnss1UgMlv0FBS10pALXgns7azo/2mg38bCjScBJqADo
p6vrNuhRHIthzltSzFdC6+5vf0qjR/RVzvJ6gG5Pl0p76fzJeZEJHq+IFvevMvN+mTK3eZC6+Kzx
MBVP2u+ix3Kw8jc3No1DlTrJCbSGtbK6sTtJ1WOOqiZ3N3uUmaynaI4eGReCSwmW6KISA+Nw16a8
dZUTfEuZAE+xzfIxoV+doH2dEes2PA8hs65651fFTcbexwm+XNNzNMWhVfrLoEb2WsDvoY+L4+HB
r0ggx05GmAdY7y8YUXrXGcMkj5nwqLtvbO0c7VhAsZhboTmeRsSlUaPNTWoIbCRk7ndkEvrL2OaD
va2MsDpBLZjeWB45v51M9y99FndPRuoHR3spZiEYDD0oUo24xPSQNygWdvtKuIuSKk+W1TUsPOfU
DM20YTCoP5IqdT/DClgAHwFIbR05u0D0tEBHadgfi8KmwoBA5iNeZ2NdDt4A+DaPP+j66/Zlyuql
jeMajVgY38LgOtiZXTXoJ9J15QkM3LiJKOMAH1ZVH6IO2g9wDoC263Y49jRm/yEaXp462GRbGTsU
epq6IMYRzjZbvBTdPFNBta8iLDbQaOtdNRMScyfPwypAltiOLc7nOHVXeYohCFGxfTXbprkNuVBH
PmnxCcfWOACW769lSK5WNbL4ygJFoCYT/lMyYAhfORWFFCWZsu84zfyjcluxGQKPd5uddcPjJK0U
6pbZiGvma2NFdYLxGVoClbb3PG7JCQdRGhZUJhCnq75J3og7JAKDJNE/pukoHfd1XhouDJtRnmdV
coUE1eBA8qMGZ07b+llxdnid82B4zC3dXK1mttYscPyrbQ3zm2H1/0HdeTW3jaRr+K+49uLcQYXc
QG3tVi2TIiWKkmxJNyhaopFzxq8/DxTmiLJndsb01upcjceSm2CjwxfekB2aWWsf1lUTLKsB1YY4
rP0jiuTuwgP7MZVKgrIGDRHAinZ1R9O82QwNKEIFCaMLJ5MgCJmp4Hop42HW+JU2JxSx0S9x9bkd
N3wSnZyzZLDU+zLWnJsC/YJFKhMs1JpEdRjf2vTM6Ww7ALCIYRJcZqnDDyPhteV+bB8KAUCyTLMS
HQxKL04RWA+y3Zs6LVfu4D5yxL1tSuNGkq3wM9m3Ms/s3j5HbzG6tUK5v1BRXZknnmzdmYnHaW6E
ibLqbcP4ZuD09MWvA+lC7wJAzE4l09tIlGXWlBwVdmwXG5dW02GEitil6xGG9k7cnVkKCBDaXsW1
HCKSGNGsowXeKrNArvSVbOYWKDbEZPG8RkvvJso7AGxlo48nm6TC0pNJKYC6lmswGHjrluo3uHb2
iQvbFKB4okfHbdjQFuXe/Qx0t5oWODt7Mz/Vs4VUCe2GunLWzD0pCj83Suxei4AysqcXpBkWpwga
+wlcCz1Wy1UoquwixwsC5r+b9kcFYiXBJAdVunbTHCN5OgXDaeSYlOkzx1jXbYI9IK2TqR1r7lEg
IZtoK7l1BrfJneZRUt6YMvJBVexJSDHKzU3RJRKYLdPFD3FoguM2MVVU+WjpJsPAORs0xW0RavKV
rTqIilAVQeE70D4XxVOjBh6YRUX0BFxiCRakHc5Vd0tmZMiTMJNd2uatSm1QiQc4CBR4Vh5sD6i1
YWSsELRH2SiC2UOpKW6ucj3yU/ROYutWBw4yYK1usxm1Ogm+1AZGMRPWMTKefZZCFbNIIHNHGsgY
mvBycFx3hY6EuClDCJVR7QBdjU005jLgG20eRKuAQPhMsZT71hYw1ZqcVkROswYt0hKJE7UvGpB4
Q7tU2MUwJQMPyKUWYFwFMIIgIzTvBsS5pkZJZ7uWTeccJgA4BE4IBMtzQ3QLK7bqU3TdDFA0ckvv
TGQiHlcqy1CgroWBdh11KKbVCYGJrkI9GYLGneFgYN0rDgAWuByZQL5b5B43g9ldZYBZv4rYdBbm
UPt3/5ES0/+j4pHQFUzhzFFIyOQPHA/ImP8+Ff9s87gJvbc1pB8O8FJNkg801YLrrpj2E/ceiadn
Rr5QDyjkyCbqWDp/GH1uX/WpxQFaukShFIwoFho2/+almKSpBzydpSsAZG0McBFcfxUmeNHlQtOA
Ih5WVj/Q6VKgsO9UkyTaME8WBO8VlPSoSkMlrLyjiBLCoubpQYQlkXZhJKWGRYhi0tkYyqxdYbtN
is5vX/Sy1J8AXfQfMttrFjBZ+2qqIbdP8yGx6IeT5JRn4ELix4wyAH1OvcOrHTAsBAF0RbZyaIsv
cRaUlxDG9G4qgpiSsSaG1Ad0ACZ3hM+6dCvxogomiqEB6Z4U+OWkwDoMmrlUAE9KJ3MWHQzio6GI
6kdhtnZEPbmibRC28rb3/PIo16JGPwfdkJSkERoiYlR+qkWcIasBnq7v7IUHAQpAMIoj5rTOlCA/
UURgrkVi5zTuDSA6HSIr4FE7BUyKLIWknCl4DVp/CtxIJ0jdCwpG2Zkw3PCxCAZsAG3Om2ym6UD5
ZlBrYg83g0qsEeEDAGYQNz8EhkQDAQ+Sk4j28U3m1vo0t3z1irtSvtbBx11KInFXqIEmh62KXEkJ
M2SqRxkkK7lL5qYf9cSErR5861MjR0HfoY2sJC5qITW5ycRVa+9BriPFPZSdKlIXkWo2YFcBUZ3C
dtO+JRZk3yAKvZmBvwj8gjamBm5JUv6ghqV8G7s1Lca0jceWf4TDIYYp7k0GNb2ZIPQTXvL1/cui
bfI7TiuQyHjwFLjklDBnKFe1N16PMnkJj+U4t31vZMkK+caqycYmtpn34bzN1eq2d+AABEqbH2Zx
Hc0suTEWUF660w7z3lXkWX6BpC5iDjNPUySSjrA6CxKvQNWyyKpDU42TOeQLeHMUNzsVrZPUv7Pp
BN956TBqFwHCn/nYwtG405wvbowRl9GkYABKBCMVZL4kC1JxbS2hE5gkfnlD989Iwl5HRYoG6rmJ
4vFFj3OCQ1cmSDq41YWEXbJZSvJpOwgUIuM+T/V50CQSMAF9EFu96IDeUDJBVrWJA4N4K1cjBcZs
DKmzMorsfsBB5jREYvgIn60uuVDbDkp8qULGY6qiuAVHaWQCmgH1AKIKItoJ+tM8bclRgryTpXIv
UlX0qDfY2lidKDXnmx9kAt5OpDpbiBvZ+RD5KP5YgeaaSy79tAR8KFvBUeaJ7gbhHY311ScBJL+s
3kZ0+rtDz/MBjtke1Vgl6uoGlQg3aY+82ImkIwOBvHNF8tMQmc/aBu7gxFDr067b2IFkgwNwjONG
V1C2QmB2GSSDfTaEEAdzYt6ZEgln0YwVtc4NQcV1sge+2hjQXNNEe4pbnz9D3BGSJVzyadDoDz5p
UxLnK69D3cZLDXOe2l167lt5v0Ss251bbb/hy1BVxXLNfZQc5QlAFc3yzKcflsOR0YnO4CHyTJES
rbREpZKMeZA0UUSzpADj3btCrQ7T2Lhra3yqwgIh4SKGWhgiTziNCKxRJciBYpZ1jo5Yk4CkEbD5
qzycx3LYLSJJP8nQOLgwdKBloVdiyWgQDOlKegENZNTWau9CDY0Hx8v0Reqj3tCrKBSomX6KmtoS
McYjywvTKZKiQJLNhkK+0YVb+oEw9kK8Osc9Ksiepi1IimktaWvbcmCuWF15FsOJnWqFFEPUMVea
FrDaTfxS/XI4BX9ABSgxrICsx0jhD3jlsqRqNtNVbBa9qm2PYzPvDjOv1KgfwQYpIP6dYkevzIpB
0Y5TNdapQSG/NScN/FaXw02hwb0J2w7sqX6hWIhD1PrJQDYJ/w9el2+tWr/GfRHsSNJsu4B+W4UY
eg0pLOuxGYbFBXvXnXRqdkuB6BFwybmJ3FhvdTj8GdTNSu+kcbzrxpY4HQjfooDArlg4BkpItH5h
Pvr2reqpS3K6fG6wgSqru1RArSFlQin3lPrDJGv9owLRlBBFTUwRZRtHEA49Gdu+nMPVQmWxFus8
t2/bPl7QK70PBX1KtiM5YPEZsM1St7u5Czua7Y63ImwoNJZQ0E3CI9f1Z4WydszPGVlI3VmHxPId
JF8FfIv5qIRL38xhqdM/yOrqpGRiQTrOgHGfADVABboFMN1Y3K+6cmpgqw76Yy65XngEAUtMQs++
R6HGPuabG2LseEjuhR/j9YRQsZedBmZ46ZXncX/qpu5UKtRp3R6Co74IbesWQ5SKXgM276NFRI7E
VAE2es0VfZkWybpo8yNEEmPU9GKEJ1q/m0WiOE0hCVPn9RBQAGbrAHwiFqi/QQu8VkZvb+M+EtDZ
s8KnnqW3oCJUUKTwqpQLoXMxUsvPZ3heDYeUm5HDiNMRTDHe5igQz7hIcCozKB3XVSvNtJySG4DX
dtoWtBycsiDvtRxQDChbPJiejGAoIvVTq4eYAzm1Xho6PAanxQXIN930WMjSI+cOnoAS/qlSY7sT
3t7XhM46Mtf1vDPkPp+EbZbdlmgNwETSbVRJKr2sN2ol93DrKmlZC89d2qWBug7I7+C+zIruK8UM
msPokx0azA3eW0536ulJ/qWxVWTGEKFpjt20Tm7T1BNgwzLa2W1UX2Gjm8BfqJrhRLNw4qBLTaXR
VCBlEARZwX3g6zJIQJuqN9L+0Rfy0uBaCYeAL2AZPeR69L5RyFZLbEN9bZDRgSlw95ixYLwCh+AC
IH3hUV5CUy9/qLMcirdQ6vY2COkIHGuygkMOV8aAdLDS2RgueDFkIKtt2q0TBelX/MHN6wpgaM1r
SNmTlC/KLwoJ5q2Rty18bbUPHxFCj/2FFYhinUeklxBie+l2sHELXHTjdYbuVIABrxKE60HVKv/S
w5hxwLi9y3TQzyOBjrojF1capenaVTyrvwliuafDTxdSu8iAVi+BQhl3KARFuLQXIUzhNomWXhqW
d53net9yNc6WlmOn63roQ3RbYzFzVYVjHD1K6xB1vMDDrplF5vSA1qZuIvwjyi+1C93KFjXu8yqA
bWBzuT6ThR3mR4GV+ovO9nUonLmGhQHPVVAshhx8BXAyO4RK5y6AcvGZEWBNRM61IznTvEO9kEa0
tjC3PcfbN61LlDP0NiJnElha6S7s1B6wAAzam7jQXRfOX5Nfoq2AAmhRN0Z7WKuKcWa6ACunXPox
ONqkI9ahRYPjLVqJMukrJPXjoaqQQFFaV77USlP9YgWtQyjRiqGeBAgurqjQRvdJ6YMta3RjOMwo
OwC5sdgcyVDL3+zQKrErRdQpQd0JVCnW0nniOYdhXff3PR7Fa9st6GGylsxjTRfOre9C7J22IPsv
MtccjhFWNYYJKmIhpafEWKhs4I0HdXINurIoZkhTcPS7lHMnitb46160HqoPkiNtlY5aA+7NigRk
g+4HAqh9o10UJMYXFVX8OxBE2PK5apgtad8h1kLZLB87AMlF4pfqZQnEpZqAlG2uTKN3r/Q4stat
1aP1CUWPl6r45QrcbncEllrkWGjGyaE7UMyZ9YRwp2kL3xB2sH9IaR/ijZ17twothRQOiVrf9yCg
SFngX4BTNh8Uv8Lcq9MNeYsheABCJrQvc7UsHzr6iiuzwg0UB2xygXCgIq2gPgH5oW+Wrmn4V3aK
ZmGvDsUNCvviHl2qoAdTGHU3pu6zawz6LFvHyz3cwSQg9DUp/TSOKBQno15FS4uFAwmV3rsGiujI
XLGuJF2jSE9r1r2Ls15nw2b05xBHlO6lOPebSSrV6XlmB+ahZ1Fdh5iAOhgOELMImg8ntm+Y58It
+68wgaEYWYYG8SccDHS4m8Kqrm26PznyBkTVMwS/LXXCPPdwnQtrIXqj/TzoJn5oeRJvbNW0R9Gi
qFvXUCs+G1oi1kBgx+ZorrmHtqu2Z4rrIqgm6B1e+oUGgB4vLcJzpa4VrD7SDiG1rPYK/0QEPDk1
R0oax01vuz2NGKsDGNU74jqU6voqdAe7wkogIcJxqyE90YQgAIPIUCBbCLjyyncFR1uqg2ibNai6
e1ML+Ko2rdXctIEatAUNIJ+uUdXQ+57KutOdoNmtpQjumN5xqST2ACPTrzYuATD0AMNS1hSMciRR
rZrae0zT+sK1OJ0ACOXrFpbPPeYZ7VrV/JLVZHhneJWnOsIlOVyf0igTdEWMFgFQgfg7HAuivyvK
qaq7MTLoiDNFIpFfWSCMnAVCNfqRoKqYzkJcMCC2Nph9zNImquC9+iVxEgU9hDnbZsAMmF7EcDjY
YJsnHniPby24QR0eXePc1HWtfi0iz982/LPqqCv8pDgsIGhw5iPDjM9uEGRzX/KiZQUu+ays7P5G
ys3CwKah7VbJCLI9reRSXo4FMWLVTlHnBPkqnA2zdDagD9S1nEgpWEbFsyVaXjY9qg6DXBBnrh7O
USBuRsYYX2gyNDkeEYqO6wqaxTaqdYGcbuCIZ+qKMlU0D1Wvv6kjSHyaoyNIkGQp4lYyDBuscwvC
Fwc9jdWoVDdPCGOcWW+WQpkWcFClaVT2BpQLtyo8PC8HWpzcpDyGQiD62YHkVswLK+/OUwwZ1uGg
cgDjEUI/Vo06BAkGtb3IAZYCG4PKtOldPIy5AZ0TOywgeSUu5TaUe4ajCJ8X6Ksw+T83acHvE715
q9JwdGnmSLHollghSteN1ECeNjyg9DOVogmCshqjpay8hz6y64rbXnHX3ILwCzUi1dOADG2u6JX1
qA9tfiYj+AnauUg38RDUZ3IIFJIUTOu/JIEWLVy6QiccV/JtlnUhzEtj1IQb5WpxoSXrAwreLW2q
kFPYuj4aNGG9NhEMP3VSt18W4JqA7TYpZGEg8RCwBqTCqNUQKkSBOHUTpZ67pZVg3mPZh7LPj/GX
LOddGRb3vGVng/EuQDsv8vWFXcvtjVum4tJFDLBDDBhbxyjSBdoxnbPqvUq587GBXzlKFYOoRE0F
EUCrWFHysI5NM0O0tle1E6jyqjOBeW/QvpDVLzkycHSUzAzCZQ7t6zgCLnQhN9CvpwKKJ/6RDQKA
tGQHPAVa+8iXSnce4lBcLkMFKBKHqzFXBzc54rbRlymLdBb1llxMXZoPoJGG4ItZhfUWyVlrQexj
rkyz06+4jrTFIBn9dVoaZDxmimKyG5jNdS5lLom9parH6qCmxYSwAGsSJbBuAwKWewsqK1uebpwP
I12OzxNu0xONCsaqIZkqJjlwDfo8phwuDUmrySQ87RzVK7yWnCQILooo59Qz5JiyuVyLYyd2ERBw
4ERdaSB4P3uB1ILFcY0HU+6rFY5Uyre89MpFYWNohNgTXEjeYa7NpVZXvmQgaNFwlGVgV0am13AC
oIpprsguDfhex1FC78AhaDsKbak7JmgCKDvow6kk4wVJI0nGmJ6kcGnFGKwMKTMzKbh50LdJVHvl
y1V05cA+v0akDoRVXyNgMsm8Fr2hENklT1OBNKdAK6Zh1CILwRsEcWGiEgKQWv0mRKGNOStqcTNh
5AOs4E58Dms0v5owtJJ11OntZ5PrsQIJkgvUs5XEuA/1rp/+R2rVv2tWuwfS8Y2w7Hdysb/VaEcx
2VXqJ9V1+nO/9Frs/fFAf1J/FkwjxoU7Be+nh3pSv/2jMaJN5Vf14xYDWvtAsQnqiJeeytMI8kcA
nF9+KswDTZdVXaakjXmnOda6+bg3U/R7k/DH3+97Zd7vx/mj53+W5z1+/MffBBqkqgbUcr9ZUA9M
WxWjZa5hvcjsvp0G5cCwhazJgEtNHXM+Zum/Mg0PpKhVgbCx66fJ20aGMgoG/5kpeDfCm4VAg8JQ
DbCwJi0DIQQDvp0C+4Aei2kZMEKw4GQt/JemYPMY+9iMl1XhP1Q7UyArqip0HE3+zDy8G+bNPFgH
Jv0eG+dbgGbCEO92hDhQFLo3H3Q78F7eq1H/1RMB2LMwDBNEp8JeQPqZztPuQrBNEHQqbCZDGw+F
D7cQDDpse64CTTtgCkAWyIqQIcDp7ybBOFBkYcLB+pCHIi44e5+IxgHff1zlqO5ZKu6BO6vA4sfQ
y00d7ogN2GV07/2vnIjv9vHuxYCL0Z7rgM3AsQe0HvVzZNjl96eBfiBDdrVNVQVrJ7RxmXysaVBA
tO87CdjS0mGH/0BTW9UEVIidtfDErjBVhdsB69xn3sUHmwSe7j0y4C8fizqu1PBrdZ1wA/bW+/vR
PFDYMGyX8Rcs1YJ88tEmAdOlfbeDfIDhla2rBggH2VSM3VOBcHFcAaaOUvOHPBgV27T2XQgqVwO9
AO5I3rJlCP3dHFjYMli2CVRNQPWRX+b8A4XMOrt437QB2pRuIG5PIMB6MJRxe70NEtgNXJs6IZk+
/lB5Dko+0CQQwhItjk4W7NJn3M1vqdhfSZ/MA7aBxamnQP7F7Zsv+mYebB1Db9aKIJQA+vMBgyUu
L3nvYEk+sHQqhQbyjsK2rff3g3HAgUAMQSr5dD08f94HWgyq4OH2XwmYoxAqvHAFdS6ANytBaAck
lwr3wrO/y8fLpDV2895n4+hsLxNxqGx8WX2Kh95MgmUd6EKoHBlEjCMJ82PdkLBDzeeH+vkDQVEO
gAvLbAISJP47lgrezIBgBmQhq7BJLUsX5sfLntDL0J+D+Z+fBNV8Dhi5/UwFeq3MMftmEiyZ5Mqk
2kBa9TFjJVCfyr4rgTiB61ExZFY8UYBQd69IC8cnwemrU1Ia//BXVsKfODp/q1ROPT96fKpR+tvy
jS3Wv/2F12vx+wFeKnNj+W2sO+384nWfbZ+Hfk7Fxv//506S9lQ9fPPD12ri0+e8/POXL/j9R+98
1uu3ev3LI39bbIoHr3/6Qf/ymCMT/h9/+1fy6BWbT6ti87gtvZ260VPJ5P8e6B9/23ncN9fCH45f
1MnmwdtEP/oIciLigr0/oiw38esw4+SPGODX/x8n7ueeHObGpngdZhz2uXqw79MebYr+PWP/uV69
98h+/Lsz/ZLu7vsRJ5s4rj/9zybO/v7pdFN6sb8zQ2R5Y4Vp30853RQJfYTwnazBU66699hshejd
wE/5374Dn23C0ts8tttt9joDTweBILV6/YufX4zLzaPX/3ibPqdu+z7+ReGzjV4f9GkXEbf+gpe5
qh/rB29bFP3O4KamEAju+9Tokwabr6/jPD31c9y+78DrTbDBtHaz00x4CYf3HfvKD0N/58B6CTH3
Hfh6gyjlp/PNY/12Rl6it30Hv6mqTfGjQ/wlMNp3/C/bsvo02SJnEu08/XPEse/oyw2HOQdWVeys
8ZeUf9/R0SNh9Ortc//Wf9t77HTnicdxn8q3+47Lxb+JN8mnTfL46dx/SL/ydo9L9GQey93voSjY
RL7+1c+fYP/6o0CAEgDZwS85KP0hLXbDgXFwkiti7X3n7BqWd727gl4G/wXxxmzzSCD29Do2Li/j
aNNsI//1oZ/ukvGLUGd+/buffxnnfML4ql9Hehn9pfKz7zQtN6jJ1ruRwXNZ6RdM03LrEk1u+p1d
wVsYn/0XBJOzLUiz76dlbJ/uOy2z3/bbzN85oZ+ffiyM7PsRU26sR5/VsxvJP83Or9jEU8/bVJVf
fvcJL46/v+D9Pt0z0BHfr86XT/gFsdS/dR7+fY/j32qif5Ty/FtVrj3H/7N0zT/8mB9lkr8BWL7P
L1+BKT/6Z7vJ8/gbD9F2U/zzfwEAAP//</cx:binary>
              </cx:geoCache>
            </cx:geography>
          </cx:layoutPr>
        </cx:series>
      </cx:plotAreaRegion>
    </cx:plotArea>
    <cx:legend pos="r" align="ctr" overlay="0"/>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_xlchart.v1.11</cx:f>
      </cx:strDim>
      <cx:numDim type="size">
        <cx:f>_xlchart.v1.13</cx:f>
      </cx:numDim>
    </cx:data>
  </cx:chartData>
  <cx:chart>
    <cx:title pos="t" align="ctr" overlay="0">
      <cx:tx>
        <cx:rich>
          <a:bodyPr spcFirstLastPara="1" vertOverflow="ellipsis" horzOverflow="overflow" wrap="square" lIns="0" tIns="0" rIns="0" bIns="0"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a:pPr>
            <a:r>
              <a:rPr lang="en-US" sz="1600" b="1" i="0" u="none" strike="noStrike" spc="100" baseline="0">
                <a:solidFill>
                  <a:sysClr val="window" lastClr="FFFFFF">
                    <a:lumMod val="95000"/>
                  </a:sysClr>
                </a:solidFill>
                <a:effectLst>
                  <a:outerShdw blurRad="50800" dist="38100" dir="5400000" algn="t" rotWithShape="0">
                    <a:srgbClr val="000000">
                      <a:alpha val="40000"/>
                    </a:srgbClr>
                  </a:outerShdw>
                </a:effectLst>
                <a:latin typeface="Calibri" panose="020F0502020204030204"/>
                <a:ea typeface="Calibri" panose="020F0502020204030204" pitchFamily="34" charset="0"/>
                <a:cs typeface="Calibri" panose="020F0502020204030204" pitchFamily="34" charset="0"/>
              </a:rPr>
              <a:t>Customer Segmentation</a:t>
            </a:r>
            <a:endParaRPr lang="en-IN">
              <a:effectLst/>
            </a:endParaRPr>
          </a:p>
        </cx:rich>
      </cx:tx>
    </cx:title>
    <cx:plotArea>
      <cx:plotAreaRegion>
        <cx:series layoutId="treemap" uniqueId="{E6202888-48AB-479A-833F-761C84E40590}">
          <cx:tx>
            <cx:txData>
              <cx:f>_xlchart.v1.12</cx:f>
              <cx:v>Column2</cx:v>
            </cx:txData>
          </cx:tx>
          <cx:dataLabels pos="inEnd">
            <cx:visibility seriesName="0" categoryName="1" value="0"/>
          </cx:dataLabels>
          <cx:dataId val="0"/>
          <cx:layoutPr>
            <cx:parentLabelLayout val="overlapping"/>
          </cx:layoutPr>
        </cx:series>
      </cx:plotAreaRegion>
    </cx:plotArea>
    <cx:legend pos="b" align="ctr" overlay="0"/>
  </cx:chart>
</cx: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withinLinear" id="15">
  <a:schemeClr val="accent2"/>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withinLinear" id="15">
  <a:schemeClr val="accent2"/>
</cs:colorStyle>
</file>

<file path=xl/charts/colors8.xml><?xml version="1.0" encoding="utf-8"?>
<cs:colorStyle xmlns:cs="http://schemas.microsoft.com/office/drawing/2012/chartStyle" xmlns:a="http://schemas.openxmlformats.org/drawingml/2006/main" meth="withinLinear" id="15">
  <a:schemeClr val="accent2"/>
</cs:colorStyle>
</file>

<file path=xl/charts/colors9.xml><?xml version="1.0" encoding="utf-8"?>
<cs:colorStyle xmlns:cs="http://schemas.microsoft.com/office/drawing/2012/chartStyle" xmlns:a="http://schemas.openxmlformats.org/drawingml/2006/main" meth="withinLinear" id="15">
  <a:schemeClr val="accent2"/>
</cs:colorStyle>
</file>

<file path=xl/charts/colors10.xml><?xml version="1.0" encoding="utf-8"?>
<cs:colorStyle xmlns:cs="http://schemas.microsoft.com/office/drawing/2012/chartStyle" xmlns:a="http://schemas.openxmlformats.org/drawingml/2006/main" meth="withinLinear" id="15">
  <a:schemeClr val="accent2"/>
</cs:colorStyle>
</file>

<file path=xl/charts/colors11.xml><?xml version="1.0" encoding="utf-8"?>
<cs:colorStyle xmlns:cs="http://schemas.microsoft.com/office/drawing/2012/chartStyle" xmlns:a="http://schemas.openxmlformats.org/drawingml/2006/main" meth="withinLinear" id="15">
  <a:schemeClr val="accent2"/>
</cs:colorStyle>
</file>

<file path=xl/charts/colors12.xml><?xml version="1.0" encoding="utf-8"?>
<cs:colorStyle xmlns:cs="http://schemas.microsoft.com/office/drawing/2012/chartStyle" xmlns:a="http://schemas.openxmlformats.org/drawingml/2006/main" meth="withinLinear" id="15">
  <a:schemeClr val="accent2"/>
</cs:colorStyle>
</file>

<file path=xl/charts/colors13.xml><?xml version="1.0" encoding="utf-8"?>
<cs:colorStyle xmlns:cs="http://schemas.microsoft.com/office/drawing/2012/chartStyle" xmlns:a="http://schemas.openxmlformats.org/drawingml/2006/main" meth="withinLinear" id="15">
  <a:schemeClr val="accent2"/>
</cs:colorStyle>
</file>

<file path=xl/charts/colors14.xml><?xml version="1.0" encoding="utf-8"?>
<cs:colorStyle xmlns:cs="http://schemas.microsoft.com/office/drawing/2012/chartStyle" xmlns:a="http://schemas.openxmlformats.org/drawingml/2006/main" meth="withinLinear" id="15">
  <a:schemeClr val="accent2"/>
</cs:colorStyle>
</file>

<file path=xl/charts/colors15.xml><?xml version="1.0" encoding="utf-8"?>
<cs:colorStyle xmlns:cs="http://schemas.microsoft.com/office/drawing/2012/chartStyle" xmlns:a="http://schemas.openxmlformats.org/drawingml/2006/main" meth="withinLinear" id="15">
  <a:schemeClr val="accent2"/>
</cs:colorStyle>
</file>

<file path=xl/charts/colors16.xml><?xml version="1.0" encoding="utf-8"?>
<cs:colorStyle xmlns:cs="http://schemas.microsoft.com/office/drawing/2012/chartStyle" xmlns:a="http://schemas.openxmlformats.org/drawingml/2006/main" meth="withinLinear" id="15">
  <a:schemeClr val="accent2"/>
</cs:colorStyle>
</file>

<file path=xl/charts/colors17.xml><?xml version="1.0" encoding="utf-8"?>
<cs:colorStyle xmlns:cs="http://schemas.microsoft.com/office/drawing/2012/chartStyle" xmlns:a="http://schemas.openxmlformats.org/drawingml/2006/main" meth="withinLinear" id="15">
  <a:schemeClr val="accent2"/>
</cs:colorStyle>
</file>

<file path=xl/charts/colors18.xml><?xml version="1.0" encoding="utf-8"?>
<cs:colorStyle xmlns:cs="http://schemas.microsoft.com/office/drawing/2012/chartStyle" xmlns:a="http://schemas.openxmlformats.org/drawingml/2006/main" meth="withinLinear" id="15">
  <a:schemeClr val="accent2"/>
</cs:colorStyle>
</file>

<file path=xl/charts/colors19.xml><?xml version="1.0" encoding="utf-8"?>
<cs:colorStyle xmlns:cs="http://schemas.microsoft.com/office/drawing/2012/chartStyle" xmlns:a="http://schemas.openxmlformats.org/drawingml/2006/main" meth="withinLinear" id="15">
  <a:schemeClr val="accent2"/>
</cs:colorStyle>
</file>

<file path=xl/charts/colors20.xml><?xml version="1.0" encoding="utf-8"?>
<cs:colorStyle xmlns:cs="http://schemas.microsoft.com/office/drawing/2012/chartStyle" xmlns:a="http://schemas.openxmlformats.org/drawingml/2006/main" meth="withinLinear" id="15">
  <a:schemeClr val="accent2"/>
</cs:colorStyle>
</file>

<file path=xl/charts/colors21.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496">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lumMod val="65000"/>
          <a:lumOff val="35000"/>
        </a:schemeClr>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lumMod val="65000"/>
            <a:lumOff val="35000"/>
          </a:schemeClr>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496">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lumMod val="65000"/>
          <a:lumOff val="35000"/>
        </a:schemeClr>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lumMod val="65000"/>
            <a:lumOff val="35000"/>
          </a:schemeClr>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1.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4.svg"/><Relationship Id="rId1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6.xml"/><Relationship Id="rId12" Type="http://schemas.openxmlformats.org/officeDocument/2006/relationships/image" Target="../media/image3.png"/><Relationship Id="rId17" Type="http://schemas.openxmlformats.org/officeDocument/2006/relationships/image" Target="../media/image8.svg"/><Relationship Id="rId2" Type="http://schemas.openxmlformats.org/officeDocument/2006/relationships/chart" Target="../charts/chart2.xml"/><Relationship Id="rId16" Type="http://schemas.openxmlformats.org/officeDocument/2006/relationships/image" Target="../media/image7.png"/><Relationship Id="rId1" Type="http://schemas.openxmlformats.org/officeDocument/2006/relationships/chart" Target="../charts/chart1.xml"/><Relationship Id="rId6" Type="http://schemas.microsoft.com/office/2014/relationships/chartEx" Target="../charts/chartEx1.xml"/><Relationship Id="rId11" Type="http://schemas.openxmlformats.org/officeDocument/2006/relationships/image" Target="../media/image2.svg"/><Relationship Id="rId5" Type="http://schemas.openxmlformats.org/officeDocument/2006/relationships/chart" Target="../charts/chart5.xml"/><Relationship Id="rId15" Type="http://schemas.openxmlformats.org/officeDocument/2006/relationships/image" Target="../media/image6.svg"/><Relationship Id="rId10" Type="http://schemas.openxmlformats.org/officeDocument/2006/relationships/image" Target="../media/image1.png"/><Relationship Id="rId4" Type="http://schemas.openxmlformats.org/officeDocument/2006/relationships/chart" Target="../charts/chart4.xml"/><Relationship Id="rId9" Type="http://schemas.microsoft.com/office/2014/relationships/chartEx" Target="../charts/chartEx2.xml"/><Relationship Id="rId14" Type="http://schemas.openxmlformats.org/officeDocument/2006/relationships/image" Target="../media/image5.png"/></Relationships>
</file>

<file path=xl/drawings/_rels/drawing2.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4.xml.rels><?xml version="1.0" encoding="UTF-8" standalone="yes"?>
<Relationships xmlns="http://schemas.openxmlformats.org/package/2006/relationships"><Relationship Id="rId1" Type="http://schemas.microsoft.com/office/2014/relationships/chartEx" Target="../charts/chartEx3.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7.xml"/><Relationship Id="rId1" Type="http://schemas.openxmlformats.org/officeDocument/2006/relationships/chart" Target="../charts/chart16.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24</xdr:col>
      <xdr:colOff>367393</xdr:colOff>
      <xdr:row>37</xdr:row>
      <xdr:rowOff>112939</xdr:rowOff>
    </xdr:from>
    <xdr:to>
      <xdr:col>28</xdr:col>
      <xdr:colOff>97970</xdr:colOff>
      <xdr:row>54</xdr:row>
      <xdr:rowOff>136071</xdr:rowOff>
    </xdr:to>
    <xdr:graphicFrame macro="">
      <xdr:nvGraphicFramePr>
        <xdr:cNvPr id="3" name="Chart 2">
          <a:extLst>
            <a:ext uri="{FF2B5EF4-FFF2-40B4-BE49-F238E27FC236}">
              <a16:creationId xmlns:a16="http://schemas.microsoft.com/office/drawing/2014/main" id="{68F65A1F-51CB-4F3B-B4CE-4AD08E3D51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352425</xdr:colOff>
      <xdr:row>21</xdr:row>
      <xdr:rowOff>95249</xdr:rowOff>
    </xdr:from>
    <xdr:to>
      <xdr:col>20</xdr:col>
      <xdr:colOff>381000</xdr:colOff>
      <xdr:row>37</xdr:row>
      <xdr:rowOff>122464</xdr:rowOff>
    </xdr:to>
    <xdr:graphicFrame macro="">
      <xdr:nvGraphicFramePr>
        <xdr:cNvPr id="5" name="Chart 4">
          <a:extLst>
            <a:ext uri="{FF2B5EF4-FFF2-40B4-BE49-F238E27FC236}">
              <a16:creationId xmlns:a16="http://schemas.microsoft.com/office/drawing/2014/main" id="{CA7A6CBB-2080-4080-B9CD-4DEC999E31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352426</xdr:colOff>
      <xdr:row>4</xdr:row>
      <xdr:rowOff>19050</xdr:rowOff>
    </xdr:from>
    <xdr:to>
      <xdr:col>28</xdr:col>
      <xdr:colOff>57150</xdr:colOff>
      <xdr:row>21</xdr:row>
      <xdr:rowOff>66674</xdr:rowOff>
    </xdr:to>
    <xdr:graphicFrame macro="">
      <xdr:nvGraphicFramePr>
        <xdr:cNvPr id="7" name="Chart 6">
          <a:extLst>
            <a:ext uri="{FF2B5EF4-FFF2-40B4-BE49-F238E27FC236}">
              <a16:creationId xmlns:a16="http://schemas.microsoft.com/office/drawing/2014/main" id="{8CBDEFF9-FC22-4834-8367-07FDD9841F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57151</xdr:colOff>
      <xdr:row>4</xdr:row>
      <xdr:rowOff>9525</xdr:rowOff>
    </xdr:from>
    <xdr:to>
      <xdr:col>14</xdr:col>
      <xdr:colOff>304800</xdr:colOff>
      <xdr:row>21</xdr:row>
      <xdr:rowOff>47625</xdr:rowOff>
    </xdr:to>
    <xdr:graphicFrame macro="">
      <xdr:nvGraphicFramePr>
        <xdr:cNvPr id="8" name="Chart 7">
          <a:extLst>
            <a:ext uri="{FF2B5EF4-FFF2-40B4-BE49-F238E27FC236}">
              <a16:creationId xmlns:a16="http://schemas.microsoft.com/office/drawing/2014/main" id="{B7BA4322-8935-4267-B763-46856BC3D5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161925</xdr:colOff>
      <xdr:row>21</xdr:row>
      <xdr:rowOff>95251</xdr:rowOff>
    </xdr:from>
    <xdr:to>
      <xdr:col>14</xdr:col>
      <xdr:colOff>333374</xdr:colOff>
      <xdr:row>37</xdr:row>
      <xdr:rowOff>108857</xdr:rowOff>
    </xdr:to>
    <xdr:graphicFrame macro="">
      <xdr:nvGraphicFramePr>
        <xdr:cNvPr id="9" name="Chart 8">
          <a:extLst>
            <a:ext uri="{FF2B5EF4-FFF2-40B4-BE49-F238E27FC236}">
              <a16:creationId xmlns:a16="http://schemas.microsoft.com/office/drawing/2014/main" id="{9B65E52C-F04B-49EE-998D-843EA627BC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38100</xdr:colOff>
      <xdr:row>37</xdr:row>
      <xdr:rowOff>114300</xdr:rowOff>
    </xdr:from>
    <xdr:to>
      <xdr:col>8</xdr:col>
      <xdr:colOff>123825</xdr:colOff>
      <xdr:row>54</xdr:row>
      <xdr:rowOff>152400</xdr:rowOff>
    </xdr:to>
    <mc:AlternateContent xmlns:mc="http://schemas.openxmlformats.org/markup-compatibility/2006">
      <mc:Choice xmlns:cx4="http://schemas.microsoft.com/office/drawing/2016/5/10/chartex" Requires="cx4">
        <xdr:graphicFrame macro="">
          <xdr:nvGraphicFramePr>
            <xdr:cNvPr id="12" name="Chart 11">
              <a:extLst>
                <a:ext uri="{FF2B5EF4-FFF2-40B4-BE49-F238E27FC236}">
                  <a16:creationId xmlns:a16="http://schemas.microsoft.com/office/drawing/2014/main" id="{466BEF96-5326-4635-B110-C880E61C7FD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257300" y="10277475"/>
              <a:ext cx="3743325" cy="32766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47626</xdr:colOff>
      <xdr:row>21</xdr:row>
      <xdr:rowOff>85724</xdr:rowOff>
    </xdr:from>
    <xdr:to>
      <xdr:col>8</xdr:col>
      <xdr:colOff>142876</xdr:colOff>
      <xdr:row>37</xdr:row>
      <xdr:rowOff>95249</xdr:rowOff>
    </xdr:to>
    <xdr:graphicFrame macro="">
      <xdr:nvGraphicFramePr>
        <xdr:cNvPr id="40" name="Chart 39">
          <a:extLst>
            <a:ext uri="{FF2B5EF4-FFF2-40B4-BE49-F238E27FC236}">
              <a16:creationId xmlns:a16="http://schemas.microsoft.com/office/drawing/2014/main" id="{5D01A692-58EC-41AD-AEC4-442ABDE6BA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435427</xdr:colOff>
      <xdr:row>37</xdr:row>
      <xdr:rowOff>108857</xdr:rowOff>
    </xdr:from>
    <xdr:to>
      <xdr:col>24</xdr:col>
      <xdr:colOff>326571</xdr:colOff>
      <xdr:row>54</xdr:row>
      <xdr:rowOff>163284</xdr:rowOff>
    </xdr:to>
    <xdr:graphicFrame macro="">
      <xdr:nvGraphicFramePr>
        <xdr:cNvPr id="42" name="Chart 41">
          <a:extLst>
            <a:ext uri="{FF2B5EF4-FFF2-40B4-BE49-F238E27FC236}">
              <a16:creationId xmlns:a16="http://schemas.microsoft.com/office/drawing/2014/main" id="{CEC12E0B-4C02-4798-83D0-2168DCF262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408214</xdr:colOff>
      <xdr:row>21</xdr:row>
      <xdr:rowOff>108857</xdr:rowOff>
    </xdr:from>
    <xdr:to>
      <xdr:col>28</xdr:col>
      <xdr:colOff>81643</xdr:colOff>
      <xdr:row>37</xdr:row>
      <xdr:rowOff>81643</xdr:rowOff>
    </xdr:to>
    <mc:AlternateContent xmlns:mc="http://schemas.openxmlformats.org/markup-compatibility/2006">
      <mc:Choice xmlns:cx1="http://schemas.microsoft.com/office/drawing/2015/9/8/chartex" Requires="cx1">
        <xdr:graphicFrame macro="">
          <xdr:nvGraphicFramePr>
            <xdr:cNvPr id="19" name="Chart 18">
              <a:extLst>
                <a:ext uri="{FF2B5EF4-FFF2-40B4-BE49-F238E27FC236}">
                  <a16:creationId xmlns:a16="http://schemas.microsoft.com/office/drawing/2014/main" id="{924DEC29-A131-4A51-8762-AAB445CE61E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12600214" y="7224032"/>
              <a:ext cx="4550229" cy="302078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0</xdr:colOff>
      <xdr:row>0</xdr:row>
      <xdr:rowOff>1</xdr:rowOff>
    </xdr:from>
    <xdr:to>
      <xdr:col>28</xdr:col>
      <xdr:colOff>81642</xdr:colOff>
      <xdr:row>2</xdr:row>
      <xdr:rowOff>816429</xdr:rowOff>
    </xdr:to>
    <xdr:sp macro="" textlink="">
      <xdr:nvSpPr>
        <xdr:cNvPr id="23" name="Rectangle: Top Corners Rounded 22">
          <a:extLst>
            <a:ext uri="{FF2B5EF4-FFF2-40B4-BE49-F238E27FC236}">
              <a16:creationId xmlns:a16="http://schemas.microsoft.com/office/drawing/2014/main" id="{4A7B8BA0-466F-458C-B30D-35E396FC89D8}"/>
            </a:ext>
          </a:extLst>
        </xdr:cNvPr>
        <xdr:cNvSpPr/>
      </xdr:nvSpPr>
      <xdr:spPr>
        <a:xfrm>
          <a:off x="0" y="1"/>
          <a:ext cx="17226642" cy="1864178"/>
        </a:xfrm>
        <a:prstGeom prst="round2SameRect">
          <a:avLst/>
        </a:prstGeom>
        <a:gradFill flip="none"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path path="circle">
            <a:fillToRect l="50000" t="50000" r="50000" b="50000"/>
          </a:path>
          <a:tileRect/>
        </a:gradFill>
        <a:ln w="76200">
          <a:solidFill>
            <a:schemeClr val="bg1"/>
          </a:solidFill>
        </a:ln>
        <a:scene3d>
          <a:camera prst="obliqueTopLeft"/>
          <a:lightRig rig="threePt" dir="t"/>
        </a:scene3d>
        <a:sp3d extrusionH="158750" contourW="114300">
          <a:bevelT w="266700" h="139700" prst="divot"/>
          <a:bevelB w="241300"/>
          <a:contourClr>
            <a:schemeClr val="tx1"/>
          </a:contourClr>
        </a:sp3d>
      </xdr:spPr>
      <xdr:style>
        <a:lnRef idx="1">
          <a:schemeClr val="accent2"/>
        </a:lnRef>
        <a:fillRef idx="3">
          <a:schemeClr val="accent2"/>
        </a:fillRef>
        <a:effectRef idx="2">
          <a:schemeClr val="accent2"/>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en-IN" sz="4800" b="1">
              <a:solidFill>
                <a:sysClr val="windowText" lastClr="000000"/>
              </a:solidFill>
              <a:latin typeface="Arial Black" panose="020B0A04020102020204" pitchFamily="34" charset="0"/>
            </a:rPr>
            <a:t>INTERACTIVE</a:t>
          </a:r>
          <a:r>
            <a:rPr lang="en-IN" sz="4800" b="1" baseline="0">
              <a:solidFill>
                <a:sysClr val="windowText" lastClr="000000"/>
              </a:solidFill>
              <a:latin typeface="Arial Black" panose="020B0A04020102020204" pitchFamily="34" charset="0"/>
            </a:rPr>
            <a:t> </a:t>
          </a:r>
          <a:r>
            <a:rPr lang="en-IN" sz="4800" b="1">
              <a:solidFill>
                <a:sysClr val="windowText" lastClr="000000"/>
              </a:solidFill>
              <a:latin typeface="Arial Black" panose="020B0A04020102020204" pitchFamily="34" charset="0"/>
            </a:rPr>
            <a:t>SALES</a:t>
          </a:r>
          <a:r>
            <a:rPr lang="en-IN" sz="4800" b="1" baseline="0">
              <a:solidFill>
                <a:sysClr val="windowText" lastClr="000000"/>
              </a:solidFill>
              <a:latin typeface="Arial Black" panose="020B0A04020102020204" pitchFamily="34" charset="0"/>
            </a:rPr>
            <a:t> DASHBOARD</a:t>
          </a:r>
          <a:endParaRPr lang="en-IN" sz="4800" b="1">
            <a:solidFill>
              <a:sysClr val="windowText" lastClr="000000"/>
            </a:solidFill>
            <a:latin typeface="Arial Black" panose="020B0A04020102020204" pitchFamily="34" charset="0"/>
          </a:endParaRPr>
        </a:p>
      </xdr:txBody>
    </xdr:sp>
    <xdr:clientData/>
  </xdr:twoCellAnchor>
  <xdr:twoCellAnchor>
    <xdr:from>
      <xdr:col>2</xdr:col>
      <xdr:colOff>13606</xdr:colOff>
      <xdr:row>3</xdr:row>
      <xdr:rowOff>40822</xdr:rowOff>
    </xdr:from>
    <xdr:to>
      <xdr:col>8</xdr:col>
      <xdr:colOff>81643</xdr:colOff>
      <xdr:row>3</xdr:row>
      <xdr:rowOff>1238250</xdr:rowOff>
    </xdr:to>
    <xdr:sp macro="" textlink="">
      <xdr:nvSpPr>
        <xdr:cNvPr id="25" name="Rectangle: Rounded Corners 24">
          <a:extLst>
            <a:ext uri="{FF2B5EF4-FFF2-40B4-BE49-F238E27FC236}">
              <a16:creationId xmlns:a16="http://schemas.microsoft.com/office/drawing/2014/main" id="{A17040FD-1C09-4863-9B4C-E6783CEB8B61}"/>
            </a:ext>
          </a:extLst>
        </xdr:cNvPr>
        <xdr:cNvSpPr/>
      </xdr:nvSpPr>
      <xdr:spPr>
        <a:xfrm>
          <a:off x="1238249" y="1945822"/>
          <a:ext cx="3741965" cy="1197428"/>
        </a:xfrm>
        <a:prstGeom prst="roundRect">
          <a:avLst/>
        </a:prstGeom>
        <a:effectLst>
          <a:outerShdw blurRad="63500" dist="38100" dir="5400000" rotWithShape="0">
            <a:srgbClr val="000000">
              <a:alpha val="60000"/>
            </a:srgbClr>
          </a:outerShdw>
          <a:reflection blurRad="6350" stA="52000" endA="300" endPos="35000" dir="5400000" sy="-100000" algn="bl" rotWithShape="0"/>
        </a:effectLst>
        <a:scene3d>
          <a:camera prst="orthographicFront">
            <a:rot lat="0" lon="0" rev="0"/>
          </a:camera>
          <a:lightRig rig="threePt" dir="tl"/>
        </a:scene3d>
        <a:sp3d prstMaterial="plastic">
          <a:bevelT w="165100" prst="coolSlant"/>
        </a:sp3d>
      </xdr:spPr>
      <xdr:style>
        <a:lnRef idx="0">
          <a:schemeClr val="accent2"/>
        </a:lnRef>
        <a:fillRef idx="3">
          <a:schemeClr val="accent2"/>
        </a:fillRef>
        <a:effectRef idx="3">
          <a:schemeClr val="accent2"/>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r"/>
          <a:r>
            <a:rPr lang="en-IN" b="1"/>
            <a:t>TOTAL</a:t>
          </a:r>
          <a:r>
            <a:rPr lang="en-IN" b="1" baseline="0"/>
            <a:t> SALES: </a:t>
          </a:r>
          <a:r>
            <a:rPr lang="en-IN"/>
            <a:t>₹</a:t>
          </a:r>
          <a:r>
            <a:rPr lang="en-IN" sz="1800" b="1" i="0" u="none" strike="noStrike" kern="1200">
              <a:solidFill>
                <a:schemeClr val="lt1"/>
              </a:solidFill>
              <a:effectLst/>
              <a:latin typeface="+mn-lt"/>
              <a:ea typeface="+mn-ea"/>
              <a:cs typeface="+mn-cs"/>
            </a:rPr>
            <a:t>8932510</a:t>
          </a:r>
          <a:r>
            <a:rPr lang="en-IN" b="1"/>
            <a:t> </a:t>
          </a:r>
        </a:p>
      </xdr:txBody>
    </xdr:sp>
    <xdr:clientData/>
  </xdr:twoCellAnchor>
  <xdr:twoCellAnchor>
    <xdr:from>
      <xdr:col>8</xdr:col>
      <xdr:colOff>136072</xdr:colOff>
      <xdr:row>3</xdr:row>
      <xdr:rowOff>27214</xdr:rowOff>
    </xdr:from>
    <xdr:to>
      <xdr:col>14</xdr:col>
      <xdr:colOff>326571</xdr:colOff>
      <xdr:row>3</xdr:row>
      <xdr:rowOff>1224642</xdr:rowOff>
    </xdr:to>
    <xdr:sp macro="" textlink="">
      <xdr:nvSpPr>
        <xdr:cNvPr id="26" name="Rectangle: Rounded Corners 25">
          <a:extLst>
            <a:ext uri="{FF2B5EF4-FFF2-40B4-BE49-F238E27FC236}">
              <a16:creationId xmlns:a16="http://schemas.microsoft.com/office/drawing/2014/main" id="{D807241F-A70B-4DA5-9A49-6A0111B87D10}"/>
            </a:ext>
          </a:extLst>
        </xdr:cNvPr>
        <xdr:cNvSpPr/>
      </xdr:nvSpPr>
      <xdr:spPr>
        <a:xfrm>
          <a:off x="5034643" y="1932214"/>
          <a:ext cx="3864428" cy="1197428"/>
        </a:xfrm>
        <a:prstGeom prst="roundRect">
          <a:avLst/>
        </a:prstGeom>
        <a:effectLst>
          <a:outerShdw blurRad="63500" dist="38100" dir="5400000" rotWithShape="0">
            <a:srgbClr val="000000">
              <a:alpha val="60000"/>
            </a:srgbClr>
          </a:outerShdw>
          <a:reflection blurRad="6350" stA="52000" endA="300" endPos="35000" dir="5400000" sy="-100000" algn="bl" rotWithShape="0"/>
        </a:effectLst>
        <a:scene3d>
          <a:camera prst="orthographicFront">
            <a:rot lat="0" lon="0" rev="0"/>
          </a:camera>
          <a:lightRig rig="threePt" dir="tl"/>
        </a:scene3d>
        <a:sp3d prstMaterial="plastic">
          <a:bevelT w="165100" prst="coolSlant"/>
        </a:sp3d>
      </xdr:spPr>
      <xdr:style>
        <a:lnRef idx="0">
          <a:schemeClr val="accent2"/>
        </a:lnRef>
        <a:fillRef idx="3">
          <a:schemeClr val="accent2"/>
        </a:fillRef>
        <a:effectRef idx="3">
          <a:schemeClr val="accent2"/>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r"/>
          <a:r>
            <a:rPr lang="en-IN" b="1"/>
            <a:t>TOTAL PRODUCTS SOLD:</a:t>
          </a:r>
          <a:r>
            <a:rPr lang="en-IN" sz="1800" b="1" i="0" u="none" strike="noStrike" kern="1200">
              <a:solidFill>
                <a:schemeClr val="lt1"/>
              </a:solidFill>
              <a:effectLst/>
              <a:latin typeface="+mn-lt"/>
              <a:ea typeface="+mn-ea"/>
              <a:cs typeface="+mn-cs"/>
            </a:rPr>
            <a:t>5615</a:t>
          </a:r>
          <a:r>
            <a:rPr lang="en-IN" b="1"/>
            <a:t> </a:t>
          </a:r>
        </a:p>
      </xdr:txBody>
    </xdr:sp>
    <xdr:clientData/>
  </xdr:twoCellAnchor>
  <xdr:twoCellAnchor>
    <xdr:from>
      <xdr:col>14</xdr:col>
      <xdr:colOff>394607</xdr:colOff>
      <xdr:row>3</xdr:row>
      <xdr:rowOff>13607</xdr:rowOff>
    </xdr:from>
    <xdr:to>
      <xdr:col>21</xdr:col>
      <xdr:colOff>231320</xdr:colOff>
      <xdr:row>3</xdr:row>
      <xdr:rowOff>1211035</xdr:rowOff>
    </xdr:to>
    <xdr:sp macro="" textlink="">
      <xdr:nvSpPr>
        <xdr:cNvPr id="27" name="Rectangle: Rounded Corners 26">
          <a:extLst>
            <a:ext uri="{FF2B5EF4-FFF2-40B4-BE49-F238E27FC236}">
              <a16:creationId xmlns:a16="http://schemas.microsoft.com/office/drawing/2014/main" id="{71E6D801-62C0-496A-9274-561615F29919}"/>
            </a:ext>
          </a:extLst>
        </xdr:cNvPr>
        <xdr:cNvSpPr/>
      </xdr:nvSpPr>
      <xdr:spPr>
        <a:xfrm>
          <a:off x="8967107" y="1918607"/>
          <a:ext cx="4122963" cy="1197428"/>
        </a:xfrm>
        <a:prstGeom prst="roundRect">
          <a:avLst/>
        </a:prstGeom>
        <a:effectLst>
          <a:outerShdw blurRad="63500" dist="38100" dir="5400000" rotWithShape="0">
            <a:srgbClr val="000000">
              <a:alpha val="60000"/>
            </a:srgbClr>
          </a:outerShdw>
          <a:reflection blurRad="6350" stA="52000" endA="300" endPos="35000" dir="5400000" sy="-100000" algn="bl" rotWithShape="0"/>
        </a:effectLst>
        <a:scene3d>
          <a:camera prst="orthographicFront">
            <a:rot lat="0" lon="0" rev="0"/>
          </a:camera>
          <a:lightRig rig="threePt" dir="tl"/>
        </a:scene3d>
        <a:sp3d prstMaterial="plastic">
          <a:bevelT w="165100" prst="coolSlant"/>
        </a:sp3d>
      </xdr:spPr>
      <xdr:style>
        <a:lnRef idx="0">
          <a:schemeClr val="accent2"/>
        </a:lnRef>
        <a:fillRef idx="3">
          <a:schemeClr val="accent2"/>
        </a:fillRef>
        <a:effectRef idx="3">
          <a:schemeClr val="accent2"/>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r"/>
          <a:r>
            <a:rPr lang="en-IN" b="1"/>
            <a:t>AVG</a:t>
          </a:r>
          <a:r>
            <a:rPr lang="en-IN" b="1" baseline="0"/>
            <a:t> </a:t>
          </a:r>
          <a:r>
            <a:rPr lang="en-IN" b="1"/>
            <a:t>ORDER VALUE: </a:t>
          </a:r>
          <a:r>
            <a:rPr lang="en-IN"/>
            <a:t>₹</a:t>
          </a:r>
          <a:r>
            <a:rPr lang="en-IN" sz="1800" b="1" i="0" u="none" strike="noStrike" kern="1200">
              <a:solidFill>
                <a:schemeClr val="lt1"/>
              </a:solidFill>
              <a:effectLst/>
              <a:latin typeface="+mn-lt"/>
              <a:ea typeface="+mn-ea"/>
              <a:cs typeface="+mn-cs"/>
            </a:rPr>
            <a:t>17865.02</a:t>
          </a:r>
          <a:r>
            <a:rPr lang="en-IN" b="1"/>
            <a:t> </a:t>
          </a:r>
        </a:p>
      </xdr:txBody>
    </xdr:sp>
    <xdr:clientData/>
  </xdr:twoCellAnchor>
  <xdr:twoCellAnchor>
    <xdr:from>
      <xdr:col>21</xdr:col>
      <xdr:colOff>312964</xdr:colOff>
      <xdr:row>3</xdr:row>
      <xdr:rowOff>1</xdr:rowOff>
    </xdr:from>
    <xdr:to>
      <xdr:col>28</xdr:col>
      <xdr:colOff>27213</xdr:colOff>
      <xdr:row>3</xdr:row>
      <xdr:rowOff>1197429</xdr:rowOff>
    </xdr:to>
    <xdr:sp macro="" textlink="">
      <xdr:nvSpPr>
        <xdr:cNvPr id="28" name="Rectangle: Rounded Corners 27">
          <a:extLst>
            <a:ext uri="{FF2B5EF4-FFF2-40B4-BE49-F238E27FC236}">
              <a16:creationId xmlns:a16="http://schemas.microsoft.com/office/drawing/2014/main" id="{6F5A69B4-5D9A-4EEC-8CED-3E2BC2971D28}"/>
            </a:ext>
          </a:extLst>
        </xdr:cNvPr>
        <xdr:cNvSpPr/>
      </xdr:nvSpPr>
      <xdr:spPr>
        <a:xfrm>
          <a:off x="13171714" y="1905001"/>
          <a:ext cx="4000499" cy="1197428"/>
        </a:xfrm>
        <a:prstGeom prst="roundRect">
          <a:avLst/>
        </a:prstGeom>
        <a:effectLst>
          <a:outerShdw blurRad="63500" dist="38100" dir="5400000" rotWithShape="0">
            <a:srgbClr val="000000">
              <a:alpha val="60000"/>
            </a:srgbClr>
          </a:outerShdw>
          <a:reflection blurRad="6350" stA="52000" endA="300" endPos="35000" dir="5400000" sy="-100000" algn="bl" rotWithShape="0"/>
        </a:effectLst>
        <a:scene3d>
          <a:camera prst="orthographicFront">
            <a:rot lat="0" lon="0" rev="0"/>
          </a:camera>
          <a:lightRig rig="threePt" dir="tl"/>
        </a:scene3d>
        <a:sp3d prstMaterial="plastic">
          <a:bevelT w="165100" prst="coolSlant"/>
        </a:sp3d>
      </xdr:spPr>
      <xdr:style>
        <a:lnRef idx="0">
          <a:schemeClr val="accent2"/>
        </a:lnRef>
        <a:fillRef idx="3">
          <a:schemeClr val="accent2"/>
        </a:fillRef>
        <a:effectRef idx="3">
          <a:schemeClr val="accent2"/>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r"/>
          <a:r>
            <a:rPr lang="en-IN" b="1"/>
            <a:t>TOTAL PROFIT : ₹</a:t>
          </a:r>
          <a:r>
            <a:rPr lang="en-IN" sz="1800" b="1" i="0" u="none" strike="noStrike" kern="1200">
              <a:solidFill>
                <a:schemeClr val="lt1"/>
              </a:solidFill>
              <a:effectLst/>
              <a:latin typeface="+mn-lt"/>
              <a:ea typeface="+mn-ea"/>
              <a:cs typeface="+mn-cs"/>
            </a:rPr>
            <a:t>23965</a:t>
          </a:r>
          <a:r>
            <a:rPr lang="en-IN" b="1"/>
            <a:t> </a:t>
          </a:r>
        </a:p>
      </xdr:txBody>
    </xdr:sp>
    <xdr:clientData/>
  </xdr:twoCellAnchor>
  <xdr:twoCellAnchor editAs="oneCell">
    <xdr:from>
      <xdr:col>21</xdr:col>
      <xdr:colOff>476249</xdr:colOff>
      <xdr:row>3</xdr:row>
      <xdr:rowOff>54428</xdr:rowOff>
    </xdr:from>
    <xdr:to>
      <xdr:col>23</xdr:col>
      <xdr:colOff>166006</xdr:colOff>
      <xdr:row>3</xdr:row>
      <xdr:rowOff>968828</xdr:rowOff>
    </xdr:to>
    <xdr:pic>
      <xdr:nvPicPr>
        <xdr:cNvPr id="13" name="Graphic 12" descr="Money">
          <a:extLst>
            <a:ext uri="{FF2B5EF4-FFF2-40B4-BE49-F238E27FC236}">
              <a16:creationId xmlns:a16="http://schemas.microsoft.com/office/drawing/2014/main" id="{FBC4BA41-F732-4731-B4C9-771D44BB3F1F}"/>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13334999" y="1959428"/>
          <a:ext cx="914400" cy="914400"/>
        </a:xfrm>
        <a:prstGeom prst="rect">
          <a:avLst/>
        </a:prstGeom>
      </xdr:spPr>
    </xdr:pic>
    <xdr:clientData/>
  </xdr:twoCellAnchor>
  <xdr:twoCellAnchor editAs="oneCell">
    <xdr:from>
      <xdr:col>8</xdr:col>
      <xdr:colOff>244929</xdr:colOff>
      <xdr:row>3</xdr:row>
      <xdr:rowOff>149678</xdr:rowOff>
    </xdr:from>
    <xdr:to>
      <xdr:col>9</xdr:col>
      <xdr:colOff>547007</xdr:colOff>
      <xdr:row>3</xdr:row>
      <xdr:rowOff>1064078</xdr:rowOff>
    </xdr:to>
    <xdr:pic>
      <xdr:nvPicPr>
        <xdr:cNvPr id="15" name="Graphic 14" descr="Database">
          <a:extLst>
            <a:ext uri="{FF2B5EF4-FFF2-40B4-BE49-F238E27FC236}">
              <a16:creationId xmlns:a16="http://schemas.microsoft.com/office/drawing/2014/main" id="{5E4C6C50-D161-44AC-801D-661F34B65AA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5143500" y="2054678"/>
          <a:ext cx="914400" cy="914400"/>
        </a:xfrm>
        <a:prstGeom prst="rect">
          <a:avLst/>
        </a:prstGeom>
      </xdr:spPr>
    </xdr:pic>
    <xdr:clientData/>
  </xdr:twoCellAnchor>
  <xdr:twoCellAnchor editAs="oneCell">
    <xdr:from>
      <xdr:col>14</xdr:col>
      <xdr:colOff>598715</xdr:colOff>
      <xdr:row>3</xdr:row>
      <xdr:rowOff>176893</xdr:rowOff>
    </xdr:from>
    <xdr:to>
      <xdr:col>16</xdr:col>
      <xdr:colOff>288472</xdr:colOff>
      <xdr:row>3</xdr:row>
      <xdr:rowOff>1091293</xdr:rowOff>
    </xdr:to>
    <xdr:pic>
      <xdr:nvPicPr>
        <xdr:cNvPr id="20" name="Graphic 19" descr="Research">
          <a:extLst>
            <a:ext uri="{FF2B5EF4-FFF2-40B4-BE49-F238E27FC236}">
              <a16:creationId xmlns:a16="http://schemas.microsoft.com/office/drawing/2014/main" id="{769008F6-EEA8-45A6-8554-B73E8E38698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9171215" y="2081893"/>
          <a:ext cx="914400" cy="914400"/>
        </a:xfrm>
        <a:prstGeom prst="rect">
          <a:avLst/>
        </a:prstGeom>
      </xdr:spPr>
    </xdr:pic>
    <xdr:clientData/>
  </xdr:twoCellAnchor>
  <xdr:twoCellAnchor editAs="oneCell">
    <xdr:from>
      <xdr:col>2</xdr:col>
      <xdr:colOff>272142</xdr:colOff>
      <xdr:row>3</xdr:row>
      <xdr:rowOff>190500</xdr:rowOff>
    </xdr:from>
    <xdr:to>
      <xdr:col>4</xdr:col>
      <xdr:colOff>108856</xdr:colOff>
      <xdr:row>3</xdr:row>
      <xdr:rowOff>1104900</xdr:rowOff>
    </xdr:to>
    <xdr:pic>
      <xdr:nvPicPr>
        <xdr:cNvPr id="30" name="Graphic 29" descr="Upward trend">
          <a:extLst>
            <a:ext uri="{FF2B5EF4-FFF2-40B4-BE49-F238E27FC236}">
              <a16:creationId xmlns:a16="http://schemas.microsoft.com/office/drawing/2014/main" id="{2B35DDAF-406E-4996-BA3D-93CCF75F1B07}"/>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496785" y="2095500"/>
          <a:ext cx="1061357" cy="914400"/>
        </a:xfrm>
        <a:prstGeom prst="rect">
          <a:avLst/>
        </a:prstGeom>
      </xdr:spPr>
    </xdr:pic>
    <xdr:clientData/>
  </xdr:twoCellAnchor>
  <xdr:twoCellAnchor editAs="oneCell">
    <xdr:from>
      <xdr:col>0</xdr:col>
      <xdr:colOff>0</xdr:colOff>
      <xdr:row>41</xdr:row>
      <xdr:rowOff>25853</xdr:rowOff>
    </xdr:from>
    <xdr:to>
      <xdr:col>2</xdr:col>
      <xdr:colOff>54427</xdr:colOff>
      <xdr:row>54</xdr:row>
      <xdr:rowOff>136071</xdr:rowOff>
    </xdr:to>
    <mc:AlternateContent xmlns:mc="http://schemas.openxmlformats.org/markup-compatibility/2006" xmlns:a14="http://schemas.microsoft.com/office/drawing/2010/main">
      <mc:Choice Requires="a14">
        <xdr:graphicFrame macro="">
          <xdr:nvGraphicFramePr>
            <xdr:cNvPr id="32" name="City">
              <a:extLst>
                <a:ext uri="{FF2B5EF4-FFF2-40B4-BE49-F238E27FC236}">
                  <a16:creationId xmlns:a16="http://schemas.microsoft.com/office/drawing/2014/main" id="{E1A94CD9-CF56-4223-A3AC-34C83042810A}"/>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0" y="10952389"/>
              <a:ext cx="1279070" cy="25867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4</xdr:row>
      <xdr:rowOff>272143</xdr:rowOff>
    </xdr:from>
    <xdr:to>
      <xdr:col>2</xdr:col>
      <xdr:colOff>40821</xdr:colOff>
      <xdr:row>8</xdr:row>
      <xdr:rowOff>40821</xdr:rowOff>
    </xdr:to>
    <mc:AlternateContent xmlns:mc="http://schemas.openxmlformats.org/markup-compatibility/2006" xmlns:a14="http://schemas.microsoft.com/office/drawing/2010/main">
      <mc:Choice Requires="a14">
        <xdr:graphicFrame macro="">
          <xdr:nvGraphicFramePr>
            <xdr:cNvPr id="36" name="Category">
              <a:extLst>
                <a:ext uri="{FF2B5EF4-FFF2-40B4-BE49-F238E27FC236}">
                  <a16:creationId xmlns:a16="http://schemas.microsoft.com/office/drawing/2014/main" id="{6FC6B257-553B-42F9-BEA8-806B67D6DA09}"/>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0" y="3456214"/>
              <a:ext cx="1265464" cy="12246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26</xdr:row>
      <xdr:rowOff>81644</xdr:rowOff>
    </xdr:from>
    <xdr:to>
      <xdr:col>2</xdr:col>
      <xdr:colOff>54428</xdr:colOff>
      <xdr:row>40</xdr:row>
      <xdr:rowOff>182336</xdr:rowOff>
    </xdr:to>
    <mc:AlternateContent xmlns:mc="http://schemas.openxmlformats.org/markup-compatibility/2006" xmlns:a14="http://schemas.microsoft.com/office/drawing/2010/main">
      <mc:Choice Requires="a14">
        <xdr:graphicFrame macro="">
          <xdr:nvGraphicFramePr>
            <xdr:cNvPr id="37" name="Sub-Category">
              <a:extLst>
                <a:ext uri="{FF2B5EF4-FFF2-40B4-BE49-F238E27FC236}">
                  <a16:creationId xmlns:a16="http://schemas.microsoft.com/office/drawing/2014/main" id="{665EDFDB-0BA0-447E-98C1-3EE9B7E6578E}"/>
                </a:ext>
              </a:extLst>
            </xdr:cNvPr>
            <xdr:cNvGraphicFramePr/>
          </xdr:nvGraphicFramePr>
          <xdr:xfrm>
            <a:off x="0" y="0"/>
            <a:ext cx="0" cy="0"/>
          </xdr:xfrm>
          <a:graphic>
            <a:graphicData uri="http://schemas.microsoft.com/office/drawing/2010/slicer">
              <sle:slicer xmlns:sle="http://schemas.microsoft.com/office/drawing/2010/slicer" name="Sub-Category"/>
            </a:graphicData>
          </a:graphic>
        </xdr:graphicFrame>
      </mc:Choice>
      <mc:Fallback xmlns="">
        <xdr:sp macro="" textlink="">
          <xdr:nvSpPr>
            <xdr:cNvPr id="0" name=""/>
            <xdr:cNvSpPr>
              <a:spLocks noTextEdit="1"/>
            </xdr:cNvSpPr>
          </xdr:nvSpPr>
          <xdr:spPr>
            <a:xfrm>
              <a:off x="0" y="8150680"/>
              <a:ext cx="1279071" cy="276769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xdr:row>
      <xdr:rowOff>93893</xdr:rowOff>
    </xdr:from>
    <xdr:to>
      <xdr:col>2</xdr:col>
      <xdr:colOff>54428</xdr:colOff>
      <xdr:row>4</xdr:row>
      <xdr:rowOff>258540</xdr:rowOff>
    </xdr:to>
    <mc:AlternateContent xmlns:mc="http://schemas.openxmlformats.org/markup-compatibility/2006" xmlns:a14="http://schemas.microsoft.com/office/drawing/2010/main">
      <mc:Choice Requires="a14">
        <xdr:graphicFrame macro="">
          <xdr:nvGraphicFramePr>
            <xdr:cNvPr id="39" name="Quarters">
              <a:extLst>
                <a:ext uri="{FF2B5EF4-FFF2-40B4-BE49-F238E27FC236}">
                  <a16:creationId xmlns:a16="http://schemas.microsoft.com/office/drawing/2014/main" id="{819C6DF6-BF90-46B5-BE97-65CC088413B1}"/>
                </a:ext>
              </a:extLst>
            </xdr:cNvPr>
            <xdr:cNvGraphicFramePr/>
          </xdr:nvGraphicFramePr>
          <xdr:xfrm>
            <a:off x="0" y="0"/>
            <a:ext cx="0" cy="0"/>
          </xdr:xfrm>
          <a:graphic>
            <a:graphicData uri="http://schemas.microsoft.com/office/drawing/2010/slicer">
              <sle:slicer xmlns:sle="http://schemas.microsoft.com/office/drawing/2010/slicer" name="Quarters"/>
            </a:graphicData>
          </a:graphic>
        </xdr:graphicFrame>
      </mc:Choice>
      <mc:Fallback xmlns="">
        <xdr:sp macro="" textlink="">
          <xdr:nvSpPr>
            <xdr:cNvPr id="0" name=""/>
            <xdr:cNvSpPr>
              <a:spLocks noTextEdit="1"/>
            </xdr:cNvSpPr>
          </xdr:nvSpPr>
          <xdr:spPr>
            <a:xfrm>
              <a:off x="0" y="1998893"/>
              <a:ext cx="1279071" cy="14437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27214</xdr:colOff>
      <xdr:row>8</xdr:row>
      <xdr:rowOff>40822</xdr:rowOff>
    </xdr:from>
    <xdr:to>
      <xdr:col>2</xdr:col>
      <xdr:colOff>40821</xdr:colOff>
      <xdr:row>26</xdr:row>
      <xdr:rowOff>108858</xdr:rowOff>
    </xdr:to>
    <mc:AlternateContent xmlns:mc="http://schemas.openxmlformats.org/markup-compatibility/2006" xmlns:a14="http://schemas.microsoft.com/office/drawing/2010/main">
      <mc:Choice Requires="a14">
        <xdr:graphicFrame macro="">
          <xdr:nvGraphicFramePr>
            <xdr:cNvPr id="31" name="State">
              <a:extLst>
                <a:ext uri="{FF2B5EF4-FFF2-40B4-BE49-F238E27FC236}">
                  <a16:creationId xmlns:a16="http://schemas.microsoft.com/office/drawing/2014/main" id="{A3D9D9E1-E6AC-4997-804A-75015DEEEE9C}"/>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27214" y="4680858"/>
              <a:ext cx="1238250" cy="34970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149679</xdr:colOff>
      <xdr:row>37</xdr:row>
      <xdr:rowOff>136071</xdr:rowOff>
    </xdr:from>
    <xdr:to>
      <xdr:col>20</xdr:col>
      <xdr:colOff>367392</xdr:colOff>
      <xdr:row>54</xdr:row>
      <xdr:rowOff>122463</xdr:rowOff>
    </xdr:to>
    <xdr:graphicFrame macro="">
      <xdr:nvGraphicFramePr>
        <xdr:cNvPr id="29" name="Chart 28">
          <a:extLst>
            <a:ext uri="{FF2B5EF4-FFF2-40B4-BE49-F238E27FC236}">
              <a16:creationId xmlns:a16="http://schemas.microsoft.com/office/drawing/2014/main" id="{870A50BA-EEFB-413B-923B-1937E2A71F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123825</xdr:colOff>
      <xdr:row>12</xdr:row>
      <xdr:rowOff>4762</xdr:rowOff>
    </xdr:from>
    <xdr:to>
      <xdr:col>10</xdr:col>
      <xdr:colOff>333375</xdr:colOff>
      <xdr:row>26</xdr:row>
      <xdr:rowOff>80962</xdr:rowOff>
    </xdr:to>
    <xdr:graphicFrame macro="">
      <xdr:nvGraphicFramePr>
        <xdr:cNvPr id="2" name="Chart 1">
          <a:extLst>
            <a:ext uri="{FF2B5EF4-FFF2-40B4-BE49-F238E27FC236}">
              <a16:creationId xmlns:a16="http://schemas.microsoft.com/office/drawing/2014/main" id="{AAF0F0FD-BD56-4151-BF5D-785CA3B5EE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133349</xdr:colOff>
      <xdr:row>0</xdr:row>
      <xdr:rowOff>0</xdr:rowOff>
    </xdr:from>
    <xdr:to>
      <xdr:col>10</xdr:col>
      <xdr:colOff>333374</xdr:colOff>
      <xdr:row>11</xdr:row>
      <xdr:rowOff>147638</xdr:rowOff>
    </xdr:to>
    <xdr:graphicFrame macro="">
      <xdr:nvGraphicFramePr>
        <xdr:cNvPr id="3" name="Chart 2">
          <a:extLst>
            <a:ext uri="{FF2B5EF4-FFF2-40B4-BE49-F238E27FC236}">
              <a16:creationId xmlns:a16="http://schemas.microsoft.com/office/drawing/2014/main" id="{D5C08DC0-8771-4625-A31F-3CB3BC61AB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57149</xdr:colOff>
      <xdr:row>0</xdr:row>
      <xdr:rowOff>61912</xdr:rowOff>
    </xdr:from>
    <xdr:to>
      <xdr:col>12</xdr:col>
      <xdr:colOff>9524</xdr:colOff>
      <xdr:row>14</xdr:row>
      <xdr:rowOff>76200</xdr:rowOff>
    </xdr:to>
    <xdr:graphicFrame macro="">
      <xdr:nvGraphicFramePr>
        <xdr:cNvPr id="2" name="Chart 1">
          <a:extLst>
            <a:ext uri="{FF2B5EF4-FFF2-40B4-BE49-F238E27FC236}">
              <a16:creationId xmlns:a16="http://schemas.microsoft.com/office/drawing/2014/main" id="{996F79D4-E842-4991-99B7-A54E2E9754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428625</xdr:colOff>
      <xdr:row>6</xdr:row>
      <xdr:rowOff>61912</xdr:rowOff>
    </xdr:from>
    <xdr:to>
      <xdr:col>9</xdr:col>
      <xdr:colOff>171450</xdr:colOff>
      <xdr:row>20</xdr:row>
      <xdr:rowOff>138112</xdr:rowOff>
    </xdr:to>
    <mc:AlternateContent xmlns:mc="http://schemas.openxmlformats.org/markup-compatibility/2006">
      <mc:Choice xmlns:cx4="http://schemas.microsoft.com/office/drawing/2016/5/10/chartex" Requires="cx4">
        <xdr:graphicFrame macro="">
          <xdr:nvGraphicFramePr>
            <xdr:cNvPr id="2" name="Chart 1">
              <a:extLst>
                <a:ext uri="{FF2B5EF4-FFF2-40B4-BE49-F238E27FC236}">
                  <a16:creationId xmlns:a16="http://schemas.microsoft.com/office/drawing/2014/main" id="{A538DF88-5ACA-4A03-9FA5-0CCEEEA3D6C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295525" y="1204912"/>
              <a:ext cx="4467225"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6</xdr:col>
      <xdr:colOff>247650</xdr:colOff>
      <xdr:row>14</xdr:row>
      <xdr:rowOff>4762</xdr:rowOff>
    </xdr:from>
    <xdr:to>
      <xdr:col>13</xdr:col>
      <xdr:colOff>552450</xdr:colOff>
      <xdr:row>28</xdr:row>
      <xdr:rowOff>80962</xdr:rowOff>
    </xdr:to>
    <xdr:graphicFrame macro="">
      <xdr:nvGraphicFramePr>
        <xdr:cNvPr id="3" name="Chart 2">
          <a:extLst>
            <a:ext uri="{FF2B5EF4-FFF2-40B4-BE49-F238E27FC236}">
              <a16:creationId xmlns:a16="http://schemas.microsoft.com/office/drawing/2014/main" id="{03AD95BE-8040-4C59-8FB3-6B037D5B01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219075</xdr:colOff>
      <xdr:row>0</xdr:row>
      <xdr:rowOff>0</xdr:rowOff>
    </xdr:from>
    <xdr:to>
      <xdr:col>13</xdr:col>
      <xdr:colOff>523875</xdr:colOff>
      <xdr:row>13</xdr:row>
      <xdr:rowOff>161925</xdr:rowOff>
    </xdr:to>
    <xdr:graphicFrame macro="">
      <xdr:nvGraphicFramePr>
        <xdr:cNvPr id="4" name="Chart 3">
          <a:extLst>
            <a:ext uri="{FF2B5EF4-FFF2-40B4-BE49-F238E27FC236}">
              <a16:creationId xmlns:a16="http://schemas.microsoft.com/office/drawing/2014/main" id="{82FAAA66-26E2-427E-AA66-CEF5B053BB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314324</xdr:colOff>
      <xdr:row>1</xdr:row>
      <xdr:rowOff>38100</xdr:rowOff>
    </xdr:from>
    <xdr:to>
      <xdr:col>10</xdr:col>
      <xdr:colOff>314324</xdr:colOff>
      <xdr:row>15</xdr:row>
      <xdr:rowOff>114300</xdr:rowOff>
    </xdr:to>
    <xdr:graphicFrame macro="">
      <xdr:nvGraphicFramePr>
        <xdr:cNvPr id="3" name="Chart 2">
          <a:extLst>
            <a:ext uri="{FF2B5EF4-FFF2-40B4-BE49-F238E27FC236}">
              <a16:creationId xmlns:a16="http://schemas.microsoft.com/office/drawing/2014/main" id="{147006F7-CE88-445A-B3C4-B65190972F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552449</xdr:colOff>
      <xdr:row>1</xdr:row>
      <xdr:rowOff>23811</xdr:rowOff>
    </xdr:from>
    <xdr:to>
      <xdr:col>11</xdr:col>
      <xdr:colOff>85724</xdr:colOff>
      <xdr:row>13</xdr:row>
      <xdr:rowOff>0</xdr:rowOff>
    </xdr:to>
    <xdr:graphicFrame macro="">
      <xdr:nvGraphicFramePr>
        <xdr:cNvPr id="2" name="Chart 1">
          <a:extLst>
            <a:ext uri="{FF2B5EF4-FFF2-40B4-BE49-F238E27FC236}">
              <a16:creationId xmlns:a16="http://schemas.microsoft.com/office/drawing/2014/main" id="{A85124F8-594C-4C2A-AF20-CDD9CACF30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381001</xdr:colOff>
      <xdr:row>0</xdr:row>
      <xdr:rowOff>0</xdr:rowOff>
    </xdr:from>
    <xdr:to>
      <xdr:col>6</xdr:col>
      <xdr:colOff>276226</xdr:colOff>
      <xdr:row>14</xdr:row>
      <xdr:rowOff>76200</xdr:rowOff>
    </xdr:to>
    <xdr:graphicFrame macro="">
      <xdr:nvGraphicFramePr>
        <xdr:cNvPr id="2" name="Chart 1">
          <a:extLst>
            <a:ext uri="{FF2B5EF4-FFF2-40B4-BE49-F238E27FC236}">
              <a16:creationId xmlns:a16="http://schemas.microsoft.com/office/drawing/2014/main" id="{4FA1221B-E901-4745-92B7-B458BB8C0F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328612</xdr:colOff>
      <xdr:row>0</xdr:row>
      <xdr:rowOff>0</xdr:rowOff>
    </xdr:from>
    <xdr:to>
      <xdr:col>10</xdr:col>
      <xdr:colOff>495299</xdr:colOff>
      <xdr:row>14</xdr:row>
      <xdr:rowOff>76200</xdr:rowOff>
    </xdr:to>
    <xdr:graphicFrame macro="">
      <xdr:nvGraphicFramePr>
        <xdr:cNvPr id="5" name="Chart 4">
          <a:extLst>
            <a:ext uri="{FF2B5EF4-FFF2-40B4-BE49-F238E27FC236}">
              <a16:creationId xmlns:a16="http://schemas.microsoft.com/office/drawing/2014/main" id="{B627CCB2-D26D-4DDC-A1A1-94410EE8A1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361950</xdr:colOff>
      <xdr:row>0</xdr:row>
      <xdr:rowOff>19050</xdr:rowOff>
    </xdr:from>
    <xdr:to>
      <xdr:col>14</xdr:col>
      <xdr:colOff>314325</xdr:colOff>
      <xdr:row>14</xdr:row>
      <xdr:rowOff>95250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4ED35A81-33FB-4F0C-88FF-8714F917096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72025" y="190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4489.63005104167" createdVersion="6" refreshedVersion="6" minRefreshableVersion="3" recordCount="500" xr:uid="{D98449C8-7F9D-49AA-82C3-F3302E200F1E}">
  <cacheSource type="worksheet">
    <worksheetSource ref="A1:Q501" sheet="DATA"/>
  </cacheSource>
  <cacheFields count="19">
    <cacheField name="Order ID" numFmtId="0">
      <sharedItems/>
    </cacheField>
    <cacheField name="Order Date" numFmtId="164">
      <sharedItems containsSemiMixedTypes="0" containsNonDate="0" containsDate="1" containsString="0" minDate="2018-04-01T00:00:00" maxDate="2019-04-01T00:00:00" count="307">
        <d v="2018-04-01T00:00:00"/>
        <d v="2018-04-03T00:00:00"/>
        <d v="2018-04-05T00:00:00"/>
        <d v="2018-04-06T00:00:00"/>
        <d v="2018-04-08T00:00:00"/>
        <d v="2018-04-09T00:00:00"/>
        <d v="2018-04-11T00:00:00"/>
        <d v="2018-04-12T00:00:00"/>
        <d v="2018-04-13T00:00:00"/>
        <d v="2018-04-15T00:00:00"/>
        <d v="2018-04-17T00:00:00"/>
        <d v="2018-04-18T00:00:00"/>
        <d v="2018-04-20T00:00:00"/>
        <d v="2018-04-22T00:00:00"/>
        <d v="2018-04-23T00:00:00"/>
        <d v="2018-04-24T00:00:00"/>
        <d v="2018-04-25T00:00:00"/>
        <d v="2018-04-26T00:00:00"/>
        <d v="2018-04-27T00:00:00"/>
        <d v="2018-04-28T00:00:00"/>
        <d v="2018-04-29T00:00:00"/>
        <d v="2018-04-30T00:00:00"/>
        <d v="2018-05-01T00:00:00"/>
        <d v="2018-05-03T00:00:00"/>
        <d v="2018-05-04T00:00:00"/>
        <d v="2018-05-05T00:00:00"/>
        <d v="2018-05-06T00:00:00"/>
        <d v="2018-05-07T00:00:00"/>
        <d v="2018-05-08T00:00:00"/>
        <d v="2018-05-10T00:00:00"/>
        <d v="2018-05-11T00:00:00"/>
        <d v="2018-05-13T00:00:00"/>
        <d v="2018-05-14T00:00:00"/>
        <d v="2018-05-15T00:00:00"/>
        <d v="2018-05-16T00:00:00"/>
        <d v="2018-05-17T00:00:00"/>
        <d v="2018-05-19T00:00:00"/>
        <d v="2018-05-20T00:00:00"/>
        <d v="2018-05-21T00:00:00"/>
        <d v="2018-05-22T00:00:00"/>
        <d v="2018-05-23T00:00:00"/>
        <d v="2018-05-24T00:00:00"/>
        <d v="2018-05-25T00:00:00"/>
        <d v="2018-05-27T00:00:00"/>
        <d v="2018-05-28T00:00:00"/>
        <d v="2018-05-31T00:00:00"/>
        <d v="2018-06-01T00:00:00"/>
        <d v="2018-06-02T00:00:00"/>
        <d v="2018-06-03T00:00:00"/>
        <d v="2018-06-04T00:00:00"/>
        <d v="2018-06-07T00:00:00"/>
        <d v="2018-06-08T00:00:00"/>
        <d v="2018-06-09T00:00:00"/>
        <d v="2018-06-10T00:00:00"/>
        <d v="2018-06-11T00:00:00"/>
        <d v="2018-06-14T00:00:00"/>
        <d v="2018-06-15T00:00:00"/>
        <d v="2018-06-16T00:00:00"/>
        <d v="2018-06-17T00:00:00"/>
        <d v="2018-06-18T00:00:00"/>
        <d v="2018-06-21T00:00:00"/>
        <d v="2018-06-22T00:00:00"/>
        <d v="2018-06-23T00:00:00"/>
        <d v="2018-06-24T00:00:00"/>
        <d v="2018-06-25T00:00:00"/>
        <d v="2018-06-26T00:00:00"/>
        <d v="2018-06-27T00:00:00"/>
        <d v="2018-06-28T00:00:00"/>
        <d v="2018-06-29T00:00:00"/>
        <d v="2018-06-30T00:00:00"/>
        <d v="2018-07-01T00:00:00"/>
        <d v="2018-07-05T00:00:00"/>
        <d v="2018-07-06T00:00:00"/>
        <d v="2018-07-07T00:00:00"/>
        <d v="2018-07-08T00:00:00"/>
        <d v="2018-07-09T00:00:00"/>
        <d v="2018-07-10T00:00:00"/>
        <d v="2018-07-11T00:00:00"/>
        <d v="2018-07-12T00:00:00"/>
        <d v="2018-07-15T00:00:00"/>
        <d v="2018-07-16T00:00:00"/>
        <d v="2018-07-17T00:00:00"/>
        <d v="2018-07-18T00:00:00"/>
        <d v="2018-07-19T00:00:00"/>
        <d v="2018-07-20T00:00:00"/>
        <d v="2018-07-21T00:00:00"/>
        <d v="2018-07-22T00:00:00"/>
        <d v="2018-07-26T00:00:00"/>
        <d v="2018-07-27T00:00:00"/>
        <d v="2018-07-28T00:00:00"/>
        <d v="2018-07-29T00:00:00"/>
        <d v="2018-07-30T00:00:00"/>
        <d v="2018-07-31T00:00:00"/>
        <d v="2018-08-01T00:00:00"/>
        <d v="2018-08-02T00:00:00"/>
        <d v="2018-08-03T00:00:00"/>
        <d v="2018-08-07T00:00:00"/>
        <d v="2018-08-08T00:00:00"/>
        <d v="2018-08-09T00:00:00"/>
        <d v="2018-08-10T00:00:00"/>
        <d v="2018-08-11T00:00:00"/>
        <d v="2018-08-12T00:00:00"/>
        <d v="2018-08-13T00:00:00"/>
        <d v="2018-08-14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6T00:00:00"/>
        <d v="2018-09-07T00:00:00"/>
        <d v="2018-09-08T00:00:00"/>
        <d v="2018-09-09T00:00:00"/>
        <d v="2018-09-10T00:00:00"/>
        <d v="2018-09-11T00:00:00"/>
        <d v="2018-09-12T00:00:00"/>
        <d v="2018-09-13T00:00:00"/>
        <d v="2018-09-14T00:00:00"/>
        <d v="2018-09-15T00:00:00"/>
        <d v="2018-09-19T00:00:00"/>
        <d v="2018-09-20T00:00:00"/>
        <d v="2018-09-21T00:00:00"/>
        <d v="2018-09-22T00:00:00"/>
        <d v="2018-09-23T00:00:00"/>
        <d v="2018-09-24T00:00:00"/>
        <d v="2018-09-30T00:00:00"/>
        <d v="2018-10-01T00:00:00"/>
        <d v="2018-10-05T00:00:00"/>
        <d v="2018-10-06T00:00:00"/>
        <d v="2018-10-07T00:00:00"/>
        <d v="2018-10-08T00:00:00"/>
        <d v="2018-10-09T00:00:00"/>
        <d v="2018-10-10T00:00:00"/>
        <d v="2018-10-12T00:00:00"/>
        <d v="2018-10-13T00:00:00"/>
        <d v="2018-10-14T00:00:00"/>
        <d v="2018-10-15T00:00:00"/>
        <d v="2018-10-16T00:00:00"/>
        <d v="2018-10-18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10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6T00:00:00"/>
        <d v="2019-01-17T00:00:00"/>
        <d v="2019-01-18T00:00:00"/>
        <d v="2019-01-19T00:00:00"/>
        <d v="2019-01-20T00:00:00"/>
        <d v="2019-01-21T00:00:00"/>
        <d v="2019-01-22T00:00:00"/>
        <d v="2019-01-23T00:00:00"/>
        <d v="2019-01-24T00:00:00"/>
        <d v="2019-01-25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sharedItems>
      <fieldGroup par="18" base="1">
        <rangePr groupBy="months" startDate="2018-04-01T00:00:00" endDate="2019-04-01T00:00:00"/>
        <groupItems count="14">
          <s v="&lt;01-04-2018"/>
          <s v="Jan"/>
          <s v="Feb"/>
          <s v="Mar"/>
          <s v="Apr"/>
          <s v="May"/>
          <s v="Jun"/>
          <s v="Jul"/>
          <s v="Aug"/>
          <s v="Sep"/>
          <s v="Oct"/>
          <s v="Nov"/>
          <s v="Dec"/>
          <s v="&gt;01-04-2019"/>
        </groupItems>
      </fieldGroup>
    </cacheField>
    <cacheField name="CustomerName" numFmtId="0">
      <sharedItems/>
    </cacheField>
    <cacheField name="State" numFmtId="0">
      <sharedItems count="19">
        <s v="Gujarat"/>
        <s v="Maharashtra"/>
        <s v="Madhya Pradesh"/>
        <s v="Rajasthan"/>
        <s v="West Bengal"/>
        <s v="Karnataka"/>
        <s v="Jammu and Kashmir"/>
        <s v="Tamil Nadu"/>
        <s v="Uttar Pradesh"/>
        <s v="Bihar"/>
        <s v="Kerala "/>
        <s v="Punjab"/>
        <s v="Haryana"/>
        <s v="Himachal Pradesh"/>
        <s v="Sikkim"/>
        <s v="Goa"/>
        <s v="Nagaland"/>
        <s v="Andhra Pradesh"/>
        <s v="Delhi"/>
      </sharedItems>
    </cacheField>
    <cacheField name="City" numFmtId="0">
      <sharedItems count="24">
        <s v="Ahmedabad"/>
        <s v="Pune"/>
        <s v="Bhopal"/>
        <s v="Jaipur"/>
        <s v="Kolkata"/>
        <s v="Bangalore"/>
        <s v="Kashmir"/>
        <s v="Chennai"/>
        <s v="Lucknow"/>
        <s v="Patna"/>
        <s v="Thiruvananthapuram"/>
        <s v="Chandigarh"/>
        <s v="Simla"/>
        <s v="Gangtok"/>
        <s v="Goa"/>
        <s v="Kohima"/>
        <s v="Hyderabad"/>
        <s v="Mumbai"/>
        <s v="Indore"/>
        <s v="Surat"/>
        <s v="Udaipur"/>
        <s v="Allahabad"/>
        <s v="Amritsar"/>
        <s v="Delhi"/>
      </sharedItems>
    </cacheField>
    <cacheField name="Amount" numFmtId="0">
      <sharedItems containsSemiMixedTypes="0" containsString="0" containsNumber="1" containsInteger="1" minValue="6" maxValue="8502"/>
    </cacheField>
    <cacheField name="Profit" numFmtId="0">
      <sharedItems containsSemiMixedTypes="0" containsString="0" containsNumber="1" containsInteger="1" minValue="-1836" maxValue="1970" count="337">
        <n v="-1218"/>
        <n v="975"/>
        <n v="-180"/>
        <n v="22"/>
        <n v="0"/>
        <n v="4"/>
        <n v="15"/>
        <n v="-1456"/>
        <n v="24"/>
        <n v="-746"/>
        <n v="-59"/>
        <n v="-55"/>
        <n v="42"/>
        <n v="20"/>
        <n v="-48"/>
        <n v="-270"/>
        <n v="127"/>
        <n v="90"/>
        <n v="46"/>
        <n v="38"/>
        <n v="3"/>
        <n v="12"/>
        <n v="-290"/>
        <n v="-39"/>
        <n v="-4"/>
        <n v="421"/>
        <n v="-211"/>
        <n v="-89"/>
        <n v="-2"/>
        <n v="-217"/>
        <n v="-83"/>
        <n v="48"/>
        <n v="113"/>
        <n v="14"/>
        <n v="29"/>
        <n v="-153"/>
        <n v="-348"/>
        <n v="-6"/>
        <n v="26"/>
        <n v="-173"/>
        <n v="-92"/>
        <n v="-195"/>
        <n v="-8"/>
        <n v="-77"/>
        <n v="-25"/>
        <n v="-799"/>
        <n v="-237"/>
        <n v="-324"/>
        <n v="-406"/>
        <n v="-182"/>
        <n v="-489"/>
        <n v="1021"/>
        <n v="-293"/>
        <n v="9"/>
        <n v="72"/>
        <n v="-78"/>
        <n v="-276"/>
        <n v="-100"/>
        <n v="138"/>
        <n v="-223"/>
        <n v="-113"/>
        <n v="-916"/>
        <n v="245"/>
        <n v="17"/>
        <n v="-66"/>
        <n v="-15"/>
        <n v="-149"/>
        <n v="-12"/>
        <n v="-93"/>
        <n v="-304"/>
        <n v="-74"/>
        <n v="-50"/>
        <n v="-575"/>
        <n v="-73"/>
        <n v="76"/>
        <n v="112"/>
        <n v="-572"/>
        <n v="-345"/>
        <n v="10"/>
        <n v="28"/>
        <n v="-535"/>
        <n v="43"/>
        <n v="-207"/>
        <n v="-292"/>
        <n v="-652"/>
        <n v="-71"/>
        <n v="-110"/>
        <n v="-94"/>
        <n v="-370"/>
        <n v="-449"/>
        <n v="-63"/>
        <n v="-11"/>
        <n v="-146"/>
        <n v="-18"/>
        <n v="-134"/>
        <n v="-58"/>
        <n v="-275"/>
        <n v="137"/>
        <n v="193"/>
        <n v="146"/>
        <n v="-35"/>
        <n v="-7"/>
        <n v="-97"/>
        <n v="-51"/>
        <n v="-17"/>
        <n v="-128"/>
        <n v="66"/>
        <n v="-273"/>
        <n v="-439"/>
        <n v="-685"/>
        <n v="-154"/>
        <n v="-5"/>
        <n v="-19"/>
        <n v="-10"/>
        <n v="-111"/>
        <n v="-56"/>
        <n v="-45"/>
        <n v="-236"/>
        <n v="-254"/>
        <n v="-297"/>
        <n v="16"/>
        <n v="395"/>
        <n v="-82"/>
        <n v="-278"/>
        <n v="241"/>
        <n v="-235"/>
        <n v="-676"/>
        <n v="354"/>
        <n v="-870"/>
        <n v="55"/>
        <n v="-9"/>
        <n v="-193"/>
        <n v="984"/>
        <n v="-528"/>
        <n v="-52"/>
        <n v="-121"/>
        <n v="-443"/>
        <n v="59"/>
        <n v="106"/>
        <n v="-257"/>
        <n v="-20"/>
        <n v="-159"/>
        <n v="-553"/>
        <n v="-980"/>
        <n v="-41"/>
        <n v="-900"/>
        <n v="-22"/>
        <n v="-42"/>
        <n v="121"/>
        <n v="196"/>
        <n v="-320"/>
        <n v="-99"/>
        <n v="-3"/>
        <n v="80"/>
        <n v="-212"/>
        <n v="37"/>
        <n v="-21"/>
        <n v="-566"/>
        <n v="-927"/>
        <n v="-1836"/>
        <n v="-225"/>
        <n v="-60"/>
        <n v="-37"/>
        <n v="-647"/>
        <n v="820"/>
        <n v="62"/>
        <n v="-114"/>
        <n v="6"/>
        <n v="25"/>
        <n v="78"/>
        <n v="339"/>
        <n v="52"/>
        <n v="47"/>
        <n v="202"/>
        <n v="204"/>
        <n v="89"/>
        <n v="73"/>
        <n v="49"/>
        <n v="1"/>
        <n v="21"/>
        <n v="13"/>
        <n v="380"/>
        <n v="386"/>
        <n v="261"/>
        <n v="141"/>
        <n v="873"/>
        <n v="254"/>
        <n v="116"/>
        <n v="5"/>
        <n v="39"/>
        <n v="65"/>
        <n v="50"/>
        <n v="390"/>
        <n v="486"/>
        <n v="199"/>
        <n v="11"/>
        <n v="370"/>
        <n v="117"/>
        <n v="8"/>
        <n v="451"/>
        <n v="7"/>
        <n v="296"/>
        <n v="79"/>
        <n v="123"/>
        <n v="685"/>
        <n v="343"/>
        <n v="290"/>
        <n v="970"/>
        <n v="526"/>
        <n v="1432"/>
        <n v="130"/>
        <n v="264"/>
        <n v="868"/>
        <n v="253"/>
        <n v="-38"/>
        <n v="745"/>
        <n v="87"/>
        <n v="-1"/>
        <n v="278"/>
        <n v="208"/>
        <n v="27"/>
        <n v="455"/>
        <n v="54"/>
        <n v="609"/>
        <n v="672"/>
        <n v="400"/>
        <n v="19"/>
        <n v="2"/>
        <n v="139"/>
        <n v="240"/>
        <n v="219"/>
        <n v="64"/>
        <n v="207"/>
        <n v="30"/>
        <n v="376"/>
        <n v="93"/>
        <n v="190"/>
        <n v="239"/>
        <n v="394"/>
        <n v="41"/>
        <n v="132"/>
        <n v="95"/>
        <n v="243"/>
        <n v="287"/>
        <n v="143"/>
        <n v="450"/>
        <n v="-265"/>
        <n v="165"/>
        <n v="122"/>
        <n v="501"/>
        <n v="-67"/>
        <n v="18"/>
        <n v="966"/>
        <n v="316"/>
        <n v="173"/>
        <n v="-36"/>
        <n v="-14"/>
        <n v="-556"/>
        <n v="33"/>
        <n v="512"/>
        <n v="352"/>
        <n v="92"/>
        <n v="-23"/>
        <n v="420"/>
        <n v="68"/>
        <n v="23"/>
        <n v="77"/>
        <n v="268"/>
        <n v="516"/>
        <n v="295"/>
        <n v="391"/>
        <n v="131"/>
        <n v="669"/>
        <n v="67"/>
        <n v="57"/>
        <n v="627"/>
        <n v="-140"/>
        <n v="154"/>
        <n v="660"/>
        <n v="234"/>
        <n v="251"/>
        <n v="398"/>
        <n v="83"/>
        <n v="1970"/>
        <n v="84"/>
        <n v="144"/>
        <n v="377"/>
        <n v="-122"/>
        <n v="97"/>
        <n v="310"/>
        <n v="156"/>
        <n v="32"/>
        <n v="864"/>
        <n v="342"/>
        <n v="275"/>
        <n v="247"/>
        <n v="-28"/>
        <n v="128"/>
        <n v="573"/>
        <n v="140"/>
        <n v="34"/>
        <n v="44"/>
        <n v="136"/>
        <n v="61"/>
        <n v="115"/>
        <n v="175"/>
        <n v="102"/>
        <n v="-1303"/>
        <n v="490"/>
        <n v="583"/>
        <n v="237"/>
        <n v="183"/>
        <n v="285"/>
        <n v="100"/>
        <n v="126"/>
        <n v="157"/>
        <n v="505"/>
        <n v="440"/>
        <n v="906"/>
        <n v="454"/>
        <n v="402"/>
        <n v="683"/>
        <n v="225"/>
        <n v="404"/>
        <n v="387"/>
        <n v="216"/>
        <n v="889"/>
        <n v="35"/>
        <n v="-328"/>
        <n v="653"/>
        <n v="120"/>
        <n v="119"/>
        <n v="1020"/>
        <n v="-504"/>
        <n v="350"/>
        <n v="859"/>
        <n v="256"/>
      </sharedItems>
    </cacheField>
    <cacheField name="Quantity" numFmtId="0">
      <sharedItems containsSemiMixedTypes="0" containsString="0" containsNumber="1" containsInteger="1" minValue="1" maxValue="57" count="45">
        <n v="19"/>
        <n v="22"/>
        <n v="25"/>
        <n v="11"/>
        <n v="7"/>
        <n v="2"/>
        <n v="4"/>
        <n v="8"/>
        <n v="24"/>
        <n v="9"/>
        <n v="6"/>
        <n v="5"/>
        <n v="16"/>
        <n v="3"/>
        <n v="1"/>
        <n v="13"/>
        <n v="10"/>
        <n v="21"/>
        <n v="17"/>
        <n v="14"/>
        <n v="31"/>
        <n v="28"/>
        <n v="27"/>
        <n v="45"/>
        <n v="39"/>
        <n v="43"/>
        <n v="18"/>
        <n v="23"/>
        <n v="12"/>
        <n v="15"/>
        <n v="30"/>
        <n v="32"/>
        <n v="38"/>
        <n v="47"/>
        <n v="37"/>
        <n v="26"/>
        <n v="36"/>
        <n v="34"/>
        <n v="20"/>
        <n v="29"/>
        <n v="46"/>
        <n v="40"/>
        <n v="33"/>
        <n v="49"/>
        <n v="57"/>
      </sharedItems>
    </cacheField>
    <cacheField name="Sales" numFmtId="0">
      <sharedItems containsSemiMixedTypes="0" containsString="0" containsNumber="1" containsInteger="1" minValue="6" maxValue="484614" count="464">
        <n v="27151"/>
        <n v="85558"/>
        <n v="50625"/>
        <n v="2442"/>
        <n v="525"/>
        <n v="174"/>
        <n v="200"/>
        <n v="56107"/>
        <n v="4080"/>
        <n v="50520"/>
        <n v="320"/>
        <n v="518"/>
        <n v="14427"/>
        <n v="3552"/>
        <n v="340"/>
        <n v="3104"/>
        <n v="1525"/>
        <n v="1122"/>
        <n v="2824"/>
        <n v="193"/>
        <n v="8734"/>
        <n v="1602"/>
        <n v="6045"/>
        <n v="78"/>
        <n v="7910"/>
        <n v="4596"/>
        <n v="220"/>
        <n v="1040"/>
        <n v="4680"/>
        <n v="10626"/>
        <n v="178"/>
        <n v="38"/>
        <n v="14560"/>
        <n v="1167"/>
        <n v="3560"/>
        <n v="3185"/>
        <n v="351"/>
        <n v="34544"/>
        <n v="4887"/>
        <n v="9576"/>
        <n v="22"/>
        <n v="4774"/>
        <n v="24599"/>
        <n v="608"/>
        <n v="9450"/>
        <n v="40"/>
        <n v="168"/>
        <n v="3150"/>
        <n v="54"/>
        <n v="87110"/>
        <n v="50456"/>
        <n v="13311"/>
        <n v="199530"/>
        <n v="29064"/>
        <n v="41145"/>
        <n v="167485"/>
        <n v="31787"/>
        <n v="1036"/>
        <n v="735"/>
        <n v="8636"/>
        <n v="6930"/>
        <n v="588"/>
        <n v="14130"/>
        <n v="664"/>
        <n v="6538"/>
        <n v="46608"/>
        <n v="369"/>
        <n v="1220"/>
        <n v="6144"/>
        <n v="2496"/>
        <n v="27"/>
        <n v="5130"/>
        <n v="85"/>
        <n v="8361"/>
        <n v="43020"/>
        <n v="20"/>
        <n v="3400"/>
        <n v="76"/>
        <n v="219"/>
        <n v="82777"/>
        <n v="5995"/>
        <n v="22407"/>
        <n v="268"/>
        <n v="10668"/>
        <n v="27962"/>
        <n v="12390"/>
        <n v="1760"/>
        <n v="5720"/>
        <n v="93"/>
        <n v="8060"/>
        <n v="987"/>
        <n v="29250"/>
        <n v="1169"/>
        <n v="1539"/>
        <n v="27319"/>
        <n v="47880"/>
        <n v="20907"/>
        <n v="1116"/>
        <n v="1800"/>
        <n v="2088"/>
        <n v="39094"/>
        <n v="26286"/>
        <n v="1368"/>
        <n v="92"/>
        <n v="124"/>
        <n v="8"/>
        <n v="22286"/>
        <n v="592"/>
        <n v="21459"/>
        <n v="400"/>
        <n v="579"/>
        <n v="632"/>
        <n v="3159"/>
        <n v="1248"/>
        <n v="232"/>
        <n v="10972"/>
        <n v="3324"/>
        <n v="58"/>
        <n v="30"/>
        <n v="5166"/>
        <n v="384"/>
        <n v="336"/>
        <n v="2509"/>
        <n v="3920"/>
        <n v="3840"/>
        <n v="21480"/>
        <n v="6196"/>
        <n v="42042"/>
        <n v="1048"/>
        <n v="32"/>
        <n v="324"/>
        <n v="204"/>
        <n v="155"/>
        <n v="561"/>
        <n v="17667"/>
        <n v="266"/>
        <n v="3374"/>
        <n v="11775"/>
        <n v="2238"/>
        <n v="27408"/>
        <n v="1754"/>
        <n v="4620"/>
        <n v="3156"/>
        <n v="38816"/>
        <n v="28400"/>
        <n v="116470"/>
        <n v="70500"/>
        <n v="26195"/>
        <n v="89740"/>
        <n v="37260"/>
        <n v="183864"/>
        <n v="120"/>
        <n v="1610"/>
        <n v="93492"/>
        <n v="17292"/>
        <n v="10274"/>
        <n v="417"/>
        <n v="440"/>
        <n v="5508"/>
        <n v="9492"/>
        <n v="710"/>
        <n v="19278"/>
        <n v="444"/>
        <n v="4732"/>
        <n v="11060"/>
        <n v="100"/>
        <n v="94"/>
        <n v="34550"/>
        <n v="68712"/>
        <n v="4083"/>
        <n v="411"/>
        <n v="42308"/>
        <n v="2345"/>
        <n v="1890"/>
        <n v="15"/>
        <n v="9438"/>
        <n v="35532"/>
        <n v="21230"/>
        <n v="12"/>
        <n v="6150"/>
        <n v="42"/>
        <n v="11916"/>
        <n v="222"/>
        <n v="68968"/>
        <n v="1056"/>
        <n v="552"/>
        <n v="43025"/>
        <n v="88749"/>
        <n v="98878"/>
        <n v="5138"/>
        <n v="3572"/>
        <n v="1639"/>
        <n v="16611"/>
        <n v="81650"/>
        <n v="3816"/>
        <n v="224"/>
        <n v="2528"/>
        <n v="16"/>
        <n v="7170"/>
        <n v="828"/>
        <n v="37237"/>
        <n v="504"/>
        <n v="1295"/>
        <n v="6377"/>
        <n v="6380"/>
        <n v="70"/>
        <n v="3128"/>
        <n v="3715"/>
        <n v="5565"/>
        <n v="1251"/>
        <n v="119"/>
        <n v="1616"/>
        <n v="68"/>
        <n v="30797"/>
        <n v="202"/>
        <n v="18656"/>
        <n v="1274"/>
        <n v="468"/>
        <n v="10824"/>
        <n v="2415"/>
        <n v="91728"/>
        <n v="4158"/>
        <n v="1512"/>
        <n v="2465"/>
        <n v="2340"/>
        <n v="11682"/>
        <n v="1315"/>
        <n v="22806"/>
        <n v="8750"/>
        <n v="44"/>
        <n v="12344"/>
        <n v="11058"/>
        <n v="172"/>
        <n v="18675"/>
        <n v="658"/>
        <n v="10884"/>
        <n v="8921"/>
        <n v="1008"/>
        <n v="86148"/>
        <n v="53937"/>
        <n v="28690"/>
        <n v="102656"/>
        <n v="57905"/>
        <n v="147616"/>
        <n v="14014"/>
        <n v="16086"/>
        <n v="115430"/>
        <n v="1448"/>
        <n v="10008"/>
        <n v="27144"/>
        <n v="1323"/>
        <n v="1494"/>
        <n v="255"/>
        <n v="102"/>
        <n v="5642"/>
        <n v="6750"/>
        <n v="258"/>
        <n v="27700"/>
        <n v="472"/>
        <n v="114"/>
        <n v="19327"/>
        <n v="620"/>
        <n v="496"/>
        <n v="1128"/>
        <n v="12870"/>
        <n v="49270"/>
        <n v="216"/>
        <n v="133607"/>
        <n v="484"/>
        <n v="8888"/>
        <n v="96"/>
        <n v="20423"/>
        <n v="9893"/>
        <n v="26496"/>
        <n v="7983"/>
        <n v="3168"/>
        <n v="4185"/>
        <n v="61792"/>
        <n v="3738"/>
        <n v="776"/>
        <n v="18875"/>
        <n v="14178"/>
        <n v="68784"/>
        <n v="8451"/>
        <n v="2920"/>
        <n v="69069"/>
        <n v="31460"/>
        <n v="912"/>
        <n v="234"/>
        <n v="150"/>
        <n v="895"/>
        <n v="35728"/>
        <n v="103646"/>
        <n v="612"/>
        <n v="721"/>
        <n v="3510"/>
        <n v="277"/>
        <n v="720"/>
        <n v="77050"/>
        <n v="3900"/>
        <n v="104"/>
        <n v="62868"/>
        <n v="296"/>
        <n v="10983"/>
        <n v="285"/>
        <n v="800"/>
        <n v="15102"/>
        <n v="39116"/>
        <n v="284"/>
        <n v="7700"/>
        <n v="630"/>
        <n v="19690"/>
        <n v="244"/>
        <n v="3303"/>
        <n v="600"/>
        <n v="5994"/>
        <n v="708"/>
        <n v="1292"/>
        <n v="41954"/>
        <n v="507"/>
        <n v="11330"/>
        <n v="292"/>
        <n v="3976"/>
        <n v="456"/>
        <n v="2520"/>
        <n v="144495"/>
        <n v="51678"/>
        <n v="54312"/>
        <n v="94979"/>
        <n v="40340"/>
        <n v="291594"/>
        <n v="11925"/>
        <n v="17160"/>
        <n v="2325"/>
        <n v="68040"/>
        <n v="342"/>
        <n v="19080"/>
        <n v="6696"/>
        <n v="159"/>
        <n v="43792"/>
        <n v="51"/>
        <n v="3060"/>
        <n v="5475"/>
        <n v="5677"/>
        <n v="50145"/>
        <n v="15631"/>
        <n v="488"/>
        <n v="230"/>
        <n v="209120"/>
        <n v="1324"/>
        <n v="87"/>
        <n v="772"/>
        <n v="2248"/>
        <n v="15444"/>
        <n v="11940"/>
        <n v="66"/>
        <n v="23724"/>
        <n v="13"/>
        <n v="22748"/>
        <n v="1824"/>
        <n v="6477"/>
        <n v="53400"/>
        <n v="5031"/>
        <n v="711"/>
        <n v="9932"/>
        <n v="213"/>
        <n v="3201"/>
        <n v="423"/>
        <n v="150650"/>
        <n v="980"/>
        <n v="3942"/>
        <n v="20874"/>
        <n v="33631"/>
        <n v="250"/>
        <n v="93680"/>
        <n v="14476"/>
        <n v="3080"/>
        <n v="13620"/>
        <n v="106440"/>
        <n v="1545"/>
        <n v="261"/>
        <n v="6505"/>
        <n v="622"/>
        <n v="3245"/>
        <n v="5280"/>
        <n v="16020"/>
        <n v="186"/>
        <n v="8208"/>
        <n v="128"/>
        <n v="10907"/>
        <n v="2709"/>
        <n v="7605"/>
        <n v="1914"/>
        <n v="2112"/>
        <n v="14592"/>
        <n v="22878"/>
        <n v="2280"/>
        <n v="3360"/>
        <n v="7320"/>
        <n v="21"/>
        <n v="15834"/>
        <n v="235"/>
        <n v="9252"/>
        <n v="2125"/>
        <n v="20060"/>
        <n v="2387"/>
        <n v="1197"/>
        <n v="2024"/>
        <n v="415"/>
        <n v="8856"/>
        <n v="880"/>
        <n v="108"/>
        <n v="11950"/>
        <n v="84"/>
        <n v="13260"/>
        <n v="256"/>
        <n v="275"/>
        <n v="53193"/>
        <n v="64746"/>
        <n v="231231"/>
        <n v="29578"/>
        <n v="53070"/>
        <n v="38825"/>
        <n v="484614"/>
        <n v="69030"/>
        <n v="23422"/>
        <n v="1484"/>
        <n v="1146"/>
        <n v="36855"/>
        <n v="642"/>
        <n v="964"/>
        <n v="4760"/>
        <n v="730"/>
        <n v="74875"/>
        <n v="965"/>
        <n v="110"/>
        <n v="8700"/>
        <n v="63"/>
        <n v="939"/>
        <n v="45816"/>
        <n v="228"/>
        <n v="11295"/>
        <n v="434"/>
        <n v="6795"/>
        <n v="36"/>
        <n v="654"/>
        <n v="31303"/>
        <n v="190"/>
        <n v="4920"/>
        <n v="836"/>
        <n v="17450"/>
        <n v="8300"/>
        <n v="14616"/>
        <n v="2250"/>
        <n v="240"/>
        <n v="2706"/>
        <n v="194"/>
        <n v="126056"/>
        <n v="6"/>
        <n v="19638"/>
        <n v="38824"/>
        <n v="24969"/>
        <n v="51255"/>
        <n v="5604"/>
      </sharedItems>
    </cacheField>
    <cacheField name="Earnings" numFmtId="0">
      <sharedItems containsSemiMixedTypes="0" containsString="0" containsNumber="1" containsInteger="1" minValue="-5" maxValue="485297"/>
    </cacheField>
    <cacheField name="Category" numFmtId="0">
      <sharedItems count="3">
        <s v="Furniture"/>
        <s v="Electronics"/>
        <s v="Clothing"/>
      </sharedItems>
    </cacheField>
    <cacheField name="Sub-Category" numFmtId="0">
      <sharedItems count="17">
        <s v="Bookcases"/>
        <s v="Phones"/>
        <s v="Trousers"/>
        <s v="T-shirt"/>
        <s v="Saree"/>
        <s v="Shirt"/>
        <s v="Leggings"/>
        <s v="Tables"/>
        <s v="Electronic Games"/>
        <s v="Printers"/>
        <s v="Chairs"/>
        <s v="Hankerchief"/>
        <s v="Stole"/>
        <s v="Skirt"/>
        <s v="Furnishings"/>
        <s v="Accessories"/>
        <s v="Kurti"/>
      </sharedItems>
    </cacheField>
    <cacheField name="Days since last order" numFmtId="0">
      <sharedItems containsSemiMixedTypes="0" containsString="0" containsNumber="1" containsInteger="1" minValue="920" maxValue="1279"/>
    </cacheField>
    <cacheField name="r score" numFmtId="1">
      <sharedItems containsSemiMixedTypes="0" containsString="0" containsNumber="1" containsInteger="1" minValue="2" maxValue="5"/>
    </cacheField>
    <cacheField name="f score" numFmtId="1">
      <sharedItems containsSemiMixedTypes="0" containsString="0" containsNumber="1" containsInteger="1" minValue="2" maxValue="5"/>
    </cacheField>
    <cacheField name="m score" numFmtId="0">
      <sharedItems containsSemiMixedTypes="0" containsString="0" containsNumber="1" containsInteger="1" minValue="1" maxValue="5"/>
    </cacheField>
    <cacheField name="RFM score" numFmtId="0">
      <sharedItems count="60">
        <s v="255"/>
        <s v="243"/>
        <s v="232"/>
        <s v="222"/>
        <s v="234"/>
        <s v="223"/>
        <s v="245"/>
        <s v="233"/>
        <s v="244"/>
        <s v="224"/>
        <s v="242"/>
        <s v="225"/>
        <s v="254"/>
        <s v="253"/>
        <s v="334"/>
        <s v="343"/>
        <s v="345"/>
        <s v="335"/>
        <s v="355"/>
        <s v="333"/>
        <s v="322"/>
        <s v="342"/>
        <s v="332"/>
        <s v="323"/>
        <s v="344"/>
        <s v="354"/>
        <s v="324"/>
        <s v="325"/>
        <s v="353"/>
        <s v="455"/>
        <s v="444"/>
        <s v="424"/>
        <s v="422"/>
        <s v="454"/>
        <s v="445"/>
        <s v="433"/>
        <s v="443"/>
        <s v="435"/>
        <s v="432"/>
        <s v="423"/>
        <s v="453"/>
        <s v="425"/>
        <s v="434"/>
        <s v="442"/>
        <s v="524"/>
        <s v="522"/>
        <s v="533"/>
        <s v="545"/>
        <s v="544"/>
        <s v="555"/>
        <s v="554"/>
        <s v="553"/>
        <s v="543"/>
        <s v="542"/>
        <s v="523"/>
        <s v="525"/>
        <s v="532"/>
        <s v="535"/>
        <s v="534"/>
        <s v="521"/>
      </sharedItems>
    </cacheField>
    <cacheField name="Quarters" numFmtId="0" databaseField="0">
      <fieldGroup base="1">
        <rangePr groupBy="quarters" startDate="2018-04-01T00:00:00" endDate="2019-04-01T00:00:00"/>
        <groupItems count="6">
          <s v="&lt;01-04-2018"/>
          <s v="Qtr1"/>
          <s v="Qtr2"/>
          <s v="Qtr3"/>
          <s v="Qtr4"/>
          <s v="&gt;01-04-2019"/>
        </groupItems>
      </fieldGroup>
    </cacheField>
    <cacheField name="Years" numFmtId="0" databaseField="0">
      <fieldGroup base="1">
        <rangePr groupBy="years" startDate="2018-04-01T00:00:00" endDate="2019-04-01T00:00:00"/>
        <groupItems count="4">
          <s v="&lt;01-04-2018"/>
          <s v="2018"/>
          <s v="2019"/>
          <s v="&gt;01-04-2019"/>
        </groupItems>
      </fieldGroup>
    </cacheField>
  </cacheFields>
  <extLst>
    <ext xmlns:x14="http://schemas.microsoft.com/office/spreadsheetml/2009/9/main" uri="{725AE2AE-9491-48be-B2B4-4EB974FC3084}">
      <x14:pivotCacheDefinition pivotCacheId="203756359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4490.832629282406" createdVersion="6" refreshedVersion="6" minRefreshableVersion="3" recordCount="500" xr:uid="{F788C297-7A04-4E59-95CA-E97C1379E7E5}">
  <cacheSource type="worksheet">
    <worksheetSource name="data"/>
  </cacheSource>
  <cacheFields count="20">
    <cacheField name="Order ID" numFmtId="0">
      <sharedItems/>
    </cacheField>
    <cacheField name="Order Date" numFmtId="164">
      <sharedItems containsSemiMixedTypes="0" containsNonDate="0" containsDate="1" containsString="0" minDate="2018-04-01T00:00:00" maxDate="2019-04-01T00:00:00" count="307">
        <d v="2018-04-01T00:00:00"/>
        <d v="2018-04-03T00:00:00"/>
        <d v="2018-04-05T00:00:00"/>
        <d v="2018-04-06T00:00:00"/>
        <d v="2018-04-08T00:00:00"/>
        <d v="2018-04-09T00:00:00"/>
        <d v="2018-04-11T00:00:00"/>
        <d v="2018-04-12T00:00:00"/>
        <d v="2018-04-13T00:00:00"/>
        <d v="2018-04-15T00:00:00"/>
        <d v="2018-04-17T00:00:00"/>
        <d v="2018-04-18T00:00:00"/>
        <d v="2018-04-20T00:00:00"/>
        <d v="2018-04-22T00:00:00"/>
        <d v="2018-04-23T00:00:00"/>
        <d v="2018-04-24T00:00:00"/>
        <d v="2018-04-25T00:00:00"/>
        <d v="2018-04-26T00:00:00"/>
        <d v="2018-04-27T00:00:00"/>
        <d v="2018-04-28T00:00:00"/>
        <d v="2018-04-29T00:00:00"/>
        <d v="2018-04-30T00:00:00"/>
        <d v="2018-05-01T00:00:00"/>
        <d v="2018-05-03T00:00:00"/>
        <d v="2018-05-04T00:00:00"/>
        <d v="2018-05-05T00:00:00"/>
        <d v="2018-05-06T00:00:00"/>
        <d v="2018-05-07T00:00:00"/>
        <d v="2018-05-08T00:00:00"/>
        <d v="2018-05-10T00:00:00"/>
        <d v="2018-05-11T00:00:00"/>
        <d v="2018-05-13T00:00:00"/>
        <d v="2018-05-14T00:00:00"/>
        <d v="2018-05-15T00:00:00"/>
        <d v="2018-05-16T00:00:00"/>
        <d v="2018-05-17T00:00:00"/>
        <d v="2018-05-19T00:00:00"/>
        <d v="2018-05-20T00:00:00"/>
        <d v="2018-05-21T00:00:00"/>
        <d v="2018-05-22T00:00:00"/>
        <d v="2018-05-23T00:00:00"/>
        <d v="2018-05-24T00:00:00"/>
        <d v="2018-05-25T00:00:00"/>
        <d v="2018-05-27T00:00:00"/>
        <d v="2018-05-28T00:00:00"/>
        <d v="2018-05-31T00:00:00"/>
        <d v="2018-06-01T00:00:00"/>
        <d v="2018-06-02T00:00:00"/>
        <d v="2018-06-03T00:00:00"/>
        <d v="2018-06-04T00:00:00"/>
        <d v="2018-06-07T00:00:00"/>
        <d v="2018-06-08T00:00:00"/>
        <d v="2018-06-09T00:00:00"/>
        <d v="2018-06-10T00:00:00"/>
        <d v="2018-06-11T00:00:00"/>
        <d v="2018-06-14T00:00:00"/>
        <d v="2018-06-15T00:00:00"/>
        <d v="2018-06-16T00:00:00"/>
        <d v="2018-06-17T00:00:00"/>
        <d v="2018-06-18T00:00:00"/>
        <d v="2018-06-21T00:00:00"/>
        <d v="2018-06-22T00:00:00"/>
        <d v="2018-06-23T00:00:00"/>
        <d v="2018-06-24T00:00:00"/>
        <d v="2018-06-25T00:00:00"/>
        <d v="2018-06-26T00:00:00"/>
        <d v="2018-06-27T00:00:00"/>
        <d v="2018-06-28T00:00:00"/>
        <d v="2018-06-29T00:00:00"/>
        <d v="2018-06-30T00:00:00"/>
        <d v="2018-07-01T00:00:00"/>
        <d v="2018-07-05T00:00:00"/>
        <d v="2018-07-06T00:00:00"/>
        <d v="2018-07-07T00:00:00"/>
        <d v="2018-07-08T00:00:00"/>
        <d v="2018-07-09T00:00:00"/>
        <d v="2018-07-10T00:00:00"/>
        <d v="2018-07-11T00:00:00"/>
        <d v="2018-07-12T00:00:00"/>
        <d v="2018-07-15T00:00:00"/>
        <d v="2018-07-16T00:00:00"/>
        <d v="2018-07-17T00:00:00"/>
        <d v="2018-07-18T00:00:00"/>
        <d v="2018-07-19T00:00:00"/>
        <d v="2018-07-20T00:00:00"/>
        <d v="2018-07-21T00:00:00"/>
        <d v="2018-07-22T00:00:00"/>
        <d v="2018-07-26T00:00:00"/>
        <d v="2018-07-27T00:00:00"/>
        <d v="2018-07-28T00:00:00"/>
        <d v="2018-07-29T00:00:00"/>
        <d v="2018-07-30T00:00:00"/>
        <d v="2018-07-31T00:00:00"/>
        <d v="2018-08-01T00:00:00"/>
        <d v="2018-08-02T00:00:00"/>
        <d v="2018-08-03T00:00:00"/>
        <d v="2018-08-07T00:00:00"/>
        <d v="2018-08-08T00:00:00"/>
        <d v="2018-08-09T00:00:00"/>
        <d v="2018-08-10T00:00:00"/>
        <d v="2018-08-11T00:00:00"/>
        <d v="2018-08-12T00:00:00"/>
        <d v="2018-08-13T00:00:00"/>
        <d v="2018-08-14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6T00:00:00"/>
        <d v="2018-09-07T00:00:00"/>
        <d v="2018-09-08T00:00:00"/>
        <d v="2018-09-09T00:00:00"/>
        <d v="2018-09-10T00:00:00"/>
        <d v="2018-09-11T00:00:00"/>
        <d v="2018-09-12T00:00:00"/>
        <d v="2018-09-13T00:00:00"/>
        <d v="2018-09-14T00:00:00"/>
        <d v="2018-09-15T00:00:00"/>
        <d v="2018-09-19T00:00:00"/>
        <d v="2018-09-20T00:00:00"/>
        <d v="2018-09-21T00:00:00"/>
        <d v="2018-09-22T00:00:00"/>
        <d v="2018-09-23T00:00:00"/>
        <d v="2018-09-24T00:00:00"/>
        <d v="2018-09-30T00:00:00"/>
        <d v="2018-10-01T00:00:00"/>
        <d v="2018-10-05T00:00:00"/>
        <d v="2018-10-06T00:00:00"/>
        <d v="2018-10-07T00:00:00"/>
        <d v="2018-10-08T00:00:00"/>
        <d v="2018-10-09T00:00:00"/>
        <d v="2018-10-10T00:00:00"/>
        <d v="2018-10-12T00:00:00"/>
        <d v="2018-10-13T00:00:00"/>
        <d v="2018-10-14T00:00:00"/>
        <d v="2018-10-15T00:00:00"/>
        <d v="2018-10-16T00:00:00"/>
        <d v="2018-10-18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10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6T00:00:00"/>
        <d v="2019-01-17T00:00:00"/>
        <d v="2019-01-18T00:00:00"/>
        <d v="2019-01-19T00:00:00"/>
        <d v="2019-01-20T00:00:00"/>
        <d v="2019-01-21T00:00:00"/>
        <d v="2019-01-22T00:00:00"/>
        <d v="2019-01-23T00:00:00"/>
        <d v="2019-01-24T00:00:00"/>
        <d v="2019-01-25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sharedItems>
      <fieldGroup par="18" base="1">
        <rangePr groupBy="months" startDate="2018-04-01T00:00:00" endDate="2019-04-01T00:00:00"/>
        <groupItems count="14">
          <s v="&lt;01-04-2018"/>
          <s v="Jan"/>
          <s v="Feb"/>
          <s v="Mar"/>
          <s v="Apr"/>
          <s v="May"/>
          <s v="Jun"/>
          <s v="Jul"/>
          <s v="Aug"/>
          <s v="Sep"/>
          <s v="Oct"/>
          <s v="Nov"/>
          <s v="Dec"/>
          <s v="&gt;01-04-2019"/>
        </groupItems>
      </fieldGroup>
    </cacheField>
    <cacheField name="CustomerName" numFmtId="0">
      <sharedItems/>
    </cacheField>
    <cacheField name="State" numFmtId="0">
      <sharedItems count="19">
        <s v="Gujarat"/>
        <s v="Maharashtra"/>
        <s v="Madhya Pradesh"/>
        <s v="Rajasthan"/>
        <s v="West Bengal"/>
        <s v="Karnataka"/>
        <s v="Jammu and Kashmir"/>
        <s v="Tamil Nadu"/>
        <s v="Uttar Pradesh"/>
        <s v="Bihar"/>
        <s v="Kerala "/>
        <s v="Punjab"/>
        <s v="Haryana"/>
        <s v="Himachal Pradesh"/>
        <s v="Sikkim"/>
        <s v="Goa"/>
        <s v="Nagaland"/>
        <s v="Andhra Pradesh"/>
        <s v="Delhi"/>
      </sharedItems>
    </cacheField>
    <cacheField name="City" numFmtId="0">
      <sharedItems count="24">
        <s v="Ahmedabad"/>
        <s v="Pune"/>
        <s v="Bhopal"/>
        <s v="Jaipur"/>
        <s v="Kolkata"/>
        <s v="Bangalore"/>
        <s v="Kashmir"/>
        <s v="Chennai"/>
        <s v="Lucknow"/>
        <s v="Patna"/>
        <s v="Thiruvananthapuram"/>
        <s v="Chandigarh"/>
        <s v="Simla"/>
        <s v="Gangtok"/>
        <s v="Goa"/>
        <s v="Kohima"/>
        <s v="Hyderabad"/>
        <s v="Mumbai"/>
        <s v="Indore"/>
        <s v="Surat"/>
        <s v="Udaipur"/>
        <s v="Allahabad"/>
        <s v="Amritsar"/>
        <s v="Delhi"/>
      </sharedItems>
    </cacheField>
    <cacheField name="Amount" numFmtId="0">
      <sharedItems containsSemiMixedTypes="0" containsString="0" containsNumber="1" containsInteger="1" minValue="6" maxValue="8502"/>
    </cacheField>
    <cacheField name="Profit" numFmtId="0">
      <sharedItems containsSemiMixedTypes="0" containsString="0" containsNumber="1" containsInteger="1" minValue="-1836" maxValue="1970"/>
    </cacheField>
    <cacheField name="Quantity" numFmtId="0">
      <sharedItems containsSemiMixedTypes="0" containsString="0" containsNumber="1" containsInteger="1" minValue="1" maxValue="57"/>
    </cacheField>
    <cacheField name="Sales" numFmtId="0">
      <sharedItems containsSemiMixedTypes="0" containsString="0" containsNumber="1" containsInteger="1" minValue="6" maxValue="484614"/>
    </cacheField>
    <cacheField name="Earnings" numFmtId="0">
      <sharedItems containsSemiMixedTypes="0" containsString="0" containsNumber="1" containsInteger="1" minValue="-5" maxValue="485297"/>
    </cacheField>
    <cacheField name="Category" numFmtId="0">
      <sharedItems count="3">
        <s v="Furniture"/>
        <s v="Electronics"/>
        <s v="Clothing"/>
      </sharedItems>
    </cacheField>
    <cacheField name="Sub-Category" numFmtId="0">
      <sharedItems count="17">
        <s v="Bookcases"/>
        <s v="Phones"/>
        <s v="Trousers"/>
        <s v="T-shirt"/>
        <s v="Saree"/>
        <s v="Shirt"/>
        <s v="Leggings"/>
        <s v="Tables"/>
        <s v="Electronic Games"/>
        <s v="Printers"/>
        <s v="Chairs"/>
        <s v="Hankerchief"/>
        <s v="Stole"/>
        <s v="Skirt"/>
        <s v="Furnishings"/>
        <s v="Accessories"/>
        <s v="Kurti"/>
      </sharedItems>
    </cacheField>
    <cacheField name="Days since last order" numFmtId="0">
      <sharedItems containsSemiMixedTypes="0" containsString="0" containsNumber="1" containsInteger="1" minValue="921" maxValue="1280"/>
    </cacheField>
    <cacheField name="r score" numFmtId="1">
      <sharedItems containsSemiMixedTypes="0" containsString="0" containsNumber="1" containsInteger="1" minValue="2" maxValue="5"/>
    </cacheField>
    <cacheField name="f score" numFmtId="1">
      <sharedItems containsSemiMixedTypes="0" containsString="0" containsNumber="1" containsInteger="1" minValue="2" maxValue="5"/>
    </cacheField>
    <cacheField name="m score" numFmtId="0">
      <sharedItems containsSemiMixedTypes="0" containsString="0" containsNumber="1" containsInteger="1" minValue="1" maxValue="5"/>
    </cacheField>
    <cacheField name="RFM score" numFmtId="1">
      <sharedItems containsMixedTypes="1" containsNumber="1" containsInteger="1" minValue="6" maxValue="15" count="70">
        <n v="12"/>
        <n v="9"/>
        <n v="7"/>
        <n v="6"/>
        <n v="11"/>
        <n v="8"/>
        <n v="10"/>
        <n v="13"/>
        <n v="14"/>
        <n v="15"/>
        <s v="432" u="1"/>
        <s v="544" u="1"/>
        <s v="433" u="1"/>
        <s v="545" u="1"/>
        <s v="322" u="1"/>
        <s v="434" u="1"/>
        <s v="453" u="1"/>
        <s v="323" u="1"/>
        <s v="435" u="1"/>
        <s v="342" u="1"/>
        <s v="454" u="1"/>
        <s v="324" u="1"/>
        <s v="343" u="1"/>
        <s v="455" u="1"/>
        <s v="325" u="1"/>
        <s v="232" u="1"/>
        <s v="344" u="1"/>
        <s v="233" u="1"/>
        <s v="345" u="1"/>
        <s v="234" u="1"/>
        <s v="253" u="1"/>
        <s v="254" u="1"/>
        <s v="255" u="1"/>
        <s v="532" u="1"/>
        <s v="533" u="1"/>
        <s v="422" u="1"/>
        <s v="534" u="1"/>
        <s v="553" u="1"/>
        <s v="423" u="1"/>
        <s v="535" u="1"/>
        <s v="442" u="1"/>
        <s v="554" u="1"/>
        <s v="424" u="1"/>
        <s v="443" u="1"/>
        <s v="555" u="1"/>
        <s v="425" u="1"/>
        <s v="332" u="1"/>
        <s v="444" u="1"/>
        <s v="333" u="1"/>
        <s v="445" u="1"/>
        <s v="222" u="1"/>
        <s v="334" u="1"/>
        <s v="353" u="1"/>
        <s v="223" u="1"/>
        <s v="335" u="1"/>
        <s v="242" u="1"/>
        <s v="354" u="1"/>
        <s v="224" u="1"/>
        <s v="243" u="1"/>
        <s v="355" u="1"/>
        <s v="225" u="1"/>
        <s v="244" u="1"/>
        <s v="245" u="1"/>
        <s v="521" u="1"/>
        <s v="522" u="1"/>
        <s v="523" u="1"/>
        <s v="542" u="1"/>
        <s v="524" u="1"/>
        <s v="543" u="1"/>
        <s v="525" u="1"/>
      </sharedItems>
      <fieldGroup par="19"/>
    </cacheField>
    <cacheField name="Quarters" numFmtId="0" databaseField="0">
      <fieldGroup base="1">
        <rangePr groupBy="quarters" startDate="2018-04-01T00:00:00" endDate="2019-04-01T00:00:00"/>
        <groupItems count="6">
          <s v="&lt;01-04-2018"/>
          <s v="Qtr1"/>
          <s v="Qtr2"/>
          <s v="Qtr3"/>
          <s v="Qtr4"/>
          <s v="&gt;01-04-2019"/>
        </groupItems>
      </fieldGroup>
    </cacheField>
    <cacheField name="Years" numFmtId="0" databaseField="0">
      <fieldGroup base="1">
        <rangePr groupBy="years" startDate="2018-04-01T00:00:00" endDate="2019-04-01T00:00:00"/>
        <groupItems count="4">
          <s v="&lt;01-04-2018"/>
          <s v="2018"/>
          <s v="2019"/>
          <s v="&gt;01-04-2019"/>
        </groupItems>
      </fieldGroup>
    </cacheField>
    <cacheField name="RFM score2" numFmtId="0" databaseField="0">
      <fieldGroup base="16">
        <discretePr count="70">
          <x v="61"/>
          <x v="62"/>
          <x v="63"/>
          <x v="63"/>
          <x v="62"/>
          <x v="63"/>
          <x v="62"/>
          <x v="61"/>
          <x v="60"/>
          <x v="6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discretePr>
        <groupItems count="64">
          <s v="432"/>
          <s v="544"/>
          <s v="433"/>
          <s v="545"/>
          <s v="322"/>
          <s v="434"/>
          <s v="453"/>
          <s v="323"/>
          <s v="435"/>
          <s v="342"/>
          <s v="454"/>
          <s v="324"/>
          <s v="343"/>
          <s v="455"/>
          <s v="325"/>
          <s v="232"/>
          <s v="344"/>
          <s v="233"/>
          <s v="345"/>
          <s v="234"/>
          <s v="253"/>
          <s v="254"/>
          <s v="255"/>
          <s v="532"/>
          <s v="533"/>
          <s v="422"/>
          <s v="534"/>
          <s v="553"/>
          <s v="423"/>
          <s v="535"/>
          <s v="442"/>
          <s v="554"/>
          <s v="424"/>
          <s v="443"/>
          <s v="555"/>
          <s v="425"/>
          <s v="332"/>
          <s v="444"/>
          <s v="333"/>
          <s v="445"/>
          <s v="222"/>
          <s v="334"/>
          <s v="353"/>
          <s v="223"/>
          <s v="335"/>
          <s v="242"/>
          <s v="354"/>
          <s v="224"/>
          <s v="243"/>
          <s v="355"/>
          <s v="225"/>
          <s v="244"/>
          <s v="245"/>
          <s v="521"/>
          <s v="522"/>
          <s v="523"/>
          <s v="542"/>
          <s v="524"/>
          <s v="543"/>
          <s v="525"/>
          <s v="Group3"/>
          <s v="Group2"/>
          <s v="Group1"/>
          <s v="Group4"/>
        </groupItems>
      </fieldGroup>
    </cacheField>
  </cacheFields>
  <extLst>
    <ext xmlns:x14="http://schemas.microsoft.com/office/spreadsheetml/2009/9/main" uri="{725AE2AE-9491-48be-B2B4-4EB974FC3084}">
      <x14:pivotCacheDefinition pivotCacheId="15565637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s v="B-25601"/>
    <x v="0"/>
    <s v="Bharat"/>
    <x v="0"/>
    <x v="0"/>
    <n v="1429"/>
    <x v="0"/>
    <x v="0"/>
    <x v="0"/>
    <n v="25933"/>
    <x v="0"/>
    <x v="0"/>
    <n v="1279"/>
    <n v="2"/>
    <n v="5"/>
    <n v="5"/>
    <x v="0"/>
  </r>
  <r>
    <s v="B-25602"/>
    <x v="0"/>
    <s v="Pearl"/>
    <x v="1"/>
    <x v="1"/>
    <n v="3889"/>
    <x v="1"/>
    <x v="1"/>
    <x v="1"/>
    <n v="86533"/>
    <x v="1"/>
    <x v="1"/>
    <n v="1279"/>
    <n v="2"/>
    <n v="5"/>
    <n v="5"/>
    <x v="0"/>
  </r>
  <r>
    <s v="B-25603"/>
    <x v="1"/>
    <s v="Jahan"/>
    <x v="2"/>
    <x v="2"/>
    <n v="2025"/>
    <x v="2"/>
    <x v="2"/>
    <x v="2"/>
    <n v="50445"/>
    <x v="2"/>
    <x v="2"/>
    <n v="1277"/>
    <n v="2"/>
    <n v="5"/>
    <n v="5"/>
    <x v="0"/>
  </r>
  <r>
    <s v="B-25604"/>
    <x v="1"/>
    <s v="Divsha"/>
    <x v="3"/>
    <x v="3"/>
    <n v="222"/>
    <x v="3"/>
    <x v="3"/>
    <x v="3"/>
    <n v="2464"/>
    <x v="2"/>
    <x v="3"/>
    <n v="1277"/>
    <n v="2"/>
    <n v="4"/>
    <n v="3"/>
    <x v="1"/>
  </r>
  <r>
    <s v="B-25605"/>
    <x v="2"/>
    <s v="Kasheen"/>
    <x v="4"/>
    <x v="4"/>
    <n v="75"/>
    <x v="4"/>
    <x v="4"/>
    <x v="4"/>
    <n v="525"/>
    <x v="2"/>
    <x v="4"/>
    <n v="1275"/>
    <n v="2"/>
    <n v="3"/>
    <n v="2"/>
    <x v="2"/>
  </r>
  <r>
    <s v="B-25606"/>
    <x v="3"/>
    <s v="Hazel"/>
    <x v="5"/>
    <x v="5"/>
    <n v="87"/>
    <x v="5"/>
    <x v="5"/>
    <x v="5"/>
    <n v="178"/>
    <x v="2"/>
    <x v="5"/>
    <n v="1274"/>
    <n v="2"/>
    <n v="2"/>
    <n v="2"/>
    <x v="3"/>
  </r>
  <r>
    <s v="B-25607"/>
    <x v="3"/>
    <s v="Sonakshi"/>
    <x v="6"/>
    <x v="6"/>
    <n v="50"/>
    <x v="6"/>
    <x v="6"/>
    <x v="6"/>
    <n v="215"/>
    <x v="2"/>
    <x v="6"/>
    <n v="1274"/>
    <n v="2"/>
    <n v="3"/>
    <n v="2"/>
    <x v="2"/>
  </r>
  <r>
    <s v="B-25608"/>
    <x v="4"/>
    <s v="Aarushi"/>
    <x v="7"/>
    <x v="7"/>
    <n v="2953"/>
    <x v="7"/>
    <x v="0"/>
    <x v="7"/>
    <n v="54651"/>
    <x v="0"/>
    <x v="7"/>
    <n v="1272"/>
    <n v="2"/>
    <n v="5"/>
    <n v="5"/>
    <x v="0"/>
  </r>
  <r>
    <s v="B-25609"/>
    <x v="5"/>
    <s v="Jitesh"/>
    <x v="8"/>
    <x v="8"/>
    <n v="510"/>
    <x v="8"/>
    <x v="7"/>
    <x v="8"/>
    <n v="4104"/>
    <x v="1"/>
    <x v="8"/>
    <n v="1271"/>
    <n v="2"/>
    <n v="3"/>
    <n v="4"/>
    <x v="4"/>
  </r>
  <r>
    <s v="B-25610"/>
    <x v="5"/>
    <s v="Yogesh"/>
    <x v="9"/>
    <x v="9"/>
    <n v="2105"/>
    <x v="9"/>
    <x v="8"/>
    <x v="9"/>
    <n v="49774"/>
    <x v="1"/>
    <x v="9"/>
    <n v="1271"/>
    <n v="2"/>
    <n v="5"/>
    <n v="5"/>
    <x v="0"/>
  </r>
  <r>
    <s v="B-25611"/>
    <x v="6"/>
    <s v="Anita"/>
    <x v="10"/>
    <x v="10"/>
    <n v="160"/>
    <x v="10"/>
    <x v="5"/>
    <x v="10"/>
    <n v="261"/>
    <x v="2"/>
    <x v="4"/>
    <n v="1269"/>
    <n v="2"/>
    <n v="2"/>
    <n v="3"/>
    <x v="5"/>
  </r>
  <r>
    <s v="B-25612"/>
    <x v="7"/>
    <s v="Shrichand"/>
    <x v="11"/>
    <x v="11"/>
    <n v="259"/>
    <x v="11"/>
    <x v="5"/>
    <x v="11"/>
    <n v="463"/>
    <x v="0"/>
    <x v="10"/>
    <n v="1268"/>
    <n v="2"/>
    <n v="2"/>
    <n v="3"/>
    <x v="5"/>
  </r>
  <r>
    <s v="B-25613"/>
    <x v="7"/>
    <s v="Mukesh"/>
    <x v="12"/>
    <x v="11"/>
    <n v="1603"/>
    <x v="4"/>
    <x v="9"/>
    <x v="12"/>
    <n v="14427"/>
    <x v="2"/>
    <x v="4"/>
    <n v="1268"/>
    <n v="2"/>
    <n v="4"/>
    <n v="5"/>
    <x v="6"/>
  </r>
  <r>
    <s v="B-25614"/>
    <x v="8"/>
    <s v="Vandana"/>
    <x v="13"/>
    <x v="12"/>
    <n v="592"/>
    <x v="12"/>
    <x v="10"/>
    <x v="13"/>
    <n v="3594"/>
    <x v="0"/>
    <x v="0"/>
    <n v="1267"/>
    <n v="2"/>
    <n v="3"/>
    <n v="4"/>
    <x v="4"/>
  </r>
  <r>
    <s v="B-25615"/>
    <x v="9"/>
    <s v="Bhavna"/>
    <x v="14"/>
    <x v="13"/>
    <n v="68"/>
    <x v="13"/>
    <x v="11"/>
    <x v="14"/>
    <n v="360"/>
    <x v="2"/>
    <x v="11"/>
    <n v="1265"/>
    <n v="2"/>
    <n v="3"/>
    <n v="2"/>
    <x v="2"/>
  </r>
  <r>
    <s v="B-25616"/>
    <x v="9"/>
    <s v="Kanak"/>
    <x v="15"/>
    <x v="14"/>
    <n v="194"/>
    <x v="14"/>
    <x v="12"/>
    <x v="15"/>
    <n v="3056"/>
    <x v="2"/>
    <x v="11"/>
    <n v="1265"/>
    <n v="2"/>
    <n v="4"/>
    <n v="3"/>
    <x v="1"/>
  </r>
  <r>
    <s v="B-25617"/>
    <x v="10"/>
    <s v="Sagar"/>
    <x v="16"/>
    <x v="15"/>
    <n v="305"/>
    <x v="15"/>
    <x v="11"/>
    <x v="16"/>
    <n v="1255"/>
    <x v="1"/>
    <x v="8"/>
    <n v="1263"/>
    <n v="2"/>
    <n v="3"/>
    <n v="3"/>
    <x v="7"/>
  </r>
  <r>
    <s v="B-25618"/>
    <x v="11"/>
    <s v="Manju"/>
    <x v="17"/>
    <x v="16"/>
    <n v="374"/>
    <x v="16"/>
    <x v="13"/>
    <x v="17"/>
    <n v="1249"/>
    <x v="0"/>
    <x v="0"/>
    <n v="1262"/>
    <n v="2"/>
    <n v="2"/>
    <n v="3"/>
    <x v="5"/>
  </r>
  <r>
    <s v="B-25619"/>
    <x v="11"/>
    <s v="Ramesh"/>
    <x v="0"/>
    <x v="0"/>
    <n v="353"/>
    <x v="17"/>
    <x v="7"/>
    <x v="18"/>
    <n v="2914"/>
    <x v="2"/>
    <x v="4"/>
    <n v="1262"/>
    <n v="2"/>
    <n v="3"/>
    <n v="3"/>
    <x v="7"/>
  </r>
  <r>
    <s v="B-25620"/>
    <x v="12"/>
    <s v="Sarita"/>
    <x v="1"/>
    <x v="1"/>
    <n v="193"/>
    <x v="18"/>
    <x v="14"/>
    <x v="19"/>
    <n v="239"/>
    <x v="1"/>
    <x v="9"/>
    <n v="1260"/>
    <n v="2"/>
    <n v="2"/>
    <n v="3"/>
    <x v="5"/>
  </r>
  <r>
    <s v="B-25621"/>
    <x v="12"/>
    <s v="Deepak"/>
    <x v="2"/>
    <x v="2"/>
    <n v="794"/>
    <x v="19"/>
    <x v="3"/>
    <x v="20"/>
    <n v="8772"/>
    <x v="1"/>
    <x v="8"/>
    <n v="1260"/>
    <n v="2"/>
    <n v="4"/>
    <n v="4"/>
    <x v="8"/>
  </r>
  <r>
    <s v="B-25622"/>
    <x v="13"/>
    <s v="Monisha"/>
    <x v="3"/>
    <x v="3"/>
    <n v="534"/>
    <x v="4"/>
    <x v="13"/>
    <x v="21"/>
    <n v="1602"/>
    <x v="2"/>
    <x v="4"/>
    <n v="1258"/>
    <n v="2"/>
    <n v="2"/>
    <n v="4"/>
    <x v="9"/>
  </r>
  <r>
    <s v="B-25623"/>
    <x v="13"/>
    <s v="Atharv"/>
    <x v="4"/>
    <x v="4"/>
    <n v="465"/>
    <x v="20"/>
    <x v="15"/>
    <x v="22"/>
    <n v="6048"/>
    <x v="2"/>
    <x v="12"/>
    <n v="1258"/>
    <n v="2"/>
    <n v="4"/>
    <n v="4"/>
    <x v="8"/>
  </r>
  <r>
    <s v="B-25624"/>
    <x v="13"/>
    <s v="Vini"/>
    <x v="5"/>
    <x v="5"/>
    <n v="26"/>
    <x v="21"/>
    <x v="13"/>
    <x v="23"/>
    <n v="90"/>
    <x v="2"/>
    <x v="11"/>
    <n v="1258"/>
    <n v="2"/>
    <n v="2"/>
    <n v="2"/>
    <x v="3"/>
  </r>
  <r>
    <s v="B-25625"/>
    <x v="14"/>
    <s v="Pinky"/>
    <x v="6"/>
    <x v="6"/>
    <n v="791"/>
    <x v="22"/>
    <x v="16"/>
    <x v="24"/>
    <n v="7620"/>
    <x v="2"/>
    <x v="11"/>
    <n v="1257"/>
    <n v="2"/>
    <n v="4"/>
    <n v="4"/>
    <x v="8"/>
  </r>
  <r>
    <s v="B-25626"/>
    <x v="14"/>
    <s v="Bhishm"/>
    <x v="1"/>
    <x v="17"/>
    <n v="1149"/>
    <x v="22"/>
    <x v="6"/>
    <x v="25"/>
    <n v="4306"/>
    <x v="1"/>
    <x v="1"/>
    <n v="1257"/>
    <n v="2"/>
    <n v="3"/>
    <n v="4"/>
    <x v="4"/>
  </r>
  <r>
    <s v="B-25627"/>
    <x v="14"/>
    <s v="Hitika"/>
    <x v="2"/>
    <x v="18"/>
    <n v="55"/>
    <x v="23"/>
    <x v="6"/>
    <x v="26"/>
    <n v="181"/>
    <x v="2"/>
    <x v="12"/>
    <n v="1257"/>
    <n v="2"/>
    <n v="3"/>
    <n v="2"/>
    <x v="2"/>
  </r>
  <r>
    <s v="B-25628"/>
    <x v="15"/>
    <s v="Pooja"/>
    <x v="9"/>
    <x v="9"/>
    <n v="104"/>
    <x v="24"/>
    <x v="16"/>
    <x v="27"/>
    <n v="1036"/>
    <x v="2"/>
    <x v="13"/>
    <n v="1256"/>
    <n v="2"/>
    <n v="4"/>
    <n v="2"/>
    <x v="10"/>
  </r>
  <r>
    <s v="B-25629"/>
    <x v="15"/>
    <s v="Hemant"/>
    <x v="10"/>
    <x v="10"/>
    <n v="1560"/>
    <x v="25"/>
    <x v="13"/>
    <x v="28"/>
    <n v="5101"/>
    <x v="2"/>
    <x v="2"/>
    <n v="1256"/>
    <n v="2"/>
    <n v="2"/>
    <n v="5"/>
    <x v="11"/>
  </r>
  <r>
    <s v="B-25630"/>
    <x v="15"/>
    <s v="Sahil"/>
    <x v="11"/>
    <x v="11"/>
    <n v="506"/>
    <x v="26"/>
    <x v="17"/>
    <x v="29"/>
    <n v="10415"/>
    <x v="2"/>
    <x v="12"/>
    <n v="1256"/>
    <n v="2"/>
    <n v="5"/>
    <n v="4"/>
    <x v="12"/>
  </r>
  <r>
    <s v="B-25631"/>
    <x v="15"/>
    <s v="Ritu"/>
    <x v="12"/>
    <x v="11"/>
    <n v="89"/>
    <x v="27"/>
    <x v="5"/>
    <x v="30"/>
    <n v="89"/>
    <x v="0"/>
    <x v="14"/>
    <n v="1256"/>
    <n v="2"/>
    <n v="2"/>
    <n v="2"/>
    <x v="3"/>
  </r>
  <r>
    <s v="B-25632"/>
    <x v="16"/>
    <s v="Manish"/>
    <x v="13"/>
    <x v="12"/>
    <n v="19"/>
    <x v="28"/>
    <x v="5"/>
    <x v="31"/>
    <n v="36"/>
    <x v="2"/>
    <x v="6"/>
    <n v="1255"/>
    <n v="2"/>
    <n v="2"/>
    <n v="2"/>
    <x v="3"/>
  </r>
  <r>
    <s v="B-25633"/>
    <x v="17"/>
    <s v="Amit"/>
    <x v="14"/>
    <x v="13"/>
    <n v="1456"/>
    <x v="29"/>
    <x v="16"/>
    <x v="32"/>
    <n v="14343"/>
    <x v="1"/>
    <x v="1"/>
    <n v="1254"/>
    <n v="2"/>
    <n v="4"/>
    <n v="5"/>
    <x v="6"/>
  </r>
  <r>
    <s v="B-25634"/>
    <x v="17"/>
    <s v="Sanjay"/>
    <x v="15"/>
    <x v="14"/>
    <n v="389"/>
    <x v="30"/>
    <x v="13"/>
    <x v="33"/>
    <n v="1084"/>
    <x v="0"/>
    <x v="10"/>
    <n v="1254"/>
    <n v="2"/>
    <n v="2"/>
    <n v="3"/>
    <x v="5"/>
  </r>
  <r>
    <s v="B-25635"/>
    <x v="17"/>
    <s v="Nidhi"/>
    <x v="16"/>
    <x v="15"/>
    <n v="445"/>
    <x v="31"/>
    <x v="7"/>
    <x v="34"/>
    <n v="3608"/>
    <x v="2"/>
    <x v="11"/>
    <n v="1254"/>
    <n v="2"/>
    <n v="3"/>
    <n v="4"/>
    <x v="4"/>
  </r>
  <r>
    <s v="B-25636"/>
    <x v="17"/>
    <s v="Nishi"/>
    <x v="1"/>
    <x v="17"/>
    <n v="637"/>
    <x v="32"/>
    <x v="11"/>
    <x v="35"/>
    <n v="3298"/>
    <x v="2"/>
    <x v="4"/>
    <n v="1254"/>
    <n v="2"/>
    <n v="3"/>
    <n v="4"/>
    <x v="4"/>
  </r>
  <r>
    <s v="B-25637"/>
    <x v="17"/>
    <s v="Ashmi"/>
    <x v="2"/>
    <x v="18"/>
    <n v="117"/>
    <x v="33"/>
    <x v="13"/>
    <x v="36"/>
    <n v="365"/>
    <x v="2"/>
    <x v="5"/>
    <n v="1254"/>
    <n v="2"/>
    <n v="2"/>
    <n v="2"/>
    <x v="3"/>
  </r>
  <r>
    <s v="B-25638"/>
    <x v="17"/>
    <s v="Parth"/>
    <x v="1"/>
    <x v="1"/>
    <n v="2032"/>
    <x v="34"/>
    <x v="18"/>
    <x v="37"/>
    <n v="34573"/>
    <x v="0"/>
    <x v="0"/>
    <n v="1254"/>
    <n v="2"/>
    <n v="5"/>
    <n v="5"/>
    <x v="0"/>
  </r>
  <r>
    <s v="B-25639"/>
    <x v="18"/>
    <s v="Lisha"/>
    <x v="2"/>
    <x v="2"/>
    <n v="1629"/>
    <x v="35"/>
    <x v="13"/>
    <x v="38"/>
    <n v="4734"/>
    <x v="1"/>
    <x v="1"/>
    <n v="1253"/>
    <n v="2"/>
    <n v="2"/>
    <n v="5"/>
    <x v="11"/>
  </r>
  <r>
    <s v="B-25640"/>
    <x v="18"/>
    <s v="Paridhi"/>
    <x v="3"/>
    <x v="3"/>
    <n v="504"/>
    <x v="36"/>
    <x v="0"/>
    <x v="39"/>
    <n v="9228"/>
    <x v="2"/>
    <x v="2"/>
    <n v="1253"/>
    <n v="2"/>
    <n v="5"/>
    <n v="4"/>
    <x v="12"/>
  </r>
  <r>
    <s v="B-25641"/>
    <x v="18"/>
    <s v="Parishi"/>
    <x v="4"/>
    <x v="4"/>
    <n v="22"/>
    <x v="37"/>
    <x v="14"/>
    <x v="40"/>
    <n v="16"/>
    <x v="0"/>
    <x v="14"/>
    <n v="1253"/>
    <n v="2"/>
    <n v="2"/>
    <n v="2"/>
    <x v="3"/>
  </r>
  <r>
    <s v="B-25642"/>
    <x v="19"/>
    <s v="Ajay"/>
    <x v="5"/>
    <x v="5"/>
    <n v="434"/>
    <x v="38"/>
    <x v="3"/>
    <x v="41"/>
    <n v="4800"/>
    <x v="2"/>
    <x v="5"/>
    <n v="1252"/>
    <n v="2"/>
    <n v="4"/>
    <n v="4"/>
    <x v="8"/>
  </r>
  <r>
    <s v="B-25643"/>
    <x v="20"/>
    <s v="Kirti"/>
    <x v="6"/>
    <x v="6"/>
    <n v="1447"/>
    <x v="39"/>
    <x v="18"/>
    <x v="42"/>
    <n v="24426"/>
    <x v="0"/>
    <x v="0"/>
    <n v="1251"/>
    <n v="2"/>
    <n v="5"/>
    <n v="5"/>
    <x v="0"/>
  </r>
  <r>
    <s v="B-25644"/>
    <x v="21"/>
    <s v="Mayank"/>
    <x v="1"/>
    <x v="17"/>
    <n v="76"/>
    <x v="40"/>
    <x v="7"/>
    <x v="43"/>
    <n v="516"/>
    <x v="0"/>
    <x v="14"/>
    <n v="1250"/>
    <n v="2"/>
    <n v="3"/>
    <n v="2"/>
    <x v="2"/>
  </r>
  <r>
    <s v="B-25645"/>
    <x v="22"/>
    <s v="Yaanvi"/>
    <x v="2"/>
    <x v="18"/>
    <n v="675"/>
    <x v="41"/>
    <x v="19"/>
    <x v="44"/>
    <n v="9255"/>
    <x v="1"/>
    <x v="1"/>
    <n v="1249"/>
    <n v="2"/>
    <n v="4"/>
    <n v="4"/>
    <x v="8"/>
  </r>
  <r>
    <s v="B-25646"/>
    <x v="22"/>
    <s v="Sonal"/>
    <x v="9"/>
    <x v="9"/>
    <n v="20"/>
    <x v="42"/>
    <x v="5"/>
    <x v="45"/>
    <n v="32"/>
    <x v="2"/>
    <x v="4"/>
    <n v="1249"/>
    <n v="2"/>
    <n v="2"/>
    <n v="2"/>
    <x v="3"/>
  </r>
  <r>
    <s v="B-25647"/>
    <x v="23"/>
    <s v="Sharda"/>
    <x v="10"/>
    <x v="10"/>
    <n v="42"/>
    <x v="37"/>
    <x v="6"/>
    <x v="46"/>
    <n v="162"/>
    <x v="2"/>
    <x v="4"/>
    <n v="1247"/>
    <n v="2"/>
    <n v="3"/>
    <n v="2"/>
    <x v="2"/>
  </r>
  <r>
    <s v="B-25648"/>
    <x v="24"/>
    <s v="Aditya"/>
    <x v="11"/>
    <x v="11"/>
    <n v="315"/>
    <x v="43"/>
    <x v="16"/>
    <x v="47"/>
    <n v="3073"/>
    <x v="1"/>
    <x v="1"/>
    <n v="1246"/>
    <n v="2"/>
    <n v="4"/>
    <n v="3"/>
    <x v="1"/>
  </r>
  <r>
    <s v="B-25649"/>
    <x v="25"/>
    <s v="Rachna"/>
    <x v="12"/>
    <x v="11"/>
    <n v="27"/>
    <x v="44"/>
    <x v="5"/>
    <x v="48"/>
    <n v="29"/>
    <x v="2"/>
    <x v="12"/>
    <n v="1245"/>
    <n v="2"/>
    <n v="2"/>
    <n v="2"/>
    <x v="3"/>
  </r>
  <r>
    <s v="B-25650"/>
    <x v="26"/>
    <s v="Chirag"/>
    <x v="1"/>
    <x v="17"/>
    <n v="2810"/>
    <x v="45"/>
    <x v="20"/>
    <x v="49"/>
    <n v="86311"/>
    <x v="1"/>
    <x v="9"/>
    <n v="1244"/>
    <n v="2"/>
    <n v="5"/>
    <n v="5"/>
    <x v="0"/>
  </r>
  <r>
    <s v="B-25651"/>
    <x v="27"/>
    <s v="Anurag"/>
    <x v="2"/>
    <x v="18"/>
    <n v="1802"/>
    <x v="46"/>
    <x v="21"/>
    <x v="50"/>
    <n v="50219"/>
    <x v="0"/>
    <x v="0"/>
    <n v="1243"/>
    <n v="2"/>
    <n v="5"/>
    <n v="5"/>
    <x v="0"/>
  </r>
  <r>
    <s v="B-25652"/>
    <x v="28"/>
    <s v="Tushina"/>
    <x v="15"/>
    <x v="14"/>
    <n v="493"/>
    <x v="47"/>
    <x v="22"/>
    <x v="51"/>
    <n v="12987"/>
    <x v="2"/>
    <x v="13"/>
    <n v="1242"/>
    <n v="2"/>
    <n v="5"/>
    <n v="4"/>
    <x v="12"/>
  </r>
  <r>
    <s v="B-25653"/>
    <x v="28"/>
    <s v="Farah"/>
    <x v="16"/>
    <x v="15"/>
    <n v="4434"/>
    <x v="48"/>
    <x v="23"/>
    <x v="52"/>
    <n v="199124"/>
    <x v="1"/>
    <x v="9"/>
    <n v="1242"/>
    <n v="2"/>
    <n v="5"/>
    <n v="5"/>
    <x v="0"/>
  </r>
  <r>
    <s v="B-25654"/>
    <x v="29"/>
    <s v="Sabah"/>
    <x v="1"/>
    <x v="17"/>
    <n v="1384"/>
    <x v="49"/>
    <x v="17"/>
    <x v="53"/>
    <n v="28882"/>
    <x v="2"/>
    <x v="11"/>
    <n v="1240"/>
    <n v="2"/>
    <n v="5"/>
    <n v="5"/>
    <x v="0"/>
  </r>
  <r>
    <s v="B-25655"/>
    <x v="30"/>
    <s v="Nida"/>
    <x v="2"/>
    <x v="18"/>
    <n v="1055"/>
    <x v="50"/>
    <x v="24"/>
    <x v="54"/>
    <n v="40656"/>
    <x v="2"/>
    <x v="11"/>
    <n v="1239"/>
    <n v="2"/>
    <n v="5"/>
    <n v="4"/>
    <x v="12"/>
  </r>
  <r>
    <s v="B-25656"/>
    <x v="30"/>
    <s v="Priyanka"/>
    <x v="1"/>
    <x v="1"/>
    <n v="3895"/>
    <x v="51"/>
    <x v="25"/>
    <x v="55"/>
    <n v="168506"/>
    <x v="2"/>
    <x v="4"/>
    <n v="1239"/>
    <n v="2"/>
    <n v="5"/>
    <n v="5"/>
    <x v="0"/>
  </r>
  <r>
    <s v="B-25657"/>
    <x v="31"/>
    <s v="Tulika"/>
    <x v="2"/>
    <x v="2"/>
    <n v="1673"/>
    <x v="52"/>
    <x v="0"/>
    <x v="56"/>
    <n v="31494"/>
    <x v="1"/>
    <x v="8"/>
    <n v="1237"/>
    <n v="2"/>
    <n v="5"/>
    <n v="5"/>
    <x v="0"/>
  </r>
  <r>
    <s v="B-25658"/>
    <x v="32"/>
    <s v="Shefali"/>
    <x v="3"/>
    <x v="3"/>
    <n v="27"/>
    <x v="53"/>
    <x v="5"/>
    <x v="48"/>
    <n v="63"/>
    <x v="2"/>
    <x v="3"/>
    <n v="1236"/>
    <n v="2"/>
    <n v="2"/>
    <n v="2"/>
    <x v="3"/>
  </r>
  <r>
    <s v="B-25659"/>
    <x v="33"/>
    <s v="Sanskriti"/>
    <x v="4"/>
    <x v="4"/>
    <n v="148"/>
    <x v="54"/>
    <x v="4"/>
    <x v="57"/>
    <n v="1108"/>
    <x v="2"/>
    <x v="3"/>
    <n v="1235"/>
    <n v="2"/>
    <n v="3"/>
    <n v="3"/>
    <x v="7"/>
  </r>
  <r>
    <s v="B-25660"/>
    <x v="34"/>
    <s v="Shruti"/>
    <x v="5"/>
    <x v="5"/>
    <n v="245"/>
    <x v="55"/>
    <x v="13"/>
    <x v="58"/>
    <n v="657"/>
    <x v="2"/>
    <x v="4"/>
    <n v="1234"/>
    <n v="2"/>
    <n v="2"/>
    <n v="3"/>
    <x v="5"/>
  </r>
  <r>
    <s v="B-25661"/>
    <x v="35"/>
    <s v="Subhashree"/>
    <x v="6"/>
    <x v="6"/>
    <n v="508"/>
    <x v="56"/>
    <x v="18"/>
    <x v="59"/>
    <n v="8360"/>
    <x v="2"/>
    <x v="11"/>
    <n v="1233"/>
    <n v="2"/>
    <n v="5"/>
    <n v="4"/>
    <x v="12"/>
  </r>
  <r>
    <s v="B-25662"/>
    <x v="35"/>
    <s v="Sweta"/>
    <x v="1"/>
    <x v="17"/>
    <n v="495"/>
    <x v="57"/>
    <x v="19"/>
    <x v="60"/>
    <n v="6830"/>
    <x v="2"/>
    <x v="3"/>
    <n v="1233"/>
    <n v="2"/>
    <n v="4"/>
    <n v="4"/>
    <x v="8"/>
  </r>
  <r>
    <s v="B-25663"/>
    <x v="36"/>
    <s v="Pournamasi"/>
    <x v="2"/>
    <x v="18"/>
    <n v="294"/>
    <x v="58"/>
    <x v="5"/>
    <x v="61"/>
    <n v="726"/>
    <x v="1"/>
    <x v="9"/>
    <n v="1231"/>
    <n v="2"/>
    <n v="2"/>
    <n v="3"/>
    <x v="5"/>
  </r>
  <r>
    <s v="B-25664"/>
    <x v="37"/>
    <s v="Pratyusmita"/>
    <x v="9"/>
    <x v="9"/>
    <n v="1570"/>
    <x v="59"/>
    <x v="9"/>
    <x v="62"/>
    <n v="13907"/>
    <x v="1"/>
    <x v="1"/>
    <n v="1230"/>
    <n v="2"/>
    <n v="4"/>
    <n v="5"/>
    <x v="6"/>
  </r>
  <r>
    <s v="B-25665"/>
    <x v="38"/>
    <s v="Chayanika"/>
    <x v="10"/>
    <x v="10"/>
    <n v="166"/>
    <x v="60"/>
    <x v="6"/>
    <x v="63"/>
    <n v="551"/>
    <x v="1"/>
    <x v="15"/>
    <n v="1229"/>
    <n v="2"/>
    <n v="3"/>
    <n v="3"/>
    <x v="7"/>
  </r>
  <r>
    <s v="B-25666"/>
    <x v="39"/>
    <s v="Tanvi"/>
    <x v="11"/>
    <x v="11"/>
    <n v="934"/>
    <x v="61"/>
    <x v="4"/>
    <x v="64"/>
    <n v="5622"/>
    <x v="1"/>
    <x v="8"/>
    <n v="1228"/>
    <n v="2"/>
    <n v="3"/>
    <n v="4"/>
    <x v="4"/>
  </r>
  <r>
    <s v="B-25667"/>
    <x v="40"/>
    <s v="Anjali"/>
    <x v="12"/>
    <x v="11"/>
    <n v="1942"/>
    <x v="62"/>
    <x v="8"/>
    <x v="65"/>
    <n v="46853"/>
    <x v="2"/>
    <x v="11"/>
    <n v="1227"/>
    <n v="2"/>
    <n v="5"/>
    <n v="5"/>
    <x v="0"/>
  </r>
  <r>
    <s v="B-25668"/>
    <x v="41"/>
    <s v="Rhea"/>
    <x v="13"/>
    <x v="12"/>
    <n v="123"/>
    <x v="63"/>
    <x v="13"/>
    <x v="66"/>
    <n v="386"/>
    <x v="0"/>
    <x v="14"/>
    <n v="1226"/>
    <n v="2"/>
    <n v="2"/>
    <n v="2"/>
    <x v="3"/>
  </r>
  <r>
    <s v="B-25669"/>
    <x v="42"/>
    <s v="Piyali"/>
    <x v="14"/>
    <x v="13"/>
    <n v="610"/>
    <x v="64"/>
    <x v="5"/>
    <x v="67"/>
    <n v="1154"/>
    <x v="0"/>
    <x v="7"/>
    <n v="1225"/>
    <n v="2"/>
    <n v="2"/>
    <n v="4"/>
    <x v="9"/>
  </r>
  <r>
    <s v="B-25670"/>
    <x v="42"/>
    <s v="Charika"/>
    <x v="15"/>
    <x v="14"/>
    <n v="768"/>
    <x v="24"/>
    <x v="7"/>
    <x v="68"/>
    <n v="6140"/>
    <x v="2"/>
    <x v="12"/>
    <n v="1225"/>
    <n v="2"/>
    <n v="3"/>
    <n v="4"/>
    <x v="4"/>
  </r>
  <r>
    <s v="B-25671"/>
    <x v="43"/>
    <s v="Mitali"/>
    <x v="16"/>
    <x v="15"/>
    <n v="832"/>
    <x v="4"/>
    <x v="13"/>
    <x v="69"/>
    <n v="2496"/>
    <x v="2"/>
    <x v="2"/>
    <n v="1223"/>
    <n v="2"/>
    <n v="2"/>
    <n v="4"/>
    <x v="9"/>
  </r>
  <r>
    <s v="B-25672"/>
    <x v="44"/>
    <s v="Akanksha"/>
    <x v="17"/>
    <x v="16"/>
    <n v="27"/>
    <x v="65"/>
    <x v="14"/>
    <x v="70"/>
    <n v="12"/>
    <x v="2"/>
    <x v="12"/>
    <n v="1222"/>
    <n v="2"/>
    <n v="2"/>
    <n v="2"/>
    <x v="3"/>
  </r>
  <r>
    <s v="B-25673"/>
    <x v="44"/>
    <s v="Arsheen"/>
    <x v="0"/>
    <x v="0"/>
    <n v="285"/>
    <x v="66"/>
    <x v="26"/>
    <x v="71"/>
    <n v="4981"/>
    <x v="2"/>
    <x v="4"/>
    <n v="1222"/>
    <n v="2"/>
    <n v="5"/>
    <n v="3"/>
    <x v="13"/>
  </r>
  <r>
    <s v="B-25674"/>
    <x v="44"/>
    <s v="Mahima"/>
    <x v="1"/>
    <x v="1"/>
    <n v="17"/>
    <x v="67"/>
    <x v="11"/>
    <x v="72"/>
    <n v="73"/>
    <x v="2"/>
    <x v="13"/>
    <n v="1222"/>
    <n v="2"/>
    <n v="3"/>
    <n v="2"/>
    <x v="2"/>
  </r>
  <r>
    <s v="B-25675"/>
    <x v="45"/>
    <s v="Shreya"/>
    <x v="2"/>
    <x v="2"/>
    <n v="929"/>
    <x v="68"/>
    <x v="9"/>
    <x v="73"/>
    <n v="8268"/>
    <x v="2"/>
    <x v="4"/>
    <n v="1220"/>
    <n v="2"/>
    <n v="4"/>
    <n v="4"/>
    <x v="8"/>
  </r>
  <r>
    <s v="B-25676"/>
    <x v="46"/>
    <s v="Chandni"/>
    <x v="3"/>
    <x v="3"/>
    <n v="2390"/>
    <x v="69"/>
    <x v="26"/>
    <x v="74"/>
    <n v="42716"/>
    <x v="1"/>
    <x v="8"/>
    <n v="1219"/>
    <n v="2"/>
    <n v="5"/>
    <n v="5"/>
    <x v="0"/>
  </r>
  <r>
    <s v="B-25677"/>
    <x v="47"/>
    <s v="Ekta"/>
    <x v="4"/>
    <x v="4"/>
    <n v="20"/>
    <x v="28"/>
    <x v="14"/>
    <x v="75"/>
    <n v="18"/>
    <x v="1"/>
    <x v="15"/>
    <n v="1218"/>
    <n v="2"/>
    <n v="2"/>
    <n v="2"/>
    <x v="3"/>
  </r>
  <r>
    <s v="B-25678"/>
    <x v="48"/>
    <s v="Bathina"/>
    <x v="5"/>
    <x v="5"/>
    <n v="425"/>
    <x v="70"/>
    <x v="7"/>
    <x v="76"/>
    <n v="3326"/>
    <x v="2"/>
    <x v="4"/>
    <n v="1217"/>
    <n v="2"/>
    <n v="3"/>
    <n v="4"/>
    <x v="4"/>
  </r>
  <r>
    <s v="B-25679"/>
    <x v="49"/>
    <s v="Avni"/>
    <x v="1"/>
    <x v="17"/>
    <n v="76"/>
    <x v="71"/>
    <x v="14"/>
    <x v="77"/>
    <n v="26"/>
    <x v="2"/>
    <x v="4"/>
    <n v="1216"/>
    <n v="2"/>
    <n v="2"/>
    <n v="2"/>
    <x v="3"/>
  </r>
  <r>
    <s v="B-25680"/>
    <x v="49"/>
    <s v="Aayushi"/>
    <x v="2"/>
    <x v="18"/>
    <n v="73"/>
    <x v="44"/>
    <x v="13"/>
    <x v="78"/>
    <n v="194"/>
    <x v="2"/>
    <x v="4"/>
    <n v="1216"/>
    <n v="2"/>
    <n v="2"/>
    <n v="2"/>
    <x v="3"/>
  </r>
  <r>
    <s v="B-25681"/>
    <x v="49"/>
    <s v="Bhawna"/>
    <x v="2"/>
    <x v="18"/>
    <n v="3599"/>
    <x v="72"/>
    <x v="27"/>
    <x v="79"/>
    <n v="82202"/>
    <x v="1"/>
    <x v="15"/>
    <n v="1216"/>
    <n v="2"/>
    <n v="5"/>
    <n v="5"/>
    <x v="0"/>
  </r>
  <r>
    <s v="B-25682"/>
    <x v="50"/>
    <s v="Krutika"/>
    <x v="9"/>
    <x v="9"/>
    <n v="545"/>
    <x v="73"/>
    <x v="3"/>
    <x v="80"/>
    <n v="5922"/>
    <x v="1"/>
    <x v="1"/>
    <n v="1213"/>
    <n v="2"/>
    <n v="4"/>
    <n v="4"/>
    <x v="8"/>
  </r>
  <r>
    <s v="B-25683"/>
    <x v="51"/>
    <s v="Shreya"/>
    <x v="10"/>
    <x v="10"/>
    <n v="1067"/>
    <x v="74"/>
    <x v="17"/>
    <x v="81"/>
    <n v="22483"/>
    <x v="1"/>
    <x v="9"/>
    <n v="1212"/>
    <n v="2"/>
    <n v="5"/>
    <n v="4"/>
    <x v="12"/>
  </r>
  <r>
    <s v="B-25684"/>
    <x v="52"/>
    <s v="Samiksha"/>
    <x v="1"/>
    <x v="17"/>
    <n v="134"/>
    <x v="12"/>
    <x v="5"/>
    <x v="82"/>
    <n v="310"/>
    <x v="0"/>
    <x v="10"/>
    <n v="1211"/>
    <n v="2"/>
    <n v="2"/>
    <n v="3"/>
    <x v="5"/>
  </r>
  <r>
    <s v="B-25685"/>
    <x v="53"/>
    <s v="Sheetal"/>
    <x v="2"/>
    <x v="18"/>
    <n v="889"/>
    <x v="75"/>
    <x v="28"/>
    <x v="83"/>
    <n v="10780"/>
    <x v="0"/>
    <x v="14"/>
    <n v="1210"/>
    <n v="2"/>
    <n v="4"/>
    <n v="4"/>
    <x v="8"/>
  </r>
  <r>
    <s v="B-25686"/>
    <x v="54"/>
    <s v="Pooja"/>
    <x v="13"/>
    <x v="12"/>
    <n v="2542"/>
    <x v="76"/>
    <x v="3"/>
    <x v="84"/>
    <n v="27390"/>
    <x v="2"/>
    <x v="4"/>
    <n v="1209"/>
    <n v="2"/>
    <n v="4"/>
    <n v="5"/>
    <x v="6"/>
  </r>
  <r>
    <s v="B-25687"/>
    <x v="54"/>
    <s v="Sanjna"/>
    <x v="1"/>
    <x v="17"/>
    <n v="826"/>
    <x v="14"/>
    <x v="29"/>
    <x v="85"/>
    <n v="12342"/>
    <x v="2"/>
    <x v="12"/>
    <n v="1209"/>
    <n v="2"/>
    <n v="4"/>
    <n v="4"/>
    <x v="8"/>
  </r>
  <r>
    <s v="B-25688"/>
    <x v="54"/>
    <s v="Swetha"/>
    <x v="2"/>
    <x v="18"/>
    <n v="352"/>
    <x v="77"/>
    <x v="11"/>
    <x v="86"/>
    <n v="1415"/>
    <x v="2"/>
    <x v="4"/>
    <n v="1209"/>
    <n v="2"/>
    <n v="3"/>
    <n v="3"/>
    <x v="7"/>
  </r>
  <r>
    <s v="B-25689"/>
    <x v="55"/>
    <s v="Bhaggyasree"/>
    <x v="1"/>
    <x v="17"/>
    <n v="715"/>
    <x v="48"/>
    <x v="7"/>
    <x v="87"/>
    <n v="5314"/>
    <x v="1"/>
    <x v="8"/>
    <n v="1206"/>
    <n v="2"/>
    <n v="3"/>
    <n v="4"/>
    <x v="4"/>
  </r>
  <r>
    <s v="B-25690"/>
    <x v="56"/>
    <s v="Gunjan"/>
    <x v="2"/>
    <x v="18"/>
    <n v="31"/>
    <x v="78"/>
    <x v="13"/>
    <x v="88"/>
    <n v="103"/>
    <x v="2"/>
    <x v="13"/>
    <n v="1205"/>
    <n v="2"/>
    <n v="2"/>
    <n v="2"/>
    <x v="3"/>
  </r>
  <r>
    <s v="B-25691"/>
    <x v="57"/>
    <s v="Akancha"/>
    <x v="1"/>
    <x v="17"/>
    <n v="806"/>
    <x v="3"/>
    <x v="16"/>
    <x v="89"/>
    <n v="8082"/>
    <x v="2"/>
    <x v="4"/>
    <n v="1204"/>
    <n v="2"/>
    <n v="4"/>
    <n v="4"/>
    <x v="8"/>
  </r>
  <r>
    <s v="B-25692"/>
    <x v="58"/>
    <s v="Rashmi"/>
    <x v="2"/>
    <x v="18"/>
    <n v="141"/>
    <x v="79"/>
    <x v="4"/>
    <x v="90"/>
    <n v="1015"/>
    <x v="0"/>
    <x v="14"/>
    <n v="1203"/>
    <n v="2"/>
    <n v="3"/>
    <n v="3"/>
    <x v="7"/>
  </r>
  <r>
    <s v="B-25693"/>
    <x v="59"/>
    <s v="Parna"/>
    <x v="2"/>
    <x v="2"/>
    <n v="975"/>
    <x v="80"/>
    <x v="30"/>
    <x v="91"/>
    <n v="28715"/>
    <x v="2"/>
    <x v="11"/>
    <n v="1202"/>
    <n v="2"/>
    <n v="5"/>
    <n v="4"/>
    <x v="12"/>
  </r>
  <r>
    <s v="B-25694"/>
    <x v="59"/>
    <s v="Subhasmita"/>
    <x v="3"/>
    <x v="3"/>
    <n v="167"/>
    <x v="81"/>
    <x v="4"/>
    <x v="92"/>
    <n v="1212"/>
    <x v="2"/>
    <x v="3"/>
    <n v="1202"/>
    <n v="2"/>
    <n v="3"/>
    <n v="3"/>
    <x v="7"/>
  </r>
  <r>
    <s v="B-25695"/>
    <x v="59"/>
    <s v="Suhani"/>
    <x v="4"/>
    <x v="4"/>
    <n v="171"/>
    <x v="33"/>
    <x v="9"/>
    <x v="93"/>
    <n v="1553"/>
    <x v="2"/>
    <x v="5"/>
    <n v="1202"/>
    <n v="2"/>
    <n v="4"/>
    <n v="3"/>
    <x v="1"/>
  </r>
  <r>
    <s v="B-25696"/>
    <x v="60"/>
    <s v="Noopur"/>
    <x v="5"/>
    <x v="5"/>
    <n v="1607"/>
    <x v="82"/>
    <x v="18"/>
    <x v="94"/>
    <n v="27112"/>
    <x v="1"/>
    <x v="1"/>
    <n v="1199"/>
    <n v="2"/>
    <n v="5"/>
    <n v="5"/>
    <x v="0"/>
  </r>
  <r>
    <s v="B-25697"/>
    <x v="61"/>
    <s v="Vijay"/>
    <x v="6"/>
    <x v="6"/>
    <n v="1995"/>
    <x v="83"/>
    <x v="8"/>
    <x v="95"/>
    <n v="47588"/>
    <x v="1"/>
    <x v="15"/>
    <n v="1198"/>
    <n v="2"/>
    <n v="5"/>
    <n v="5"/>
    <x v="0"/>
  </r>
  <r>
    <s v="B-25698"/>
    <x v="62"/>
    <s v="Amisha"/>
    <x v="7"/>
    <x v="7"/>
    <n v="909"/>
    <x v="84"/>
    <x v="27"/>
    <x v="96"/>
    <n v="20255"/>
    <x v="2"/>
    <x v="16"/>
    <n v="1197"/>
    <n v="2"/>
    <n v="5"/>
    <n v="4"/>
    <x v="12"/>
  </r>
  <r>
    <s v="B-25699"/>
    <x v="63"/>
    <s v="Kritika"/>
    <x v="8"/>
    <x v="8"/>
    <n v="124"/>
    <x v="85"/>
    <x v="9"/>
    <x v="97"/>
    <n v="1045"/>
    <x v="0"/>
    <x v="14"/>
    <n v="1196"/>
    <n v="2"/>
    <n v="4"/>
    <n v="3"/>
    <x v="1"/>
  </r>
  <r>
    <s v="B-25700"/>
    <x v="64"/>
    <s v="Shubhi"/>
    <x v="1"/>
    <x v="17"/>
    <n v="180"/>
    <x v="86"/>
    <x v="16"/>
    <x v="98"/>
    <n v="1690"/>
    <x v="2"/>
    <x v="5"/>
    <n v="1195"/>
    <n v="2"/>
    <n v="4"/>
    <n v="3"/>
    <x v="1"/>
  </r>
  <r>
    <s v="B-25701"/>
    <x v="65"/>
    <s v="Maithilee"/>
    <x v="2"/>
    <x v="18"/>
    <n v="174"/>
    <x v="87"/>
    <x v="28"/>
    <x v="99"/>
    <n v="1994"/>
    <x v="2"/>
    <x v="13"/>
    <n v="1194"/>
    <n v="2"/>
    <n v="4"/>
    <n v="3"/>
    <x v="1"/>
  </r>
  <r>
    <s v="B-25702"/>
    <x v="66"/>
    <s v="Shaily"/>
    <x v="1"/>
    <x v="17"/>
    <n v="1777"/>
    <x v="88"/>
    <x v="1"/>
    <x v="100"/>
    <n v="38724"/>
    <x v="2"/>
    <x v="5"/>
    <n v="1193"/>
    <n v="2"/>
    <n v="5"/>
    <n v="5"/>
    <x v="0"/>
  </r>
  <r>
    <s v="B-25703"/>
    <x v="67"/>
    <s v="Ekta"/>
    <x v="2"/>
    <x v="18"/>
    <n v="674"/>
    <x v="89"/>
    <x v="24"/>
    <x v="101"/>
    <n v="25837"/>
    <x v="0"/>
    <x v="14"/>
    <n v="1192"/>
    <n v="2"/>
    <n v="5"/>
    <n v="4"/>
    <x v="12"/>
  </r>
  <r>
    <s v="B-25704"/>
    <x v="68"/>
    <s v="Riya"/>
    <x v="1"/>
    <x v="17"/>
    <n v="228"/>
    <x v="90"/>
    <x v="10"/>
    <x v="102"/>
    <n v="1305"/>
    <x v="1"/>
    <x v="15"/>
    <n v="1191"/>
    <n v="2"/>
    <n v="3"/>
    <n v="3"/>
    <x v="7"/>
  </r>
  <r>
    <s v="B-25705"/>
    <x v="69"/>
    <s v="Shweta"/>
    <x v="2"/>
    <x v="18"/>
    <n v="46"/>
    <x v="4"/>
    <x v="5"/>
    <x v="103"/>
    <n v="92"/>
    <x v="1"/>
    <x v="8"/>
    <n v="1190"/>
    <n v="2"/>
    <n v="2"/>
    <n v="2"/>
    <x v="3"/>
  </r>
  <r>
    <s v="B-25706"/>
    <x v="70"/>
    <s v="Swetlana"/>
    <x v="15"/>
    <x v="14"/>
    <n v="31"/>
    <x v="91"/>
    <x v="6"/>
    <x v="104"/>
    <n v="113"/>
    <x v="2"/>
    <x v="12"/>
    <n v="1189"/>
    <n v="2"/>
    <n v="3"/>
    <n v="2"/>
    <x v="2"/>
  </r>
  <r>
    <s v="B-25707"/>
    <x v="70"/>
    <s v="Shivani"/>
    <x v="1"/>
    <x v="17"/>
    <n v="8"/>
    <x v="37"/>
    <x v="14"/>
    <x v="105"/>
    <n v="2"/>
    <x v="2"/>
    <x v="12"/>
    <n v="1189"/>
    <n v="2"/>
    <n v="2"/>
    <n v="2"/>
    <x v="3"/>
  </r>
  <r>
    <s v="B-25708"/>
    <x v="70"/>
    <s v="Kishwar"/>
    <x v="2"/>
    <x v="18"/>
    <n v="1013"/>
    <x v="92"/>
    <x v="1"/>
    <x v="106"/>
    <n v="22140"/>
    <x v="0"/>
    <x v="14"/>
    <n v="1189"/>
    <n v="2"/>
    <n v="5"/>
    <n v="4"/>
    <x v="12"/>
  </r>
  <r>
    <s v="B-25709"/>
    <x v="70"/>
    <s v="Aakanksha"/>
    <x v="2"/>
    <x v="18"/>
    <n v="74"/>
    <x v="93"/>
    <x v="7"/>
    <x v="107"/>
    <n v="574"/>
    <x v="2"/>
    <x v="4"/>
    <n v="1189"/>
    <n v="2"/>
    <n v="3"/>
    <n v="2"/>
    <x v="2"/>
  </r>
  <r>
    <s v="B-25710"/>
    <x v="71"/>
    <s v="Megha"/>
    <x v="1"/>
    <x v="1"/>
    <n v="933"/>
    <x v="94"/>
    <x v="27"/>
    <x v="108"/>
    <n v="21325"/>
    <x v="0"/>
    <x v="14"/>
    <n v="1185"/>
    <n v="2"/>
    <n v="5"/>
    <n v="4"/>
    <x v="12"/>
  </r>
  <r>
    <s v="B-25711"/>
    <x v="72"/>
    <s v="Sakshi"/>
    <x v="2"/>
    <x v="2"/>
    <n v="100"/>
    <x v="95"/>
    <x v="6"/>
    <x v="109"/>
    <n v="342"/>
    <x v="2"/>
    <x v="11"/>
    <n v="1184"/>
    <n v="2"/>
    <n v="3"/>
    <n v="2"/>
    <x v="2"/>
  </r>
  <r>
    <s v="B-25712"/>
    <x v="73"/>
    <s v="Adhvaita"/>
    <x v="3"/>
    <x v="3"/>
    <n v="193"/>
    <x v="96"/>
    <x v="13"/>
    <x v="110"/>
    <n v="304"/>
    <x v="1"/>
    <x v="1"/>
    <n v="1183"/>
    <n v="2"/>
    <n v="2"/>
    <n v="3"/>
    <x v="5"/>
  </r>
  <r>
    <s v="B-25713"/>
    <x v="74"/>
    <s v="Raksha"/>
    <x v="4"/>
    <x v="4"/>
    <n v="158"/>
    <x v="90"/>
    <x v="6"/>
    <x v="111"/>
    <n v="569"/>
    <x v="0"/>
    <x v="10"/>
    <n v="1182"/>
    <n v="2"/>
    <n v="3"/>
    <n v="3"/>
    <x v="7"/>
  </r>
  <r>
    <s v="B-25714"/>
    <x v="75"/>
    <s v="Stuti"/>
    <x v="5"/>
    <x v="5"/>
    <n v="351"/>
    <x v="6"/>
    <x v="9"/>
    <x v="112"/>
    <n v="3174"/>
    <x v="2"/>
    <x v="11"/>
    <n v="1181"/>
    <n v="2"/>
    <n v="4"/>
    <n v="3"/>
    <x v="1"/>
  </r>
  <r>
    <s v="B-25715"/>
    <x v="76"/>
    <s v="Srishti"/>
    <x v="6"/>
    <x v="6"/>
    <n v="416"/>
    <x v="97"/>
    <x v="13"/>
    <x v="113"/>
    <n v="1385"/>
    <x v="1"/>
    <x v="1"/>
    <n v="1180"/>
    <n v="2"/>
    <n v="2"/>
    <n v="3"/>
    <x v="5"/>
  </r>
  <r>
    <s v="B-25716"/>
    <x v="77"/>
    <s v="Surabhi"/>
    <x v="7"/>
    <x v="7"/>
    <n v="58"/>
    <x v="4"/>
    <x v="6"/>
    <x v="114"/>
    <n v="232"/>
    <x v="2"/>
    <x v="4"/>
    <n v="1179"/>
    <n v="2"/>
    <n v="3"/>
    <n v="2"/>
    <x v="2"/>
  </r>
  <r>
    <s v="B-25717"/>
    <x v="78"/>
    <s v="Manshul"/>
    <x v="8"/>
    <x v="8"/>
    <n v="844"/>
    <x v="98"/>
    <x v="15"/>
    <x v="115"/>
    <n v="11165"/>
    <x v="2"/>
    <x v="4"/>
    <n v="1178"/>
    <n v="2"/>
    <n v="4"/>
    <n v="4"/>
    <x v="8"/>
  </r>
  <r>
    <s v="B-25718"/>
    <x v="78"/>
    <s v="Anjali"/>
    <x v="1"/>
    <x v="17"/>
    <n v="831"/>
    <x v="99"/>
    <x v="6"/>
    <x v="116"/>
    <n v="3470"/>
    <x v="0"/>
    <x v="0"/>
    <n v="1178"/>
    <n v="2"/>
    <n v="3"/>
    <n v="4"/>
    <x v="4"/>
  </r>
  <r>
    <s v="B-25719"/>
    <x v="78"/>
    <s v="Rashmi"/>
    <x v="2"/>
    <x v="18"/>
    <n v="29"/>
    <x v="78"/>
    <x v="5"/>
    <x v="117"/>
    <n v="68"/>
    <x v="2"/>
    <x v="12"/>
    <n v="1178"/>
    <n v="2"/>
    <n v="2"/>
    <n v="2"/>
    <x v="3"/>
  </r>
  <r>
    <s v="B-25720"/>
    <x v="79"/>
    <s v="Namrata"/>
    <x v="11"/>
    <x v="11"/>
    <n v="30"/>
    <x v="100"/>
    <x v="14"/>
    <x v="118"/>
    <n v="-5"/>
    <x v="0"/>
    <x v="10"/>
    <n v="1175"/>
    <n v="2"/>
    <n v="2"/>
    <n v="2"/>
    <x v="3"/>
  </r>
  <r>
    <s v="B-25721"/>
    <x v="80"/>
    <s v="Anchal"/>
    <x v="12"/>
    <x v="11"/>
    <n v="369"/>
    <x v="101"/>
    <x v="19"/>
    <x v="119"/>
    <n v="5159"/>
    <x v="2"/>
    <x v="13"/>
    <n v="1174"/>
    <n v="2"/>
    <n v="4"/>
    <n v="3"/>
    <x v="1"/>
  </r>
  <r>
    <s v="B-25722"/>
    <x v="81"/>
    <s v="Inderpreet"/>
    <x v="13"/>
    <x v="12"/>
    <n v="48"/>
    <x v="42"/>
    <x v="7"/>
    <x v="120"/>
    <n v="376"/>
    <x v="2"/>
    <x v="12"/>
    <n v="1173"/>
    <n v="2"/>
    <n v="3"/>
    <n v="2"/>
    <x v="2"/>
  </r>
  <r>
    <s v="B-25723"/>
    <x v="82"/>
    <s v="Wale"/>
    <x v="1"/>
    <x v="17"/>
    <n v="130"/>
    <x v="102"/>
    <x v="7"/>
    <x v="27"/>
    <n v="943"/>
    <x v="2"/>
    <x v="12"/>
    <n v="1172"/>
    <n v="2"/>
    <n v="3"/>
    <n v="3"/>
    <x v="7"/>
  </r>
  <r>
    <s v="B-25724"/>
    <x v="83"/>
    <s v="Sheetal"/>
    <x v="2"/>
    <x v="18"/>
    <n v="168"/>
    <x v="103"/>
    <x v="5"/>
    <x v="121"/>
    <n v="285"/>
    <x v="0"/>
    <x v="0"/>
    <n v="1171"/>
    <n v="2"/>
    <n v="2"/>
    <n v="3"/>
    <x v="5"/>
  </r>
  <r>
    <s v="B-25725"/>
    <x v="84"/>
    <s v="Anisha"/>
    <x v="16"/>
    <x v="15"/>
    <n v="193"/>
    <x v="104"/>
    <x v="15"/>
    <x v="122"/>
    <n v="2492"/>
    <x v="2"/>
    <x v="11"/>
    <n v="1170"/>
    <n v="2"/>
    <n v="4"/>
    <n v="3"/>
    <x v="1"/>
  </r>
  <r>
    <s v="B-25726"/>
    <x v="85"/>
    <s v="Kiran"/>
    <x v="1"/>
    <x v="17"/>
    <n v="490"/>
    <x v="105"/>
    <x v="7"/>
    <x v="123"/>
    <n v="3792"/>
    <x v="0"/>
    <x v="0"/>
    <n v="1169"/>
    <n v="3"/>
    <n v="3"/>
    <n v="4"/>
    <x v="14"/>
  </r>
  <r>
    <s v="B-25727"/>
    <x v="86"/>
    <s v="Turumella"/>
    <x v="2"/>
    <x v="18"/>
    <n v="384"/>
    <x v="106"/>
    <x v="16"/>
    <x v="124"/>
    <n v="3906"/>
    <x v="2"/>
    <x v="6"/>
    <n v="1168"/>
    <n v="3"/>
    <n v="4"/>
    <n v="3"/>
    <x v="15"/>
  </r>
  <r>
    <s v="B-25728"/>
    <x v="86"/>
    <s v="Ameesha"/>
    <x v="1"/>
    <x v="1"/>
    <n v="2148"/>
    <x v="107"/>
    <x v="16"/>
    <x v="125"/>
    <n v="21207"/>
    <x v="1"/>
    <x v="9"/>
    <n v="1168"/>
    <n v="3"/>
    <n v="4"/>
    <n v="5"/>
    <x v="16"/>
  </r>
  <r>
    <s v="B-25729"/>
    <x v="86"/>
    <s v="Madhulika"/>
    <x v="2"/>
    <x v="2"/>
    <n v="1549"/>
    <x v="108"/>
    <x v="6"/>
    <x v="126"/>
    <n v="5757"/>
    <x v="1"/>
    <x v="1"/>
    <n v="1168"/>
    <n v="3"/>
    <n v="3"/>
    <n v="5"/>
    <x v="17"/>
  </r>
  <r>
    <s v="B-25730"/>
    <x v="86"/>
    <s v="Rishabh"/>
    <x v="3"/>
    <x v="3"/>
    <n v="2002"/>
    <x v="109"/>
    <x v="17"/>
    <x v="127"/>
    <n v="41357"/>
    <x v="1"/>
    <x v="1"/>
    <n v="1168"/>
    <n v="3"/>
    <n v="5"/>
    <n v="5"/>
    <x v="18"/>
  </r>
  <r>
    <s v="B-25731"/>
    <x v="87"/>
    <s v="Akash"/>
    <x v="4"/>
    <x v="4"/>
    <n v="131"/>
    <x v="110"/>
    <x v="7"/>
    <x v="128"/>
    <n v="894"/>
    <x v="0"/>
    <x v="14"/>
    <n v="1164"/>
    <n v="3"/>
    <n v="3"/>
    <n v="3"/>
    <x v="19"/>
  </r>
  <r>
    <s v="B-25732"/>
    <x v="88"/>
    <s v="Anubhaw"/>
    <x v="5"/>
    <x v="5"/>
    <n v="16"/>
    <x v="111"/>
    <x v="5"/>
    <x v="129"/>
    <n v="27"/>
    <x v="2"/>
    <x v="12"/>
    <n v="1163"/>
    <n v="3"/>
    <n v="2"/>
    <n v="2"/>
    <x v="20"/>
  </r>
  <r>
    <s v="B-25733"/>
    <x v="89"/>
    <s v="Dhirajendu"/>
    <x v="1"/>
    <x v="17"/>
    <n v="96"/>
    <x v="10"/>
    <x v="15"/>
    <x v="113"/>
    <n v="1189"/>
    <x v="2"/>
    <x v="12"/>
    <n v="1162"/>
    <n v="3"/>
    <n v="4"/>
    <n v="2"/>
    <x v="21"/>
  </r>
  <r>
    <s v="B-25734"/>
    <x v="90"/>
    <s v="Pranav"/>
    <x v="2"/>
    <x v="18"/>
    <n v="108"/>
    <x v="112"/>
    <x v="13"/>
    <x v="130"/>
    <n v="305"/>
    <x v="1"/>
    <x v="8"/>
    <n v="1161"/>
    <n v="3"/>
    <n v="2"/>
    <n v="2"/>
    <x v="20"/>
  </r>
  <r>
    <s v="B-25735"/>
    <x v="91"/>
    <s v="Arindam"/>
    <x v="8"/>
    <x v="8"/>
    <n v="34"/>
    <x v="113"/>
    <x v="10"/>
    <x v="131"/>
    <n v="194"/>
    <x v="2"/>
    <x v="11"/>
    <n v="1160"/>
    <n v="3"/>
    <n v="3"/>
    <n v="2"/>
    <x v="22"/>
  </r>
  <r>
    <s v="B-25736"/>
    <x v="92"/>
    <s v="Akshat"/>
    <x v="1"/>
    <x v="17"/>
    <n v="31"/>
    <x v="101"/>
    <x v="11"/>
    <x v="132"/>
    <n v="148"/>
    <x v="2"/>
    <x v="13"/>
    <n v="1160"/>
    <n v="3"/>
    <n v="3"/>
    <n v="2"/>
    <x v="22"/>
  </r>
  <r>
    <s v="B-25737"/>
    <x v="93"/>
    <s v="Shubham"/>
    <x v="2"/>
    <x v="18"/>
    <n v="187"/>
    <x v="65"/>
    <x v="13"/>
    <x v="133"/>
    <n v="546"/>
    <x v="2"/>
    <x v="2"/>
    <n v="1159"/>
    <n v="3"/>
    <n v="2"/>
    <n v="3"/>
    <x v="23"/>
  </r>
  <r>
    <s v="B-25738"/>
    <x v="94"/>
    <s v="Ayush"/>
    <x v="11"/>
    <x v="11"/>
    <n v="1359"/>
    <x v="114"/>
    <x v="15"/>
    <x v="134"/>
    <n v="17556"/>
    <x v="0"/>
    <x v="14"/>
    <n v="1158"/>
    <n v="3"/>
    <n v="4"/>
    <n v="5"/>
    <x v="16"/>
  </r>
  <r>
    <s v="B-25739"/>
    <x v="95"/>
    <s v="Daksh"/>
    <x v="12"/>
    <x v="11"/>
    <n v="133"/>
    <x v="115"/>
    <x v="5"/>
    <x v="135"/>
    <n v="210"/>
    <x v="0"/>
    <x v="10"/>
    <n v="1157"/>
    <n v="3"/>
    <n v="2"/>
    <n v="3"/>
    <x v="23"/>
  </r>
  <r>
    <s v="B-25740"/>
    <x v="95"/>
    <s v="Rane"/>
    <x v="1"/>
    <x v="17"/>
    <n v="105"/>
    <x v="116"/>
    <x v="4"/>
    <x v="58"/>
    <n v="690"/>
    <x v="2"/>
    <x v="12"/>
    <n v="1157"/>
    <n v="3"/>
    <n v="3"/>
    <n v="2"/>
    <x v="22"/>
  </r>
  <r>
    <s v="B-25741"/>
    <x v="95"/>
    <s v="Navdeep"/>
    <x v="2"/>
    <x v="18"/>
    <n v="482"/>
    <x v="37"/>
    <x v="4"/>
    <x v="136"/>
    <n v="3368"/>
    <x v="1"/>
    <x v="8"/>
    <n v="1157"/>
    <n v="3"/>
    <n v="3"/>
    <n v="4"/>
    <x v="14"/>
  </r>
  <r>
    <s v="B-25742"/>
    <x v="95"/>
    <s v="Ashwin"/>
    <x v="15"/>
    <x v="14"/>
    <n v="11"/>
    <x v="42"/>
    <x v="5"/>
    <x v="40"/>
    <n v="14"/>
    <x v="2"/>
    <x v="13"/>
    <n v="1157"/>
    <n v="3"/>
    <n v="2"/>
    <n v="2"/>
    <x v="20"/>
  </r>
  <r>
    <s v="B-25743"/>
    <x v="96"/>
    <s v="Aman"/>
    <x v="16"/>
    <x v="15"/>
    <n v="785"/>
    <x v="117"/>
    <x v="29"/>
    <x v="137"/>
    <n v="11539"/>
    <x v="2"/>
    <x v="4"/>
    <n v="1153"/>
    <n v="3"/>
    <n v="4"/>
    <n v="4"/>
    <x v="24"/>
  </r>
  <r>
    <s v="B-25744"/>
    <x v="97"/>
    <s v="Devendra"/>
    <x v="17"/>
    <x v="16"/>
    <n v="373"/>
    <x v="118"/>
    <x v="10"/>
    <x v="138"/>
    <n v="1984"/>
    <x v="1"/>
    <x v="9"/>
    <n v="1152"/>
    <n v="3"/>
    <n v="3"/>
    <n v="3"/>
    <x v="19"/>
  </r>
  <r>
    <s v="B-25745"/>
    <x v="98"/>
    <s v="Kartik"/>
    <x v="0"/>
    <x v="0"/>
    <n v="1142"/>
    <x v="119"/>
    <x v="8"/>
    <x v="139"/>
    <n v="27111"/>
    <x v="2"/>
    <x v="12"/>
    <n v="1151"/>
    <n v="3"/>
    <n v="5"/>
    <n v="4"/>
    <x v="25"/>
  </r>
  <r>
    <s v="B-25746"/>
    <x v="99"/>
    <s v="Shivam"/>
    <x v="1"/>
    <x v="1"/>
    <n v="87"/>
    <x v="120"/>
    <x v="5"/>
    <x v="5"/>
    <n v="190"/>
    <x v="2"/>
    <x v="4"/>
    <n v="1150"/>
    <n v="3"/>
    <n v="2"/>
    <n v="2"/>
    <x v="20"/>
  </r>
  <r>
    <s v="B-25747"/>
    <x v="100"/>
    <s v="Harsh"/>
    <x v="2"/>
    <x v="2"/>
    <n v="877"/>
    <x v="121"/>
    <x v="5"/>
    <x v="140"/>
    <n v="2149"/>
    <x v="0"/>
    <x v="0"/>
    <n v="1149"/>
    <n v="3"/>
    <n v="2"/>
    <n v="4"/>
    <x v="26"/>
  </r>
  <r>
    <s v="B-25748"/>
    <x v="101"/>
    <s v="Nitant"/>
    <x v="3"/>
    <x v="3"/>
    <n v="420"/>
    <x v="18"/>
    <x v="3"/>
    <x v="141"/>
    <n v="4666"/>
    <x v="2"/>
    <x v="5"/>
    <n v="1148"/>
    <n v="3"/>
    <n v="4"/>
    <n v="4"/>
    <x v="24"/>
  </r>
  <r>
    <s v="B-25749"/>
    <x v="102"/>
    <s v="Ayush"/>
    <x v="1"/>
    <x v="17"/>
    <n v="1052"/>
    <x v="122"/>
    <x v="13"/>
    <x v="142"/>
    <n v="3074"/>
    <x v="0"/>
    <x v="0"/>
    <n v="1147"/>
    <n v="3"/>
    <n v="2"/>
    <n v="4"/>
    <x v="26"/>
  </r>
  <r>
    <s v="B-25750"/>
    <x v="103"/>
    <s v="Priyanshu"/>
    <x v="2"/>
    <x v="18"/>
    <n v="1213"/>
    <x v="123"/>
    <x v="31"/>
    <x v="143"/>
    <n v="38538"/>
    <x v="0"/>
    <x v="10"/>
    <n v="1146"/>
    <n v="3"/>
    <n v="5"/>
    <n v="4"/>
    <x v="25"/>
  </r>
  <r>
    <s v="B-25751"/>
    <x v="103"/>
    <s v="Nishant"/>
    <x v="1"/>
    <x v="17"/>
    <n v="1136"/>
    <x v="95"/>
    <x v="2"/>
    <x v="144"/>
    <n v="28342"/>
    <x v="2"/>
    <x v="16"/>
    <n v="1146"/>
    <n v="3"/>
    <n v="5"/>
    <n v="4"/>
    <x v="25"/>
  </r>
  <r>
    <s v="B-25752"/>
    <x v="103"/>
    <s v="Vaibhav"/>
    <x v="2"/>
    <x v="18"/>
    <n v="3065"/>
    <x v="124"/>
    <x v="32"/>
    <x v="145"/>
    <n v="116711"/>
    <x v="0"/>
    <x v="0"/>
    <n v="1146"/>
    <n v="3"/>
    <n v="5"/>
    <n v="5"/>
    <x v="18"/>
  </r>
  <r>
    <s v="B-25753"/>
    <x v="104"/>
    <s v="Shivam"/>
    <x v="8"/>
    <x v="8"/>
    <n v="1500"/>
    <x v="125"/>
    <x v="33"/>
    <x v="146"/>
    <n v="70265"/>
    <x v="2"/>
    <x v="16"/>
    <n v="1143"/>
    <n v="3"/>
    <n v="5"/>
    <n v="5"/>
    <x v="18"/>
  </r>
  <r>
    <s v="B-25754"/>
    <x v="105"/>
    <s v="Akshay"/>
    <x v="9"/>
    <x v="9"/>
    <n v="845"/>
    <x v="126"/>
    <x v="20"/>
    <x v="147"/>
    <n v="25519"/>
    <x v="2"/>
    <x v="16"/>
    <n v="1142"/>
    <n v="3"/>
    <n v="5"/>
    <n v="4"/>
    <x v="25"/>
  </r>
  <r>
    <s v="B-25755"/>
    <x v="106"/>
    <s v="Shourya"/>
    <x v="10"/>
    <x v="10"/>
    <n v="3205"/>
    <x v="127"/>
    <x v="21"/>
    <x v="148"/>
    <n v="90094"/>
    <x v="2"/>
    <x v="4"/>
    <n v="1141"/>
    <n v="3"/>
    <n v="5"/>
    <n v="5"/>
    <x v="18"/>
  </r>
  <r>
    <s v="B-25756"/>
    <x v="107"/>
    <s v="Mohan"/>
    <x v="1"/>
    <x v="17"/>
    <n v="2070"/>
    <x v="128"/>
    <x v="26"/>
    <x v="149"/>
    <n v="36390"/>
    <x v="1"/>
    <x v="1"/>
    <n v="1140"/>
    <n v="3"/>
    <n v="5"/>
    <n v="5"/>
    <x v="18"/>
  </r>
  <r>
    <s v="B-25757"/>
    <x v="108"/>
    <s v="Mohit"/>
    <x v="2"/>
    <x v="18"/>
    <n v="3912"/>
    <x v="129"/>
    <x v="33"/>
    <x v="150"/>
    <n v="183919"/>
    <x v="2"/>
    <x v="13"/>
    <n v="1139"/>
    <n v="3"/>
    <n v="5"/>
    <n v="5"/>
    <x v="18"/>
  </r>
  <r>
    <s v="B-25758"/>
    <x v="109"/>
    <s v="Shubham"/>
    <x v="13"/>
    <x v="12"/>
    <n v="8"/>
    <x v="28"/>
    <x v="14"/>
    <x v="105"/>
    <n v="6"/>
    <x v="2"/>
    <x v="12"/>
    <n v="1138"/>
    <n v="3"/>
    <n v="2"/>
    <n v="2"/>
    <x v="20"/>
  </r>
  <r>
    <s v="B-25759"/>
    <x v="110"/>
    <s v="Soumya"/>
    <x v="14"/>
    <x v="13"/>
    <n v="20"/>
    <x v="130"/>
    <x v="10"/>
    <x v="151"/>
    <n v="111"/>
    <x v="2"/>
    <x v="11"/>
    <n v="1137"/>
    <n v="3"/>
    <n v="3"/>
    <n v="2"/>
    <x v="22"/>
  </r>
  <r>
    <s v="B-25760"/>
    <x v="111"/>
    <s v="Pooja"/>
    <x v="15"/>
    <x v="14"/>
    <n v="322"/>
    <x v="131"/>
    <x v="11"/>
    <x v="152"/>
    <n v="1417"/>
    <x v="1"/>
    <x v="9"/>
    <n v="1136"/>
    <n v="3"/>
    <n v="3"/>
    <n v="3"/>
    <x v="19"/>
  </r>
  <r>
    <s v="B-25761"/>
    <x v="112"/>
    <s v="Surabhi"/>
    <x v="1"/>
    <x v="17"/>
    <n v="3339"/>
    <x v="132"/>
    <x v="21"/>
    <x v="153"/>
    <n v="94476"/>
    <x v="0"/>
    <x v="0"/>
    <n v="1135"/>
    <n v="3"/>
    <n v="5"/>
    <n v="5"/>
    <x v="18"/>
  </r>
  <r>
    <s v="B-25762"/>
    <x v="113"/>
    <s v="Anudeep"/>
    <x v="2"/>
    <x v="18"/>
    <n v="1441"/>
    <x v="133"/>
    <x v="28"/>
    <x v="154"/>
    <n v="16764"/>
    <x v="1"/>
    <x v="8"/>
    <n v="1134"/>
    <n v="3"/>
    <n v="4"/>
    <n v="5"/>
    <x v="16"/>
  </r>
  <r>
    <s v="B-25763"/>
    <x v="114"/>
    <s v="Noshiba"/>
    <x v="0"/>
    <x v="0"/>
    <n v="58"/>
    <x v="134"/>
    <x v="13"/>
    <x v="5"/>
    <n v="122"/>
    <x v="0"/>
    <x v="10"/>
    <n v="1133"/>
    <n v="3"/>
    <n v="2"/>
    <n v="2"/>
    <x v="20"/>
  </r>
  <r>
    <s v="B-25764"/>
    <x v="115"/>
    <s v="Sanjova"/>
    <x v="1"/>
    <x v="1"/>
    <n v="934"/>
    <x v="94"/>
    <x v="3"/>
    <x v="155"/>
    <n v="10140"/>
    <x v="2"/>
    <x v="3"/>
    <n v="1132"/>
    <n v="3"/>
    <n v="4"/>
    <n v="4"/>
    <x v="24"/>
  </r>
  <r>
    <s v="B-25765"/>
    <x v="116"/>
    <s v="Meghana"/>
    <x v="2"/>
    <x v="2"/>
    <n v="139"/>
    <x v="33"/>
    <x v="13"/>
    <x v="156"/>
    <n v="431"/>
    <x v="2"/>
    <x v="12"/>
    <n v="1131"/>
    <n v="3"/>
    <n v="2"/>
    <n v="3"/>
    <x v="23"/>
  </r>
  <r>
    <s v="B-25766"/>
    <x v="117"/>
    <s v="Surabhi"/>
    <x v="3"/>
    <x v="3"/>
    <n v="220"/>
    <x v="112"/>
    <x v="5"/>
    <x v="157"/>
    <n v="421"/>
    <x v="2"/>
    <x v="4"/>
    <n v="1130"/>
    <n v="3"/>
    <n v="2"/>
    <n v="3"/>
    <x v="23"/>
  </r>
  <r>
    <s v="B-25767"/>
    <x v="118"/>
    <s v="Ashmeet"/>
    <x v="4"/>
    <x v="4"/>
    <n v="459"/>
    <x v="135"/>
    <x v="28"/>
    <x v="158"/>
    <n v="5387"/>
    <x v="1"/>
    <x v="8"/>
    <n v="1130"/>
    <n v="3"/>
    <n v="4"/>
    <n v="4"/>
    <x v="24"/>
  </r>
  <r>
    <s v="B-25768"/>
    <x v="119"/>
    <s v="Shreyoshe"/>
    <x v="5"/>
    <x v="5"/>
    <n v="1582"/>
    <x v="136"/>
    <x v="10"/>
    <x v="159"/>
    <n v="9049"/>
    <x v="2"/>
    <x v="2"/>
    <n v="1129"/>
    <n v="3"/>
    <n v="3"/>
    <n v="5"/>
    <x v="17"/>
  </r>
  <r>
    <s v="B-25769"/>
    <x v="120"/>
    <s v="Surbhi"/>
    <x v="1"/>
    <x v="17"/>
    <n v="355"/>
    <x v="24"/>
    <x v="5"/>
    <x v="160"/>
    <n v="706"/>
    <x v="2"/>
    <x v="4"/>
    <n v="1128"/>
    <n v="3"/>
    <n v="2"/>
    <n v="3"/>
    <x v="23"/>
  </r>
  <r>
    <s v="B-25770"/>
    <x v="120"/>
    <s v="Sakshi"/>
    <x v="2"/>
    <x v="18"/>
    <n v="1071"/>
    <x v="31"/>
    <x v="26"/>
    <x v="161"/>
    <n v="19326"/>
    <x v="0"/>
    <x v="0"/>
    <n v="1128"/>
    <n v="3"/>
    <n v="5"/>
    <n v="4"/>
    <x v="25"/>
  </r>
  <r>
    <s v="B-25771"/>
    <x v="120"/>
    <s v="Vaibhavi"/>
    <x v="8"/>
    <x v="8"/>
    <n v="148"/>
    <x v="137"/>
    <x v="13"/>
    <x v="162"/>
    <n v="503"/>
    <x v="2"/>
    <x v="11"/>
    <n v="1128"/>
    <n v="3"/>
    <n v="2"/>
    <n v="3"/>
    <x v="23"/>
  </r>
  <r>
    <s v="B-25772"/>
    <x v="120"/>
    <s v="Sanjana"/>
    <x v="9"/>
    <x v="9"/>
    <n v="1183"/>
    <x v="138"/>
    <x v="6"/>
    <x v="163"/>
    <n v="4838"/>
    <x v="1"/>
    <x v="9"/>
    <n v="1128"/>
    <n v="3"/>
    <n v="3"/>
    <n v="4"/>
    <x v="14"/>
  </r>
  <r>
    <s v="B-25773"/>
    <x v="121"/>
    <s v="Shreya"/>
    <x v="10"/>
    <x v="10"/>
    <n v="790"/>
    <x v="139"/>
    <x v="19"/>
    <x v="164"/>
    <n v="10803"/>
    <x v="0"/>
    <x v="10"/>
    <n v="1124"/>
    <n v="3"/>
    <n v="4"/>
    <n v="4"/>
    <x v="24"/>
  </r>
  <r>
    <s v="B-25774"/>
    <x v="122"/>
    <s v="Snehal"/>
    <x v="11"/>
    <x v="11"/>
    <n v="38"/>
    <x v="37"/>
    <x v="5"/>
    <x v="77"/>
    <n v="70"/>
    <x v="0"/>
    <x v="14"/>
    <n v="1123"/>
    <n v="3"/>
    <n v="2"/>
    <n v="2"/>
    <x v="20"/>
  </r>
  <r>
    <s v="B-25775"/>
    <x v="123"/>
    <s v="Duhita"/>
    <x v="12"/>
    <x v="11"/>
    <n v="50"/>
    <x v="104"/>
    <x v="5"/>
    <x v="165"/>
    <n v="83"/>
    <x v="2"/>
    <x v="12"/>
    <n v="1122"/>
    <n v="3"/>
    <n v="2"/>
    <n v="2"/>
    <x v="20"/>
  </r>
  <r>
    <s v="B-25776"/>
    <x v="124"/>
    <s v="Mousam"/>
    <x v="1"/>
    <x v="17"/>
    <n v="47"/>
    <x v="140"/>
    <x v="5"/>
    <x v="166"/>
    <n v="74"/>
    <x v="2"/>
    <x v="16"/>
    <n v="1121"/>
    <n v="3"/>
    <n v="2"/>
    <n v="2"/>
    <x v="20"/>
  </r>
  <r>
    <s v="B-25777"/>
    <x v="125"/>
    <s v="Aditi"/>
    <x v="2"/>
    <x v="18"/>
    <n v="1382"/>
    <x v="141"/>
    <x v="2"/>
    <x v="167"/>
    <n v="34391"/>
    <x v="1"/>
    <x v="15"/>
    <n v="1120"/>
    <n v="3"/>
    <n v="5"/>
    <n v="5"/>
    <x v="18"/>
  </r>
  <r>
    <s v="B-25778"/>
    <x v="126"/>
    <s v="Surabhi"/>
    <x v="1"/>
    <x v="17"/>
    <n v="3272"/>
    <x v="142"/>
    <x v="17"/>
    <x v="168"/>
    <n v="68159"/>
    <x v="1"/>
    <x v="9"/>
    <n v="1119"/>
    <n v="3"/>
    <n v="5"/>
    <n v="5"/>
    <x v="18"/>
  </r>
  <r>
    <s v="B-25779"/>
    <x v="127"/>
    <s v="Savi"/>
    <x v="2"/>
    <x v="18"/>
    <n v="1361"/>
    <x v="143"/>
    <x v="13"/>
    <x v="169"/>
    <n v="3103"/>
    <x v="0"/>
    <x v="7"/>
    <n v="1118"/>
    <n v="3"/>
    <n v="2"/>
    <n v="5"/>
    <x v="27"/>
  </r>
  <r>
    <s v="B-25780"/>
    <x v="128"/>
    <s v="Teena"/>
    <x v="17"/>
    <x v="16"/>
    <n v="137"/>
    <x v="144"/>
    <x v="13"/>
    <x v="170"/>
    <n v="370"/>
    <x v="1"/>
    <x v="1"/>
    <n v="1117"/>
    <n v="3"/>
    <n v="2"/>
    <n v="3"/>
    <x v="23"/>
  </r>
  <r>
    <s v="B-25781"/>
    <x v="129"/>
    <s v="Rutuja"/>
    <x v="0"/>
    <x v="0"/>
    <n v="1511"/>
    <x v="145"/>
    <x v="21"/>
    <x v="171"/>
    <n v="41408"/>
    <x v="2"/>
    <x v="11"/>
    <n v="1116"/>
    <n v="3"/>
    <n v="5"/>
    <n v="5"/>
    <x v="18"/>
  </r>
  <r>
    <s v="B-25782"/>
    <x v="130"/>
    <s v="Aayushi"/>
    <x v="1"/>
    <x v="17"/>
    <n v="335"/>
    <x v="146"/>
    <x v="4"/>
    <x v="172"/>
    <n v="2323"/>
    <x v="0"/>
    <x v="10"/>
    <n v="1115"/>
    <n v="3"/>
    <n v="3"/>
    <n v="3"/>
    <x v="19"/>
  </r>
  <r>
    <s v="B-25783"/>
    <x v="130"/>
    <s v="Shivangi"/>
    <x v="2"/>
    <x v="18"/>
    <n v="135"/>
    <x v="147"/>
    <x v="19"/>
    <x v="173"/>
    <n v="1848"/>
    <x v="2"/>
    <x v="12"/>
    <n v="1115"/>
    <n v="3"/>
    <n v="4"/>
    <n v="3"/>
    <x v="15"/>
  </r>
  <r>
    <s v="B-25784"/>
    <x v="130"/>
    <s v="Rohit"/>
    <x v="3"/>
    <x v="3"/>
    <n v="15"/>
    <x v="5"/>
    <x v="14"/>
    <x v="174"/>
    <n v="19"/>
    <x v="2"/>
    <x v="11"/>
    <n v="1115"/>
    <n v="3"/>
    <n v="2"/>
    <n v="2"/>
    <x v="20"/>
  </r>
  <r>
    <s v="B-25785"/>
    <x v="130"/>
    <s v="Ayush"/>
    <x v="4"/>
    <x v="4"/>
    <n v="858"/>
    <x v="148"/>
    <x v="3"/>
    <x v="175"/>
    <n v="9559"/>
    <x v="2"/>
    <x v="4"/>
    <n v="1115"/>
    <n v="3"/>
    <n v="4"/>
    <n v="4"/>
    <x v="24"/>
  </r>
  <r>
    <s v="B-25786"/>
    <x v="131"/>
    <s v="Abhishek"/>
    <x v="5"/>
    <x v="5"/>
    <n v="2538"/>
    <x v="149"/>
    <x v="19"/>
    <x v="176"/>
    <n v="35728"/>
    <x v="0"/>
    <x v="0"/>
    <n v="1111"/>
    <n v="3"/>
    <n v="4"/>
    <n v="5"/>
    <x v="16"/>
  </r>
  <r>
    <s v="B-25787"/>
    <x v="132"/>
    <s v="Asish"/>
    <x v="6"/>
    <x v="6"/>
    <n v="965"/>
    <x v="150"/>
    <x v="1"/>
    <x v="177"/>
    <n v="20910"/>
    <x v="2"/>
    <x v="4"/>
    <n v="1110"/>
    <n v="3"/>
    <n v="5"/>
    <n v="4"/>
    <x v="25"/>
  </r>
  <r>
    <s v="B-25788"/>
    <x v="133"/>
    <s v="Dinesh"/>
    <x v="7"/>
    <x v="7"/>
    <n v="12"/>
    <x v="20"/>
    <x v="14"/>
    <x v="178"/>
    <n v="15"/>
    <x v="2"/>
    <x v="12"/>
    <n v="1109"/>
    <n v="3"/>
    <n v="2"/>
    <n v="2"/>
    <x v="20"/>
  </r>
  <r>
    <s v="B-25789"/>
    <x v="134"/>
    <s v="Akshay"/>
    <x v="8"/>
    <x v="8"/>
    <n v="410"/>
    <x v="151"/>
    <x v="29"/>
    <x v="179"/>
    <n v="6051"/>
    <x v="2"/>
    <x v="16"/>
    <n v="1108"/>
    <n v="3"/>
    <n v="4"/>
    <n v="3"/>
    <x v="15"/>
  </r>
  <r>
    <s v="B-25790"/>
    <x v="135"/>
    <s v="Sajal"/>
    <x v="9"/>
    <x v="9"/>
    <n v="42"/>
    <x v="152"/>
    <x v="14"/>
    <x v="180"/>
    <n v="39"/>
    <x v="1"/>
    <x v="8"/>
    <n v="1107"/>
    <n v="3"/>
    <n v="2"/>
    <n v="2"/>
    <x v="20"/>
  </r>
  <r>
    <s v="B-25791"/>
    <x v="136"/>
    <s v="Avish"/>
    <x v="10"/>
    <x v="10"/>
    <n v="993"/>
    <x v="153"/>
    <x v="28"/>
    <x v="181"/>
    <n v="11996"/>
    <x v="2"/>
    <x v="4"/>
    <n v="1106"/>
    <n v="3"/>
    <n v="4"/>
    <n v="4"/>
    <x v="24"/>
  </r>
  <r>
    <s v="B-25792"/>
    <x v="136"/>
    <s v="Abhishek"/>
    <x v="1"/>
    <x v="17"/>
    <n v="74"/>
    <x v="44"/>
    <x v="13"/>
    <x v="182"/>
    <n v="197"/>
    <x v="2"/>
    <x v="12"/>
    <n v="1106"/>
    <n v="3"/>
    <n v="2"/>
    <n v="2"/>
    <x v="20"/>
  </r>
  <r>
    <s v="B-25793"/>
    <x v="136"/>
    <s v="Siddharth"/>
    <x v="2"/>
    <x v="18"/>
    <n v="1864"/>
    <x v="154"/>
    <x v="34"/>
    <x v="183"/>
    <n v="68756"/>
    <x v="2"/>
    <x v="11"/>
    <n v="1106"/>
    <n v="3"/>
    <n v="5"/>
    <n v="5"/>
    <x v="18"/>
  </r>
  <r>
    <s v="B-25794"/>
    <x v="136"/>
    <s v="Aditya"/>
    <x v="13"/>
    <x v="12"/>
    <n v="176"/>
    <x v="155"/>
    <x v="10"/>
    <x v="184"/>
    <n v="1093"/>
    <x v="1"/>
    <x v="15"/>
    <n v="1106"/>
    <n v="3"/>
    <n v="3"/>
    <n v="3"/>
    <x v="19"/>
  </r>
  <r>
    <s v="B-25795"/>
    <x v="136"/>
    <s v="Sukant"/>
    <x v="14"/>
    <x v="13"/>
    <n v="276"/>
    <x v="156"/>
    <x v="5"/>
    <x v="185"/>
    <n v="531"/>
    <x v="1"/>
    <x v="1"/>
    <n v="1106"/>
    <n v="3"/>
    <n v="2"/>
    <n v="3"/>
    <x v="23"/>
  </r>
  <r>
    <s v="B-25796"/>
    <x v="136"/>
    <s v="Sukrith"/>
    <x v="1"/>
    <x v="17"/>
    <n v="1721"/>
    <x v="157"/>
    <x v="2"/>
    <x v="186"/>
    <n v="42459"/>
    <x v="2"/>
    <x v="4"/>
    <n v="1106"/>
    <n v="3"/>
    <n v="5"/>
    <n v="5"/>
    <x v="18"/>
  </r>
  <r>
    <s v="B-25797"/>
    <x v="137"/>
    <s v="Sauptik"/>
    <x v="2"/>
    <x v="18"/>
    <n v="3287"/>
    <x v="158"/>
    <x v="22"/>
    <x v="187"/>
    <n v="87822"/>
    <x v="1"/>
    <x v="15"/>
    <n v="1100"/>
    <n v="3"/>
    <n v="5"/>
    <n v="5"/>
    <x v="18"/>
  </r>
  <r>
    <s v="B-25798"/>
    <x v="138"/>
    <s v="Shishu"/>
    <x v="17"/>
    <x v="16"/>
    <n v="3803"/>
    <x v="159"/>
    <x v="35"/>
    <x v="188"/>
    <n v="97042"/>
    <x v="2"/>
    <x v="4"/>
    <n v="1099"/>
    <n v="3"/>
    <n v="5"/>
    <n v="5"/>
    <x v="18"/>
  </r>
  <r>
    <s v="B-25799"/>
    <x v="138"/>
    <s v="Divyansh"/>
    <x v="0"/>
    <x v="0"/>
    <n v="367"/>
    <x v="160"/>
    <x v="19"/>
    <x v="189"/>
    <n v="4913"/>
    <x v="2"/>
    <x v="4"/>
    <n v="1099"/>
    <n v="3"/>
    <n v="4"/>
    <n v="3"/>
    <x v="15"/>
  </r>
  <r>
    <s v="B-25800"/>
    <x v="138"/>
    <s v="Ishit"/>
    <x v="1"/>
    <x v="1"/>
    <n v="188"/>
    <x v="161"/>
    <x v="0"/>
    <x v="190"/>
    <n v="3512"/>
    <x v="1"/>
    <x v="15"/>
    <n v="1099"/>
    <n v="3"/>
    <n v="5"/>
    <n v="3"/>
    <x v="28"/>
  </r>
  <r>
    <s v="B-25801"/>
    <x v="138"/>
    <s v="Aryan"/>
    <x v="2"/>
    <x v="2"/>
    <n v="149"/>
    <x v="162"/>
    <x v="3"/>
    <x v="191"/>
    <n v="1602"/>
    <x v="2"/>
    <x v="4"/>
    <n v="1099"/>
    <n v="3"/>
    <n v="4"/>
    <n v="3"/>
    <x v="15"/>
  </r>
  <r>
    <s v="B-25802"/>
    <x v="139"/>
    <s v="Yash"/>
    <x v="1"/>
    <x v="17"/>
    <n v="791"/>
    <x v="163"/>
    <x v="17"/>
    <x v="192"/>
    <n v="15964"/>
    <x v="2"/>
    <x v="4"/>
    <n v="1095"/>
    <n v="3"/>
    <n v="5"/>
    <n v="4"/>
    <x v="25"/>
  </r>
  <r>
    <s v="B-25803"/>
    <x v="139"/>
    <s v="Shivanshu"/>
    <x v="2"/>
    <x v="18"/>
    <n v="3266"/>
    <x v="164"/>
    <x v="2"/>
    <x v="193"/>
    <n v="82470"/>
    <x v="2"/>
    <x v="2"/>
    <n v="1095"/>
    <n v="3"/>
    <n v="5"/>
    <n v="5"/>
    <x v="18"/>
  </r>
  <r>
    <s v="B-25804"/>
    <x v="139"/>
    <s v="Sudheer"/>
    <x v="5"/>
    <x v="5"/>
    <n v="477"/>
    <x v="165"/>
    <x v="7"/>
    <x v="194"/>
    <n v="3878"/>
    <x v="2"/>
    <x v="3"/>
    <n v="1095"/>
    <n v="3"/>
    <n v="3"/>
    <n v="4"/>
    <x v="14"/>
  </r>
  <r>
    <s v="B-25805"/>
    <x v="139"/>
    <s v="Ankit"/>
    <x v="1"/>
    <x v="17"/>
    <n v="112"/>
    <x v="6"/>
    <x v="5"/>
    <x v="195"/>
    <n v="239"/>
    <x v="0"/>
    <x v="10"/>
    <n v="1095"/>
    <n v="3"/>
    <n v="2"/>
    <n v="2"/>
    <x v="20"/>
  </r>
  <r>
    <s v="B-25806"/>
    <x v="140"/>
    <s v="Dhanraj"/>
    <x v="2"/>
    <x v="18"/>
    <n v="632"/>
    <x v="166"/>
    <x v="6"/>
    <x v="196"/>
    <n v="2414"/>
    <x v="0"/>
    <x v="7"/>
    <n v="1094"/>
    <n v="3"/>
    <n v="3"/>
    <n v="4"/>
    <x v="14"/>
  </r>
  <r>
    <s v="B-25807"/>
    <x v="141"/>
    <s v="Vipul"/>
    <x v="8"/>
    <x v="8"/>
    <n v="16"/>
    <x v="167"/>
    <x v="14"/>
    <x v="197"/>
    <n v="22"/>
    <x v="2"/>
    <x v="12"/>
    <n v="1093"/>
    <n v="3"/>
    <n v="2"/>
    <n v="2"/>
    <x v="20"/>
  </r>
  <r>
    <s v="B-25808"/>
    <x v="142"/>
    <s v="Apsingekar"/>
    <x v="9"/>
    <x v="9"/>
    <n v="478"/>
    <x v="168"/>
    <x v="29"/>
    <x v="198"/>
    <n v="7195"/>
    <x v="2"/>
    <x v="6"/>
    <n v="1092"/>
    <n v="3"/>
    <n v="4"/>
    <n v="4"/>
    <x v="24"/>
  </r>
  <r>
    <s v="B-25809"/>
    <x v="143"/>
    <s v="Suman"/>
    <x v="10"/>
    <x v="10"/>
    <n v="207"/>
    <x v="169"/>
    <x v="6"/>
    <x v="199"/>
    <n v="906"/>
    <x v="2"/>
    <x v="11"/>
    <n v="1091"/>
    <n v="3"/>
    <n v="3"/>
    <n v="3"/>
    <x v="19"/>
  </r>
  <r>
    <s v="B-25810"/>
    <x v="144"/>
    <s v="Nripraj"/>
    <x v="11"/>
    <x v="11"/>
    <n v="1619"/>
    <x v="170"/>
    <x v="27"/>
    <x v="200"/>
    <n v="37576"/>
    <x v="2"/>
    <x v="11"/>
    <n v="1090"/>
    <n v="3"/>
    <n v="5"/>
    <n v="5"/>
    <x v="18"/>
  </r>
  <r>
    <s v="B-25811"/>
    <x v="144"/>
    <s v="Utsav"/>
    <x v="1"/>
    <x v="17"/>
    <n v="126"/>
    <x v="171"/>
    <x v="6"/>
    <x v="201"/>
    <n v="556"/>
    <x v="2"/>
    <x v="11"/>
    <n v="1090"/>
    <n v="3"/>
    <n v="3"/>
    <n v="3"/>
    <x v="19"/>
  </r>
  <r>
    <s v="B-25812"/>
    <x v="144"/>
    <s v="Kshitij"/>
    <x v="2"/>
    <x v="18"/>
    <n v="259"/>
    <x v="172"/>
    <x v="11"/>
    <x v="202"/>
    <n v="1342"/>
    <x v="2"/>
    <x v="11"/>
    <n v="1090"/>
    <n v="3"/>
    <n v="3"/>
    <n v="3"/>
    <x v="19"/>
  </r>
  <r>
    <s v="B-25813"/>
    <x v="144"/>
    <s v="Hrisheekesh"/>
    <x v="1"/>
    <x v="17"/>
    <n v="911"/>
    <x v="173"/>
    <x v="4"/>
    <x v="203"/>
    <n v="6579"/>
    <x v="0"/>
    <x v="10"/>
    <n v="1090"/>
    <n v="3"/>
    <n v="3"/>
    <n v="4"/>
    <x v="14"/>
  </r>
  <r>
    <s v="B-25814"/>
    <x v="144"/>
    <s v="Swapnil"/>
    <x v="2"/>
    <x v="18"/>
    <n v="580"/>
    <x v="174"/>
    <x v="3"/>
    <x v="204"/>
    <n v="6584"/>
    <x v="2"/>
    <x v="3"/>
    <n v="1090"/>
    <n v="3"/>
    <n v="4"/>
    <n v="4"/>
    <x v="24"/>
  </r>
  <r>
    <s v="B-25815"/>
    <x v="144"/>
    <s v="Harsh"/>
    <x v="16"/>
    <x v="15"/>
    <n v="35"/>
    <x v="33"/>
    <x v="5"/>
    <x v="205"/>
    <n v="84"/>
    <x v="2"/>
    <x v="12"/>
    <n v="1090"/>
    <n v="3"/>
    <n v="2"/>
    <n v="2"/>
    <x v="20"/>
  </r>
  <r>
    <s v="B-25816"/>
    <x v="145"/>
    <s v="Mane"/>
    <x v="17"/>
    <x v="16"/>
    <n v="391"/>
    <x v="32"/>
    <x v="7"/>
    <x v="206"/>
    <n v="3241"/>
    <x v="2"/>
    <x v="12"/>
    <n v="1088"/>
    <n v="3"/>
    <n v="3"/>
    <n v="3"/>
    <x v="19"/>
  </r>
  <r>
    <s v="B-25817"/>
    <x v="146"/>
    <s v="Praneet"/>
    <x v="1"/>
    <x v="17"/>
    <n v="743"/>
    <x v="175"/>
    <x v="11"/>
    <x v="207"/>
    <n v="3804"/>
    <x v="1"/>
    <x v="9"/>
    <n v="1087"/>
    <n v="3"/>
    <n v="3"/>
    <n v="4"/>
    <x v="14"/>
  </r>
  <r>
    <s v="B-25818"/>
    <x v="147"/>
    <s v="Sandeep"/>
    <x v="2"/>
    <x v="18"/>
    <n v="265"/>
    <x v="176"/>
    <x v="17"/>
    <x v="208"/>
    <n v="5638"/>
    <x v="2"/>
    <x v="11"/>
    <n v="1086"/>
    <n v="3"/>
    <n v="5"/>
    <n v="3"/>
    <x v="28"/>
  </r>
  <r>
    <s v="B-25819"/>
    <x v="148"/>
    <s v="Ankur"/>
    <x v="2"/>
    <x v="2"/>
    <n v="417"/>
    <x v="177"/>
    <x v="13"/>
    <x v="209"/>
    <n v="1300"/>
    <x v="1"/>
    <x v="8"/>
    <n v="1085"/>
    <n v="3"/>
    <n v="2"/>
    <n v="4"/>
    <x v="26"/>
  </r>
  <r>
    <s v="B-25820"/>
    <x v="149"/>
    <s v="Dheeraj"/>
    <x v="3"/>
    <x v="3"/>
    <n v="119"/>
    <x v="178"/>
    <x v="14"/>
    <x v="210"/>
    <n v="120"/>
    <x v="0"/>
    <x v="10"/>
    <n v="1084"/>
    <n v="3"/>
    <n v="2"/>
    <n v="2"/>
    <x v="20"/>
  </r>
  <r>
    <s v="B-25821"/>
    <x v="149"/>
    <s v="Ajay"/>
    <x v="4"/>
    <x v="4"/>
    <n v="202"/>
    <x v="179"/>
    <x v="7"/>
    <x v="211"/>
    <n v="1637"/>
    <x v="2"/>
    <x v="12"/>
    <n v="1084"/>
    <n v="3"/>
    <n v="3"/>
    <n v="3"/>
    <x v="19"/>
  </r>
  <r>
    <s v="B-25822"/>
    <x v="150"/>
    <s v="Tejas"/>
    <x v="5"/>
    <x v="5"/>
    <n v="34"/>
    <x v="180"/>
    <x v="5"/>
    <x v="212"/>
    <n v="81"/>
    <x v="2"/>
    <x v="4"/>
    <n v="1082"/>
    <n v="3"/>
    <n v="2"/>
    <n v="2"/>
    <x v="20"/>
  </r>
  <r>
    <s v="B-25823"/>
    <x v="150"/>
    <s v="Rohan"/>
    <x v="1"/>
    <x v="17"/>
    <n v="2369"/>
    <x v="181"/>
    <x v="15"/>
    <x v="213"/>
    <n v="31177"/>
    <x v="1"/>
    <x v="8"/>
    <n v="1082"/>
    <n v="3"/>
    <n v="4"/>
    <n v="5"/>
    <x v="16"/>
  </r>
  <r>
    <s v="B-25824"/>
    <x v="151"/>
    <s v="Shyam"/>
    <x v="2"/>
    <x v="18"/>
    <n v="101"/>
    <x v="19"/>
    <x v="5"/>
    <x v="214"/>
    <n v="240"/>
    <x v="0"/>
    <x v="14"/>
    <n v="1080"/>
    <n v="3"/>
    <n v="2"/>
    <n v="2"/>
    <x v="20"/>
  </r>
  <r>
    <s v="B-25825"/>
    <x v="152"/>
    <s v="Kartik"/>
    <x v="2"/>
    <x v="18"/>
    <n v="1166"/>
    <x v="182"/>
    <x v="12"/>
    <x v="215"/>
    <n v="19042"/>
    <x v="1"/>
    <x v="1"/>
    <n v="1079"/>
    <n v="3"/>
    <n v="4"/>
    <n v="4"/>
    <x v="24"/>
  </r>
  <r>
    <s v="B-25826"/>
    <x v="153"/>
    <s v="Tanushree"/>
    <x v="1"/>
    <x v="17"/>
    <n v="637"/>
    <x v="183"/>
    <x v="5"/>
    <x v="216"/>
    <n v="1535"/>
    <x v="1"/>
    <x v="9"/>
    <n v="1078"/>
    <n v="3"/>
    <n v="2"/>
    <n v="4"/>
    <x v="26"/>
  </r>
  <r>
    <s v="B-25827"/>
    <x v="154"/>
    <s v="Sheetal"/>
    <x v="2"/>
    <x v="18"/>
    <n v="156"/>
    <x v="179"/>
    <x v="13"/>
    <x v="217"/>
    <n v="489"/>
    <x v="0"/>
    <x v="10"/>
    <n v="1077"/>
    <n v="3"/>
    <n v="2"/>
    <n v="3"/>
    <x v="23"/>
  </r>
  <r>
    <s v="B-25828"/>
    <x v="155"/>
    <s v="Nikita"/>
    <x v="11"/>
    <x v="11"/>
    <n v="902"/>
    <x v="184"/>
    <x v="28"/>
    <x v="218"/>
    <n v="10965"/>
    <x v="2"/>
    <x v="4"/>
    <n v="1076"/>
    <n v="3"/>
    <n v="4"/>
    <n v="4"/>
    <x v="24"/>
  </r>
  <r>
    <s v="B-25829"/>
    <x v="156"/>
    <s v="Apoorva"/>
    <x v="12"/>
    <x v="11"/>
    <n v="345"/>
    <x v="19"/>
    <x v="4"/>
    <x v="219"/>
    <n v="2453"/>
    <x v="2"/>
    <x v="11"/>
    <n v="1075"/>
    <n v="3"/>
    <n v="3"/>
    <n v="3"/>
    <x v="19"/>
  </r>
  <r>
    <s v="B-25830"/>
    <x v="157"/>
    <s v="Aastha"/>
    <x v="13"/>
    <x v="12"/>
    <n v="3276"/>
    <x v="185"/>
    <x v="21"/>
    <x v="220"/>
    <n v="92601"/>
    <x v="2"/>
    <x v="11"/>
    <n v="1074"/>
    <n v="3"/>
    <n v="5"/>
    <n v="5"/>
    <x v="18"/>
  </r>
  <r>
    <s v="B-25831"/>
    <x v="158"/>
    <s v="Mahima"/>
    <x v="14"/>
    <x v="13"/>
    <n v="693"/>
    <x v="186"/>
    <x v="10"/>
    <x v="221"/>
    <n v="4412"/>
    <x v="2"/>
    <x v="4"/>
    <n v="1073"/>
    <n v="3"/>
    <n v="3"/>
    <n v="4"/>
    <x v="14"/>
  </r>
  <r>
    <s v="B-25832"/>
    <x v="159"/>
    <s v="Harshita"/>
    <x v="1"/>
    <x v="17"/>
    <n v="504"/>
    <x v="187"/>
    <x v="13"/>
    <x v="222"/>
    <n v="1628"/>
    <x v="0"/>
    <x v="0"/>
    <n v="1072"/>
    <n v="3"/>
    <n v="2"/>
    <n v="4"/>
    <x v="26"/>
  </r>
  <r>
    <s v="B-25833"/>
    <x v="160"/>
    <s v="Krishna"/>
    <x v="2"/>
    <x v="18"/>
    <n v="145"/>
    <x v="172"/>
    <x v="18"/>
    <x v="223"/>
    <n v="2512"/>
    <x v="2"/>
    <x v="11"/>
    <n v="1071"/>
    <n v="3"/>
    <n v="5"/>
    <n v="3"/>
    <x v="28"/>
  </r>
  <r>
    <s v="B-25834"/>
    <x v="160"/>
    <s v="Ananya"/>
    <x v="17"/>
    <x v="16"/>
    <n v="16"/>
    <x v="188"/>
    <x v="14"/>
    <x v="197"/>
    <n v="21"/>
    <x v="2"/>
    <x v="12"/>
    <n v="1071"/>
    <n v="3"/>
    <n v="2"/>
    <n v="2"/>
    <x v="20"/>
  </r>
  <r>
    <s v="B-25835"/>
    <x v="160"/>
    <s v="Moumita"/>
    <x v="0"/>
    <x v="0"/>
    <n v="234"/>
    <x v="189"/>
    <x v="16"/>
    <x v="224"/>
    <n v="2379"/>
    <x v="2"/>
    <x v="6"/>
    <n v="1071"/>
    <n v="3"/>
    <n v="4"/>
    <n v="3"/>
    <x v="15"/>
  </r>
  <r>
    <s v="B-25836"/>
    <x v="160"/>
    <s v="Arti"/>
    <x v="1"/>
    <x v="1"/>
    <n v="1298"/>
    <x v="190"/>
    <x v="9"/>
    <x v="225"/>
    <n v="11747"/>
    <x v="1"/>
    <x v="9"/>
    <n v="1071"/>
    <n v="3"/>
    <n v="4"/>
    <n v="5"/>
    <x v="16"/>
  </r>
  <r>
    <s v="B-25837"/>
    <x v="160"/>
    <s v="Palak"/>
    <x v="1"/>
    <x v="17"/>
    <n v="263"/>
    <x v="191"/>
    <x v="11"/>
    <x v="226"/>
    <n v="1365"/>
    <x v="2"/>
    <x v="12"/>
    <n v="1071"/>
    <n v="3"/>
    <n v="3"/>
    <n v="3"/>
    <x v="19"/>
  </r>
  <r>
    <s v="B-25838"/>
    <x v="160"/>
    <s v="Sanjana"/>
    <x v="2"/>
    <x v="18"/>
    <n v="1267"/>
    <x v="192"/>
    <x v="26"/>
    <x v="227"/>
    <n v="23196"/>
    <x v="2"/>
    <x v="11"/>
    <n v="1071"/>
    <n v="3"/>
    <n v="5"/>
    <n v="5"/>
    <x v="18"/>
  </r>
  <r>
    <s v="B-25839"/>
    <x v="161"/>
    <s v="Pranjali"/>
    <x v="4"/>
    <x v="4"/>
    <n v="1250"/>
    <x v="193"/>
    <x v="4"/>
    <x v="228"/>
    <n v="9236"/>
    <x v="2"/>
    <x v="4"/>
    <n v="1070"/>
    <n v="3"/>
    <n v="3"/>
    <n v="5"/>
    <x v="17"/>
  </r>
  <r>
    <s v="B-25840"/>
    <x v="162"/>
    <s v="Sneha"/>
    <x v="5"/>
    <x v="5"/>
    <n v="806"/>
    <x v="194"/>
    <x v="16"/>
    <x v="89"/>
    <n v="8259"/>
    <x v="0"/>
    <x v="0"/>
    <n v="1070"/>
    <n v="3"/>
    <n v="4"/>
    <n v="4"/>
    <x v="24"/>
  </r>
  <r>
    <s v="B-25841"/>
    <x v="163"/>
    <s v="Ashvini"/>
    <x v="1"/>
    <x v="17"/>
    <n v="22"/>
    <x v="195"/>
    <x v="5"/>
    <x v="229"/>
    <n v="55"/>
    <x v="2"/>
    <x v="13"/>
    <n v="1069"/>
    <n v="3"/>
    <n v="2"/>
    <n v="2"/>
    <x v="20"/>
  </r>
  <r>
    <s v="B-25842"/>
    <x v="164"/>
    <s v="Sheetal"/>
    <x v="2"/>
    <x v="18"/>
    <n v="1543"/>
    <x v="196"/>
    <x v="7"/>
    <x v="230"/>
    <n v="12714"/>
    <x v="1"/>
    <x v="9"/>
    <n v="1068"/>
    <n v="3"/>
    <n v="3"/>
    <n v="5"/>
    <x v="17"/>
  </r>
  <r>
    <s v="B-25843"/>
    <x v="165"/>
    <s v="Mrunal"/>
    <x v="1"/>
    <x v="17"/>
    <n v="582"/>
    <x v="197"/>
    <x v="0"/>
    <x v="231"/>
    <n v="11175"/>
    <x v="2"/>
    <x v="13"/>
    <n v="1067"/>
    <n v="3"/>
    <n v="5"/>
    <n v="4"/>
    <x v="25"/>
  </r>
  <r>
    <s v="B-25844"/>
    <x v="165"/>
    <s v="Swati"/>
    <x v="2"/>
    <x v="18"/>
    <n v="86"/>
    <x v="198"/>
    <x v="5"/>
    <x v="232"/>
    <n v="180"/>
    <x v="2"/>
    <x v="4"/>
    <n v="1067"/>
    <n v="3"/>
    <n v="2"/>
    <n v="2"/>
    <x v="20"/>
  </r>
  <r>
    <s v="B-25845"/>
    <x v="165"/>
    <s v="Snel"/>
    <x v="10"/>
    <x v="10"/>
    <n v="1245"/>
    <x v="199"/>
    <x v="29"/>
    <x v="233"/>
    <n v="19126"/>
    <x v="1"/>
    <x v="1"/>
    <n v="1067"/>
    <n v="3"/>
    <n v="4"/>
    <n v="4"/>
    <x v="24"/>
  </r>
  <r>
    <s v="B-25846"/>
    <x v="165"/>
    <s v="Soodesh"/>
    <x v="11"/>
    <x v="11"/>
    <n v="94"/>
    <x v="200"/>
    <x v="4"/>
    <x v="234"/>
    <n v="665"/>
    <x v="2"/>
    <x v="6"/>
    <n v="1067"/>
    <n v="3"/>
    <n v="3"/>
    <n v="2"/>
    <x v="22"/>
  </r>
  <r>
    <s v="B-25847"/>
    <x v="165"/>
    <s v="Aniket"/>
    <x v="12"/>
    <x v="11"/>
    <n v="907"/>
    <x v="201"/>
    <x v="28"/>
    <x v="235"/>
    <n v="11180"/>
    <x v="1"/>
    <x v="9"/>
    <n v="1067"/>
    <n v="3"/>
    <n v="4"/>
    <n v="4"/>
    <x v="24"/>
  </r>
  <r>
    <s v="B-25848"/>
    <x v="165"/>
    <s v="Rohan"/>
    <x v="13"/>
    <x v="12"/>
    <n v="811"/>
    <x v="202"/>
    <x v="3"/>
    <x v="236"/>
    <n v="9000"/>
    <x v="0"/>
    <x v="14"/>
    <n v="1067"/>
    <n v="3"/>
    <n v="4"/>
    <n v="4"/>
    <x v="24"/>
  </r>
  <r>
    <s v="B-25849"/>
    <x v="166"/>
    <s v="K"/>
    <x v="14"/>
    <x v="13"/>
    <n v="336"/>
    <x v="203"/>
    <x v="13"/>
    <x v="237"/>
    <n v="1131"/>
    <x v="1"/>
    <x v="1"/>
    <n v="1066"/>
    <n v="3"/>
    <n v="2"/>
    <n v="3"/>
    <x v="23"/>
  </r>
  <r>
    <s v="B-25850"/>
    <x v="167"/>
    <s v="Abhishek"/>
    <x v="15"/>
    <x v="14"/>
    <n v="2393"/>
    <x v="204"/>
    <x v="36"/>
    <x v="238"/>
    <n v="86833"/>
    <x v="2"/>
    <x v="3"/>
    <n v="1065"/>
    <n v="3"/>
    <n v="5"/>
    <n v="5"/>
    <x v="18"/>
  </r>
  <r>
    <s v="B-25851"/>
    <x v="168"/>
    <s v="Kushal"/>
    <x v="16"/>
    <x v="15"/>
    <n v="1383"/>
    <x v="205"/>
    <x v="24"/>
    <x v="239"/>
    <n v="54280"/>
    <x v="2"/>
    <x v="11"/>
    <n v="1064"/>
    <n v="4"/>
    <n v="5"/>
    <n v="5"/>
    <x v="29"/>
  </r>
  <r>
    <s v="B-25852"/>
    <x v="169"/>
    <s v="Soumyabrata"/>
    <x v="17"/>
    <x v="16"/>
    <n v="1510"/>
    <x v="206"/>
    <x v="0"/>
    <x v="240"/>
    <n v="28980"/>
    <x v="1"/>
    <x v="9"/>
    <n v="1063"/>
    <n v="4"/>
    <n v="5"/>
    <n v="5"/>
    <x v="29"/>
  </r>
  <r>
    <s v="B-25853"/>
    <x v="170"/>
    <s v="Gaurav"/>
    <x v="0"/>
    <x v="0"/>
    <n v="3208"/>
    <x v="207"/>
    <x v="31"/>
    <x v="241"/>
    <n v="103626"/>
    <x v="2"/>
    <x v="13"/>
    <n v="1062"/>
    <n v="4"/>
    <n v="5"/>
    <n v="5"/>
    <x v="29"/>
  </r>
  <r>
    <s v="B-25854"/>
    <x v="170"/>
    <s v="Shubham"/>
    <x v="1"/>
    <x v="1"/>
    <n v="1565"/>
    <x v="208"/>
    <x v="34"/>
    <x v="242"/>
    <n v="58431"/>
    <x v="2"/>
    <x v="12"/>
    <n v="1062"/>
    <n v="4"/>
    <n v="5"/>
    <n v="5"/>
    <x v="29"/>
  </r>
  <r>
    <s v="B-25855"/>
    <x v="170"/>
    <s v="Abhijeet"/>
    <x v="2"/>
    <x v="2"/>
    <n v="4613"/>
    <x v="209"/>
    <x v="31"/>
    <x v="243"/>
    <n v="149048"/>
    <x v="1"/>
    <x v="9"/>
    <n v="1062"/>
    <n v="4"/>
    <n v="5"/>
    <n v="5"/>
    <x v="29"/>
  </r>
  <r>
    <s v="B-25856"/>
    <x v="171"/>
    <s v="Abhijeet"/>
    <x v="1"/>
    <x v="17"/>
    <n v="1078"/>
    <x v="210"/>
    <x v="15"/>
    <x v="244"/>
    <n v="14144"/>
    <x v="2"/>
    <x v="12"/>
    <n v="1060"/>
    <n v="4"/>
    <n v="4"/>
    <n v="4"/>
    <x v="30"/>
  </r>
  <r>
    <s v="B-25857"/>
    <x v="171"/>
    <s v="Anand"/>
    <x v="2"/>
    <x v="18"/>
    <n v="1149"/>
    <x v="211"/>
    <x v="19"/>
    <x v="245"/>
    <n v="16350"/>
    <x v="1"/>
    <x v="15"/>
    <n v="1060"/>
    <n v="4"/>
    <n v="4"/>
    <n v="4"/>
    <x v="30"/>
  </r>
  <r>
    <s v="B-25858"/>
    <x v="172"/>
    <s v="Swapnil"/>
    <x v="1"/>
    <x v="17"/>
    <n v="3395"/>
    <x v="212"/>
    <x v="37"/>
    <x v="246"/>
    <n v="116298"/>
    <x v="2"/>
    <x v="11"/>
    <n v="1057"/>
    <n v="4"/>
    <n v="5"/>
    <n v="5"/>
    <x v="29"/>
  </r>
  <r>
    <s v="B-25859"/>
    <x v="173"/>
    <s v="Chikku"/>
    <x v="2"/>
    <x v="18"/>
    <n v="724"/>
    <x v="213"/>
    <x v="5"/>
    <x v="247"/>
    <n v="1701"/>
    <x v="0"/>
    <x v="0"/>
    <n v="1056"/>
    <n v="4"/>
    <n v="2"/>
    <n v="4"/>
    <x v="31"/>
  </r>
  <r>
    <s v="B-25860"/>
    <x v="174"/>
    <s v="Akshay"/>
    <x v="7"/>
    <x v="7"/>
    <n v="112"/>
    <x v="8"/>
    <x v="13"/>
    <x v="121"/>
    <n v="360"/>
    <x v="2"/>
    <x v="16"/>
    <n v="1055"/>
    <n v="4"/>
    <n v="2"/>
    <n v="2"/>
    <x v="32"/>
  </r>
  <r>
    <s v="B-25861"/>
    <x v="174"/>
    <s v="Aayush"/>
    <x v="8"/>
    <x v="8"/>
    <n v="556"/>
    <x v="214"/>
    <x v="26"/>
    <x v="248"/>
    <n v="9970"/>
    <x v="2"/>
    <x v="4"/>
    <n v="1055"/>
    <n v="4"/>
    <n v="5"/>
    <n v="4"/>
    <x v="33"/>
  </r>
  <r>
    <s v="B-25862"/>
    <x v="174"/>
    <s v="Amol"/>
    <x v="9"/>
    <x v="9"/>
    <n v="2262"/>
    <x v="215"/>
    <x v="28"/>
    <x v="249"/>
    <n v="27889"/>
    <x v="0"/>
    <x v="0"/>
    <n v="1055"/>
    <n v="4"/>
    <n v="4"/>
    <n v="5"/>
    <x v="34"/>
  </r>
  <r>
    <s v="B-25863"/>
    <x v="174"/>
    <s v="Manibalan"/>
    <x v="10"/>
    <x v="10"/>
    <n v="189"/>
    <x v="216"/>
    <x v="4"/>
    <x v="250"/>
    <n v="1410"/>
    <x v="2"/>
    <x v="12"/>
    <n v="1055"/>
    <n v="4"/>
    <n v="3"/>
    <n v="3"/>
    <x v="35"/>
  </r>
  <r>
    <s v="B-25864"/>
    <x v="174"/>
    <s v="Aromal"/>
    <x v="1"/>
    <x v="17"/>
    <n v="166"/>
    <x v="79"/>
    <x v="9"/>
    <x v="251"/>
    <n v="1522"/>
    <x v="2"/>
    <x v="12"/>
    <n v="1055"/>
    <n v="4"/>
    <n v="4"/>
    <n v="3"/>
    <x v="36"/>
  </r>
  <r>
    <s v="B-25865"/>
    <x v="174"/>
    <s v="Arun"/>
    <x v="2"/>
    <x v="18"/>
    <n v="85"/>
    <x v="217"/>
    <x v="13"/>
    <x v="252"/>
    <n v="254"/>
    <x v="2"/>
    <x v="4"/>
    <n v="1055"/>
    <n v="4"/>
    <n v="2"/>
    <n v="2"/>
    <x v="32"/>
  </r>
  <r>
    <s v="B-25866"/>
    <x v="175"/>
    <s v="Komal"/>
    <x v="13"/>
    <x v="12"/>
    <n v="51"/>
    <x v="33"/>
    <x v="5"/>
    <x v="253"/>
    <n v="116"/>
    <x v="2"/>
    <x v="12"/>
    <n v="1054"/>
    <n v="4"/>
    <n v="2"/>
    <n v="2"/>
    <x v="32"/>
  </r>
  <r>
    <s v="B-25867"/>
    <x v="176"/>
    <s v="Ankit"/>
    <x v="14"/>
    <x v="13"/>
    <n v="434"/>
    <x v="171"/>
    <x v="15"/>
    <x v="254"/>
    <n v="5694"/>
    <x v="2"/>
    <x v="12"/>
    <n v="1053"/>
    <n v="4"/>
    <n v="4"/>
    <n v="4"/>
    <x v="30"/>
  </r>
  <r>
    <s v="B-25868"/>
    <x v="177"/>
    <s v="Vikash"/>
    <x v="15"/>
    <x v="14"/>
    <n v="1350"/>
    <x v="218"/>
    <x v="11"/>
    <x v="255"/>
    <n v="7028"/>
    <x v="1"/>
    <x v="15"/>
    <n v="1052"/>
    <n v="4"/>
    <n v="3"/>
    <n v="5"/>
    <x v="37"/>
  </r>
  <r>
    <s v="B-25869"/>
    <x v="178"/>
    <s v="Parakh"/>
    <x v="16"/>
    <x v="15"/>
    <n v="86"/>
    <x v="53"/>
    <x v="13"/>
    <x v="256"/>
    <n v="267"/>
    <x v="2"/>
    <x v="4"/>
    <n v="1051"/>
    <n v="4"/>
    <n v="2"/>
    <n v="2"/>
    <x v="32"/>
  </r>
  <r>
    <s v="B-25870"/>
    <x v="179"/>
    <s v="Pranav"/>
    <x v="17"/>
    <x v="16"/>
    <n v="1385"/>
    <x v="219"/>
    <x v="38"/>
    <x v="257"/>
    <n v="27908"/>
    <x v="2"/>
    <x v="16"/>
    <n v="1050"/>
    <n v="4"/>
    <n v="5"/>
    <n v="5"/>
    <x v="29"/>
  </r>
  <r>
    <s v="B-25871"/>
    <x v="180"/>
    <s v="Gunjal"/>
    <x v="0"/>
    <x v="19"/>
    <n v="118"/>
    <x v="168"/>
    <x v="6"/>
    <x v="258"/>
    <n v="497"/>
    <x v="2"/>
    <x v="11"/>
    <n v="1049"/>
    <n v="4"/>
    <n v="3"/>
    <n v="2"/>
    <x v="38"/>
  </r>
  <r>
    <s v="B-25872"/>
    <x v="181"/>
    <s v="Saurabh"/>
    <x v="1"/>
    <x v="17"/>
    <n v="57"/>
    <x v="220"/>
    <x v="5"/>
    <x v="259"/>
    <n v="141"/>
    <x v="2"/>
    <x v="5"/>
    <n v="1048"/>
    <n v="4"/>
    <n v="2"/>
    <n v="2"/>
    <x v="32"/>
  </r>
  <r>
    <s v="B-25873"/>
    <x v="182"/>
    <s v="Divyeta"/>
    <x v="2"/>
    <x v="18"/>
    <n v="1757"/>
    <x v="221"/>
    <x v="3"/>
    <x v="260"/>
    <n v="19782"/>
    <x v="2"/>
    <x v="12"/>
    <n v="1047"/>
    <n v="4"/>
    <n v="4"/>
    <n v="5"/>
    <x v="34"/>
  </r>
  <r>
    <s v="B-25874"/>
    <x v="183"/>
    <s v="Megha"/>
    <x v="3"/>
    <x v="20"/>
    <n v="124"/>
    <x v="222"/>
    <x v="11"/>
    <x v="261"/>
    <n v="674"/>
    <x v="2"/>
    <x v="3"/>
    <n v="1046"/>
    <n v="4"/>
    <n v="3"/>
    <n v="3"/>
    <x v="35"/>
  </r>
  <r>
    <s v="B-25875"/>
    <x v="183"/>
    <s v="Divyeshkumar"/>
    <x v="8"/>
    <x v="21"/>
    <n v="248"/>
    <x v="198"/>
    <x v="5"/>
    <x v="262"/>
    <n v="504"/>
    <x v="2"/>
    <x v="4"/>
    <n v="1046"/>
    <n v="4"/>
    <n v="2"/>
    <n v="3"/>
    <x v="39"/>
  </r>
  <r>
    <s v="B-25876"/>
    <x v="183"/>
    <s v="Bhosale"/>
    <x v="11"/>
    <x v="22"/>
    <n v="282"/>
    <x v="33"/>
    <x v="6"/>
    <x v="263"/>
    <n v="1142"/>
    <x v="2"/>
    <x v="2"/>
    <n v="1046"/>
    <n v="4"/>
    <n v="3"/>
    <n v="3"/>
    <x v="35"/>
  </r>
  <r>
    <s v="B-25877"/>
    <x v="183"/>
    <s v="Dashyam"/>
    <x v="0"/>
    <x v="19"/>
    <n v="1430"/>
    <x v="223"/>
    <x v="9"/>
    <x v="264"/>
    <n v="13479"/>
    <x v="2"/>
    <x v="2"/>
    <n v="1046"/>
    <n v="4"/>
    <n v="4"/>
    <n v="5"/>
    <x v="34"/>
  </r>
  <r>
    <s v="B-25878"/>
    <x v="183"/>
    <s v="Mrinal"/>
    <x v="1"/>
    <x v="17"/>
    <n v="1895"/>
    <x v="224"/>
    <x v="35"/>
    <x v="265"/>
    <n v="49942"/>
    <x v="0"/>
    <x v="14"/>
    <n v="1046"/>
    <n v="4"/>
    <n v="5"/>
    <n v="5"/>
    <x v="29"/>
  </r>
  <r>
    <s v="B-25879"/>
    <x v="183"/>
    <s v="Siddharth"/>
    <x v="2"/>
    <x v="18"/>
    <n v="57"/>
    <x v="79"/>
    <x v="5"/>
    <x v="259"/>
    <n v="142"/>
    <x v="2"/>
    <x v="16"/>
    <n v="1046"/>
    <n v="4"/>
    <n v="2"/>
    <n v="2"/>
    <x v="32"/>
  </r>
  <r>
    <s v="B-25880"/>
    <x v="183"/>
    <s v="Apoorv"/>
    <x v="3"/>
    <x v="20"/>
    <n v="108"/>
    <x v="155"/>
    <x v="5"/>
    <x v="266"/>
    <n v="253"/>
    <x v="2"/>
    <x v="12"/>
    <n v="1046"/>
    <n v="4"/>
    <n v="2"/>
    <n v="2"/>
    <x v="32"/>
  </r>
  <r>
    <s v="B-25881"/>
    <x v="184"/>
    <s v="Pooja"/>
    <x v="8"/>
    <x v="21"/>
    <n v="5809"/>
    <x v="225"/>
    <x v="27"/>
    <x v="267"/>
    <n v="134007"/>
    <x v="2"/>
    <x v="11"/>
    <n v="1045"/>
    <n v="4"/>
    <n v="5"/>
    <n v="5"/>
    <x v="29"/>
  </r>
  <r>
    <s v="B-25882"/>
    <x v="185"/>
    <s v="Masurkar"/>
    <x v="11"/>
    <x v="22"/>
    <n v="121"/>
    <x v="226"/>
    <x v="6"/>
    <x v="268"/>
    <n v="503"/>
    <x v="2"/>
    <x v="12"/>
    <n v="1044"/>
    <n v="4"/>
    <n v="3"/>
    <n v="2"/>
    <x v="38"/>
  </r>
  <r>
    <s v="B-25883"/>
    <x v="186"/>
    <s v="Saptadeep"/>
    <x v="0"/>
    <x v="19"/>
    <n v="404"/>
    <x v="153"/>
    <x v="1"/>
    <x v="269"/>
    <n v="8968"/>
    <x v="2"/>
    <x v="11"/>
    <n v="1043"/>
    <n v="4"/>
    <n v="5"/>
    <n v="3"/>
    <x v="40"/>
  </r>
  <r>
    <s v="B-25884"/>
    <x v="187"/>
    <s v="Sumeet"/>
    <x v="1"/>
    <x v="17"/>
    <n v="24"/>
    <x v="227"/>
    <x v="6"/>
    <x v="270"/>
    <n v="98"/>
    <x v="2"/>
    <x v="11"/>
    <n v="1042"/>
    <n v="4"/>
    <n v="3"/>
    <n v="2"/>
    <x v="38"/>
  </r>
  <r>
    <s v="B-25885"/>
    <x v="187"/>
    <s v="Shatayu"/>
    <x v="2"/>
    <x v="18"/>
    <n v="1571"/>
    <x v="25"/>
    <x v="15"/>
    <x v="271"/>
    <n v="20844"/>
    <x v="2"/>
    <x v="5"/>
    <n v="1042"/>
    <n v="4"/>
    <n v="4"/>
    <n v="5"/>
    <x v="34"/>
  </r>
  <r>
    <s v="B-25886"/>
    <x v="187"/>
    <s v="Brijesh"/>
    <x v="3"/>
    <x v="20"/>
    <n v="761"/>
    <x v="228"/>
    <x v="15"/>
    <x v="272"/>
    <n v="10032"/>
    <x v="2"/>
    <x v="12"/>
    <n v="1042"/>
    <n v="4"/>
    <n v="4"/>
    <n v="4"/>
    <x v="30"/>
  </r>
  <r>
    <s v="B-25887"/>
    <x v="188"/>
    <s v="Vedant"/>
    <x v="8"/>
    <x v="21"/>
    <n v="2208"/>
    <x v="229"/>
    <x v="28"/>
    <x v="273"/>
    <n v="26736"/>
    <x v="2"/>
    <x v="5"/>
    <n v="1039"/>
    <n v="4"/>
    <n v="4"/>
    <n v="5"/>
    <x v="34"/>
  </r>
  <r>
    <s v="B-25888"/>
    <x v="189"/>
    <s v="Rohan"/>
    <x v="11"/>
    <x v="22"/>
    <n v="887"/>
    <x v="230"/>
    <x v="9"/>
    <x v="274"/>
    <n v="8202"/>
    <x v="2"/>
    <x v="11"/>
    <n v="1038"/>
    <n v="4"/>
    <n v="4"/>
    <n v="4"/>
    <x v="30"/>
  </r>
  <r>
    <s v="B-25889"/>
    <x v="190"/>
    <s v="Abhishek"/>
    <x v="0"/>
    <x v="19"/>
    <n v="264"/>
    <x v="231"/>
    <x v="28"/>
    <x v="275"/>
    <n v="3232"/>
    <x v="2"/>
    <x v="16"/>
    <n v="1037"/>
    <n v="4"/>
    <n v="4"/>
    <n v="3"/>
    <x v="36"/>
  </r>
  <r>
    <s v="B-25890"/>
    <x v="191"/>
    <s v="Divyansha"/>
    <x v="1"/>
    <x v="17"/>
    <n v="465"/>
    <x v="232"/>
    <x v="9"/>
    <x v="276"/>
    <n v="4392"/>
    <x v="2"/>
    <x v="4"/>
    <n v="1036"/>
    <n v="4"/>
    <n v="4"/>
    <n v="4"/>
    <x v="30"/>
  </r>
  <r>
    <s v="B-25891"/>
    <x v="191"/>
    <s v="Shivani"/>
    <x v="2"/>
    <x v="18"/>
    <n v="243"/>
    <x v="202"/>
    <x v="15"/>
    <x v="112"/>
    <n v="3238"/>
    <x v="2"/>
    <x v="11"/>
    <n v="1036"/>
    <n v="4"/>
    <n v="4"/>
    <n v="3"/>
    <x v="36"/>
  </r>
  <r>
    <s v="B-25892"/>
    <x v="191"/>
    <s v="Aditi"/>
    <x v="3"/>
    <x v="20"/>
    <n v="139"/>
    <x v="233"/>
    <x v="13"/>
    <x v="156"/>
    <n v="447"/>
    <x v="2"/>
    <x v="5"/>
    <n v="1036"/>
    <n v="4"/>
    <n v="2"/>
    <n v="3"/>
    <x v="39"/>
  </r>
  <r>
    <s v="B-25893"/>
    <x v="191"/>
    <s v="Aashna"/>
    <x v="8"/>
    <x v="21"/>
    <n v="1931"/>
    <x v="234"/>
    <x v="31"/>
    <x v="277"/>
    <n v="62168"/>
    <x v="2"/>
    <x v="12"/>
    <n v="1036"/>
    <n v="4"/>
    <n v="5"/>
    <n v="5"/>
    <x v="29"/>
  </r>
  <r>
    <s v="B-25894"/>
    <x v="191"/>
    <s v="Monu"/>
    <x v="11"/>
    <x v="22"/>
    <n v="1246"/>
    <x v="165"/>
    <x v="13"/>
    <x v="278"/>
    <n v="3800"/>
    <x v="0"/>
    <x v="0"/>
    <n v="1036"/>
    <n v="4"/>
    <n v="2"/>
    <n v="5"/>
    <x v="41"/>
  </r>
  <r>
    <s v="B-25895"/>
    <x v="191"/>
    <s v="Sathya"/>
    <x v="0"/>
    <x v="19"/>
    <n v="388"/>
    <x v="235"/>
    <x v="5"/>
    <x v="279"/>
    <n v="869"/>
    <x v="0"/>
    <x v="0"/>
    <n v="1036"/>
    <n v="4"/>
    <n v="2"/>
    <n v="3"/>
    <x v="39"/>
  </r>
  <r>
    <s v="B-25896"/>
    <x v="192"/>
    <s v="Aman"/>
    <x v="1"/>
    <x v="17"/>
    <n v="755"/>
    <x v="236"/>
    <x v="2"/>
    <x v="280"/>
    <n v="19065"/>
    <x v="2"/>
    <x v="13"/>
    <n v="1035"/>
    <n v="4"/>
    <n v="5"/>
    <n v="4"/>
    <x v="33"/>
  </r>
  <r>
    <s v="B-25897"/>
    <x v="193"/>
    <s v="Rohan"/>
    <x v="2"/>
    <x v="18"/>
    <n v="834"/>
    <x v="237"/>
    <x v="18"/>
    <x v="281"/>
    <n v="14417"/>
    <x v="2"/>
    <x v="12"/>
    <n v="1034"/>
    <n v="4"/>
    <n v="5"/>
    <n v="4"/>
    <x v="33"/>
  </r>
  <r>
    <s v="B-25898"/>
    <x v="194"/>
    <s v="Abhishek"/>
    <x v="3"/>
    <x v="20"/>
    <n v="2866"/>
    <x v="238"/>
    <x v="8"/>
    <x v="282"/>
    <n v="69178"/>
    <x v="2"/>
    <x v="6"/>
    <n v="1033"/>
    <n v="4"/>
    <n v="5"/>
    <n v="5"/>
    <x v="29"/>
  </r>
  <r>
    <s v="B-25899"/>
    <x v="195"/>
    <s v="Aishwarya"/>
    <x v="8"/>
    <x v="21"/>
    <n v="939"/>
    <x v="239"/>
    <x v="9"/>
    <x v="283"/>
    <n v="8492"/>
    <x v="2"/>
    <x v="6"/>
    <n v="1032"/>
    <n v="4"/>
    <n v="4"/>
    <n v="4"/>
    <x v="30"/>
  </r>
  <r>
    <s v="B-25900"/>
    <x v="196"/>
    <s v="Anand"/>
    <x v="11"/>
    <x v="22"/>
    <n v="365"/>
    <x v="240"/>
    <x v="7"/>
    <x v="284"/>
    <n v="3052"/>
    <x v="2"/>
    <x v="6"/>
    <n v="1031"/>
    <n v="4"/>
    <n v="3"/>
    <n v="3"/>
    <x v="35"/>
  </r>
  <r>
    <s v="B-25901"/>
    <x v="197"/>
    <s v="Suraj"/>
    <x v="0"/>
    <x v="19"/>
    <n v="468"/>
    <x v="241"/>
    <x v="16"/>
    <x v="28"/>
    <n v="4775"/>
    <x v="2"/>
    <x v="11"/>
    <n v="1030"/>
    <n v="4"/>
    <n v="4"/>
    <n v="4"/>
    <x v="30"/>
  </r>
  <r>
    <s v="B-25902"/>
    <x v="197"/>
    <s v="Ishpreet"/>
    <x v="1"/>
    <x v="17"/>
    <n v="3003"/>
    <x v="242"/>
    <x v="27"/>
    <x v="285"/>
    <n v="69312"/>
    <x v="2"/>
    <x v="4"/>
    <n v="1030"/>
    <n v="4"/>
    <n v="5"/>
    <n v="5"/>
    <x v="29"/>
  </r>
  <r>
    <s v="B-25903"/>
    <x v="197"/>
    <s v="Amlan"/>
    <x v="2"/>
    <x v="18"/>
    <n v="1210"/>
    <x v="243"/>
    <x v="35"/>
    <x v="286"/>
    <n v="31747"/>
    <x v="1"/>
    <x v="15"/>
    <n v="1030"/>
    <n v="4"/>
    <n v="5"/>
    <n v="4"/>
    <x v="33"/>
  </r>
  <r>
    <s v="B-25904"/>
    <x v="197"/>
    <s v="Swapnil"/>
    <x v="18"/>
    <x v="23"/>
    <n v="954"/>
    <x v="244"/>
    <x v="6"/>
    <x v="194"/>
    <n v="3959"/>
    <x v="0"/>
    <x v="0"/>
    <n v="1030"/>
    <n v="4"/>
    <n v="3"/>
    <n v="4"/>
    <x v="42"/>
  </r>
  <r>
    <s v="B-25905"/>
    <x v="198"/>
    <s v="Bhargav"/>
    <x v="2"/>
    <x v="23"/>
    <n v="152"/>
    <x v="191"/>
    <x v="10"/>
    <x v="287"/>
    <n v="962"/>
    <x v="2"/>
    <x v="12"/>
    <n v="1029"/>
    <n v="4"/>
    <n v="3"/>
    <n v="3"/>
    <x v="35"/>
  </r>
  <r>
    <s v="B-25906"/>
    <x v="198"/>
    <s v="Abhijit"/>
    <x v="18"/>
    <x v="23"/>
    <n v="78"/>
    <x v="220"/>
    <x v="13"/>
    <x v="288"/>
    <n v="261"/>
    <x v="2"/>
    <x v="12"/>
    <n v="1029"/>
    <n v="4"/>
    <n v="2"/>
    <n v="2"/>
    <x v="32"/>
  </r>
  <r>
    <s v="B-25907"/>
    <x v="198"/>
    <s v="Jaydeep"/>
    <x v="2"/>
    <x v="2"/>
    <n v="30"/>
    <x v="195"/>
    <x v="11"/>
    <x v="289"/>
    <n v="161"/>
    <x v="2"/>
    <x v="11"/>
    <n v="1029"/>
    <n v="4"/>
    <n v="3"/>
    <n v="2"/>
    <x v="38"/>
  </r>
  <r>
    <s v="B-25908"/>
    <x v="199"/>
    <s v="Pradeep"/>
    <x v="18"/>
    <x v="23"/>
    <n v="179"/>
    <x v="168"/>
    <x v="11"/>
    <x v="290"/>
    <n v="920"/>
    <x v="2"/>
    <x v="16"/>
    <n v="1028"/>
    <n v="4"/>
    <n v="3"/>
    <n v="3"/>
    <x v="35"/>
  </r>
  <r>
    <s v="B-25909"/>
    <x v="200"/>
    <s v="Sujay"/>
    <x v="2"/>
    <x v="23"/>
    <n v="2233"/>
    <x v="245"/>
    <x v="12"/>
    <x v="291"/>
    <n v="36178"/>
    <x v="2"/>
    <x v="4"/>
    <n v="1027"/>
    <n v="4"/>
    <n v="4"/>
    <n v="5"/>
    <x v="34"/>
  </r>
  <r>
    <s v="B-25910"/>
    <x v="201"/>
    <s v="Jay"/>
    <x v="18"/>
    <x v="23"/>
    <n v="3574"/>
    <x v="246"/>
    <x v="39"/>
    <x v="292"/>
    <n v="103381"/>
    <x v="2"/>
    <x v="5"/>
    <n v="1026"/>
    <n v="4"/>
    <n v="5"/>
    <n v="5"/>
    <x v="29"/>
  </r>
  <r>
    <s v="B-25911"/>
    <x v="202"/>
    <s v="Phalguni"/>
    <x v="2"/>
    <x v="2"/>
    <n v="40"/>
    <x v="6"/>
    <x v="14"/>
    <x v="45"/>
    <n v="55"/>
    <x v="2"/>
    <x v="16"/>
    <n v="1025"/>
    <n v="4"/>
    <n v="2"/>
    <n v="2"/>
    <x v="32"/>
  </r>
  <r>
    <s v="B-25912"/>
    <x v="203"/>
    <s v="Preksha"/>
    <x v="18"/>
    <x v="23"/>
    <n v="102"/>
    <x v="195"/>
    <x v="10"/>
    <x v="293"/>
    <n v="623"/>
    <x v="2"/>
    <x v="3"/>
    <n v="1024"/>
    <n v="4"/>
    <n v="3"/>
    <n v="2"/>
    <x v="38"/>
  </r>
  <r>
    <s v="B-25913"/>
    <x v="204"/>
    <s v="Geetanjali"/>
    <x v="2"/>
    <x v="23"/>
    <n v="103"/>
    <x v="179"/>
    <x v="4"/>
    <x v="294"/>
    <n v="742"/>
    <x v="2"/>
    <x v="12"/>
    <n v="1023"/>
    <n v="4"/>
    <n v="3"/>
    <n v="2"/>
    <x v="38"/>
  </r>
  <r>
    <s v="B-25914"/>
    <x v="205"/>
    <s v="Kajal"/>
    <x v="18"/>
    <x v="23"/>
    <n v="585"/>
    <x v="247"/>
    <x v="10"/>
    <x v="295"/>
    <n v="3675"/>
    <x v="0"/>
    <x v="10"/>
    <n v="1022"/>
    <n v="4"/>
    <n v="3"/>
    <n v="4"/>
    <x v="42"/>
  </r>
  <r>
    <s v="B-25915"/>
    <x v="206"/>
    <s v="Sukruta"/>
    <x v="11"/>
    <x v="22"/>
    <n v="277"/>
    <x v="20"/>
    <x v="14"/>
    <x v="296"/>
    <n v="280"/>
    <x v="1"/>
    <x v="8"/>
    <n v="1021"/>
    <n v="4"/>
    <n v="2"/>
    <n v="3"/>
    <x v="39"/>
  </r>
  <r>
    <s v="B-25916"/>
    <x v="207"/>
    <s v="Utkarsh"/>
    <x v="0"/>
    <x v="19"/>
    <n v="80"/>
    <x v="38"/>
    <x v="9"/>
    <x v="297"/>
    <n v="746"/>
    <x v="2"/>
    <x v="13"/>
    <n v="1020"/>
    <n v="4"/>
    <n v="4"/>
    <n v="2"/>
    <x v="43"/>
  </r>
  <r>
    <s v="B-25917"/>
    <x v="208"/>
    <s v="Sanjay"/>
    <x v="1"/>
    <x v="17"/>
    <n v="100"/>
    <x v="21"/>
    <x v="5"/>
    <x v="6"/>
    <n v="212"/>
    <x v="2"/>
    <x v="3"/>
    <n v="1019"/>
    <n v="4"/>
    <n v="2"/>
    <n v="2"/>
    <x v="32"/>
  </r>
  <r>
    <s v="B-25918"/>
    <x v="209"/>
    <s v="Karandeep"/>
    <x v="2"/>
    <x v="18"/>
    <n v="244"/>
    <x v="248"/>
    <x v="11"/>
    <x v="67"/>
    <n v="1342"/>
    <x v="0"/>
    <x v="14"/>
    <n v="1018"/>
    <n v="4"/>
    <n v="3"/>
    <n v="3"/>
    <x v="35"/>
  </r>
  <r>
    <s v="B-25919"/>
    <x v="210"/>
    <s v="Neha"/>
    <x v="3"/>
    <x v="20"/>
    <n v="3350"/>
    <x v="249"/>
    <x v="27"/>
    <x v="298"/>
    <n v="77551"/>
    <x v="2"/>
    <x v="3"/>
    <n v="1017"/>
    <n v="4"/>
    <n v="5"/>
    <n v="5"/>
    <x v="29"/>
  </r>
  <r>
    <s v="B-25920"/>
    <x v="211"/>
    <s v="Jayanti"/>
    <x v="8"/>
    <x v="21"/>
    <n v="100"/>
    <x v="200"/>
    <x v="5"/>
    <x v="6"/>
    <n v="207"/>
    <x v="2"/>
    <x v="3"/>
    <n v="1016"/>
    <n v="4"/>
    <n v="2"/>
    <n v="2"/>
    <x v="32"/>
  </r>
  <r>
    <s v="B-25921"/>
    <x v="212"/>
    <s v="Sandra"/>
    <x v="11"/>
    <x v="22"/>
    <n v="325"/>
    <x v="250"/>
    <x v="28"/>
    <x v="299"/>
    <n v="3833"/>
    <x v="2"/>
    <x v="3"/>
    <n v="1015"/>
    <n v="4"/>
    <n v="4"/>
    <n v="3"/>
    <x v="36"/>
  </r>
  <r>
    <s v="B-25922"/>
    <x v="213"/>
    <s v="Akshata"/>
    <x v="0"/>
    <x v="19"/>
    <n v="52"/>
    <x v="251"/>
    <x v="5"/>
    <x v="300"/>
    <n v="122"/>
    <x v="2"/>
    <x v="12"/>
    <n v="1014"/>
    <n v="4"/>
    <n v="2"/>
    <n v="2"/>
    <x v="32"/>
  </r>
  <r>
    <s v="B-25923"/>
    <x v="214"/>
    <s v="Vishakha"/>
    <x v="1"/>
    <x v="17"/>
    <n v="4836"/>
    <x v="252"/>
    <x v="15"/>
    <x v="301"/>
    <n v="63834"/>
    <x v="1"/>
    <x v="15"/>
    <n v="1013"/>
    <n v="4"/>
    <n v="4"/>
    <n v="5"/>
    <x v="34"/>
  </r>
  <r>
    <s v="B-25924"/>
    <x v="215"/>
    <s v="Prajakta"/>
    <x v="5"/>
    <x v="5"/>
    <n v="148"/>
    <x v="222"/>
    <x v="5"/>
    <x v="302"/>
    <n v="350"/>
    <x v="0"/>
    <x v="10"/>
    <n v="1012"/>
    <n v="4"/>
    <n v="2"/>
    <n v="3"/>
    <x v="39"/>
  </r>
  <r>
    <s v="B-25925"/>
    <x v="216"/>
    <s v="Shruti"/>
    <x v="1"/>
    <x v="17"/>
    <n v="1569"/>
    <x v="65"/>
    <x v="4"/>
    <x v="303"/>
    <n v="10968"/>
    <x v="2"/>
    <x v="12"/>
    <n v="1011"/>
    <n v="4"/>
    <n v="3"/>
    <n v="5"/>
    <x v="37"/>
  </r>
  <r>
    <s v="B-25926"/>
    <x v="217"/>
    <s v="Dipali"/>
    <x v="2"/>
    <x v="18"/>
    <n v="57"/>
    <x v="167"/>
    <x v="11"/>
    <x v="304"/>
    <n v="291"/>
    <x v="2"/>
    <x v="6"/>
    <n v="1010"/>
    <n v="4"/>
    <n v="3"/>
    <n v="2"/>
    <x v="38"/>
  </r>
  <r>
    <s v="B-25927"/>
    <x v="218"/>
    <s v="Shreya"/>
    <x v="8"/>
    <x v="8"/>
    <n v="200"/>
    <x v="200"/>
    <x v="6"/>
    <x v="305"/>
    <n v="807"/>
    <x v="1"/>
    <x v="8"/>
    <n v="1010"/>
    <n v="4"/>
    <n v="3"/>
    <n v="3"/>
    <x v="35"/>
  </r>
  <r>
    <s v="B-25928"/>
    <x v="219"/>
    <s v="Smriti"/>
    <x v="9"/>
    <x v="9"/>
    <n v="147"/>
    <x v="168"/>
    <x v="6"/>
    <x v="61"/>
    <n v="613"/>
    <x v="0"/>
    <x v="14"/>
    <n v="1009"/>
    <n v="4"/>
    <n v="3"/>
    <n v="3"/>
    <x v="35"/>
  </r>
  <r>
    <s v="B-25929"/>
    <x v="220"/>
    <s v="Girase"/>
    <x v="10"/>
    <x v="10"/>
    <n v="1678"/>
    <x v="253"/>
    <x v="9"/>
    <x v="306"/>
    <n v="15418"/>
    <x v="0"/>
    <x v="0"/>
    <n v="1008"/>
    <n v="4"/>
    <n v="4"/>
    <n v="5"/>
    <x v="34"/>
  </r>
  <r>
    <s v="B-25930"/>
    <x v="221"/>
    <s v="Monica"/>
    <x v="11"/>
    <x v="11"/>
    <n v="1397"/>
    <x v="254"/>
    <x v="21"/>
    <x v="307"/>
    <n v="39289"/>
    <x v="2"/>
    <x v="3"/>
    <n v="1007"/>
    <n v="4"/>
    <n v="5"/>
    <n v="5"/>
    <x v="29"/>
  </r>
  <r>
    <s v="B-25931"/>
    <x v="222"/>
    <s v="Sidharth"/>
    <x v="1"/>
    <x v="17"/>
    <n v="73"/>
    <x v="255"/>
    <x v="13"/>
    <x v="78"/>
    <n v="183"/>
    <x v="0"/>
    <x v="10"/>
    <n v="1006"/>
    <n v="4"/>
    <n v="2"/>
    <n v="2"/>
    <x v="32"/>
  </r>
  <r>
    <s v="B-25932"/>
    <x v="222"/>
    <s v="Bhutekar"/>
    <x v="2"/>
    <x v="18"/>
    <n v="71"/>
    <x v="256"/>
    <x v="6"/>
    <x v="308"/>
    <n v="270"/>
    <x v="0"/>
    <x v="14"/>
    <n v="1006"/>
    <n v="4"/>
    <n v="3"/>
    <n v="2"/>
    <x v="38"/>
  </r>
  <r>
    <s v="B-25933"/>
    <x v="222"/>
    <s v="Shikhar"/>
    <x v="1"/>
    <x v="17"/>
    <n v="700"/>
    <x v="257"/>
    <x v="3"/>
    <x v="309"/>
    <n v="7144"/>
    <x v="2"/>
    <x v="12"/>
    <n v="1006"/>
    <n v="4"/>
    <n v="4"/>
    <n v="4"/>
    <x v="30"/>
  </r>
  <r>
    <s v="B-25934"/>
    <x v="222"/>
    <s v="Rahul"/>
    <x v="2"/>
    <x v="18"/>
    <n v="105"/>
    <x v="258"/>
    <x v="10"/>
    <x v="310"/>
    <n v="663"/>
    <x v="2"/>
    <x v="4"/>
    <n v="1006"/>
    <n v="4"/>
    <n v="3"/>
    <n v="2"/>
    <x v="38"/>
  </r>
  <r>
    <s v="B-25935"/>
    <x v="222"/>
    <s v="Sudhir"/>
    <x v="16"/>
    <x v="15"/>
    <n v="1969"/>
    <x v="259"/>
    <x v="16"/>
    <x v="311"/>
    <n v="20202"/>
    <x v="0"/>
    <x v="10"/>
    <n v="1006"/>
    <n v="4"/>
    <n v="4"/>
    <n v="5"/>
    <x v="34"/>
  </r>
  <r>
    <s v="B-25936"/>
    <x v="223"/>
    <s v="Nikhil"/>
    <x v="11"/>
    <x v="11"/>
    <n v="61"/>
    <x v="168"/>
    <x v="6"/>
    <x v="312"/>
    <n v="269"/>
    <x v="2"/>
    <x v="4"/>
    <n v="1005"/>
    <n v="4"/>
    <n v="3"/>
    <n v="2"/>
    <x v="38"/>
  </r>
  <r>
    <s v="B-25937"/>
    <x v="223"/>
    <s v="Ankit"/>
    <x v="12"/>
    <x v="11"/>
    <n v="1101"/>
    <x v="260"/>
    <x v="13"/>
    <x v="313"/>
    <n v="3655"/>
    <x v="0"/>
    <x v="0"/>
    <n v="1005"/>
    <n v="4"/>
    <n v="2"/>
    <n v="4"/>
    <x v="31"/>
  </r>
  <r>
    <s v="B-25938"/>
    <x v="223"/>
    <s v="Shikhar"/>
    <x v="13"/>
    <x v="12"/>
    <n v="120"/>
    <x v="38"/>
    <x v="11"/>
    <x v="314"/>
    <n v="626"/>
    <x v="0"/>
    <x v="14"/>
    <n v="1005"/>
    <n v="4"/>
    <n v="3"/>
    <n v="2"/>
    <x v="38"/>
  </r>
  <r>
    <s v="B-25939"/>
    <x v="223"/>
    <s v="Vineet"/>
    <x v="14"/>
    <x v="13"/>
    <n v="666"/>
    <x v="261"/>
    <x v="9"/>
    <x v="315"/>
    <n v="6086"/>
    <x v="1"/>
    <x v="15"/>
    <n v="1005"/>
    <n v="4"/>
    <n v="4"/>
    <n v="4"/>
    <x v="30"/>
  </r>
  <r>
    <s v="B-25940"/>
    <x v="224"/>
    <s v="Vivek"/>
    <x v="15"/>
    <x v="14"/>
    <n v="114"/>
    <x v="200"/>
    <x v="7"/>
    <x v="287"/>
    <n v="919"/>
    <x v="2"/>
    <x v="12"/>
    <n v="1004"/>
    <n v="4"/>
    <n v="3"/>
    <n v="2"/>
    <x v="38"/>
  </r>
  <r>
    <s v="B-25941"/>
    <x v="225"/>
    <s v="Jaideep"/>
    <x v="16"/>
    <x v="15"/>
    <n v="177"/>
    <x v="239"/>
    <x v="6"/>
    <x v="316"/>
    <n v="749"/>
    <x v="2"/>
    <x v="5"/>
    <n v="1003"/>
    <n v="4"/>
    <n v="3"/>
    <n v="3"/>
    <x v="35"/>
  </r>
  <r>
    <s v="B-25942"/>
    <x v="226"/>
    <s v="Ankur"/>
    <x v="17"/>
    <x v="16"/>
    <n v="646"/>
    <x v="262"/>
    <x v="5"/>
    <x v="317"/>
    <n v="1269"/>
    <x v="1"/>
    <x v="9"/>
    <n v="1002"/>
    <n v="4"/>
    <n v="2"/>
    <n v="4"/>
    <x v="31"/>
  </r>
  <r>
    <s v="B-25943"/>
    <x v="227"/>
    <s v="Shardul"/>
    <x v="0"/>
    <x v="0"/>
    <n v="1907"/>
    <x v="263"/>
    <x v="1"/>
    <x v="318"/>
    <n v="42374"/>
    <x v="2"/>
    <x v="12"/>
    <n v="1001"/>
    <n v="4"/>
    <n v="5"/>
    <n v="5"/>
    <x v="29"/>
  </r>
  <r>
    <s v="B-25944"/>
    <x v="228"/>
    <s v="Syed"/>
    <x v="1"/>
    <x v="1"/>
    <n v="169"/>
    <x v="19"/>
    <x v="13"/>
    <x v="319"/>
    <n v="545"/>
    <x v="2"/>
    <x v="4"/>
    <n v="1000"/>
    <n v="4"/>
    <n v="2"/>
    <n v="3"/>
    <x v="39"/>
  </r>
  <r>
    <s v="B-25945"/>
    <x v="229"/>
    <s v="Mhatre"/>
    <x v="2"/>
    <x v="18"/>
    <n v="1133"/>
    <x v="130"/>
    <x v="16"/>
    <x v="320"/>
    <n v="11321"/>
    <x v="0"/>
    <x v="0"/>
    <n v="999"/>
    <n v="4"/>
    <n v="4"/>
    <n v="4"/>
    <x v="30"/>
  </r>
  <r>
    <s v="B-25946"/>
    <x v="230"/>
    <s v="Saurabh"/>
    <x v="17"/>
    <x v="16"/>
    <n v="146"/>
    <x v="200"/>
    <x v="5"/>
    <x v="321"/>
    <n v="299"/>
    <x v="1"/>
    <x v="1"/>
    <n v="998"/>
    <n v="4"/>
    <n v="2"/>
    <n v="3"/>
    <x v="39"/>
  </r>
  <r>
    <s v="B-25947"/>
    <x v="231"/>
    <s v="Chetan"/>
    <x v="0"/>
    <x v="0"/>
    <n v="497"/>
    <x v="264"/>
    <x v="7"/>
    <x v="322"/>
    <n v="4044"/>
    <x v="2"/>
    <x v="11"/>
    <n v="997"/>
    <n v="4"/>
    <n v="3"/>
    <n v="4"/>
    <x v="42"/>
  </r>
  <r>
    <s v="B-25948"/>
    <x v="231"/>
    <s v="Mukund"/>
    <x v="1"/>
    <x v="1"/>
    <n v="152"/>
    <x v="265"/>
    <x v="13"/>
    <x v="323"/>
    <n v="479"/>
    <x v="0"/>
    <x v="14"/>
    <n v="997"/>
    <n v="4"/>
    <n v="2"/>
    <n v="3"/>
    <x v="39"/>
  </r>
  <r>
    <s v="B-25949"/>
    <x v="231"/>
    <s v="Shantanu"/>
    <x v="1"/>
    <x v="17"/>
    <n v="315"/>
    <x v="266"/>
    <x v="7"/>
    <x v="324"/>
    <n v="2597"/>
    <x v="2"/>
    <x v="11"/>
    <n v="997"/>
    <n v="4"/>
    <n v="3"/>
    <n v="3"/>
    <x v="35"/>
  </r>
  <r>
    <s v="B-25950"/>
    <x v="231"/>
    <s v="Shruti"/>
    <x v="2"/>
    <x v="18"/>
    <n v="3211"/>
    <x v="267"/>
    <x v="23"/>
    <x v="325"/>
    <n v="144763"/>
    <x v="2"/>
    <x v="6"/>
    <n v="997"/>
    <n v="4"/>
    <n v="5"/>
    <n v="5"/>
    <x v="29"/>
  </r>
  <r>
    <s v="B-25951"/>
    <x v="231"/>
    <s v="Jesal"/>
    <x v="4"/>
    <x v="4"/>
    <n v="1782"/>
    <x v="268"/>
    <x v="39"/>
    <x v="326"/>
    <n v="52194"/>
    <x v="2"/>
    <x v="12"/>
    <n v="997"/>
    <n v="4"/>
    <n v="5"/>
    <n v="5"/>
    <x v="29"/>
  </r>
  <r>
    <s v="B-25952"/>
    <x v="231"/>
    <s v="Priyanka"/>
    <x v="2"/>
    <x v="18"/>
    <n v="1752"/>
    <x v="269"/>
    <x v="20"/>
    <x v="327"/>
    <n v="54607"/>
    <x v="2"/>
    <x v="11"/>
    <n v="997"/>
    <n v="4"/>
    <n v="5"/>
    <n v="5"/>
    <x v="29"/>
  </r>
  <r>
    <s v="B-25953"/>
    <x v="232"/>
    <s v="Krutika"/>
    <x v="17"/>
    <x v="16"/>
    <n v="2567"/>
    <x v="270"/>
    <x v="34"/>
    <x v="328"/>
    <n v="95370"/>
    <x v="2"/>
    <x v="11"/>
    <n v="996"/>
    <n v="4"/>
    <n v="5"/>
    <n v="5"/>
    <x v="29"/>
  </r>
  <r>
    <s v="B-25954"/>
    <x v="232"/>
    <s v="Trupti"/>
    <x v="0"/>
    <x v="0"/>
    <n v="2017"/>
    <x v="271"/>
    <x v="38"/>
    <x v="329"/>
    <n v="40471"/>
    <x v="2"/>
    <x v="4"/>
    <n v="996"/>
    <n v="4"/>
    <n v="5"/>
    <n v="5"/>
    <x v="29"/>
  </r>
  <r>
    <s v="B-25955"/>
    <x v="233"/>
    <s v="Soumya"/>
    <x v="1"/>
    <x v="1"/>
    <n v="6339"/>
    <x v="272"/>
    <x v="40"/>
    <x v="330"/>
    <n v="292263"/>
    <x v="1"/>
    <x v="15"/>
    <n v="994"/>
    <n v="4"/>
    <n v="5"/>
    <n v="5"/>
    <x v="29"/>
  </r>
  <r>
    <s v="B-25956"/>
    <x v="234"/>
    <s v="Shreya"/>
    <x v="1"/>
    <x v="17"/>
    <n v="795"/>
    <x v="273"/>
    <x v="29"/>
    <x v="331"/>
    <n v="11992"/>
    <x v="2"/>
    <x v="5"/>
    <n v="993"/>
    <n v="4"/>
    <n v="4"/>
    <n v="4"/>
    <x v="30"/>
  </r>
  <r>
    <s v="B-25957"/>
    <x v="235"/>
    <s v="Mahima"/>
    <x v="2"/>
    <x v="18"/>
    <n v="1320"/>
    <x v="165"/>
    <x v="15"/>
    <x v="332"/>
    <n v="17222"/>
    <x v="2"/>
    <x v="12"/>
    <n v="992"/>
    <n v="4"/>
    <n v="4"/>
    <n v="5"/>
    <x v="34"/>
  </r>
  <r>
    <s v="B-25958"/>
    <x v="235"/>
    <s v="Aparajita"/>
    <x v="4"/>
    <x v="4"/>
    <n v="465"/>
    <x v="274"/>
    <x v="11"/>
    <x v="333"/>
    <n v="2382"/>
    <x v="2"/>
    <x v="11"/>
    <n v="992"/>
    <n v="4"/>
    <n v="3"/>
    <n v="4"/>
    <x v="42"/>
  </r>
  <r>
    <s v="B-25959"/>
    <x v="235"/>
    <s v="Muskan"/>
    <x v="2"/>
    <x v="18"/>
    <n v="2268"/>
    <x v="275"/>
    <x v="30"/>
    <x v="334"/>
    <n v="68667"/>
    <x v="1"/>
    <x v="1"/>
    <n v="992"/>
    <n v="4"/>
    <n v="5"/>
    <n v="5"/>
    <x v="29"/>
  </r>
  <r>
    <s v="B-25960"/>
    <x v="235"/>
    <s v="Shreya"/>
    <x v="17"/>
    <x v="16"/>
    <n v="171"/>
    <x v="276"/>
    <x v="5"/>
    <x v="335"/>
    <n v="202"/>
    <x v="0"/>
    <x v="0"/>
    <n v="992"/>
    <n v="4"/>
    <n v="2"/>
    <n v="3"/>
    <x v="39"/>
  </r>
  <r>
    <s v="B-25961"/>
    <x v="235"/>
    <s v="Surbhi"/>
    <x v="0"/>
    <x v="0"/>
    <n v="954"/>
    <x v="277"/>
    <x v="38"/>
    <x v="336"/>
    <n v="19234"/>
    <x v="2"/>
    <x v="6"/>
    <n v="992"/>
    <n v="4"/>
    <n v="5"/>
    <n v="4"/>
    <x v="33"/>
  </r>
  <r>
    <s v="B-25962"/>
    <x v="236"/>
    <s v="Tejeswini"/>
    <x v="1"/>
    <x v="1"/>
    <n v="1116"/>
    <x v="146"/>
    <x v="10"/>
    <x v="337"/>
    <n v="6674"/>
    <x v="1"/>
    <x v="9"/>
    <n v="991"/>
    <n v="4"/>
    <n v="3"/>
    <n v="4"/>
    <x v="42"/>
  </r>
  <r>
    <s v="B-25963"/>
    <x v="236"/>
    <s v="Pratiksha"/>
    <x v="1"/>
    <x v="17"/>
    <n v="53"/>
    <x v="198"/>
    <x v="13"/>
    <x v="338"/>
    <n v="167"/>
    <x v="0"/>
    <x v="14"/>
    <n v="991"/>
    <n v="4"/>
    <n v="2"/>
    <n v="2"/>
    <x v="32"/>
  </r>
  <r>
    <s v="B-25964"/>
    <x v="237"/>
    <s v="Oshin"/>
    <x v="2"/>
    <x v="18"/>
    <n v="1904"/>
    <x v="278"/>
    <x v="27"/>
    <x v="339"/>
    <n v="44452"/>
    <x v="2"/>
    <x v="12"/>
    <n v="990"/>
    <n v="4"/>
    <n v="5"/>
    <n v="5"/>
    <x v="29"/>
  </r>
  <r>
    <s v="B-25965"/>
    <x v="238"/>
    <s v="Saloni"/>
    <x v="4"/>
    <x v="4"/>
    <n v="17"/>
    <x v="200"/>
    <x v="13"/>
    <x v="340"/>
    <n v="58"/>
    <x v="2"/>
    <x v="11"/>
    <n v="989"/>
    <n v="4"/>
    <n v="2"/>
    <n v="2"/>
    <x v="32"/>
  </r>
  <r>
    <s v="B-25966"/>
    <x v="238"/>
    <s v="Soumya"/>
    <x v="3"/>
    <x v="20"/>
    <n v="510"/>
    <x v="279"/>
    <x v="10"/>
    <x v="341"/>
    <n v="3294"/>
    <x v="1"/>
    <x v="8"/>
    <n v="989"/>
    <n v="4"/>
    <n v="3"/>
    <n v="4"/>
    <x v="42"/>
  </r>
  <r>
    <s v="B-25967"/>
    <x v="238"/>
    <s v="Komal"/>
    <x v="8"/>
    <x v="21"/>
    <n v="365"/>
    <x v="155"/>
    <x v="29"/>
    <x v="342"/>
    <n v="5512"/>
    <x v="2"/>
    <x v="13"/>
    <n v="989"/>
    <n v="4"/>
    <n v="4"/>
    <n v="3"/>
    <x v="36"/>
  </r>
  <r>
    <s v="B-25968"/>
    <x v="238"/>
    <s v="Paromita"/>
    <x v="11"/>
    <x v="22"/>
    <n v="811"/>
    <x v="277"/>
    <x v="4"/>
    <x v="343"/>
    <n v="5831"/>
    <x v="1"/>
    <x v="15"/>
    <n v="989"/>
    <n v="4"/>
    <n v="3"/>
    <n v="4"/>
    <x v="42"/>
  </r>
  <r>
    <s v="B-25969"/>
    <x v="238"/>
    <s v="Shreyshi"/>
    <x v="0"/>
    <x v="19"/>
    <n v="3343"/>
    <x v="280"/>
    <x v="29"/>
    <x v="344"/>
    <n v="50396"/>
    <x v="1"/>
    <x v="9"/>
    <n v="989"/>
    <n v="4"/>
    <n v="4"/>
    <n v="5"/>
    <x v="34"/>
  </r>
  <r>
    <s v="B-25970"/>
    <x v="239"/>
    <s v="Rhea"/>
    <x v="1"/>
    <x v="17"/>
    <n v="1421"/>
    <x v="281"/>
    <x v="3"/>
    <x v="345"/>
    <n v="16029"/>
    <x v="1"/>
    <x v="9"/>
    <n v="988"/>
    <n v="4"/>
    <n v="4"/>
    <n v="5"/>
    <x v="34"/>
  </r>
  <r>
    <s v="B-25971"/>
    <x v="239"/>
    <s v="Mitali"/>
    <x v="2"/>
    <x v="18"/>
    <n v="244"/>
    <x v="282"/>
    <x v="5"/>
    <x v="346"/>
    <n v="571"/>
    <x v="0"/>
    <x v="0"/>
    <n v="988"/>
    <n v="4"/>
    <n v="2"/>
    <n v="3"/>
    <x v="39"/>
  </r>
  <r>
    <s v="B-25972"/>
    <x v="240"/>
    <s v="Jesslyn"/>
    <x v="3"/>
    <x v="20"/>
    <n v="115"/>
    <x v="172"/>
    <x v="5"/>
    <x v="347"/>
    <n v="277"/>
    <x v="1"/>
    <x v="15"/>
    <n v="987"/>
    <n v="4"/>
    <n v="2"/>
    <n v="2"/>
    <x v="32"/>
  </r>
  <r>
    <s v="B-25973"/>
    <x v="241"/>
    <s v="Seema"/>
    <x v="8"/>
    <x v="21"/>
    <n v="5228"/>
    <x v="283"/>
    <x v="41"/>
    <x v="348"/>
    <n v="211090"/>
    <x v="2"/>
    <x v="12"/>
    <n v="986"/>
    <n v="4"/>
    <n v="5"/>
    <n v="5"/>
    <x v="29"/>
  </r>
  <r>
    <s v="B-25974"/>
    <x v="242"/>
    <s v="Manisha"/>
    <x v="3"/>
    <x v="20"/>
    <n v="662"/>
    <x v="229"/>
    <x v="5"/>
    <x v="349"/>
    <n v="1564"/>
    <x v="0"/>
    <x v="0"/>
    <n v="985"/>
    <n v="5"/>
    <n v="2"/>
    <n v="4"/>
    <x v="44"/>
  </r>
  <r>
    <s v="B-25975"/>
    <x v="242"/>
    <s v="Priyanka"/>
    <x v="8"/>
    <x v="21"/>
    <n v="29"/>
    <x v="227"/>
    <x v="13"/>
    <x v="350"/>
    <n v="89"/>
    <x v="2"/>
    <x v="13"/>
    <n v="985"/>
    <n v="5"/>
    <n v="2"/>
    <n v="2"/>
    <x v="45"/>
  </r>
  <r>
    <s v="B-25976"/>
    <x v="242"/>
    <s v="Piyam"/>
    <x v="11"/>
    <x v="22"/>
    <n v="193"/>
    <x v="198"/>
    <x v="6"/>
    <x v="351"/>
    <n v="780"/>
    <x v="2"/>
    <x v="3"/>
    <n v="985"/>
    <n v="5"/>
    <n v="3"/>
    <n v="3"/>
    <x v="46"/>
  </r>
  <r>
    <s v="B-25977"/>
    <x v="243"/>
    <s v="Aayushi"/>
    <x v="0"/>
    <x v="19"/>
    <n v="281"/>
    <x v="284"/>
    <x v="7"/>
    <x v="352"/>
    <n v="2332"/>
    <x v="2"/>
    <x v="12"/>
    <n v="983"/>
    <n v="5"/>
    <n v="3"/>
    <n v="3"/>
    <x v="46"/>
  </r>
  <r>
    <s v="B-25978"/>
    <x v="243"/>
    <s v="Parin"/>
    <x v="1"/>
    <x v="17"/>
    <n v="1404"/>
    <x v="65"/>
    <x v="3"/>
    <x v="353"/>
    <n v="15429"/>
    <x v="1"/>
    <x v="8"/>
    <n v="983"/>
    <n v="5"/>
    <n v="4"/>
    <n v="5"/>
    <x v="47"/>
  </r>
  <r>
    <s v="B-25979"/>
    <x v="243"/>
    <s v="Shivangi"/>
    <x v="2"/>
    <x v="18"/>
    <n v="995"/>
    <x v="285"/>
    <x v="28"/>
    <x v="354"/>
    <n v="12084"/>
    <x v="2"/>
    <x v="4"/>
    <n v="983"/>
    <n v="5"/>
    <n v="4"/>
    <n v="4"/>
    <x v="48"/>
  </r>
  <r>
    <s v="B-25980"/>
    <x v="243"/>
    <s v="Shweta"/>
    <x v="3"/>
    <x v="20"/>
    <n v="22"/>
    <x v="195"/>
    <x v="13"/>
    <x v="355"/>
    <n v="77"/>
    <x v="2"/>
    <x v="16"/>
    <n v="983"/>
    <n v="5"/>
    <n v="2"/>
    <n v="2"/>
    <x v="45"/>
  </r>
  <r>
    <s v="B-25981"/>
    <x v="244"/>
    <s v="Amruta"/>
    <x v="18"/>
    <x v="23"/>
    <n v="1318"/>
    <x v="286"/>
    <x v="26"/>
    <x v="356"/>
    <n v="24101"/>
    <x v="2"/>
    <x v="6"/>
    <n v="982"/>
    <n v="5"/>
    <n v="5"/>
    <n v="5"/>
    <x v="49"/>
  </r>
  <r>
    <s v="B-25982"/>
    <x v="245"/>
    <s v="Hemangi"/>
    <x v="18"/>
    <x v="23"/>
    <n v="13"/>
    <x v="20"/>
    <x v="14"/>
    <x v="357"/>
    <n v="16"/>
    <x v="2"/>
    <x v="6"/>
    <n v="981"/>
    <n v="5"/>
    <n v="2"/>
    <n v="2"/>
    <x v="45"/>
  </r>
  <r>
    <s v="B-25983"/>
    <x v="246"/>
    <s v="Atul"/>
    <x v="18"/>
    <x v="23"/>
    <n v="1034"/>
    <x v="287"/>
    <x v="1"/>
    <x v="358"/>
    <n v="22626"/>
    <x v="2"/>
    <x v="4"/>
    <n v="980"/>
    <n v="5"/>
    <n v="5"/>
    <n v="4"/>
    <x v="50"/>
  </r>
  <r>
    <s v="B-25984"/>
    <x v="246"/>
    <s v="Kajal"/>
    <x v="18"/>
    <x v="23"/>
    <n v="304"/>
    <x v="288"/>
    <x v="10"/>
    <x v="359"/>
    <n v="1921"/>
    <x v="2"/>
    <x v="12"/>
    <n v="980"/>
    <n v="5"/>
    <n v="3"/>
    <n v="3"/>
    <x v="46"/>
  </r>
  <r>
    <s v="B-25985"/>
    <x v="247"/>
    <s v="Ginny"/>
    <x v="2"/>
    <x v="18"/>
    <n v="381"/>
    <x v="190"/>
    <x v="18"/>
    <x v="360"/>
    <n v="6542"/>
    <x v="2"/>
    <x v="16"/>
    <n v="980"/>
    <n v="5"/>
    <n v="5"/>
    <n v="3"/>
    <x v="51"/>
  </r>
  <r>
    <s v="B-25986"/>
    <x v="247"/>
    <s v="Shweta"/>
    <x v="3"/>
    <x v="20"/>
    <n v="2225"/>
    <x v="289"/>
    <x v="8"/>
    <x v="361"/>
    <n v="53710"/>
    <x v="0"/>
    <x v="14"/>
    <n v="980"/>
    <n v="5"/>
    <n v="5"/>
    <n v="5"/>
    <x v="49"/>
  </r>
  <r>
    <s v="B-25987"/>
    <x v="247"/>
    <s v="Manjiri"/>
    <x v="18"/>
    <x v="23"/>
    <n v="387"/>
    <x v="195"/>
    <x v="15"/>
    <x v="362"/>
    <n v="5042"/>
    <x v="2"/>
    <x v="12"/>
    <n v="980"/>
    <n v="5"/>
    <n v="4"/>
    <n v="3"/>
    <x v="52"/>
  </r>
  <r>
    <s v="B-25988"/>
    <x v="247"/>
    <s v="Nirja"/>
    <x v="18"/>
    <x v="23"/>
    <n v="79"/>
    <x v="8"/>
    <x v="9"/>
    <x v="363"/>
    <n v="735"/>
    <x v="2"/>
    <x v="13"/>
    <n v="980"/>
    <n v="5"/>
    <n v="4"/>
    <n v="2"/>
    <x v="53"/>
  </r>
  <r>
    <s v="B-25989"/>
    <x v="248"/>
    <s v="Anjali"/>
    <x v="18"/>
    <x v="23"/>
    <n v="764"/>
    <x v="290"/>
    <x v="15"/>
    <x v="364"/>
    <n v="10088"/>
    <x v="2"/>
    <x v="11"/>
    <n v="979"/>
    <n v="5"/>
    <n v="4"/>
    <n v="4"/>
    <x v="48"/>
  </r>
  <r>
    <s v="B-25990"/>
    <x v="249"/>
    <s v="Mugdha"/>
    <x v="18"/>
    <x v="23"/>
    <n v="71"/>
    <x v="291"/>
    <x v="13"/>
    <x v="365"/>
    <n v="245"/>
    <x v="2"/>
    <x v="4"/>
    <n v="978"/>
    <n v="5"/>
    <n v="2"/>
    <n v="2"/>
    <x v="45"/>
  </r>
  <r>
    <s v="B-25991"/>
    <x v="250"/>
    <s v="Mansi"/>
    <x v="2"/>
    <x v="18"/>
    <n v="291"/>
    <x v="31"/>
    <x v="3"/>
    <x v="366"/>
    <n v="3249"/>
    <x v="2"/>
    <x v="5"/>
    <n v="977"/>
    <n v="5"/>
    <n v="4"/>
    <n v="3"/>
    <x v="52"/>
  </r>
  <r>
    <s v="B-25992"/>
    <x v="250"/>
    <s v="Gaurav"/>
    <x v="3"/>
    <x v="20"/>
    <n v="141"/>
    <x v="239"/>
    <x v="13"/>
    <x v="367"/>
    <n v="464"/>
    <x v="2"/>
    <x v="5"/>
    <n v="977"/>
    <n v="5"/>
    <n v="2"/>
    <n v="3"/>
    <x v="54"/>
  </r>
  <r>
    <s v="B-25993"/>
    <x v="250"/>
    <s v="Harshal"/>
    <x v="18"/>
    <x v="23"/>
    <n v="6026"/>
    <x v="292"/>
    <x v="2"/>
    <x v="368"/>
    <n v="151514"/>
    <x v="2"/>
    <x v="12"/>
    <n v="977"/>
    <n v="5"/>
    <n v="5"/>
    <n v="5"/>
    <x v="49"/>
  </r>
  <r>
    <s v="B-25994"/>
    <x v="250"/>
    <s v="Omkar"/>
    <x v="18"/>
    <x v="23"/>
    <n v="196"/>
    <x v="101"/>
    <x v="11"/>
    <x v="369"/>
    <n v="973"/>
    <x v="1"/>
    <x v="1"/>
    <n v="977"/>
    <n v="5"/>
    <n v="3"/>
    <n v="3"/>
    <x v="46"/>
  </r>
  <r>
    <s v="B-25995"/>
    <x v="251"/>
    <s v="Yohann"/>
    <x v="18"/>
    <x v="23"/>
    <n v="1314"/>
    <x v="293"/>
    <x v="13"/>
    <x v="370"/>
    <n v="4284"/>
    <x v="0"/>
    <x v="0"/>
    <n v="976"/>
    <n v="5"/>
    <n v="2"/>
    <n v="5"/>
    <x v="55"/>
  </r>
  <r>
    <s v="B-25996"/>
    <x v="251"/>
    <s v="Prashant"/>
    <x v="18"/>
    <x v="23"/>
    <n v="994"/>
    <x v="294"/>
    <x v="17"/>
    <x v="371"/>
    <n v="21149"/>
    <x v="2"/>
    <x v="13"/>
    <n v="976"/>
    <n v="5"/>
    <n v="5"/>
    <n v="4"/>
    <x v="50"/>
  </r>
  <r>
    <s v="B-25997"/>
    <x v="251"/>
    <s v="Yogesh"/>
    <x v="2"/>
    <x v="18"/>
    <n v="2587"/>
    <x v="295"/>
    <x v="15"/>
    <x v="372"/>
    <n v="33878"/>
    <x v="2"/>
    <x v="11"/>
    <n v="976"/>
    <n v="5"/>
    <n v="4"/>
    <n v="5"/>
    <x v="47"/>
  </r>
  <r>
    <s v="B-25998"/>
    <x v="251"/>
    <s v="Anmol"/>
    <x v="3"/>
    <x v="20"/>
    <n v="50"/>
    <x v="296"/>
    <x v="11"/>
    <x v="373"/>
    <n v="222"/>
    <x v="0"/>
    <x v="14"/>
    <n v="976"/>
    <n v="5"/>
    <n v="3"/>
    <n v="2"/>
    <x v="56"/>
  </r>
  <r>
    <s v="B-25999"/>
    <x v="252"/>
    <s v="Diwakar"/>
    <x v="18"/>
    <x v="23"/>
    <n v="2342"/>
    <x v="263"/>
    <x v="41"/>
    <x v="374"/>
    <n v="94100"/>
    <x v="2"/>
    <x v="12"/>
    <n v="975"/>
    <n v="5"/>
    <n v="5"/>
    <n v="5"/>
    <x v="49"/>
  </r>
  <r>
    <s v="B-26000"/>
    <x v="253"/>
    <s v="Shubham"/>
    <x v="18"/>
    <x v="23"/>
    <n v="1316"/>
    <x v="213"/>
    <x v="3"/>
    <x v="375"/>
    <n v="14729"/>
    <x v="2"/>
    <x v="13"/>
    <n v="974"/>
    <n v="5"/>
    <n v="4"/>
    <n v="5"/>
    <x v="47"/>
  </r>
  <r>
    <s v="B-26001"/>
    <x v="254"/>
    <s v="Patil"/>
    <x v="18"/>
    <x v="23"/>
    <n v="220"/>
    <x v="79"/>
    <x v="19"/>
    <x v="376"/>
    <n v="3108"/>
    <x v="2"/>
    <x v="11"/>
    <n v="973"/>
    <n v="5"/>
    <n v="4"/>
    <n v="3"/>
    <x v="52"/>
  </r>
  <r>
    <s v="B-26002"/>
    <x v="255"/>
    <s v="Harsh"/>
    <x v="18"/>
    <x v="23"/>
    <n v="681"/>
    <x v="297"/>
    <x v="38"/>
    <x v="377"/>
    <n v="13748"/>
    <x v="2"/>
    <x v="12"/>
    <n v="972"/>
    <n v="5"/>
    <n v="5"/>
    <n v="4"/>
    <x v="50"/>
  </r>
  <r>
    <s v="B-26003"/>
    <x v="255"/>
    <s v="Hitesh"/>
    <x v="2"/>
    <x v="2"/>
    <n v="3548"/>
    <x v="197"/>
    <x v="30"/>
    <x v="378"/>
    <n v="106557"/>
    <x v="0"/>
    <x v="10"/>
    <n v="972"/>
    <n v="5"/>
    <n v="5"/>
    <n v="5"/>
    <x v="49"/>
  </r>
  <r>
    <s v="B-26004"/>
    <x v="255"/>
    <s v="Nandita"/>
    <x v="3"/>
    <x v="3"/>
    <n v="309"/>
    <x v="197"/>
    <x v="11"/>
    <x v="379"/>
    <n v="1662"/>
    <x v="2"/>
    <x v="4"/>
    <n v="972"/>
    <n v="5"/>
    <n v="3"/>
    <n v="3"/>
    <x v="46"/>
  </r>
  <r>
    <s v="B-26005"/>
    <x v="255"/>
    <s v="Parnavi"/>
    <x v="4"/>
    <x v="4"/>
    <n v="87"/>
    <x v="78"/>
    <x v="13"/>
    <x v="380"/>
    <n v="271"/>
    <x v="2"/>
    <x v="12"/>
    <n v="972"/>
    <n v="5"/>
    <n v="2"/>
    <n v="2"/>
    <x v="45"/>
  </r>
  <r>
    <s v="B-26006"/>
    <x v="256"/>
    <s v="Arpita"/>
    <x v="5"/>
    <x v="5"/>
    <n v="1301"/>
    <x v="298"/>
    <x v="11"/>
    <x v="381"/>
    <n v="7078"/>
    <x v="1"/>
    <x v="15"/>
    <n v="971"/>
    <n v="5"/>
    <n v="3"/>
    <n v="5"/>
    <x v="57"/>
  </r>
  <r>
    <s v="B-26007"/>
    <x v="256"/>
    <s v="Shubham"/>
    <x v="6"/>
    <x v="6"/>
    <n v="311"/>
    <x v="54"/>
    <x v="5"/>
    <x v="382"/>
    <n v="694"/>
    <x v="0"/>
    <x v="0"/>
    <n v="971"/>
    <n v="5"/>
    <n v="2"/>
    <n v="3"/>
    <x v="54"/>
  </r>
  <r>
    <s v="B-26008"/>
    <x v="256"/>
    <s v="Kalyani"/>
    <x v="7"/>
    <x v="7"/>
    <n v="295"/>
    <x v="169"/>
    <x v="3"/>
    <x v="383"/>
    <n v="3323"/>
    <x v="2"/>
    <x v="12"/>
    <n v="971"/>
    <n v="5"/>
    <n v="4"/>
    <n v="3"/>
    <x v="52"/>
  </r>
  <r>
    <s v="B-26009"/>
    <x v="257"/>
    <s v="Komal"/>
    <x v="8"/>
    <x v="8"/>
    <n v="480"/>
    <x v="299"/>
    <x v="3"/>
    <x v="384"/>
    <n v="5420"/>
    <x v="1"/>
    <x v="9"/>
    <n v="970"/>
    <n v="5"/>
    <n v="4"/>
    <n v="4"/>
    <x v="48"/>
  </r>
  <r>
    <s v="B-26010"/>
    <x v="258"/>
    <s v="Kartikay"/>
    <x v="9"/>
    <x v="9"/>
    <n v="890"/>
    <x v="300"/>
    <x v="26"/>
    <x v="385"/>
    <n v="16054"/>
    <x v="1"/>
    <x v="8"/>
    <n v="969"/>
    <n v="5"/>
    <n v="5"/>
    <n v="4"/>
    <x v="50"/>
  </r>
  <r>
    <s v="B-26011"/>
    <x v="259"/>
    <s v="Bharat"/>
    <x v="0"/>
    <x v="0"/>
    <n v="93"/>
    <x v="301"/>
    <x v="5"/>
    <x v="386"/>
    <n v="230"/>
    <x v="2"/>
    <x v="12"/>
    <n v="968"/>
    <n v="5"/>
    <n v="2"/>
    <n v="2"/>
    <x v="45"/>
  </r>
  <r>
    <s v="B-26012"/>
    <x v="260"/>
    <s v="Pearl"/>
    <x v="1"/>
    <x v="1"/>
    <n v="21"/>
    <x v="198"/>
    <x v="5"/>
    <x v="180"/>
    <n v="50"/>
    <x v="2"/>
    <x v="4"/>
    <n v="967"/>
    <n v="5"/>
    <n v="2"/>
    <n v="2"/>
    <x v="45"/>
  </r>
  <r>
    <s v="B-26013"/>
    <x v="260"/>
    <s v="Jahan"/>
    <x v="2"/>
    <x v="2"/>
    <n v="29"/>
    <x v="78"/>
    <x v="13"/>
    <x v="350"/>
    <n v="97"/>
    <x v="2"/>
    <x v="13"/>
    <n v="967"/>
    <n v="5"/>
    <n v="2"/>
    <n v="2"/>
    <x v="45"/>
  </r>
  <r>
    <s v="B-26014"/>
    <x v="260"/>
    <s v="Divsha"/>
    <x v="3"/>
    <x v="3"/>
    <n v="684"/>
    <x v="302"/>
    <x v="28"/>
    <x v="387"/>
    <n v="8344"/>
    <x v="0"/>
    <x v="10"/>
    <n v="967"/>
    <n v="5"/>
    <n v="4"/>
    <n v="4"/>
    <x v="48"/>
  </r>
  <r>
    <s v="B-26015"/>
    <x v="261"/>
    <s v="Kasheen"/>
    <x v="4"/>
    <x v="4"/>
    <n v="128"/>
    <x v="129"/>
    <x v="14"/>
    <x v="388"/>
    <n v="183"/>
    <x v="2"/>
    <x v="4"/>
    <n v="966"/>
    <n v="5"/>
    <n v="2"/>
    <n v="3"/>
    <x v="54"/>
  </r>
  <r>
    <s v="B-26016"/>
    <x v="261"/>
    <s v="Hazel"/>
    <x v="5"/>
    <x v="5"/>
    <n v="839"/>
    <x v="303"/>
    <x v="15"/>
    <x v="389"/>
    <n v="10968"/>
    <x v="2"/>
    <x v="5"/>
    <n v="966"/>
    <n v="5"/>
    <n v="4"/>
    <n v="4"/>
    <x v="48"/>
  </r>
  <r>
    <s v="B-26017"/>
    <x v="261"/>
    <s v="Sonakshi"/>
    <x v="6"/>
    <x v="6"/>
    <n v="78"/>
    <x v="200"/>
    <x v="14"/>
    <x v="23"/>
    <n v="85"/>
    <x v="0"/>
    <x v="10"/>
    <n v="966"/>
    <n v="5"/>
    <n v="2"/>
    <n v="2"/>
    <x v="45"/>
  </r>
  <r>
    <s v="B-26018"/>
    <x v="261"/>
    <s v="Aarushi"/>
    <x v="7"/>
    <x v="7"/>
    <n v="387"/>
    <x v="304"/>
    <x v="4"/>
    <x v="390"/>
    <n v="2824"/>
    <x v="0"/>
    <x v="14"/>
    <n v="966"/>
    <n v="5"/>
    <n v="3"/>
    <n v="3"/>
    <x v="46"/>
  </r>
  <r>
    <s v="B-26019"/>
    <x v="262"/>
    <s v="Jitesh"/>
    <x v="8"/>
    <x v="8"/>
    <n v="585"/>
    <x v="305"/>
    <x v="15"/>
    <x v="391"/>
    <n v="7780"/>
    <x v="2"/>
    <x v="3"/>
    <n v="965"/>
    <n v="5"/>
    <n v="4"/>
    <n v="4"/>
    <x v="48"/>
  </r>
  <r>
    <s v="B-26020"/>
    <x v="263"/>
    <s v="Yogesh"/>
    <x v="9"/>
    <x v="9"/>
    <n v="319"/>
    <x v="306"/>
    <x v="10"/>
    <x v="392"/>
    <n v="2016"/>
    <x v="1"/>
    <x v="15"/>
    <n v="964"/>
    <n v="5"/>
    <n v="3"/>
    <n v="3"/>
    <x v="46"/>
  </r>
  <r>
    <s v="B-26021"/>
    <x v="264"/>
    <s v="Anita"/>
    <x v="10"/>
    <x v="10"/>
    <n v="192"/>
    <x v="264"/>
    <x v="3"/>
    <x v="393"/>
    <n v="2180"/>
    <x v="0"/>
    <x v="14"/>
    <n v="963"/>
    <n v="5"/>
    <n v="4"/>
    <n v="3"/>
    <x v="52"/>
  </r>
  <r>
    <s v="B-26022"/>
    <x v="265"/>
    <s v="Shrichand"/>
    <x v="11"/>
    <x v="11"/>
    <n v="1824"/>
    <x v="307"/>
    <x v="7"/>
    <x v="394"/>
    <n v="13289"/>
    <x v="1"/>
    <x v="1"/>
    <n v="962"/>
    <n v="5"/>
    <n v="3"/>
    <n v="5"/>
    <x v="57"/>
  </r>
  <r>
    <s v="B-26023"/>
    <x v="266"/>
    <s v="Mukesh"/>
    <x v="12"/>
    <x v="11"/>
    <n v="1271"/>
    <x v="308"/>
    <x v="26"/>
    <x v="395"/>
    <n v="23368"/>
    <x v="0"/>
    <x v="0"/>
    <n v="961"/>
    <n v="5"/>
    <n v="5"/>
    <n v="5"/>
    <x v="49"/>
  </r>
  <r>
    <s v="B-26024"/>
    <x v="266"/>
    <s v="Vandana"/>
    <x v="13"/>
    <x v="12"/>
    <n v="168"/>
    <x v="251"/>
    <x v="10"/>
    <x v="237"/>
    <n v="1026"/>
    <x v="2"/>
    <x v="12"/>
    <n v="961"/>
    <n v="5"/>
    <n v="3"/>
    <n v="3"/>
    <x v="46"/>
  </r>
  <r>
    <s v="B-26025"/>
    <x v="266"/>
    <s v="Bhavna"/>
    <x v="14"/>
    <x v="13"/>
    <n v="228"/>
    <x v="168"/>
    <x v="16"/>
    <x v="396"/>
    <n v="2305"/>
    <x v="2"/>
    <x v="12"/>
    <n v="961"/>
    <n v="5"/>
    <n v="4"/>
    <n v="3"/>
    <x v="52"/>
  </r>
  <r>
    <s v="B-26026"/>
    <x v="266"/>
    <s v="Kanak"/>
    <x v="15"/>
    <x v="14"/>
    <n v="280"/>
    <x v="169"/>
    <x v="28"/>
    <x v="397"/>
    <n v="3438"/>
    <x v="2"/>
    <x v="11"/>
    <n v="961"/>
    <n v="5"/>
    <n v="4"/>
    <n v="3"/>
    <x v="52"/>
  </r>
  <r>
    <s v="B-26027"/>
    <x v="267"/>
    <s v="Sagar"/>
    <x v="16"/>
    <x v="15"/>
    <n v="54"/>
    <x v="198"/>
    <x v="6"/>
    <x v="266"/>
    <n v="224"/>
    <x v="2"/>
    <x v="3"/>
    <n v="960"/>
    <n v="5"/>
    <n v="3"/>
    <n v="2"/>
    <x v="56"/>
  </r>
  <r>
    <s v="B-26028"/>
    <x v="267"/>
    <s v="Manju"/>
    <x v="17"/>
    <x v="16"/>
    <n v="1464"/>
    <x v="309"/>
    <x v="11"/>
    <x v="398"/>
    <n v="7903"/>
    <x v="2"/>
    <x v="5"/>
    <n v="960"/>
    <n v="5"/>
    <n v="3"/>
    <n v="5"/>
    <x v="57"/>
  </r>
  <r>
    <s v="B-26029"/>
    <x v="267"/>
    <s v="Ramesh"/>
    <x v="0"/>
    <x v="0"/>
    <n v="21"/>
    <x v="78"/>
    <x v="14"/>
    <x v="399"/>
    <n v="31"/>
    <x v="2"/>
    <x v="3"/>
    <n v="960"/>
    <n v="5"/>
    <n v="2"/>
    <n v="2"/>
    <x v="45"/>
  </r>
  <r>
    <s v="B-26030"/>
    <x v="268"/>
    <s v="Sarita"/>
    <x v="1"/>
    <x v="1"/>
    <n v="754"/>
    <x v="194"/>
    <x v="17"/>
    <x v="400"/>
    <n v="16033"/>
    <x v="2"/>
    <x v="11"/>
    <n v="959"/>
    <n v="5"/>
    <n v="5"/>
    <n v="4"/>
    <x v="50"/>
  </r>
  <r>
    <s v="B-26031"/>
    <x v="269"/>
    <s v="Deepak"/>
    <x v="2"/>
    <x v="2"/>
    <n v="67"/>
    <x v="53"/>
    <x v="6"/>
    <x v="82"/>
    <n v="277"/>
    <x v="2"/>
    <x v="6"/>
    <n v="958"/>
    <n v="5"/>
    <n v="3"/>
    <n v="2"/>
    <x v="56"/>
  </r>
  <r>
    <s v="B-26032"/>
    <x v="269"/>
    <s v="Monisha"/>
    <x v="3"/>
    <x v="3"/>
    <n v="47"/>
    <x v="6"/>
    <x v="11"/>
    <x v="401"/>
    <n v="250"/>
    <x v="2"/>
    <x v="4"/>
    <n v="958"/>
    <n v="5"/>
    <n v="3"/>
    <n v="2"/>
    <x v="56"/>
  </r>
  <r>
    <s v="B-26033"/>
    <x v="269"/>
    <s v="Atharv"/>
    <x v="4"/>
    <x v="4"/>
    <n v="1028"/>
    <x v="310"/>
    <x v="9"/>
    <x v="402"/>
    <n v="9489"/>
    <x v="1"/>
    <x v="15"/>
    <n v="958"/>
    <n v="5"/>
    <n v="4"/>
    <n v="4"/>
    <x v="48"/>
  </r>
  <r>
    <s v="B-26034"/>
    <x v="270"/>
    <s v="Vini"/>
    <x v="5"/>
    <x v="5"/>
    <n v="425"/>
    <x v="311"/>
    <x v="11"/>
    <x v="403"/>
    <n v="2308"/>
    <x v="1"/>
    <x v="15"/>
    <n v="957"/>
    <n v="5"/>
    <n v="3"/>
    <n v="4"/>
    <x v="58"/>
  </r>
  <r>
    <s v="B-26035"/>
    <x v="270"/>
    <s v="Pinky"/>
    <x v="6"/>
    <x v="6"/>
    <n v="1180"/>
    <x v="312"/>
    <x v="18"/>
    <x v="404"/>
    <n v="20345"/>
    <x v="2"/>
    <x v="4"/>
    <n v="957"/>
    <n v="5"/>
    <n v="5"/>
    <n v="4"/>
    <x v="50"/>
  </r>
  <r>
    <s v="B-26036"/>
    <x v="270"/>
    <s v="Bhishm"/>
    <x v="1"/>
    <x v="17"/>
    <n v="341"/>
    <x v="301"/>
    <x v="4"/>
    <x v="405"/>
    <n v="2431"/>
    <x v="0"/>
    <x v="14"/>
    <n v="957"/>
    <n v="5"/>
    <n v="3"/>
    <n v="3"/>
    <x v="46"/>
  </r>
  <r>
    <s v="B-26037"/>
    <x v="270"/>
    <s v="Hitika"/>
    <x v="2"/>
    <x v="18"/>
    <n v="171"/>
    <x v="264"/>
    <x v="4"/>
    <x v="406"/>
    <n v="1265"/>
    <x v="2"/>
    <x v="12"/>
    <n v="957"/>
    <n v="5"/>
    <n v="3"/>
    <n v="3"/>
    <x v="46"/>
  </r>
  <r>
    <s v="B-26038"/>
    <x v="271"/>
    <s v="Pooja"/>
    <x v="9"/>
    <x v="9"/>
    <n v="253"/>
    <x v="313"/>
    <x v="7"/>
    <x v="407"/>
    <n v="2124"/>
    <x v="2"/>
    <x v="3"/>
    <n v="956"/>
    <n v="5"/>
    <n v="3"/>
    <n v="3"/>
    <x v="46"/>
  </r>
  <r>
    <s v="B-26039"/>
    <x v="272"/>
    <s v="Hemant"/>
    <x v="10"/>
    <x v="10"/>
    <n v="83"/>
    <x v="300"/>
    <x v="11"/>
    <x v="408"/>
    <n v="449"/>
    <x v="2"/>
    <x v="5"/>
    <n v="955"/>
    <n v="5"/>
    <n v="3"/>
    <n v="2"/>
    <x v="56"/>
  </r>
  <r>
    <s v="B-26040"/>
    <x v="273"/>
    <s v="Sahil"/>
    <x v="11"/>
    <x v="11"/>
    <n v="984"/>
    <x v="314"/>
    <x v="9"/>
    <x v="409"/>
    <n v="8982"/>
    <x v="2"/>
    <x v="12"/>
    <n v="954"/>
    <n v="5"/>
    <n v="4"/>
    <n v="4"/>
    <x v="48"/>
  </r>
  <r>
    <s v="B-26041"/>
    <x v="274"/>
    <s v="Ritu"/>
    <x v="12"/>
    <x v="11"/>
    <n v="176"/>
    <x v="296"/>
    <x v="11"/>
    <x v="410"/>
    <n v="852"/>
    <x v="0"/>
    <x v="14"/>
    <n v="953"/>
    <n v="5"/>
    <n v="3"/>
    <n v="3"/>
    <x v="46"/>
  </r>
  <r>
    <s v="B-26042"/>
    <x v="275"/>
    <s v="Manish"/>
    <x v="13"/>
    <x v="12"/>
    <n v="36"/>
    <x v="6"/>
    <x v="13"/>
    <x v="411"/>
    <n v="123"/>
    <x v="2"/>
    <x v="12"/>
    <n v="950"/>
    <n v="5"/>
    <n v="2"/>
    <n v="2"/>
    <x v="45"/>
  </r>
  <r>
    <s v="B-26043"/>
    <x v="276"/>
    <s v="Amit"/>
    <x v="14"/>
    <x v="13"/>
    <n v="478"/>
    <x v="244"/>
    <x v="2"/>
    <x v="412"/>
    <n v="12093"/>
    <x v="2"/>
    <x v="12"/>
    <n v="949"/>
    <n v="5"/>
    <n v="5"/>
    <n v="4"/>
    <x v="50"/>
  </r>
  <r>
    <s v="B-26044"/>
    <x v="277"/>
    <s v="Sanjay"/>
    <x v="15"/>
    <x v="14"/>
    <n v="28"/>
    <x v="78"/>
    <x v="13"/>
    <x v="413"/>
    <n v="94"/>
    <x v="2"/>
    <x v="13"/>
    <n v="948"/>
    <n v="5"/>
    <n v="2"/>
    <n v="2"/>
    <x v="45"/>
  </r>
  <r>
    <s v="B-26045"/>
    <x v="278"/>
    <s v="Nidhi"/>
    <x v="16"/>
    <x v="15"/>
    <n v="884"/>
    <x v="315"/>
    <x v="29"/>
    <x v="414"/>
    <n v="13417"/>
    <x v="0"/>
    <x v="14"/>
    <n v="947"/>
    <n v="5"/>
    <n v="4"/>
    <n v="4"/>
    <x v="48"/>
  </r>
  <r>
    <s v="B-26046"/>
    <x v="279"/>
    <s v="Nishi"/>
    <x v="1"/>
    <x v="17"/>
    <n v="32"/>
    <x v="20"/>
    <x v="7"/>
    <x v="415"/>
    <n v="259"/>
    <x v="2"/>
    <x v="11"/>
    <n v="946"/>
    <n v="5"/>
    <n v="3"/>
    <n v="2"/>
    <x v="56"/>
  </r>
  <r>
    <s v="B-26047"/>
    <x v="279"/>
    <s v="Ashmi"/>
    <x v="2"/>
    <x v="18"/>
    <n v="55"/>
    <x v="21"/>
    <x v="11"/>
    <x v="416"/>
    <n v="287"/>
    <x v="2"/>
    <x v="13"/>
    <n v="946"/>
    <n v="5"/>
    <n v="3"/>
    <n v="2"/>
    <x v="56"/>
  </r>
  <r>
    <s v="B-26048"/>
    <x v="279"/>
    <s v="Parth"/>
    <x v="1"/>
    <x v="1"/>
    <n v="3129"/>
    <x v="316"/>
    <x v="18"/>
    <x v="417"/>
    <n v="53698"/>
    <x v="1"/>
    <x v="15"/>
    <n v="946"/>
    <n v="5"/>
    <n v="5"/>
    <n v="5"/>
    <x v="49"/>
  </r>
  <r>
    <s v="B-26049"/>
    <x v="280"/>
    <s v="Lisha"/>
    <x v="2"/>
    <x v="2"/>
    <n v="100"/>
    <x v="79"/>
    <x v="5"/>
    <x v="6"/>
    <n v="228"/>
    <x v="2"/>
    <x v="11"/>
    <n v="945"/>
    <n v="5"/>
    <n v="2"/>
    <n v="2"/>
    <x v="45"/>
  </r>
  <r>
    <s v="B-26050"/>
    <x v="281"/>
    <s v="Paridhi"/>
    <x v="3"/>
    <x v="3"/>
    <n v="1962"/>
    <x v="317"/>
    <x v="42"/>
    <x v="418"/>
    <n v="65186"/>
    <x v="2"/>
    <x v="3"/>
    <n v="944"/>
    <n v="5"/>
    <n v="5"/>
    <n v="5"/>
    <x v="49"/>
  </r>
  <r>
    <s v="B-26051"/>
    <x v="282"/>
    <s v="Parishi"/>
    <x v="4"/>
    <x v="4"/>
    <n v="4719"/>
    <x v="318"/>
    <x v="43"/>
    <x v="419"/>
    <n v="232137"/>
    <x v="2"/>
    <x v="3"/>
    <n v="943"/>
    <n v="5"/>
    <n v="5"/>
    <n v="5"/>
    <x v="49"/>
  </r>
  <r>
    <s v="B-26052"/>
    <x v="283"/>
    <s v="Ajay"/>
    <x v="5"/>
    <x v="5"/>
    <n v="1286"/>
    <x v="62"/>
    <x v="27"/>
    <x v="420"/>
    <n v="29823"/>
    <x v="2"/>
    <x v="16"/>
    <n v="942"/>
    <n v="5"/>
    <n v="5"/>
    <n v="5"/>
    <x v="49"/>
  </r>
  <r>
    <s v="B-26053"/>
    <x v="284"/>
    <s v="Kirti"/>
    <x v="6"/>
    <x v="6"/>
    <n v="1769"/>
    <x v="319"/>
    <x v="30"/>
    <x v="421"/>
    <n v="53524"/>
    <x v="2"/>
    <x v="13"/>
    <n v="941"/>
    <n v="5"/>
    <n v="5"/>
    <n v="5"/>
    <x v="49"/>
  </r>
  <r>
    <s v="B-26054"/>
    <x v="285"/>
    <s v="Mayank"/>
    <x v="1"/>
    <x v="17"/>
    <n v="1553"/>
    <x v="320"/>
    <x v="2"/>
    <x v="422"/>
    <n v="39227"/>
    <x v="2"/>
    <x v="11"/>
    <n v="940"/>
    <n v="5"/>
    <n v="5"/>
    <n v="5"/>
    <x v="49"/>
  </r>
  <r>
    <s v="B-26055"/>
    <x v="285"/>
    <s v="Yaanvi"/>
    <x v="2"/>
    <x v="18"/>
    <n v="8502"/>
    <x v="321"/>
    <x v="44"/>
    <x v="423"/>
    <n v="485297"/>
    <x v="2"/>
    <x v="12"/>
    <n v="940"/>
    <n v="5"/>
    <n v="5"/>
    <n v="5"/>
    <x v="49"/>
  </r>
  <r>
    <s v="B-26056"/>
    <x v="285"/>
    <s v="Sonal"/>
    <x v="9"/>
    <x v="9"/>
    <n v="1770"/>
    <x v="322"/>
    <x v="24"/>
    <x v="424"/>
    <n v="69255"/>
    <x v="2"/>
    <x v="12"/>
    <n v="940"/>
    <n v="5"/>
    <n v="5"/>
    <n v="5"/>
    <x v="49"/>
  </r>
  <r>
    <s v="B-26057"/>
    <x v="285"/>
    <s v="Sharda"/>
    <x v="10"/>
    <x v="10"/>
    <n v="1673"/>
    <x v="323"/>
    <x v="19"/>
    <x v="425"/>
    <n v="23826"/>
    <x v="1"/>
    <x v="9"/>
    <n v="940"/>
    <n v="5"/>
    <n v="4"/>
    <n v="5"/>
    <x v="47"/>
  </r>
  <r>
    <s v="B-26058"/>
    <x v="286"/>
    <s v="Aditya"/>
    <x v="11"/>
    <x v="11"/>
    <n v="212"/>
    <x v="288"/>
    <x v="4"/>
    <x v="426"/>
    <n v="1581"/>
    <x v="2"/>
    <x v="11"/>
    <n v="939"/>
    <n v="5"/>
    <n v="3"/>
    <n v="3"/>
    <x v="46"/>
  </r>
  <r>
    <s v="B-26059"/>
    <x v="287"/>
    <s v="Rachna"/>
    <x v="12"/>
    <x v="11"/>
    <n v="20"/>
    <x v="167"/>
    <x v="14"/>
    <x v="75"/>
    <n v="26"/>
    <x v="2"/>
    <x v="3"/>
    <n v="938"/>
    <n v="5"/>
    <n v="2"/>
    <n v="2"/>
    <x v="45"/>
  </r>
  <r>
    <s v="B-26060"/>
    <x v="288"/>
    <s v="Chirag"/>
    <x v="1"/>
    <x v="17"/>
    <n v="382"/>
    <x v="264"/>
    <x v="13"/>
    <x v="427"/>
    <n v="1214"/>
    <x v="2"/>
    <x v="4"/>
    <n v="937"/>
    <n v="5"/>
    <n v="2"/>
    <n v="3"/>
    <x v="54"/>
  </r>
  <r>
    <s v="B-26061"/>
    <x v="289"/>
    <s v="Anurag"/>
    <x v="2"/>
    <x v="18"/>
    <n v="2457"/>
    <x v="324"/>
    <x v="29"/>
    <x v="428"/>
    <n v="37242"/>
    <x v="1"/>
    <x v="15"/>
    <n v="936"/>
    <n v="5"/>
    <n v="4"/>
    <n v="5"/>
    <x v="47"/>
  </r>
  <r>
    <s v="B-26062"/>
    <x v="290"/>
    <s v="Tushina"/>
    <x v="15"/>
    <x v="14"/>
    <n v="107"/>
    <x v="10"/>
    <x v="10"/>
    <x v="429"/>
    <n v="583"/>
    <x v="2"/>
    <x v="12"/>
    <n v="935"/>
    <n v="5"/>
    <n v="3"/>
    <n v="2"/>
    <x v="56"/>
  </r>
  <r>
    <s v="B-26063"/>
    <x v="290"/>
    <s v="Farah"/>
    <x v="16"/>
    <x v="15"/>
    <n v="241"/>
    <x v="43"/>
    <x v="6"/>
    <x v="430"/>
    <n v="887"/>
    <x v="1"/>
    <x v="8"/>
    <n v="935"/>
    <n v="5"/>
    <n v="3"/>
    <n v="3"/>
    <x v="46"/>
  </r>
  <r>
    <s v="B-26064"/>
    <x v="291"/>
    <s v="Ankita"/>
    <x v="1"/>
    <x v="17"/>
    <n v="280"/>
    <x v="81"/>
    <x v="18"/>
    <x v="431"/>
    <n v="4803"/>
    <x v="2"/>
    <x v="6"/>
    <n v="934"/>
    <n v="5"/>
    <n v="5"/>
    <n v="3"/>
    <x v="51"/>
  </r>
  <r>
    <s v="B-26065"/>
    <x v="291"/>
    <s v="Nida"/>
    <x v="2"/>
    <x v="18"/>
    <n v="146"/>
    <x v="226"/>
    <x v="11"/>
    <x v="432"/>
    <n v="749"/>
    <x v="2"/>
    <x v="12"/>
    <n v="934"/>
    <n v="5"/>
    <n v="3"/>
    <n v="3"/>
    <x v="46"/>
  </r>
  <r>
    <s v="B-26066"/>
    <x v="291"/>
    <s v="Priyanka"/>
    <x v="1"/>
    <x v="1"/>
    <n v="86"/>
    <x v="3"/>
    <x v="5"/>
    <x v="232"/>
    <n v="194"/>
    <x v="2"/>
    <x v="4"/>
    <n v="934"/>
    <n v="5"/>
    <n v="2"/>
    <n v="2"/>
    <x v="45"/>
  </r>
  <r>
    <s v="B-26067"/>
    <x v="291"/>
    <s v="Tulika"/>
    <x v="2"/>
    <x v="2"/>
    <n v="2995"/>
    <x v="325"/>
    <x v="2"/>
    <x v="433"/>
    <n v="75091"/>
    <x v="0"/>
    <x v="0"/>
    <n v="934"/>
    <n v="5"/>
    <n v="5"/>
    <n v="5"/>
    <x v="49"/>
  </r>
  <r>
    <s v="B-26068"/>
    <x v="291"/>
    <s v="Shefali"/>
    <x v="3"/>
    <x v="3"/>
    <n v="193"/>
    <x v="258"/>
    <x v="11"/>
    <x v="434"/>
    <n v="998"/>
    <x v="1"/>
    <x v="15"/>
    <n v="934"/>
    <n v="5"/>
    <n v="3"/>
    <n v="3"/>
    <x v="46"/>
  </r>
  <r>
    <s v="B-26069"/>
    <x v="292"/>
    <s v="Sanskriti"/>
    <x v="4"/>
    <x v="4"/>
    <n v="55"/>
    <x v="251"/>
    <x v="5"/>
    <x v="435"/>
    <n v="128"/>
    <x v="2"/>
    <x v="16"/>
    <n v="933"/>
    <n v="5"/>
    <n v="2"/>
    <n v="2"/>
    <x v="45"/>
  </r>
  <r>
    <s v="B-26070"/>
    <x v="293"/>
    <s v="Shruti"/>
    <x v="5"/>
    <x v="5"/>
    <n v="725"/>
    <x v="289"/>
    <x v="28"/>
    <x v="436"/>
    <n v="9010"/>
    <x v="2"/>
    <x v="5"/>
    <n v="932"/>
    <n v="5"/>
    <n v="4"/>
    <n v="4"/>
    <x v="48"/>
  </r>
  <r>
    <s v="B-26071"/>
    <x v="294"/>
    <s v="Subhashree"/>
    <x v="6"/>
    <x v="6"/>
    <n v="21"/>
    <x v="5"/>
    <x v="13"/>
    <x v="437"/>
    <n v="67"/>
    <x v="2"/>
    <x v="11"/>
    <n v="931"/>
    <n v="5"/>
    <n v="2"/>
    <n v="2"/>
    <x v="45"/>
  </r>
  <r>
    <s v="B-26072"/>
    <x v="295"/>
    <s v="Sweta"/>
    <x v="1"/>
    <x v="17"/>
    <n v="313"/>
    <x v="301"/>
    <x v="13"/>
    <x v="438"/>
    <n v="983"/>
    <x v="1"/>
    <x v="8"/>
    <n v="930"/>
    <n v="5"/>
    <n v="2"/>
    <n v="3"/>
    <x v="54"/>
  </r>
  <r>
    <s v="B-26073"/>
    <x v="296"/>
    <s v="Pournamasi"/>
    <x v="2"/>
    <x v="18"/>
    <n v="1992"/>
    <x v="326"/>
    <x v="27"/>
    <x v="439"/>
    <n v="46705"/>
    <x v="2"/>
    <x v="11"/>
    <n v="929"/>
    <n v="5"/>
    <n v="5"/>
    <n v="5"/>
    <x v="49"/>
  </r>
  <r>
    <s v="B-26074"/>
    <x v="296"/>
    <s v="Bharat"/>
    <x v="0"/>
    <x v="0"/>
    <n v="57"/>
    <x v="179"/>
    <x v="6"/>
    <x v="440"/>
    <n v="249"/>
    <x v="2"/>
    <x v="6"/>
    <n v="929"/>
    <n v="5"/>
    <n v="3"/>
    <n v="2"/>
    <x v="56"/>
  </r>
  <r>
    <s v="B-26075"/>
    <x v="296"/>
    <s v="Pearl"/>
    <x v="1"/>
    <x v="1"/>
    <n v="34"/>
    <x v="21"/>
    <x v="5"/>
    <x v="212"/>
    <n v="80"/>
    <x v="2"/>
    <x v="12"/>
    <n v="929"/>
    <n v="5"/>
    <n v="2"/>
    <n v="2"/>
    <x v="45"/>
  </r>
  <r>
    <s v="B-26076"/>
    <x v="296"/>
    <s v="Jahan"/>
    <x v="2"/>
    <x v="2"/>
    <n v="753"/>
    <x v="294"/>
    <x v="29"/>
    <x v="441"/>
    <n v="11570"/>
    <x v="2"/>
    <x v="12"/>
    <n v="929"/>
    <n v="5"/>
    <n v="4"/>
    <n v="4"/>
    <x v="48"/>
  </r>
  <r>
    <s v="B-26077"/>
    <x v="297"/>
    <s v="Divsha"/>
    <x v="3"/>
    <x v="3"/>
    <n v="62"/>
    <x v="195"/>
    <x v="4"/>
    <x v="442"/>
    <n v="445"/>
    <x v="2"/>
    <x v="11"/>
    <n v="928"/>
    <n v="5"/>
    <n v="3"/>
    <n v="2"/>
    <x v="56"/>
  </r>
  <r>
    <s v="B-26078"/>
    <x v="297"/>
    <s v="Kasheen"/>
    <x v="4"/>
    <x v="4"/>
    <n v="755"/>
    <x v="173"/>
    <x v="9"/>
    <x v="443"/>
    <n v="6997"/>
    <x v="2"/>
    <x v="13"/>
    <n v="928"/>
    <n v="5"/>
    <n v="4"/>
    <n v="4"/>
    <x v="48"/>
  </r>
  <r>
    <s v="B-26079"/>
    <x v="297"/>
    <s v="Hazel"/>
    <x v="5"/>
    <x v="5"/>
    <n v="18"/>
    <x v="20"/>
    <x v="5"/>
    <x v="444"/>
    <n v="39"/>
    <x v="2"/>
    <x v="11"/>
    <n v="928"/>
    <n v="5"/>
    <n v="2"/>
    <n v="2"/>
    <x v="45"/>
  </r>
  <r>
    <s v="B-26080"/>
    <x v="297"/>
    <s v="Sonakshi"/>
    <x v="6"/>
    <x v="6"/>
    <n v="109"/>
    <x v="327"/>
    <x v="10"/>
    <x v="445"/>
    <n v="689"/>
    <x v="2"/>
    <x v="3"/>
    <n v="928"/>
    <n v="5"/>
    <n v="3"/>
    <n v="2"/>
    <x v="56"/>
  </r>
  <r>
    <s v="B-26081"/>
    <x v="297"/>
    <s v="Aarushi"/>
    <x v="7"/>
    <x v="7"/>
    <n v="1361"/>
    <x v="328"/>
    <x v="27"/>
    <x v="446"/>
    <n v="30975"/>
    <x v="0"/>
    <x v="0"/>
    <n v="928"/>
    <n v="5"/>
    <n v="5"/>
    <n v="5"/>
    <x v="49"/>
  </r>
  <r>
    <s v="B-26082"/>
    <x v="298"/>
    <s v="Jitesh"/>
    <x v="8"/>
    <x v="8"/>
    <n v="95"/>
    <x v="188"/>
    <x v="5"/>
    <x v="447"/>
    <n v="195"/>
    <x v="2"/>
    <x v="12"/>
    <n v="927"/>
    <n v="5"/>
    <n v="2"/>
    <n v="2"/>
    <x v="45"/>
  </r>
  <r>
    <s v="B-26083"/>
    <x v="299"/>
    <s v="Yogesh"/>
    <x v="9"/>
    <x v="9"/>
    <n v="410"/>
    <x v="191"/>
    <x v="28"/>
    <x v="448"/>
    <n v="4970"/>
    <x v="2"/>
    <x v="6"/>
    <n v="926"/>
    <n v="5"/>
    <n v="4"/>
    <n v="3"/>
    <x v="52"/>
  </r>
  <r>
    <s v="B-26084"/>
    <x v="300"/>
    <s v="Anita"/>
    <x v="10"/>
    <x v="10"/>
    <n v="209"/>
    <x v="90"/>
    <x v="6"/>
    <x v="449"/>
    <n v="773"/>
    <x v="1"/>
    <x v="8"/>
    <n v="925"/>
    <n v="5"/>
    <n v="3"/>
    <n v="3"/>
    <x v="46"/>
  </r>
  <r>
    <s v="B-26085"/>
    <x v="301"/>
    <s v="Shrichand"/>
    <x v="11"/>
    <x v="11"/>
    <n v="1745"/>
    <x v="329"/>
    <x v="16"/>
    <x v="450"/>
    <n v="18103"/>
    <x v="2"/>
    <x v="4"/>
    <n v="924"/>
    <n v="5"/>
    <n v="4"/>
    <n v="5"/>
    <x v="47"/>
  </r>
  <r>
    <s v="B-26086"/>
    <x v="301"/>
    <s v="Mukesh"/>
    <x v="12"/>
    <x v="11"/>
    <n v="830"/>
    <x v="330"/>
    <x v="16"/>
    <x v="451"/>
    <n v="8420"/>
    <x v="2"/>
    <x v="3"/>
    <n v="924"/>
    <n v="5"/>
    <n v="4"/>
    <n v="4"/>
    <x v="48"/>
  </r>
  <r>
    <s v="B-26087"/>
    <x v="301"/>
    <s v="Vandana"/>
    <x v="13"/>
    <x v="12"/>
    <n v="696"/>
    <x v="331"/>
    <x v="17"/>
    <x v="452"/>
    <n v="14735"/>
    <x v="2"/>
    <x v="4"/>
    <n v="924"/>
    <n v="5"/>
    <n v="5"/>
    <n v="4"/>
    <x v="50"/>
  </r>
  <r>
    <s v="B-26088"/>
    <x v="301"/>
    <s v="Bhavna"/>
    <x v="14"/>
    <x v="13"/>
    <n v="11"/>
    <x v="188"/>
    <x v="5"/>
    <x v="40"/>
    <n v="27"/>
    <x v="2"/>
    <x v="11"/>
    <n v="924"/>
    <n v="5"/>
    <n v="2"/>
    <n v="2"/>
    <x v="45"/>
  </r>
  <r>
    <s v="B-26089"/>
    <x v="301"/>
    <s v="Kanak"/>
    <x v="15"/>
    <x v="14"/>
    <n v="225"/>
    <x v="12"/>
    <x v="16"/>
    <x v="453"/>
    <n v="2292"/>
    <x v="2"/>
    <x v="16"/>
    <n v="924"/>
    <n v="5"/>
    <n v="4"/>
    <n v="3"/>
    <x v="52"/>
  </r>
  <r>
    <s v="B-26090"/>
    <x v="302"/>
    <s v="Sagar"/>
    <x v="16"/>
    <x v="15"/>
    <n v="80"/>
    <x v="3"/>
    <x v="13"/>
    <x v="454"/>
    <n v="262"/>
    <x v="2"/>
    <x v="12"/>
    <n v="923"/>
    <n v="5"/>
    <n v="2"/>
    <n v="2"/>
    <x v="45"/>
  </r>
  <r>
    <s v="B-26091"/>
    <x v="302"/>
    <s v="Manju"/>
    <x v="17"/>
    <x v="16"/>
    <n v="246"/>
    <x v="175"/>
    <x v="3"/>
    <x v="455"/>
    <n v="2795"/>
    <x v="2"/>
    <x v="12"/>
    <n v="923"/>
    <n v="5"/>
    <n v="4"/>
    <n v="3"/>
    <x v="52"/>
  </r>
  <r>
    <s v="B-26092"/>
    <x v="302"/>
    <s v="Ramesh"/>
    <x v="0"/>
    <x v="0"/>
    <n v="97"/>
    <x v="33"/>
    <x v="5"/>
    <x v="456"/>
    <n v="208"/>
    <x v="2"/>
    <x v="3"/>
    <n v="923"/>
    <n v="5"/>
    <n v="2"/>
    <n v="2"/>
    <x v="45"/>
  </r>
  <r>
    <s v="B-26093"/>
    <x v="302"/>
    <s v="Sarita"/>
    <x v="1"/>
    <x v="1"/>
    <n v="4502"/>
    <x v="332"/>
    <x v="21"/>
    <x v="457"/>
    <n v="127076"/>
    <x v="2"/>
    <x v="4"/>
    <n v="923"/>
    <n v="5"/>
    <n v="5"/>
    <n v="5"/>
    <x v="49"/>
  </r>
  <r>
    <s v="B-26094"/>
    <x v="302"/>
    <s v="Deepak"/>
    <x v="2"/>
    <x v="2"/>
    <n v="152"/>
    <x v="191"/>
    <x v="10"/>
    <x v="287"/>
    <n v="962"/>
    <x v="2"/>
    <x v="12"/>
    <n v="923"/>
    <n v="5"/>
    <n v="3"/>
    <n v="3"/>
    <x v="46"/>
  </r>
  <r>
    <s v="B-26095"/>
    <x v="303"/>
    <s v="Monisha"/>
    <x v="3"/>
    <x v="3"/>
    <n v="6"/>
    <x v="178"/>
    <x v="14"/>
    <x v="458"/>
    <n v="7"/>
    <x v="2"/>
    <x v="16"/>
    <n v="922"/>
    <n v="5"/>
    <n v="2"/>
    <n v="1"/>
    <x v="59"/>
  </r>
  <r>
    <s v="B-26096"/>
    <x v="303"/>
    <s v="Atharv"/>
    <x v="4"/>
    <x v="4"/>
    <n v="1091"/>
    <x v="148"/>
    <x v="26"/>
    <x v="459"/>
    <n v="19759"/>
    <x v="2"/>
    <x v="6"/>
    <n v="922"/>
    <n v="5"/>
    <n v="5"/>
    <n v="4"/>
    <x v="50"/>
  </r>
  <r>
    <s v="B-26097"/>
    <x v="303"/>
    <s v="Vini"/>
    <x v="5"/>
    <x v="5"/>
    <n v="1688"/>
    <x v="333"/>
    <x v="27"/>
    <x v="460"/>
    <n v="38320"/>
    <x v="2"/>
    <x v="11"/>
    <n v="922"/>
    <n v="5"/>
    <n v="5"/>
    <n v="5"/>
    <x v="49"/>
  </r>
  <r>
    <s v="B-26098"/>
    <x v="304"/>
    <s v="Pinky"/>
    <x v="6"/>
    <x v="6"/>
    <n v="1189"/>
    <x v="334"/>
    <x v="17"/>
    <x v="461"/>
    <n v="25319"/>
    <x v="1"/>
    <x v="15"/>
    <n v="921"/>
    <n v="5"/>
    <n v="5"/>
    <n v="4"/>
    <x v="50"/>
  </r>
  <r>
    <s v="B-26099"/>
    <x v="305"/>
    <s v="Bhishm"/>
    <x v="1"/>
    <x v="17"/>
    <n v="3417"/>
    <x v="335"/>
    <x v="29"/>
    <x v="462"/>
    <n v="52114"/>
    <x v="2"/>
    <x v="13"/>
    <n v="920"/>
    <n v="5"/>
    <n v="4"/>
    <n v="5"/>
    <x v="47"/>
  </r>
  <r>
    <s v="B-26100"/>
    <x v="306"/>
    <s v="Hitika"/>
    <x v="2"/>
    <x v="18"/>
    <n v="934"/>
    <x v="336"/>
    <x v="10"/>
    <x v="463"/>
    <n v="5860"/>
    <x v="0"/>
    <x v="10"/>
    <n v="920"/>
    <n v="5"/>
    <n v="3"/>
    <n v="4"/>
    <x v="5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s v="B-25601"/>
    <x v="0"/>
    <s v="Bharat"/>
    <x v="0"/>
    <x v="0"/>
    <n v="1429"/>
    <n v="-1218"/>
    <n v="19"/>
    <n v="27151"/>
    <n v="25933"/>
    <x v="0"/>
    <x v="0"/>
    <n v="1280"/>
    <n v="2"/>
    <n v="5"/>
    <n v="5"/>
    <x v="0"/>
  </r>
  <r>
    <s v="B-25602"/>
    <x v="0"/>
    <s v="Pearl"/>
    <x v="1"/>
    <x v="1"/>
    <n v="3889"/>
    <n v="975"/>
    <n v="22"/>
    <n v="85558"/>
    <n v="86533"/>
    <x v="1"/>
    <x v="1"/>
    <n v="1280"/>
    <n v="2"/>
    <n v="5"/>
    <n v="5"/>
    <x v="0"/>
  </r>
  <r>
    <s v="B-25603"/>
    <x v="1"/>
    <s v="Jahan"/>
    <x v="2"/>
    <x v="2"/>
    <n v="2025"/>
    <n v="-180"/>
    <n v="25"/>
    <n v="50625"/>
    <n v="50445"/>
    <x v="2"/>
    <x v="2"/>
    <n v="1278"/>
    <n v="2"/>
    <n v="5"/>
    <n v="5"/>
    <x v="0"/>
  </r>
  <r>
    <s v="B-25604"/>
    <x v="1"/>
    <s v="Divsha"/>
    <x v="3"/>
    <x v="3"/>
    <n v="222"/>
    <n v="22"/>
    <n v="11"/>
    <n v="2442"/>
    <n v="2464"/>
    <x v="2"/>
    <x v="3"/>
    <n v="1278"/>
    <n v="2"/>
    <n v="4"/>
    <n v="3"/>
    <x v="1"/>
  </r>
  <r>
    <s v="B-25605"/>
    <x v="2"/>
    <s v="Kasheen"/>
    <x v="4"/>
    <x v="4"/>
    <n v="75"/>
    <n v="0"/>
    <n v="7"/>
    <n v="525"/>
    <n v="525"/>
    <x v="2"/>
    <x v="4"/>
    <n v="1276"/>
    <n v="2"/>
    <n v="3"/>
    <n v="2"/>
    <x v="2"/>
  </r>
  <r>
    <s v="B-25606"/>
    <x v="3"/>
    <s v="Hazel"/>
    <x v="5"/>
    <x v="5"/>
    <n v="87"/>
    <n v="4"/>
    <n v="2"/>
    <n v="174"/>
    <n v="178"/>
    <x v="2"/>
    <x v="5"/>
    <n v="1275"/>
    <n v="2"/>
    <n v="2"/>
    <n v="2"/>
    <x v="3"/>
  </r>
  <r>
    <s v="B-25607"/>
    <x v="3"/>
    <s v="Sonakshi"/>
    <x v="6"/>
    <x v="6"/>
    <n v="50"/>
    <n v="15"/>
    <n v="4"/>
    <n v="200"/>
    <n v="215"/>
    <x v="2"/>
    <x v="6"/>
    <n v="1275"/>
    <n v="2"/>
    <n v="3"/>
    <n v="2"/>
    <x v="2"/>
  </r>
  <r>
    <s v="B-25608"/>
    <x v="4"/>
    <s v="Aarushi"/>
    <x v="7"/>
    <x v="7"/>
    <n v="2953"/>
    <n v="-1456"/>
    <n v="19"/>
    <n v="56107"/>
    <n v="54651"/>
    <x v="0"/>
    <x v="7"/>
    <n v="1273"/>
    <n v="2"/>
    <n v="5"/>
    <n v="5"/>
    <x v="0"/>
  </r>
  <r>
    <s v="B-25609"/>
    <x v="5"/>
    <s v="Jitesh"/>
    <x v="8"/>
    <x v="8"/>
    <n v="510"/>
    <n v="24"/>
    <n v="8"/>
    <n v="4080"/>
    <n v="4104"/>
    <x v="1"/>
    <x v="8"/>
    <n v="1272"/>
    <n v="2"/>
    <n v="3"/>
    <n v="4"/>
    <x v="1"/>
  </r>
  <r>
    <s v="B-25610"/>
    <x v="5"/>
    <s v="Yogesh"/>
    <x v="9"/>
    <x v="9"/>
    <n v="2105"/>
    <n v="-746"/>
    <n v="24"/>
    <n v="50520"/>
    <n v="49774"/>
    <x v="1"/>
    <x v="9"/>
    <n v="1272"/>
    <n v="2"/>
    <n v="5"/>
    <n v="5"/>
    <x v="0"/>
  </r>
  <r>
    <s v="B-25611"/>
    <x v="6"/>
    <s v="Anita"/>
    <x v="10"/>
    <x v="10"/>
    <n v="160"/>
    <n v="-59"/>
    <n v="2"/>
    <n v="320"/>
    <n v="261"/>
    <x v="2"/>
    <x v="4"/>
    <n v="1270"/>
    <n v="2"/>
    <n v="2"/>
    <n v="3"/>
    <x v="2"/>
  </r>
  <r>
    <s v="B-25612"/>
    <x v="7"/>
    <s v="Shrichand"/>
    <x v="11"/>
    <x v="11"/>
    <n v="259"/>
    <n v="-55"/>
    <n v="2"/>
    <n v="518"/>
    <n v="463"/>
    <x v="0"/>
    <x v="10"/>
    <n v="1269"/>
    <n v="2"/>
    <n v="2"/>
    <n v="3"/>
    <x v="2"/>
  </r>
  <r>
    <s v="B-25613"/>
    <x v="7"/>
    <s v="Mukesh"/>
    <x v="12"/>
    <x v="11"/>
    <n v="1603"/>
    <n v="0"/>
    <n v="9"/>
    <n v="14427"/>
    <n v="14427"/>
    <x v="2"/>
    <x v="4"/>
    <n v="1269"/>
    <n v="2"/>
    <n v="4"/>
    <n v="5"/>
    <x v="4"/>
  </r>
  <r>
    <s v="B-25614"/>
    <x v="8"/>
    <s v="Vandana"/>
    <x v="13"/>
    <x v="12"/>
    <n v="592"/>
    <n v="42"/>
    <n v="6"/>
    <n v="3552"/>
    <n v="3594"/>
    <x v="0"/>
    <x v="0"/>
    <n v="1268"/>
    <n v="2"/>
    <n v="3"/>
    <n v="4"/>
    <x v="1"/>
  </r>
  <r>
    <s v="B-25615"/>
    <x v="9"/>
    <s v="Bhavna"/>
    <x v="14"/>
    <x v="13"/>
    <n v="68"/>
    <n v="20"/>
    <n v="5"/>
    <n v="340"/>
    <n v="360"/>
    <x v="2"/>
    <x v="11"/>
    <n v="1266"/>
    <n v="2"/>
    <n v="3"/>
    <n v="2"/>
    <x v="2"/>
  </r>
  <r>
    <s v="B-25616"/>
    <x v="9"/>
    <s v="Kanak"/>
    <x v="15"/>
    <x v="14"/>
    <n v="194"/>
    <n v="-48"/>
    <n v="16"/>
    <n v="3104"/>
    <n v="3056"/>
    <x v="2"/>
    <x v="11"/>
    <n v="1266"/>
    <n v="2"/>
    <n v="4"/>
    <n v="3"/>
    <x v="1"/>
  </r>
  <r>
    <s v="B-25617"/>
    <x v="10"/>
    <s v="Sagar"/>
    <x v="16"/>
    <x v="15"/>
    <n v="305"/>
    <n v="-270"/>
    <n v="5"/>
    <n v="1525"/>
    <n v="1255"/>
    <x v="1"/>
    <x v="8"/>
    <n v="1264"/>
    <n v="2"/>
    <n v="3"/>
    <n v="3"/>
    <x v="5"/>
  </r>
  <r>
    <s v="B-25618"/>
    <x v="11"/>
    <s v="Manju"/>
    <x v="17"/>
    <x v="16"/>
    <n v="374"/>
    <n v="127"/>
    <n v="3"/>
    <n v="1122"/>
    <n v="1249"/>
    <x v="0"/>
    <x v="0"/>
    <n v="1263"/>
    <n v="2"/>
    <n v="2"/>
    <n v="3"/>
    <x v="2"/>
  </r>
  <r>
    <s v="B-25619"/>
    <x v="11"/>
    <s v="Ramesh"/>
    <x v="0"/>
    <x v="0"/>
    <n v="353"/>
    <n v="90"/>
    <n v="8"/>
    <n v="2824"/>
    <n v="2914"/>
    <x v="2"/>
    <x v="4"/>
    <n v="1263"/>
    <n v="2"/>
    <n v="3"/>
    <n v="3"/>
    <x v="5"/>
  </r>
  <r>
    <s v="B-25620"/>
    <x v="12"/>
    <s v="Sarita"/>
    <x v="1"/>
    <x v="1"/>
    <n v="193"/>
    <n v="46"/>
    <n v="1"/>
    <n v="193"/>
    <n v="239"/>
    <x v="1"/>
    <x v="9"/>
    <n v="1261"/>
    <n v="2"/>
    <n v="2"/>
    <n v="3"/>
    <x v="2"/>
  </r>
  <r>
    <s v="B-25621"/>
    <x v="12"/>
    <s v="Deepak"/>
    <x v="2"/>
    <x v="2"/>
    <n v="794"/>
    <n v="38"/>
    <n v="11"/>
    <n v="8734"/>
    <n v="8772"/>
    <x v="1"/>
    <x v="8"/>
    <n v="1261"/>
    <n v="2"/>
    <n v="4"/>
    <n v="4"/>
    <x v="6"/>
  </r>
  <r>
    <s v="B-25622"/>
    <x v="13"/>
    <s v="Monisha"/>
    <x v="3"/>
    <x v="3"/>
    <n v="534"/>
    <n v="0"/>
    <n v="3"/>
    <n v="1602"/>
    <n v="1602"/>
    <x v="2"/>
    <x v="4"/>
    <n v="1259"/>
    <n v="2"/>
    <n v="2"/>
    <n v="4"/>
    <x v="5"/>
  </r>
  <r>
    <s v="B-25623"/>
    <x v="13"/>
    <s v="Atharv"/>
    <x v="4"/>
    <x v="4"/>
    <n v="465"/>
    <n v="3"/>
    <n v="13"/>
    <n v="6045"/>
    <n v="6048"/>
    <x v="2"/>
    <x v="12"/>
    <n v="1259"/>
    <n v="2"/>
    <n v="4"/>
    <n v="4"/>
    <x v="6"/>
  </r>
  <r>
    <s v="B-25624"/>
    <x v="13"/>
    <s v="Vini"/>
    <x v="5"/>
    <x v="5"/>
    <n v="26"/>
    <n v="12"/>
    <n v="3"/>
    <n v="78"/>
    <n v="90"/>
    <x v="2"/>
    <x v="11"/>
    <n v="1259"/>
    <n v="2"/>
    <n v="2"/>
    <n v="2"/>
    <x v="3"/>
  </r>
  <r>
    <s v="B-25625"/>
    <x v="14"/>
    <s v="Pinky"/>
    <x v="6"/>
    <x v="6"/>
    <n v="791"/>
    <n v="-290"/>
    <n v="10"/>
    <n v="7910"/>
    <n v="7620"/>
    <x v="2"/>
    <x v="11"/>
    <n v="1258"/>
    <n v="2"/>
    <n v="4"/>
    <n v="4"/>
    <x v="6"/>
  </r>
  <r>
    <s v="B-25626"/>
    <x v="14"/>
    <s v="Bhishm"/>
    <x v="1"/>
    <x v="17"/>
    <n v="1149"/>
    <n v="-290"/>
    <n v="4"/>
    <n v="4596"/>
    <n v="4306"/>
    <x v="1"/>
    <x v="1"/>
    <n v="1258"/>
    <n v="2"/>
    <n v="3"/>
    <n v="4"/>
    <x v="1"/>
  </r>
  <r>
    <s v="B-25627"/>
    <x v="14"/>
    <s v="Hitika"/>
    <x v="2"/>
    <x v="18"/>
    <n v="55"/>
    <n v="-39"/>
    <n v="4"/>
    <n v="220"/>
    <n v="181"/>
    <x v="2"/>
    <x v="12"/>
    <n v="1258"/>
    <n v="2"/>
    <n v="3"/>
    <n v="2"/>
    <x v="2"/>
  </r>
  <r>
    <s v="B-25628"/>
    <x v="15"/>
    <s v="Pooja"/>
    <x v="9"/>
    <x v="9"/>
    <n v="104"/>
    <n v="-4"/>
    <n v="10"/>
    <n v="1040"/>
    <n v="1036"/>
    <x v="2"/>
    <x v="13"/>
    <n v="1257"/>
    <n v="2"/>
    <n v="4"/>
    <n v="2"/>
    <x v="5"/>
  </r>
  <r>
    <s v="B-25629"/>
    <x v="15"/>
    <s v="Hemant"/>
    <x v="10"/>
    <x v="10"/>
    <n v="1560"/>
    <n v="421"/>
    <n v="3"/>
    <n v="4680"/>
    <n v="5101"/>
    <x v="2"/>
    <x v="2"/>
    <n v="1257"/>
    <n v="2"/>
    <n v="2"/>
    <n v="5"/>
    <x v="1"/>
  </r>
  <r>
    <s v="B-25630"/>
    <x v="15"/>
    <s v="Sahil"/>
    <x v="11"/>
    <x v="11"/>
    <n v="506"/>
    <n v="-211"/>
    <n v="21"/>
    <n v="10626"/>
    <n v="10415"/>
    <x v="2"/>
    <x v="12"/>
    <n v="1257"/>
    <n v="2"/>
    <n v="5"/>
    <n v="4"/>
    <x v="4"/>
  </r>
  <r>
    <s v="B-25631"/>
    <x v="15"/>
    <s v="Ritu"/>
    <x v="12"/>
    <x v="11"/>
    <n v="89"/>
    <n v="-89"/>
    <n v="2"/>
    <n v="178"/>
    <n v="89"/>
    <x v="0"/>
    <x v="14"/>
    <n v="1257"/>
    <n v="2"/>
    <n v="2"/>
    <n v="2"/>
    <x v="3"/>
  </r>
  <r>
    <s v="B-25632"/>
    <x v="16"/>
    <s v="Manish"/>
    <x v="13"/>
    <x v="12"/>
    <n v="19"/>
    <n v="-2"/>
    <n v="2"/>
    <n v="38"/>
    <n v="36"/>
    <x v="2"/>
    <x v="6"/>
    <n v="1256"/>
    <n v="2"/>
    <n v="2"/>
    <n v="2"/>
    <x v="3"/>
  </r>
  <r>
    <s v="B-25633"/>
    <x v="17"/>
    <s v="Amit"/>
    <x v="14"/>
    <x v="13"/>
    <n v="1456"/>
    <n v="-217"/>
    <n v="10"/>
    <n v="14560"/>
    <n v="14343"/>
    <x v="1"/>
    <x v="1"/>
    <n v="1255"/>
    <n v="2"/>
    <n v="4"/>
    <n v="5"/>
    <x v="4"/>
  </r>
  <r>
    <s v="B-25634"/>
    <x v="17"/>
    <s v="Sanjay"/>
    <x v="15"/>
    <x v="14"/>
    <n v="389"/>
    <n v="-83"/>
    <n v="3"/>
    <n v="1167"/>
    <n v="1084"/>
    <x v="0"/>
    <x v="10"/>
    <n v="1255"/>
    <n v="2"/>
    <n v="2"/>
    <n v="3"/>
    <x v="2"/>
  </r>
  <r>
    <s v="B-25635"/>
    <x v="17"/>
    <s v="Nidhi"/>
    <x v="16"/>
    <x v="15"/>
    <n v="445"/>
    <n v="48"/>
    <n v="8"/>
    <n v="3560"/>
    <n v="3608"/>
    <x v="2"/>
    <x v="11"/>
    <n v="1255"/>
    <n v="2"/>
    <n v="3"/>
    <n v="4"/>
    <x v="1"/>
  </r>
  <r>
    <s v="B-25636"/>
    <x v="17"/>
    <s v="Nishi"/>
    <x v="1"/>
    <x v="17"/>
    <n v="637"/>
    <n v="113"/>
    <n v="5"/>
    <n v="3185"/>
    <n v="3298"/>
    <x v="2"/>
    <x v="4"/>
    <n v="1255"/>
    <n v="2"/>
    <n v="3"/>
    <n v="4"/>
    <x v="1"/>
  </r>
  <r>
    <s v="B-25637"/>
    <x v="17"/>
    <s v="Ashmi"/>
    <x v="2"/>
    <x v="18"/>
    <n v="117"/>
    <n v="14"/>
    <n v="3"/>
    <n v="351"/>
    <n v="365"/>
    <x v="2"/>
    <x v="5"/>
    <n v="1255"/>
    <n v="2"/>
    <n v="2"/>
    <n v="2"/>
    <x v="3"/>
  </r>
  <r>
    <s v="B-25638"/>
    <x v="17"/>
    <s v="Parth"/>
    <x v="1"/>
    <x v="1"/>
    <n v="2032"/>
    <n v="29"/>
    <n v="17"/>
    <n v="34544"/>
    <n v="34573"/>
    <x v="0"/>
    <x v="0"/>
    <n v="1255"/>
    <n v="2"/>
    <n v="5"/>
    <n v="5"/>
    <x v="0"/>
  </r>
  <r>
    <s v="B-25639"/>
    <x v="18"/>
    <s v="Lisha"/>
    <x v="2"/>
    <x v="2"/>
    <n v="1629"/>
    <n v="-153"/>
    <n v="3"/>
    <n v="4887"/>
    <n v="4734"/>
    <x v="1"/>
    <x v="1"/>
    <n v="1254"/>
    <n v="2"/>
    <n v="2"/>
    <n v="5"/>
    <x v="1"/>
  </r>
  <r>
    <s v="B-25640"/>
    <x v="18"/>
    <s v="Paridhi"/>
    <x v="3"/>
    <x v="3"/>
    <n v="504"/>
    <n v="-348"/>
    <n v="19"/>
    <n v="9576"/>
    <n v="9228"/>
    <x v="2"/>
    <x v="2"/>
    <n v="1254"/>
    <n v="2"/>
    <n v="5"/>
    <n v="4"/>
    <x v="4"/>
  </r>
  <r>
    <s v="B-25641"/>
    <x v="18"/>
    <s v="Parishi"/>
    <x v="4"/>
    <x v="4"/>
    <n v="22"/>
    <n v="-6"/>
    <n v="1"/>
    <n v="22"/>
    <n v="16"/>
    <x v="0"/>
    <x v="14"/>
    <n v="1254"/>
    <n v="2"/>
    <n v="2"/>
    <n v="2"/>
    <x v="3"/>
  </r>
  <r>
    <s v="B-25642"/>
    <x v="19"/>
    <s v="Ajay"/>
    <x v="5"/>
    <x v="5"/>
    <n v="434"/>
    <n v="26"/>
    <n v="11"/>
    <n v="4774"/>
    <n v="4800"/>
    <x v="2"/>
    <x v="5"/>
    <n v="1253"/>
    <n v="2"/>
    <n v="4"/>
    <n v="4"/>
    <x v="6"/>
  </r>
  <r>
    <s v="B-25643"/>
    <x v="20"/>
    <s v="Kirti"/>
    <x v="6"/>
    <x v="6"/>
    <n v="1447"/>
    <n v="-173"/>
    <n v="17"/>
    <n v="24599"/>
    <n v="24426"/>
    <x v="0"/>
    <x v="0"/>
    <n v="1252"/>
    <n v="2"/>
    <n v="5"/>
    <n v="5"/>
    <x v="0"/>
  </r>
  <r>
    <s v="B-25644"/>
    <x v="21"/>
    <s v="Mayank"/>
    <x v="1"/>
    <x v="17"/>
    <n v="76"/>
    <n v="-92"/>
    <n v="8"/>
    <n v="608"/>
    <n v="516"/>
    <x v="0"/>
    <x v="14"/>
    <n v="1251"/>
    <n v="2"/>
    <n v="3"/>
    <n v="2"/>
    <x v="2"/>
  </r>
  <r>
    <s v="B-25645"/>
    <x v="22"/>
    <s v="Yaanvi"/>
    <x v="2"/>
    <x v="18"/>
    <n v="675"/>
    <n v="-195"/>
    <n v="14"/>
    <n v="9450"/>
    <n v="9255"/>
    <x v="1"/>
    <x v="1"/>
    <n v="1250"/>
    <n v="2"/>
    <n v="4"/>
    <n v="4"/>
    <x v="6"/>
  </r>
  <r>
    <s v="B-25646"/>
    <x v="22"/>
    <s v="Sonal"/>
    <x v="9"/>
    <x v="9"/>
    <n v="20"/>
    <n v="-8"/>
    <n v="2"/>
    <n v="40"/>
    <n v="32"/>
    <x v="2"/>
    <x v="4"/>
    <n v="1250"/>
    <n v="2"/>
    <n v="2"/>
    <n v="2"/>
    <x v="3"/>
  </r>
  <r>
    <s v="B-25647"/>
    <x v="23"/>
    <s v="Sharda"/>
    <x v="10"/>
    <x v="10"/>
    <n v="42"/>
    <n v="-6"/>
    <n v="4"/>
    <n v="168"/>
    <n v="162"/>
    <x v="2"/>
    <x v="4"/>
    <n v="1248"/>
    <n v="2"/>
    <n v="3"/>
    <n v="2"/>
    <x v="2"/>
  </r>
  <r>
    <s v="B-25648"/>
    <x v="24"/>
    <s v="Aditya"/>
    <x v="11"/>
    <x v="11"/>
    <n v="315"/>
    <n v="-77"/>
    <n v="10"/>
    <n v="3150"/>
    <n v="3073"/>
    <x v="1"/>
    <x v="1"/>
    <n v="1247"/>
    <n v="2"/>
    <n v="4"/>
    <n v="3"/>
    <x v="1"/>
  </r>
  <r>
    <s v="B-25649"/>
    <x v="25"/>
    <s v="Rachna"/>
    <x v="12"/>
    <x v="11"/>
    <n v="27"/>
    <n v="-25"/>
    <n v="2"/>
    <n v="54"/>
    <n v="29"/>
    <x v="2"/>
    <x v="12"/>
    <n v="1246"/>
    <n v="2"/>
    <n v="2"/>
    <n v="2"/>
    <x v="3"/>
  </r>
  <r>
    <s v="B-25650"/>
    <x v="26"/>
    <s v="Chirag"/>
    <x v="1"/>
    <x v="17"/>
    <n v="2810"/>
    <n v="-799"/>
    <n v="31"/>
    <n v="87110"/>
    <n v="86311"/>
    <x v="1"/>
    <x v="9"/>
    <n v="1245"/>
    <n v="2"/>
    <n v="5"/>
    <n v="5"/>
    <x v="0"/>
  </r>
  <r>
    <s v="B-25651"/>
    <x v="27"/>
    <s v="Anurag"/>
    <x v="2"/>
    <x v="18"/>
    <n v="1802"/>
    <n v="-237"/>
    <n v="28"/>
    <n v="50456"/>
    <n v="50219"/>
    <x v="0"/>
    <x v="0"/>
    <n v="1244"/>
    <n v="2"/>
    <n v="5"/>
    <n v="5"/>
    <x v="0"/>
  </r>
  <r>
    <s v="B-25652"/>
    <x v="28"/>
    <s v="Tushina"/>
    <x v="15"/>
    <x v="14"/>
    <n v="493"/>
    <n v="-324"/>
    <n v="27"/>
    <n v="13311"/>
    <n v="12987"/>
    <x v="2"/>
    <x v="13"/>
    <n v="1243"/>
    <n v="2"/>
    <n v="5"/>
    <n v="4"/>
    <x v="4"/>
  </r>
  <r>
    <s v="B-25653"/>
    <x v="28"/>
    <s v="Farah"/>
    <x v="16"/>
    <x v="15"/>
    <n v="4434"/>
    <n v="-406"/>
    <n v="45"/>
    <n v="199530"/>
    <n v="199124"/>
    <x v="1"/>
    <x v="9"/>
    <n v="1243"/>
    <n v="2"/>
    <n v="5"/>
    <n v="5"/>
    <x v="0"/>
  </r>
  <r>
    <s v="B-25654"/>
    <x v="29"/>
    <s v="Sabah"/>
    <x v="1"/>
    <x v="17"/>
    <n v="1384"/>
    <n v="-182"/>
    <n v="21"/>
    <n v="29064"/>
    <n v="28882"/>
    <x v="2"/>
    <x v="11"/>
    <n v="1241"/>
    <n v="2"/>
    <n v="5"/>
    <n v="5"/>
    <x v="0"/>
  </r>
  <r>
    <s v="B-25655"/>
    <x v="30"/>
    <s v="Nida"/>
    <x v="2"/>
    <x v="18"/>
    <n v="1055"/>
    <n v="-489"/>
    <n v="39"/>
    <n v="41145"/>
    <n v="40656"/>
    <x v="2"/>
    <x v="11"/>
    <n v="1240"/>
    <n v="2"/>
    <n v="5"/>
    <n v="4"/>
    <x v="4"/>
  </r>
  <r>
    <s v="B-25656"/>
    <x v="30"/>
    <s v="Priyanka"/>
    <x v="1"/>
    <x v="1"/>
    <n v="3895"/>
    <n v="1021"/>
    <n v="43"/>
    <n v="167485"/>
    <n v="168506"/>
    <x v="2"/>
    <x v="4"/>
    <n v="1240"/>
    <n v="2"/>
    <n v="5"/>
    <n v="5"/>
    <x v="0"/>
  </r>
  <r>
    <s v="B-25657"/>
    <x v="31"/>
    <s v="Tulika"/>
    <x v="2"/>
    <x v="2"/>
    <n v="1673"/>
    <n v="-293"/>
    <n v="19"/>
    <n v="31787"/>
    <n v="31494"/>
    <x v="1"/>
    <x v="8"/>
    <n v="1238"/>
    <n v="2"/>
    <n v="5"/>
    <n v="5"/>
    <x v="0"/>
  </r>
  <r>
    <s v="B-25658"/>
    <x v="32"/>
    <s v="Shefali"/>
    <x v="3"/>
    <x v="3"/>
    <n v="27"/>
    <n v="9"/>
    <n v="2"/>
    <n v="54"/>
    <n v="63"/>
    <x v="2"/>
    <x v="3"/>
    <n v="1237"/>
    <n v="2"/>
    <n v="2"/>
    <n v="2"/>
    <x v="3"/>
  </r>
  <r>
    <s v="B-25659"/>
    <x v="33"/>
    <s v="Sanskriti"/>
    <x v="4"/>
    <x v="4"/>
    <n v="148"/>
    <n v="72"/>
    <n v="7"/>
    <n v="1036"/>
    <n v="1108"/>
    <x v="2"/>
    <x v="3"/>
    <n v="1236"/>
    <n v="2"/>
    <n v="3"/>
    <n v="3"/>
    <x v="5"/>
  </r>
  <r>
    <s v="B-25660"/>
    <x v="34"/>
    <s v="Shruti"/>
    <x v="5"/>
    <x v="5"/>
    <n v="245"/>
    <n v="-78"/>
    <n v="3"/>
    <n v="735"/>
    <n v="657"/>
    <x v="2"/>
    <x v="4"/>
    <n v="1235"/>
    <n v="2"/>
    <n v="2"/>
    <n v="3"/>
    <x v="2"/>
  </r>
  <r>
    <s v="B-25661"/>
    <x v="35"/>
    <s v="Subhashree"/>
    <x v="6"/>
    <x v="6"/>
    <n v="508"/>
    <n v="-276"/>
    <n v="17"/>
    <n v="8636"/>
    <n v="8360"/>
    <x v="2"/>
    <x v="11"/>
    <n v="1234"/>
    <n v="2"/>
    <n v="5"/>
    <n v="4"/>
    <x v="4"/>
  </r>
  <r>
    <s v="B-25662"/>
    <x v="35"/>
    <s v="Sweta"/>
    <x v="1"/>
    <x v="17"/>
    <n v="495"/>
    <n v="-100"/>
    <n v="14"/>
    <n v="6930"/>
    <n v="6830"/>
    <x v="2"/>
    <x v="3"/>
    <n v="1234"/>
    <n v="2"/>
    <n v="4"/>
    <n v="4"/>
    <x v="6"/>
  </r>
  <r>
    <s v="B-25663"/>
    <x v="36"/>
    <s v="Pournamasi"/>
    <x v="2"/>
    <x v="18"/>
    <n v="294"/>
    <n v="138"/>
    <n v="2"/>
    <n v="588"/>
    <n v="726"/>
    <x v="1"/>
    <x v="9"/>
    <n v="1232"/>
    <n v="2"/>
    <n v="2"/>
    <n v="3"/>
    <x v="2"/>
  </r>
  <r>
    <s v="B-25664"/>
    <x v="37"/>
    <s v="Pratyusmita"/>
    <x v="9"/>
    <x v="9"/>
    <n v="1570"/>
    <n v="-223"/>
    <n v="9"/>
    <n v="14130"/>
    <n v="13907"/>
    <x v="1"/>
    <x v="1"/>
    <n v="1231"/>
    <n v="2"/>
    <n v="4"/>
    <n v="5"/>
    <x v="4"/>
  </r>
  <r>
    <s v="B-25665"/>
    <x v="38"/>
    <s v="Chayanika"/>
    <x v="10"/>
    <x v="10"/>
    <n v="166"/>
    <n v="-113"/>
    <n v="4"/>
    <n v="664"/>
    <n v="551"/>
    <x v="1"/>
    <x v="15"/>
    <n v="1230"/>
    <n v="2"/>
    <n v="3"/>
    <n v="3"/>
    <x v="5"/>
  </r>
  <r>
    <s v="B-25666"/>
    <x v="39"/>
    <s v="Tanvi"/>
    <x v="11"/>
    <x v="11"/>
    <n v="934"/>
    <n v="-916"/>
    <n v="7"/>
    <n v="6538"/>
    <n v="5622"/>
    <x v="1"/>
    <x v="8"/>
    <n v="1229"/>
    <n v="2"/>
    <n v="3"/>
    <n v="4"/>
    <x v="1"/>
  </r>
  <r>
    <s v="B-25667"/>
    <x v="40"/>
    <s v="Anjali"/>
    <x v="12"/>
    <x v="11"/>
    <n v="1942"/>
    <n v="245"/>
    <n v="24"/>
    <n v="46608"/>
    <n v="46853"/>
    <x v="2"/>
    <x v="11"/>
    <n v="1228"/>
    <n v="2"/>
    <n v="5"/>
    <n v="5"/>
    <x v="0"/>
  </r>
  <r>
    <s v="B-25668"/>
    <x v="41"/>
    <s v="Rhea"/>
    <x v="13"/>
    <x v="12"/>
    <n v="123"/>
    <n v="17"/>
    <n v="3"/>
    <n v="369"/>
    <n v="386"/>
    <x v="0"/>
    <x v="14"/>
    <n v="1227"/>
    <n v="2"/>
    <n v="2"/>
    <n v="2"/>
    <x v="3"/>
  </r>
  <r>
    <s v="B-25669"/>
    <x v="42"/>
    <s v="Piyali"/>
    <x v="14"/>
    <x v="13"/>
    <n v="610"/>
    <n v="-66"/>
    <n v="2"/>
    <n v="1220"/>
    <n v="1154"/>
    <x v="0"/>
    <x v="7"/>
    <n v="1226"/>
    <n v="2"/>
    <n v="2"/>
    <n v="4"/>
    <x v="5"/>
  </r>
  <r>
    <s v="B-25670"/>
    <x v="42"/>
    <s v="Charika"/>
    <x v="15"/>
    <x v="14"/>
    <n v="768"/>
    <n v="-4"/>
    <n v="8"/>
    <n v="6144"/>
    <n v="6140"/>
    <x v="2"/>
    <x v="12"/>
    <n v="1226"/>
    <n v="2"/>
    <n v="3"/>
    <n v="4"/>
    <x v="1"/>
  </r>
  <r>
    <s v="B-25671"/>
    <x v="43"/>
    <s v="Mitali"/>
    <x v="16"/>
    <x v="15"/>
    <n v="832"/>
    <n v="0"/>
    <n v="3"/>
    <n v="2496"/>
    <n v="2496"/>
    <x v="2"/>
    <x v="2"/>
    <n v="1224"/>
    <n v="2"/>
    <n v="2"/>
    <n v="4"/>
    <x v="5"/>
  </r>
  <r>
    <s v="B-25672"/>
    <x v="44"/>
    <s v="Akanksha"/>
    <x v="17"/>
    <x v="16"/>
    <n v="27"/>
    <n v="-15"/>
    <n v="1"/>
    <n v="27"/>
    <n v="12"/>
    <x v="2"/>
    <x v="12"/>
    <n v="1223"/>
    <n v="2"/>
    <n v="2"/>
    <n v="2"/>
    <x v="3"/>
  </r>
  <r>
    <s v="B-25673"/>
    <x v="44"/>
    <s v="Arsheen"/>
    <x v="0"/>
    <x v="0"/>
    <n v="285"/>
    <n v="-149"/>
    <n v="18"/>
    <n v="5130"/>
    <n v="4981"/>
    <x v="2"/>
    <x v="4"/>
    <n v="1223"/>
    <n v="2"/>
    <n v="5"/>
    <n v="3"/>
    <x v="6"/>
  </r>
  <r>
    <s v="B-25674"/>
    <x v="44"/>
    <s v="Mahima"/>
    <x v="1"/>
    <x v="1"/>
    <n v="17"/>
    <n v="-12"/>
    <n v="5"/>
    <n v="85"/>
    <n v="73"/>
    <x v="2"/>
    <x v="13"/>
    <n v="1223"/>
    <n v="2"/>
    <n v="3"/>
    <n v="2"/>
    <x v="2"/>
  </r>
  <r>
    <s v="B-25675"/>
    <x v="45"/>
    <s v="Shreya"/>
    <x v="2"/>
    <x v="2"/>
    <n v="929"/>
    <n v="-93"/>
    <n v="9"/>
    <n v="8361"/>
    <n v="8268"/>
    <x v="2"/>
    <x v="4"/>
    <n v="1221"/>
    <n v="2"/>
    <n v="4"/>
    <n v="4"/>
    <x v="6"/>
  </r>
  <r>
    <s v="B-25676"/>
    <x v="46"/>
    <s v="Chandni"/>
    <x v="3"/>
    <x v="3"/>
    <n v="2390"/>
    <n v="-304"/>
    <n v="18"/>
    <n v="43020"/>
    <n v="42716"/>
    <x v="1"/>
    <x v="8"/>
    <n v="1220"/>
    <n v="2"/>
    <n v="5"/>
    <n v="5"/>
    <x v="0"/>
  </r>
  <r>
    <s v="B-25677"/>
    <x v="47"/>
    <s v="Ekta"/>
    <x v="4"/>
    <x v="4"/>
    <n v="20"/>
    <n v="-2"/>
    <n v="1"/>
    <n v="20"/>
    <n v="18"/>
    <x v="1"/>
    <x v="15"/>
    <n v="1219"/>
    <n v="2"/>
    <n v="2"/>
    <n v="2"/>
    <x v="3"/>
  </r>
  <r>
    <s v="B-25678"/>
    <x v="48"/>
    <s v="Bathina"/>
    <x v="5"/>
    <x v="5"/>
    <n v="425"/>
    <n v="-74"/>
    <n v="8"/>
    <n v="3400"/>
    <n v="3326"/>
    <x v="2"/>
    <x v="4"/>
    <n v="1218"/>
    <n v="2"/>
    <n v="3"/>
    <n v="4"/>
    <x v="1"/>
  </r>
  <r>
    <s v="B-25679"/>
    <x v="49"/>
    <s v="Avni"/>
    <x v="1"/>
    <x v="17"/>
    <n v="76"/>
    <n v="-50"/>
    <n v="1"/>
    <n v="76"/>
    <n v="26"/>
    <x v="2"/>
    <x v="4"/>
    <n v="1217"/>
    <n v="2"/>
    <n v="2"/>
    <n v="2"/>
    <x v="3"/>
  </r>
  <r>
    <s v="B-25680"/>
    <x v="49"/>
    <s v="Aayushi"/>
    <x v="2"/>
    <x v="18"/>
    <n v="73"/>
    <n v="-25"/>
    <n v="3"/>
    <n v="219"/>
    <n v="194"/>
    <x v="2"/>
    <x v="4"/>
    <n v="1217"/>
    <n v="2"/>
    <n v="2"/>
    <n v="2"/>
    <x v="3"/>
  </r>
  <r>
    <s v="B-25681"/>
    <x v="49"/>
    <s v="Bhawna"/>
    <x v="2"/>
    <x v="18"/>
    <n v="3599"/>
    <n v="-575"/>
    <n v="23"/>
    <n v="82777"/>
    <n v="82202"/>
    <x v="1"/>
    <x v="15"/>
    <n v="1217"/>
    <n v="2"/>
    <n v="5"/>
    <n v="5"/>
    <x v="0"/>
  </r>
  <r>
    <s v="B-25682"/>
    <x v="50"/>
    <s v="Krutika"/>
    <x v="9"/>
    <x v="9"/>
    <n v="545"/>
    <n v="-73"/>
    <n v="11"/>
    <n v="5995"/>
    <n v="5922"/>
    <x v="1"/>
    <x v="1"/>
    <n v="1214"/>
    <n v="2"/>
    <n v="4"/>
    <n v="4"/>
    <x v="6"/>
  </r>
  <r>
    <s v="B-25683"/>
    <x v="51"/>
    <s v="Shreya"/>
    <x v="10"/>
    <x v="10"/>
    <n v="1067"/>
    <n v="76"/>
    <n v="21"/>
    <n v="22407"/>
    <n v="22483"/>
    <x v="1"/>
    <x v="9"/>
    <n v="1213"/>
    <n v="2"/>
    <n v="5"/>
    <n v="4"/>
    <x v="4"/>
  </r>
  <r>
    <s v="B-25684"/>
    <x v="52"/>
    <s v="Samiksha"/>
    <x v="1"/>
    <x v="17"/>
    <n v="134"/>
    <n v="42"/>
    <n v="2"/>
    <n v="268"/>
    <n v="310"/>
    <x v="0"/>
    <x v="10"/>
    <n v="1212"/>
    <n v="2"/>
    <n v="2"/>
    <n v="3"/>
    <x v="2"/>
  </r>
  <r>
    <s v="B-25685"/>
    <x v="53"/>
    <s v="Sheetal"/>
    <x v="2"/>
    <x v="18"/>
    <n v="889"/>
    <n v="112"/>
    <n v="12"/>
    <n v="10668"/>
    <n v="10780"/>
    <x v="0"/>
    <x v="14"/>
    <n v="1211"/>
    <n v="2"/>
    <n v="4"/>
    <n v="4"/>
    <x v="6"/>
  </r>
  <r>
    <s v="B-25686"/>
    <x v="54"/>
    <s v="Pooja"/>
    <x v="13"/>
    <x v="12"/>
    <n v="2542"/>
    <n v="-572"/>
    <n v="11"/>
    <n v="27962"/>
    <n v="27390"/>
    <x v="2"/>
    <x v="4"/>
    <n v="1210"/>
    <n v="2"/>
    <n v="4"/>
    <n v="5"/>
    <x v="4"/>
  </r>
  <r>
    <s v="B-25687"/>
    <x v="54"/>
    <s v="Sanjna"/>
    <x v="1"/>
    <x v="17"/>
    <n v="826"/>
    <n v="-48"/>
    <n v="15"/>
    <n v="12390"/>
    <n v="12342"/>
    <x v="2"/>
    <x v="12"/>
    <n v="1210"/>
    <n v="2"/>
    <n v="4"/>
    <n v="4"/>
    <x v="6"/>
  </r>
  <r>
    <s v="B-25688"/>
    <x v="54"/>
    <s v="Swetha"/>
    <x v="2"/>
    <x v="18"/>
    <n v="352"/>
    <n v="-345"/>
    <n v="5"/>
    <n v="1760"/>
    <n v="1415"/>
    <x v="2"/>
    <x v="4"/>
    <n v="1210"/>
    <n v="2"/>
    <n v="3"/>
    <n v="3"/>
    <x v="5"/>
  </r>
  <r>
    <s v="B-25689"/>
    <x v="55"/>
    <s v="Bhaggyasree"/>
    <x v="1"/>
    <x v="17"/>
    <n v="715"/>
    <n v="-406"/>
    <n v="8"/>
    <n v="5720"/>
    <n v="5314"/>
    <x v="1"/>
    <x v="8"/>
    <n v="1207"/>
    <n v="2"/>
    <n v="3"/>
    <n v="4"/>
    <x v="1"/>
  </r>
  <r>
    <s v="B-25690"/>
    <x v="56"/>
    <s v="Gunjan"/>
    <x v="2"/>
    <x v="18"/>
    <n v="31"/>
    <n v="10"/>
    <n v="3"/>
    <n v="93"/>
    <n v="103"/>
    <x v="2"/>
    <x v="13"/>
    <n v="1206"/>
    <n v="2"/>
    <n v="2"/>
    <n v="2"/>
    <x v="3"/>
  </r>
  <r>
    <s v="B-25691"/>
    <x v="57"/>
    <s v="Akancha"/>
    <x v="1"/>
    <x v="17"/>
    <n v="806"/>
    <n v="22"/>
    <n v="10"/>
    <n v="8060"/>
    <n v="8082"/>
    <x v="2"/>
    <x v="4"/>
    <n v="1205"/>
    <n v="2"/>
    <n v="4"/>
    <n v="4"/>
    <x v="6"/>
  </r>
  <r>
    <s v="B-25692"/>
    <x v="58"/>
    <s v="Rashmi"/>
    <x v="2"/>
    <x v="18"/>
    <n v="141"/>
    <n v="28"/>
    <n v="7"/>
    <n v="987"/>
    <n v="1015"/>
    <x v="0"/>
    <x v="14"/>
    <n v="1204"/>
    <n v="2"/>
    <n v="3"/>
    <n v="3"/>
    <x v="5"/>
  </r>
  <r>
    <s v="B-25693"/>
    <x v="59"/>
    <s v="Parna"/>
    <x v="2"/>
    <x v="2"/>
    <n v="975"/>
    <n v="-535"/>
    <n v="30"/>
    <n v="29250"/>
    <n v="28715"/>
    <x v="2"/>
    <x v="11"/>
    <n v="1203"/>
    <n v="2"/>
    <n v="5"/>
    <n v="4"/>
    <x v="4"/>
  </r>
  <r>
    <s v="B-25694"/>
    <x v="59"/>
    <s v="Subhasmita"/>
    <x v="3"/>
    <x v="3"/>
    <n v="167"/>
    <n v="43"/>
    <n v="7"/>
    <n v="1169"/>
    <n v="1212"/>
    <x v="2"/>
    <x v="3"/>
    <n v="1203"/>
    <n v="2"/>
    <n v="3"/>
    <n v="3"/>
    <x v="5"/>
  </r>
  <r>
    <s v="B-25695"/>
    <x v="59"/>
    <s v="Suhani"/>
    <x v="4"/>
    <x v="4"/>
    <n v="171"/>
    <n v="14"/>
    <n v="9"/>
    <n v="1539"/>
    <n v="1553"/>
    <x v="2"/>
    <x v="5"/>
    <n v="1203"/>
    <n v="2"/>
    <n v="4"/>
    <n v="3"/>
    <x v="1"/>
  </r>
  <r>
    <s v="B-25696"/>
    <x v="60"/>
    <s v="Noopur"/>
    <x v="5"/>
    <x v="5"/>
    <n v="1607"/>
    <n v="-207"/>
    <n v="17"/>
    <n v="27319"/>
    <n v="27112"/>
    <x v="1"/>
    <x v="1"/>
    <n v="1200"/>
    <n v="2"/>
    <n v="5"/>
    <n v="5"/>
    <x v="0"/>
  </r>
  <r>
    <s v="B-25697"/>
    <x v="61"/>
    <s v="Vijay"/>
    <x v="6"/>
    <x v="6"/>
    <n v="1995"/>
    <n v="-292"/>
    <n v="24"/>
    <n v="47880"/>
    <n v="47588"/>
    <x v="1"/>
    <x v="15"/>
    <n v="1199"/>
    <n v="2"/>
    <n v="5"/>
    <n v="5"/>
    <x v="0"/>
  </r>
  <r>
    <s v="B-25698"/>
    <x v="62"/>
    <s v="Amisha"/>
    <x v="7"/>
    <x v="7"/>
    <n v="909"/>
    <n v="-652"/>
    <n v="23"/>
    <n v="20907"/>
    <n v="20255"/>
    <x v="2"/>
    <x v="16"/>
    <n v="1198"/>
    <n v="2"/>
    <n v="5"/>
    <n v="4"/>
    <x v="4"/>
  </r>
  <r>
    <s v="B-25699"/>
    <x v="63"/>
    <s v="Kritika"/>
    <x v="8"/>
    <x v="8"/>
    <n v="124"/>
    <n v="-71"/>
    <n v="9"/>
    <n v="1116"/>
    <n v="1045"/>
    <x v="0"/>
    <x v="14"/>
    <n v="1197"/>
    <n v="2"/>
    <n v="4"/>
    <n v="3"/>
    <x v="1"/>
  </r>
  <r>
    <s v="B-25700"/>
    <x v="64"/>
    <s v="Shubhi"/>
    <x v="1"/>
    <x v="17"/>
    <n v="180"/>
    <n v="-110"/>
    <n v="10"/>
    <n v="1800"/>
    <n v="1690"/>
    <x v="2"/>
    <x v="5"/>
    <n v="1196"/>
    <n v="2"/>
    <n v="4"/>
    <n v="3"/>
    <x v="1"/>
  </r>
  <r>
    <s v="B-25701"/>
    <x v="65"/>
    <s v="Maithilee"/>
    <x v="2"/>
    <x v="18"/>
    <n v="174"/>
    <n v="-94"/>
    <n v="12"/>
    <n v="2088"/>
    <n v="1994"/>
    <x v="2"/>
    <x v="13"/>
    <n v="1195"/>
    <n v="2"/>
    <n v="4"/>
    <n v="3"/>
    <x v="1"/>
  </r>
  <r>
    <s v="B-25702"/>
    <x v="66"/>
    <s v="Shaily"/>
    <x v="1"/>
    <x v="17"/>
    <n v="1777"/>
    <n v="-370"/>
    <n v="22"/>
    <n v="39094"/>
    <n v="38724"/>
    <x v="2"/>
    <x v="5"/>
    <n v="1194"/>
    <n v="2"/>
    <n v="5"/>
    <n v="5"/>
    <x v="0"/>
  </r>
  <r>
    <s v="B-25703"/>
    <x v="67"/>
    <s v="Ekta"/>
    <x v="2"/>
    <x v="18"/>
    <n v="674"/>
    <n v="-449"/>
    <n v="39"/>
    <n v="26286"/>
    <n v="25837"/>
    <x v="0"/>
    <x v="14"/>
    <n v="1193"/>
    <n v="2"/>
    <n v="5"/>
    <n v="4"/>
    <x v="4"/>
  </r>
  <r>
    <s v="B-25704"/>
    <x v="68"/>
    <s v="Riya"/>
    <x v="1"/>
    <x v="17"/>
    <n v="228"/>
    <n v="-63"/>
    <n v="6"/>
    <n v="1368"/>
    <n v="1305"/>
    <x v="1"/>
    <x v="15"/>
    <n v="1192"/>
    <n v="2"/>
    <n v="3"/>
    <n v="3"/>
    <x v="5"/>
  </r>
  <r>
    <s v="B-25705"/>
    <x v="69"/>
    <s v="Shweta"/>
    <x v="2"/>
    <x v="18"/>
    <n v="46"/>
    <n v="0"/>
    <n v="2"/>
    <n v="92"/>
    <n v="92"/>
    <x v="1"/>
    <x v="8"/>
    <n v="1191"/>
    <n v="2"/>
    <n v="2"/>
    <n v="2"/>
    <x v="3"/>
  </r>
  <r>
    <s v="B-25706"/>
    <x v="70"/>
    <s v="Swetlana"/>
    <x v="15"/>
    <x v="14"/>
    <n v="31"/>
    <n v="-11"/>
    <n v="4"/>
    <n v="124"/>
    <n v="113"/>
    <x v="2"/>
    <x v="12"/>
    <n v="1190"/>
    <n v="2"/>
    <n v="3"/>
    <n v="2"/>
    <x v="2"/>
  </r>
  <r>
    <s v="B-25707"/>
    <x v="70"/>
    <s v="Shivani"/>
    <x v="1"/>
    <x v="17"/>
    <n v="8"/>
    <n v="-6"/>
    <n v="1"/>
    <n v="8"/>
    <n v="2"/>
    <x v="2"/>
    <x v="12"/>
    <n v="1190"/>
    <n v="2"/>
    <n v="2"/>
    <n v="2"/>
    <x v="3"/>
  </r>
  <r>
    <s v="B-25708"/>
    <x v="70"/>
    <s v="Kishwar"/>
    <x v="2"/>
    <x v="18"/>
    <n v="1013"/>
    <n v="-146"/>
    <n v="22"/>
    <n v="22286"/>
    <n v="22140"/>
    <x v="0"/>
    <x v="14"/>
    <n v="1190"/>
    <n v="2"/>
    <n v="5"/>
    <n v="4"/>
    <x v="4"/>
  </r>
  <r>
    <s v="B-25709"/>
    <x v="70"/>
    <s v="Aakanksha"/>
    <x v="2"/>
    <x v="18"/>
    <n v="74"/>
    <n v="-18"/>
    <n v="8"/>
    <n v="592"/>
    <n v="574"/>
    <x v="2"/>
    <x v="4"/>
    <n v="1190"/>
    <n v="2"/>
    <n v="3"/>
    <n v="2"/>
    <x v="2"/>
  </r>
  <r>
    <s v="B-25710"/>
    <x v="71"/>
    <s v="Megha"/>
    <x v="1"/>
    <x v="1"/>
    <n v="933"/>
    <n v="-134"/>
    <n v="23"/>
    <n v="21459"/>
    <n v="21325"/>
    <x v="0"/>
    <x v="14"/>
    <n v="1186"/>
    <n v="2"/>
    <n v="5"/>
    <n v="4"/>
    <x v="4"/>
  </r>
  <r>
    <s v="B-25711"/>
    <x v="72"/>
    <s v="Sakshi"/>
    <x v="2"/>
    <x v="2"/>
    <n v="100"/>
    <n v="-58"/>
    <n v="4"/>
    <n v="400"/>
    <n v="342"/>
    <x v="2"/>
    <x v="11"/>
    <n v="1185"/>
    <n v="2"/>
    <n v="3"/>
    <n v="2"/>
    <x v="2"/>
  </r>
  <r>
    <s v="B-25712"/>
    <x v="73"/>
    <s v="Adhvaita"/>
    <x v="3"/>
    <x v="3"/>
    <n v="193"/>
    <n v="-275"/>
    <n v="3"/>
    <n v="579"/>
    <n v="304"/>
    <x v="1"/>
    <x v="1"/>
    <n v="1184"/>
    <n v="2"/>
    <n v="2"/>
    <n v="3"/>
    <x v="2"/>
  </r>
  <r>
    <s v="B-25713"/>
    <x v="74"/>
    <s v="Raksha"/>
    <x v="4"/>
    <x v="4"/>
    <n v="158"/>
    <n v="-63"/>
    <n v="4"/>
    <n v="632"/>
    <n v="569"/>
    <x v="0"/>
    <x v="10"/>
    <n v="1183"/>
    <n v="2"/>
    <n v="3"/>
    <n v="3"/>
    <x v="5"/>
  </r>
  <r>
    <s v="B-25714"/>
    <x v="75"/>
    <s v="Stuti"/>
    <x v="5"/>
    <x v="5"/>
    <n v="351"/>
    <n v="15"/>
    <n v="9"/>
    <n v="3159"/>
    <n v="3174"/>
    <x v="2"/>
    <x v="11"/>
    <n v="1182"/>
    <n v="2"/>
    <n v="4"/>
    <n v="3"/>
    <x v="1"/>
  </r>
  <r>
    <s v="B-25715"/>
    <x v="76"/>
    <s v="Srishti"/>
    <x v="6"/>
    <x v="6"/>
    <n v="416"/>
    <n v="137"/>
    <n v="3"/>
    <n v="1248"/>
    <n v="1385"/>
    <x v="1"/>
    <x v="1"/>
    <n v="1181"/>
    <n v="2"/>
    <n v="2"/>
    <n v="3"/>
    <x v="2"/>
  </r>
  <r>
    <s v="B-25716"/>
    <x v="77"/>
    <s v="Surabhi"/>
    <x v="7"/>
    <x v="7"/>
    <n v="58"/>
    <n v="0"/>
    <n v="4"/>
    <n v="232"/>
    <n v="232"/>
    <x v="2"/>
    <x v="4"/>
    <n v="1180"/>
    <n v="2"/>
    <n v="3"/>
    <n v="2"/>
    <x v="2"/>
  </r>
  <r>
    <s v="B-25717"/>
    <x v="78"/>
    <s v="Manshul"/>
    <x v="8"/>
    <x v="8"/>
    <n v="844"/>
    <n v="193"/>
    <n v="13"/>
    <n v="10972"/>
    <n v="11165"/>
    <x v="2"/>
    <x v="4"/>
    <n v="1179"/>
    <n v="2"/>
    <n v="4"/>
    <n v="4"/>
    <x v="6"/>
  </r>
  <r>
    <s v="B-25718"/>
    <x v="78"/>
    <s v="Anjali"/>
    <x v="1"/>
    <x v="17"/>
    <n v="831"/>
    <n v="146"/>
    <n v="4"/>
    <n v="3324"/>
    <n v="3470"/>
    <x v="0"/>
    <x v="0"/>
    <n v="1179"/>
    <n v="2"/>
    <n v="3"/>
    <n v="4"/>
    <x v="1"/>
  </r>
  <r>
    <s v="B-25719"/>
    <x v="78"/>
    <s v="Rashmi"/>
    <x v="2"/>
    <x v="18"/>
    <n v="29"/>
    <n v="10"/>
    <n v="2"/>
    <n v="58"/>
    <n v="68"/>
    <x v="2"/>
    <x v="12"/>
    <n v="1179"/>
    <n v="2"/>
    <n v="2"/>
    <n v="2"/>
    <x v="3"/>
  </r>
  <r>
    <s v="B-25720"/>
    <x v="79"/>
    <s v="Namrata"/>
    <x v="11"/>
    <x v="11"/>
    <n v="30"/>
    <n v="-35"/>
    <n v="1"/>
    <n v="30"/>
    <n v="-5"/>
    <x v="0"/>
    <x v="10"/>
    <n v="1176"/>
    <n v="2"/>
    <n v="2"/>
    <n v="2"/>
    <x v="3"/>
  </r>
  <r>
    <s v="B-25721"/>
    <x v="80"/>
    <s v="Anchal"/>
    <x v="12"/>
    <x v="11"/>
    <n v="369"/>
    <n v="-7"/>
    <n v="14"/>
    <n v="5166"/>
    <n v="5159"/>
    <x v="2"/>
    <x v="13"/>
    <n v="1175"/>
    <n v="2"/>
    <n v="4"/>
    <n v="3"/>
    <x v="1"/>
  </r>
  <r>
    <s v="B-25722"/>
    <x v="81"/>
    <s v="Inderpreet"/>
    <x v="13"/>
    <x v="12"/>
    <n v="48"/>
    <n v="-8"/>
    <n v="8"/>
    <n v="384"/>
    <n v="376"/>
    <x v="2"/>
    <x v="12"/>
    <n v="1174"/>
    <n v="2"/>
    <n v="3"/>
    <n v="2"/>
    <x v="2"/>
  </r>
  <r>
    <s v="B-25723"/>
    <x v="82"/>
    <s v="Wale"/>
    <x v="1"/>
    <x v="17"/>
    <n v="130"/>
    <n v="-97"/>
    <n v="8"/>
    <n v="1040"/>
    <n v="943"/>
    <x v="2"/>
    <x v="12"/>
    <n v="1173"/>
    <n v="2"/>
    <n v="3"/>
    <n v="3"/>
    <x v="5"/>
  </r>
  <r>
    <s v="B-25724"/>
    <x v="83"/>
    <s v="Sheetal"/>
    <x v="2"/>
    <x v="18"/>
    <n v="168"/>
    <n v="-51"/>
    <n v="2"/>
    <n v="336"/>
    <n v="285"/>
    <x v="0"/>
    <x v="0"/>
    <n v="1172"/>
    <n v="2"/>
    <n v="2"/>
    <n v="3"/>
    <x v="2"/>
  </r>
  <r>
    <s v="B-25725"/>
    <x v="84"/>
    <s v="Anisha"/>
    <x v="16"/>
    <x v="15"/>
    <n v="193"/>
    <n v="-17"/>
    <n v="13"/>
    <n v="2509"/>
    <n v="2492"/>
    <x v="2"/>
    <x v="11"/>
    <n v="1171"/>
    <n v="2"/>
    <n v="4"/>
    <n v="3"/>
    <x v="1"/>
  </r>
  <r>
    <s v="B-25726"/>
    <x v="85"/>
    <s v="Kiran"/>
    <x v="1"/>
    <x v="17"/>
    <n v="490"/>
    <n v="-128"/>
    <n v="8"/>
    <n v="3920"/>
    <n v="3792"/>
    <x v="0"/>
    <x v="0"/>
    <n v="1170"/>
    <n v="3"/>
    <n v="3"/>
    <n v="4"/>
    <x v="6"/>
  </r>
  <r>
    <s v="B-25727"/>
    <x v="86"/>
    <s v="Turumella"/>
    <x v="2"/>
    <x v="18"/>
    <n v="384"/>
    <n v="66"/>
    <n v="10"/>
    <n v="3840"/>
    <n v="3906"/>
    <x v="2"/>
    <x v="6"/>
    <n v="1169"/>
    <n v="3"/>
    <n v="4"/>
    <n v="3"/>
    <x v="6"/>
  </r>
  <r>
    <s v="B-25728"/>
    <x v="86"/>
    <s v="Ameesha"/>
    <x v="1"/>
    <x v="1"/>
    <n v="2148"/>
    <n v="-273"/>
    <n v="10"/>
    <n v="21480"/>
    <n v="21207"/>
    <x v="1"/>
    <x v="9"/>
    <n v="1169"/>
    <n v="3"/>
    <n v="4"/>
    <n v="5"/>
    <x v="0"/>
  </r>
  <r>
    <s v="B-25729"/>
    <x v="86"/>
    <s v="Madhulika"/>
    <x v="2"/>
    <x v="2"/>
    <n v="1549"/>
    <n v="-439"/>
    <n v="4"/>
    <n v="6196"/>
    <n v="5757"/>
    <x v="1"/>
    <x v="1"/>
    <n v="1169"/>
    <n v="3"/>
    <n v="3"/>
    <n v="5"/>
    <x v="4"/>
  </r>
  <r>
    <s v="B-25730"/>
    <x v="86"/>
    <s v="Rishabh"/>
    <x v="3"/>
    <x v="3"/>
    <n v="2002"/>
    <n v="-685"/>
    <n v="21"/>
    <n v="42042"/>
    <n v="41357"/>
    <x v="1"/>
    <x v="1"/>
    <n v="1169"/>
    <n v="3"/>
    <n v="5"/>
    <n v="5"/>
    <x v="7"/>
  </r>
  <r>
    <s v="B-25731"/>
    <x v="87"/>
    <s v="Akash"/>
    <x v="4"/>
    <x v="4"/>
    <n v="131"/>
    <n v="-154"/>
    <n v="8"/>
    <n v="1048"/>
    <n v="894"/>
    <x v="0"/>
    <x v="14"/>
    <n v="1165"/>
    <n v="3"/>
    <n v="3"/>
    <n v="3"/>
    <x v="1"/>
  </r>
  <r>
    <s v="B-25732"/>
    <x v="88"/>
    <s v="Anubhaw"/>
    <x v="5"/>
    <x v="5"/>
    <n v="16"/>
    <n v="-5"/>
    <n v="2"/>
    <n v="32"/>
    <n v="27"/>
    <x v="2"/>
    <x v="12"/>
    <n v="1164"/>
    <n v="3"/>
    <n v="2"/>
    <n v="2"/>
    <x v="2"/>
  </r>
  <r>
    <s v="B-25733"/>
    <x v="89"/>
    <s v="Dhirajendu"/>
    <x v="1"/>
    <x v="17"/>
    <n v="96"/>
    <n v="-59"/>
    <n v="13"/>
    <n v="1248"/>
    <n v="1189"/>
    <x v="2"/>
    <x v="12"/>
    <n v="1163"/>
    <n v="3"/>
    <n v="4"/>
    <n v="2"/>
    <x v="1"/>
  </r>
  <r>
    <s v="B-25734"/>
    <x v="90"/>
    <s v="Pranav"/>
    <x v="2"/>
    <x v="18"/>
    <n v="108"/>
    <n v="-19"/>
    <n v="3"/>
    <n v="324"/>
    <n v="305"/>
    <x v="1"/>
    <x v="8"/>
    <n v="1162"/>
    <n v="3"/>
    <n v="2"/>
    <n v="2"/>
    <x v="2"/>
  </r>
  <r>
    <s v="B-25735"/>
    <x v="91"/>
    <s v="Arindam"/>
    <x v="8"/>
    <x v="8"/>
    <n v="34"/>
    <n v="-10"/>
    <n v="6"/>
    <n v="204"/>
    <n v="194"/>
    <x v="2"/>
    <x v="11"/>
    <n v="1161"/>
    <n v="3"/>
    <n v="3"/>
    <n v="2"/>
    <x v="5"/>
  </r>
  <r>
    <s v="B-25736"/>
    <x v="92"/>
    <s v="Akshat"/>
    <x v="1"/>
    <x v="17"/>
    <n v="31"/>
    <n v="-7"/>
    <n v="5"/>
    <n v="155"/>
    <n v="148"/>
    <x v="2"/>
    <x v="13"/>
    <n v="1161"/>
    <n v="3"/>
    <n v="3"/>
    <n v="2"/>
    <x v="5"/>
  </r>
  <r>
    <s v="B-25737"/>
    <x v="93"/>
    <s v="Shubham"/>
    <x v="2"/>
    <x v="18"/>
    <n v="187"/>
    <n v="-15"/>
    <n v="3"/>
    <n v="561"/>
    <n v="546"/>
    <x v="2"/>
    <x v="2"/>
    <n v="1160"/>
    <n v="3"/>
    <n v="2"/>
    <n v="3"/>
    <x v="5"/>
  </r>
  <r>
    <s v="B-25738"/>
    <x v="94"/>
    <s v="Ayush"/>
    <x v="11"/>
    <x v="11"/>
    <n v="1359"/>
    <n v="-111"/>
    <n v="13"/>
    <n v="17667"/>
    <n v="17556"/>
    <x v="0"/>
    <x v="14"/>
    <n v="1159"/>
    <n v="3"/>
    <n v="4"/>
    <n v="5"/>
    <x v="0"/>
  </r>
  <r>
    <s v="B-25739"/>
    <x v="95"/>
    <s v="Daksh"/>
    <x v="12"/>
    <x v="11"/>
    <n v="133"/>
    <n v="-56"/>
    <n v="2"/>
    <n v="266"/>
    <n v="210"/>
    <x v="0"/>
    <x v="10"/>
    <n v="1158"/>
    <n v="3"/>
    <n v="2"/>
    <n v="3"/>
    <x v="5"/>
  </r>
  <r>
    <s v="B-25740"/>
    <x v="95"/>
    <s v="Rane"/>
    <x v="1"/>
    <x v="17"/>
    <n v="105"/>
    <n v="-45"/>
    <n v="7"/>
    <n v="735"/>
    <n v="690"/>
    <x v="2"/>
    <x v="12"/>
    <n v="1158"/>
    <n v="3"/>
    <n v="3"/>
    <n v="2"/>
    <x v="5"/>
  </r>
  <r>
    <s v="B-25741"/>
    <x v="95"/>
    <s v="Navdeep"/>
    <x v="2"/>
    <x v="18"/>
    <n v="482"/>
    <n v="-6"/>
    <n v="7"/>
    <n v="3374"/>
    <n v="3368"/>
    <x v="1"/>
    <x v="8"/>
    <n v="1158"/>
    <n v="3"/>
    <n v="3"/>
    <n v="4"/>
    <x v="6"/>
  </r>
  <r>
    <s v="B-25742"/>
    <x v="95"/>
    <s v="Ashwin"/>
    <x v="15"/>
    <x v="14"/>
    <n v="11"/>
    <n v="-8"/>
    <n v="2"/>
    <n v="22"/>
    <n v="14"/>
    <x v="2"/>
    <x v="13"/>
    <n v="1158"/>
    <n v="3"/>
    <n v="2"/>
    <n v="2"/>
    <x v="2"/>
  </r>
  <r>
    <s v="B-25743"/>
    <x v="96"/>
    <s v="Aman"/>
    <x v="16"/>
    <x v="15"/>
    <n v="785"/>
    <n v="-236"/>
    <n v="15"/>
    <n v="11775"/>
    <n v="11539"/>
    <x v="2"/>
    <x v="4"/>
    <n v="1154"/>
    <n v="3"/>
    <n v="4"/>
    <n v="4"/>
    <x v="4"/>
  </r>
  <r>
    <s v="B-25744"/>
    <x v="97"/>
    <s v="Devendra"/>
    <x v="17"/>
    <x v="16"/>
    <n v="373"/>
    <n v="-254"/>
    <n v="6"/>
    <n v="2238"/>
    <n v="1984"/>
    <x v="1"/>
    <x v="9"/>
    <n v="1153"/>
    <n v="3"/>
    <n v="3"/>
    <n v="3"/>
    <x v="1"/>
  </r>
  <r>
    <s v="B-25745"/>
    <x v="98"/>
    <s v="Kartik"/>
    <x v="0"/>
    <x v="0"/>
    <n v="1142"/>
    <n v="-297"/>
    <n v="24"/>
    <n v="27408"/>
    <n v="27111"/>
    <x v="2"/>
    <x v="12"/>
    <n v="1152"/>
    <n v="3"/>
    <n v="5"/>
    <n v="4"/>
    <x v="0"/>
  </r>
  <r>
    <s v="B-25746"/>
    <x v="99"/>
    <s v="Shivam"/>
    <x v="1"/>
    <x v="1"/>
    <n v="87"/>
    <n v="16"/>
    <n v="2"/>
    <n v="174"/>
    <n v="190"/>
    <x v="2"/>
    <x v="4"/>
    <n v="1151"/>
    <n v="3"/>
    <n v="2"/>
    <n v="2"/>
    <x v="2"/>
  </r>
  <r>
    <s v="B-25747"/>
    <x v="100"/>
    <s v="Harsh"/>
    <x v="2"/>
    <x v="2"/>
    <n v="877"/>
    <n v="395"/>
    <n v="2"/>
    <n v="1754"/>
    <n v="2149"/>
    <x v="0"/>
    <x v="0"/>
    <n v="1150"/>
    <n v="3"/>
    <n v="2"/>
    <n v="4"/>
    <x v="1"/>
  </r>
  <r>
    <s v="B-25748"/>
    <x v="101"/>
    <s v="Nitant"/>
    <x v="3"/>
    <x v="3"/>
    <n v="420"/>
    <n v="46"/>
    <n v="11"/>
    <n v="4620"/>
    <n v="4666"/>
    <x v="2"/>
    <x v="5"/>
    <n v="1149"/>
    <n v="3"/>
    <n v="4"/>
    <n v="4"/>
    <x v="4"/>
  </r>
  <r>
    <s v="B-25749"/>
    <x v="102"/>
    <s v="Ayush"/>
    <x v="1"/>
    <x v="17"/>
    <n v="1052"/>
    <n v="-82"/>
    <n v="3"/>
    <n v="3156"/>
    <n v="3074"/>
    <x v="0"/>
    <x v="0"/>
    <n v="1148"/>
    <n v="3"/>
    <n v="2"/>
    <n v="4"/>
    <x v="1"/>
  </r>
  <r>
    <s v="B-25750"/>
    <x v="103"/>
    <s v="Priyanshu"/>
    <x v="2"/>
    <x v="18"/>
    <n v="1213"/>
    <n v="-278"/>
    <n v="32"/>
    <n v="38816"/>
    <n v="38538"/>
    <x v="0"/>
    <x v="10"/>
    <n v="1147"/>
    <n v="3"/>
    <n v="5"/>
    <n v="4"/>
    <x v="0"/>
  </r>
  <r>
    <s v="B-25751"/>
    <x v="103"/>
    <s v="Nishant"/>
    <x v="1"/>
    <x v="17"/>
    <n v="1136"/>
    <n v="-58"/>
    <n v="25"/>
    <n v="28400"/>
    <n v="28342"/>
    <x v="2"/>
    <x v="16"/>
    <n v="1147"/>
    <n v="3"/>
    <n v="5"/>
    <n v="4"/>
    <x v="0"/>
  </r>
  <r>
    <s v="B-25752"/>
    <x v="103"/>
    <s v="Vaibhav"/>
    <x v="2"/>
    <x v="18"/>
    <n v="3065"/>
    <n v="241"/>
    <n v="38"/>
    <n v="116470"/>
    <n v="116711"/>
    <x v="0"/>
    <x v="0"/>
    <n v="1147"/>
    <n v="3"/>
    <n v="5"/>
    <n v="5"/>
    <x v="7"/>
  </r>
  <r>
    <s v="B-25753"/>
    <x v="104"/>
    <s v="Shivam"/>
    <x v="8"/>
    <x v="8"/>
    <n v="1500"/>
    <n v="-235"/>
    <n v="47"/>
    <n v="70500"/>
    <n v="70265"/>
    <x v="2"/>
    <x v="16"/>
    <n v="1144"/>
    <n v="3"/>
    <n v="5"/>
    <n v="5"/>
    <x v="7"/>
  </r>
  <r>
    <s v="B-25754"/>
    <x v="105"/>
    <s v="Akshay"/>
    <x v="9"/>
    <x v="9"/>
    <n v="845"/>
    <n v="-676"/>
    <n v="31"/>
    <n v="26195"/>
    <n v="25519"/>
    <x v="2"/>
    <x v="16"/>
    <n v="1143"/>
    <n v="3"/>
    <n v="5"/>
    <n v="4"/>
    <x v="0"/>
  </r>
  <r>
    <s v="B-25755"/>
    <x v="106"/>
    <s v="Shourya"/>
    <x v="10"/>
    <x v="10"/>
    <n v="3205"/>
    <n v="354"/>
    <n v="28"/>
    <n v="89740"/>
    <n v="90094"/>
    <x v="2"/>
    <x v="4"/>
    <n v="1142"/>
    <n v="3"/>
    <n v="5"/>
    <n v="5"/>
    <x v="7"/>
  </r>
  <r>
    <s v="B-25756"/>
    <x v="107"/>
    <s v="Mohan"/>
    <x v="1"/>
    <x v="17"/>
    <n v="2070"/>
    <n v="-870"/>
    <n v="18"/>
    <n v="37260"/>
    <n v="36390"/>
    <x v="1"/>
    <x v="1"/>
    <n v="1141"/>
    <n v="3"/>
    <n v="5"/>
    <n v="5"/>
    <x v="7"/>
  </r>
  <r>
    <s v="B-25757"/>
    <x v="108"/>
    <s v="Mohit"/>
    <x v="2"/>
    <x v="18"/>
    <n v="3912"/>
    <n v="55"/>
    <n v="47"/>
    <n v="183864"/>
    <n v="183919"/>
    <x v="2"/>
    <x v="13"/>
    <n v="1140"/>
    <n v="3"/>
    <n v="5"/>
    <n v="5"/>
    <x v="7"/>
  </r>
  <r>
    <s v="B-25758"/>
    <x v="109"/>
    <s v="Shubham"/>
    <x v="13"/>
    <x v="12"/>
    <n v="8"/>
    <n v="-2"/>
    <n v="1"/>
    <n v="8"/>
    <n v="6"/>
    <x v="2"/>
    <x v="12"/>
    <n v="1139"/>
    <n v="3"/>
    <n v="2"/>
    <n v="2"/>
    <x v="2"/>
  </r>
  <r>
    <s v="B-25759"/>
    <x v="110"/>
    <s v="Soumya"/>
    <x v="14"/>
    <x v="13"/>
    <n v="20"/>
    <n v="-9"/>
    <n v="6"/>
    <n v="120"/>
    <n v="111"/>
    <x v="2"/>
    <x v="11"/>
    <n v="1138"/>
    <n v="3"/>
    <n v="3"/>
    <n v="2"/>
    <x v="5"/>
  </r>
  <r>
    <s v="B-25760"/>
    <x v="111"/>
    <s v="Pooja"/>
    <x v="15"/>
    <x v="14"/>
    <n v="322"/>
    <n v="-193"/>
    <n v="5"/>
    <n v="1610"/>
    <n v="1417"/>
    <x v="1"/>
    <x v="9"/>
    <n v="1137"/>
    <n v="3"/>
    <n v="3"/>
    <n v="3"/>
    <x v="1"/>
  </r>
  <r>
    <s v="B-25761"/>
    <x v="112"/>
    <s v="Surabhi"/>
    <x v="1"/>
    <x v="17"/>
    <n v="3339"/>
    <n v="984"/>
    <n v="28"/>
    <n v="93492"/>
    <n v="94476"/>
    <x v="0"/>
    <x v="0"/>
    <n v="1136"/>
    <n v="3"/>
    <n v="5"/>
    <n v="5"/>
    <x v="7"/>
  </r>
  <r>
    <s v="B-25762"/>
    <x v="113"/>
    <s v="Anudeep"/>
    <x v="2"/>
    <x v="18"/>
    <n v="1441"/>
    <n v="-528"/>
    <n v="12"/>
    <n v="17292"/>
    <n v="16764"/>
    <x v="1"/>
    <x v="8"/>
    <n v="1135"/>
    <n v="3"/>
    <n v="4"/>
    <n v="5"/>
    <x v="0"/>
  </r>
  <r>
    <s v="B-25763"/>
    <x v="114"/>
    <s v="Noshiba"/>
    <x v="0"/>
    <x v="0"/>
    <n v="58"/>
    <n v="-52"/>
    <n v="3"/>
    <n v="174"/>
    <n v="122"/>
    <x v="0"/>
    <x v="10"/>
    <n v="1134"/>
    <n v="3"/>
    <n v="2"/>
    <n v="2"/>
    <x v="2"/>
  </r>
  <r>
    <s v="B-25764"/>
    <x v="115"/>
    <s v="Sanjova"/>
    <x v="1"/>
    <x v="1"/>
    <n v="934"/>
    <n v="-134"/>
    <n v="11"/>
    <n v="10274"/>
    <n v="10140"/>
    <x v="2"/>
    <x v="3"/>
    <n v="1133"/>
    <n v="3"/>
    <n v="4"/>
    <n v="4"/>
    <x v="4"/>
  </r>
  <r>
    <s v="B-25765"/>
    <x v="116"/>
    <s v="Meghana"/>
    <x v="2"/>
    <x v="2"/>
    <n v="139"/>
    <n v="14"/>
    <n v="3"/>
    <n v="417"/>
    <n v="431"/>
    <x v="2"/>
    <x v="12"/>
    <n v="1132"/>
    <n v="3"/>
    <n v="2"/>
    <n v="3"/>
    <x v="5"/>
  </r>
  <r>
    <s v="B-25766"/>
    <x v="117"/>
    <s v="Surabhi"/>
    <x v="3"/>
    <x v="3"/>
    <n v="220"/>
    <n v="-19"/>
    <n v="2"/>
    <n v="440"/>
    <n v="421"/>
    <x v="2"/>
    <x v="4"/>
    <n v="1131"/>
    <n v="3"/>
    <n v="2"/>
    <n v="3"/>
    <x v="5"/>
  </r>
  <r>
    <s v="B-25767"/>
    <x v="118"/>
    <s v="Ashmeet"/>
    <x v="4"/>
    <x v="4"/>
    <n v="459"/>
    <n v="-121"/>
    <n v="12"/>
    <n v="5508"/>
    <n v="5387"/>
    <x v="1"/>
    <x v="8"/>
    <n v="1131"/>
    <n v="3"/>
    <n v="4"/>
    <n v="4"/>
    <x v="4"/>
  </r>
  <r>
    <s v="B-25768"/>
    <x v="119"/>
    <s v="Shreyoshe"/>
    <x v="5"/>
    <x v="5"/>
    <n v="1582"/>
    <n v="-443"/>
    <n v="6"/>
    <n v="9492"/>
    <n v="9049"/>
    <x v="2"/>
    <x v="2"/>
    <n v="1130"/>
    <n v="3"/>
    <n v="3"/>
    <n v="5"/>
    <x v="4"/>
  </r>
  <r>
    <s v="B-25769"/>
    <x v="120"/>
    <s v="Surbhi"/>
    <x v="1"/>
    <x v="17"/>
    <n v="355"/>
    <n v="-4"/>
    <n v="2"/>
    <n v="710"/>
    <n v="706"/>
    <x v="2"/>
    <x v="4"/>
    <n v="1129"/>
    <n v="3"/>
    <n v="2"/>
    <n v="3"/>
    <x v="5"/>
  </r>
  <r>
    <s v="B-25770"/>
    <x v="120"/>
    <s v="Sakshi"/>
    <x v="2"/>
    <x v="18"/>
    <n v="1071"/>
    <n v="48"/>
    <n v="18"/>
    <n v="19278"/>
    <n v="19326"/>
    <x v="0"/>
    <x v="0"/>
    <n v="1129"/>
    <n v="3"/>
    <n v="5"/>
    <n v="4"/>
    <x v="0"/>
  </r>
  <r>
    <s v="B-25771"/>
    <x v="120"/>
    <s v="Vaibhavi"/>
    <x v="8"/>
    <x v="8"/>
    <n v="148"/>
    <n v="59"/>
    <n v="3"/>
    <n v="444"/>
    <n v="503"/>
    <x v="2"/>
    <x v="11"/>
    <n v="1129"/>
    <n v="3"/>
    <n v="2"/>
    <n v="3"/>
    <x v="5"/>
  </r>
  <r>
    <s v="B-25772"/>
    <x v="120"/>
    <s v="Sanjana"/>
    <x v="9"/>
    <x v="9"/>
    <n v="1183"/>
    <n v="106"/>
    <n v="4"/>
    <n v="4732"/>
    <n v="4838"/>
    <x v="1"/>
    <x v="9"/>
    <n v="1129"/>
    <n v="3"/>
    <n v="3"/>
    <n v="4"/>
    <x v="6"/>
  </r>
  <r>
    <s v="B-25773"/>
    <x v="121"/>
    <s v="Shreya"/>
    <x v="10"/>
    <x v="10"/>
    <n v="790"/>
    <n v="-257"/>
    <n v="14"/>
    <n v="11060"/>
    <n v="10803"/>
    <x v="0"/>
    <x v="10"/>
    <n v="1125"/>
    <n v="3"/>
    <n v="4"/>
    <n v="4"/>
    <x v="4"/>
  </r>
  <r>
    <s v="B-25774"/>
    <x v="122"/>
    <s v="Snehal"/>
    <x v="11"/>
    <x v="11"/>
    <n v="38"/>
    <n v="-6"/>
    <n v="2"/>
    <n v="76"/>
    <n v="70"/>
    <x v="0"/>
    <x v="14"/>
    <n v="1124"/>
    <n v="3"/>
    <n v="2"/>
    <n v="2"/>
    <x v="2"/>
  </r>
  <r>
    <s v="B-25775"/>
    <x v="123"/>
    <s v="Duhita"/>
    <x v="12"/>
    <x v="11"/>
    <n v="50"/>
    <n v="-17"/>
    <n v="2"/>
    <n v="100"/>
    <n v="83"/>
    <x v="2"/>
    <x v="12"/>
    <n v="1123"/>
    <n v="3"/>
    <n v="2"/>
    <n v="2"/>
    <x v="2"/>
  </r>
  <r>
    <s v="B-25776"/>
    <x v="124"/>
    <s v="Mousam"/>
    <x v="1"/>
    <x v="17"/>
    <n v="47"/>
    <n v="-20"/>
    <n v="2"/>
    <n v="94"/>
    <n v="74"/>
    <x v="2"/>
    <x v="16"/>
    <n v="1122"/>
    <n v="3"/>
    <n v="2"/>
    <n v="2"/>
    <x v="2"/>
  </r>
  <r>
    <s v="B-25777"/>
    <x v="125"/>
    <s v="Aditi"/>
    <x v="2"/>
    <x v="18"/>
    <n v="1382"/>
    <n v="-159"/>
    <n v="25"/>
    <n v="34550"/>
    <n v="34391"/>
    <x v="1"/>
    <x v="15"/>
    <n v="1121"/>
    <n v="3"/>
    <n v="5"/>
    <n v="5"/>
    <x v="7"/>
  </r>
  <r>
    <s v="B-25778"/>
    <x v="126"/>
    <s v="Surabhi"/>
    <x v="1"/>
    <x v="17"/>
    <n v="3272"/>
    <n v="-553"/>
    <n v="21"/>
    <n v="68712"/>
    <n v="68159"/>
    <x v="1"/>
    <x v="9"/>
    <n v="1120"/>
    <n v="3"/>
    <n v="5"/>
    <n v="5"/>
    <x v="7"/>
  </r>
  <r>
    <s v="B-25779"/>
    <x v="127"/>
    <s v="Savi"/>
    <x v="2"/>
    <x v="18"/>
    <n v="1361"/>
    <n v="-980"/>
    <n v="3"/>
    <n v="4083"/>
    <n v="3103"/>
    <x v="0"/>
    <x v="7"/>
    <n v="1119"/>
    <n v="3"/>
    <n v="2"/>
    <n v="5"/>
    <x v="6"/>
  </r>
  <r>
    <s v="B-25780"/>
    <x v="128"/>
    <s v="Teena"/>
    <x v="17"/>
    <x v="16"/>
    <n v="137"/>
    <n v="-41"/>
    <n v="3"/>
    <n v="411"/>
    <n v="370"/>
    <x v="1"/>
    <x v="1"/>
    <n v="1118"/>
    <n v="3"/>
    <n v="2"/>
    <n v="3"/>
    <x v="5"/>
  </r>
  <r>
    <s v="B-25781"/>
    <x v="129"/>
    <s v="Rutuja"/>
    <x v="0"/>
    <x v="0"/>
    <n v="1511"/>
    <n v="-900"/>
    <n v="28"/>
    <n v="42308"/>
    <n v="41408"/>
    <x v="2"/>
    <x v="11"/>
    <n v="1117"/>
    <n v="3"/>
    <n v="5"/>
    <n v="5"/>
    <x v="7"/>
  </r>
  <r>
    <s v="B-25782"/>
    <x v="130"/>
    <s v="Aayushi"/>
    <x v="1"/>
    <x v="17"/>
    <n v="335"/>
    <n v="-22"/>
    <n v="7"/>
    <n v="2345"/>
    <n v="2323"/>
    <x v="0"/>
    <x v="10"/>
    <n v="1116"/>
    <n v="3"/>
    <n v="3"/>
    <n v="3"/>
    <x v="1"/>
  </r>
  <r>
    <s v="B-25783"/>
    <x v="130"/>
    <s v="Shivangi"/>
    <x v="2"/>
    <x v="18"/>
    <n v="135"/>
    <n v="-42"/>
    <n v="14"/>
    <n v="1890"/>
    <n v="1848"/>
    <x v="2"/>
    <x v="12"/>
    <n v="1116"/>
    <n v="3"/>
    <n v="4"/>
    <n v="3"/>
    <x v="6"/>
  </r>
  <r>
    <s v="B-25784"/>
    <x v="130"/>
    <s v="Rohit"/>
    <x v="3"/>
    <x v="3"/>
    <n v="15"/>
    <n v="4"/>
    <n v="1"/>
    <n v="15"/>
    <n v="19"/>
    <x v="2"/>
    <x v="11"/>
    <n v="1116"/>
    <n v="3"/>
    <n v="2"/>
    <n v="2"/>
    <x v="2"/>
  </r>
  <r>
    <s v="B-25785"/>
    <x v="130"/>
    <s v="Ayush"/>
    <x v="4"/>
    <x v="4"/>
    <n v="858"/>
    <n v="121"/>
    <n v="11"/>
    <n v="9438"/>
    <n v="9559"/>
    <x v="2"/>
    <x v="4"/>
    <n v="1116"/>
    <n v="3"/>
    <n v="4"/>
    <n v="4"/>
    <x v="4"/>
  </r>
  <r>
    <s v="B-25786"/>
    <x v="131"/>
    <s v="Abhishek"/>
    <x v="5"/>
    <x v="5"/>
    <n v="2538"/>
    <n v="196"/>
    <n v="14"/>
    <n v="35532"/>
    <n v="35728"/>
    <x v="0"/>
    <x v="0"/>
    <n v="1112"/>
    <n v="3"/>
    <n v="4"/>
    <n v="5"/>
    <x v="0"/>
  </r>
  <r>
    <s v="B-25787"/>
    <x v="132"/>
    <s v="Asish"/>
    <x v="6"/>
    <x v="6"/>
    <n v="965"/>
    <n v="-320"/>
    <n v="22"/>
    <n v="21230"/>
    <n v="20910"/>
    <x v="2"/>
    <x v="4"/>
    <n v="1111"/>
    <n v="3"/>
    <n v="5"/>
    <n v="4"/>
    <x v="0"/>
  </r>
  <r>
    <s v="B-25788"/>
    <x v="133"/>
    <s v="Dinesh"/>
    <x v="7"/>
    <x v="7"/>
    <n v="12"/>
    <n v="3"/>
    <n v="1"/>
    <n v="12"/>
    <n v="15"/>
    <x v="2"/>
    <x v="12"/>
    <n v="1110"/>
    <n v="3"/>
    <n v="2"/>
    <n v="2"/>
    <x v="2"/>
  </r>
  <r>
    <s v="B-25789"/>
    <x v="134"/>
    <s v="Akshay"/>
    <x v="8"/>
    <x v="8"/>
    <n v="410"/>
    <n v="-99"/>
    <n v="15"/>
    <n v="6150"/>
    <n v="6051"/>
    <x v="2"/>
    <x v="16"/>
    <n v="1109"/>
    <n v="3"/>
    <n v="4"/>
    <n v="3"/>
    <x v="6"/>
  </r>
  <r>
    <s v="B-25790"/>
    <x v="135"/>
    <s v="Sajal"/>
    <x v="9"/>
    <x v="9"/>
    <n v="42"/>
    <n v="-3"/>
    <n v="1"/>
    <n v="42"/>
    <n v="39"/>
    <x v="1"/>
    <x v="8"/>
    <n v="1108"/>
    <n v="3"/>
    <n v="2"/>
    <n v="2"/>
    <x v="2"/>
  </r>
  <r>
    <s v="B-25791"/>
    <x v="136"/>
    <s v="Avish"/>
    <x v="10"/>
    <x v="10"/>
    <n v="993"/>
    <n v="80"/>
    <n v="12"/>
    <n v="11916"/>
    <n v="11996"/>
    <x v="2"/>
    <x v="4"/>
    <n v="1107"/>
    <n v="3"/>
    <n v="4"/>
    <n v="4"/>
    <x v="4"/>
  </r>
  <r>
    <s v="B-25792"/>
    <x v="136"/>
    <s v="Abhishek"/>
    <x v="1"/>
    <x v="17"/>
    <n v="74"/>
    <n v="-25"/>
    <n v="3"/>
    <n v="222"/>
    <n v="197"/>
    <x v="2"/>
    <x v="12"/>
    <n v="1107"/>
    <n v="3"/>
    <n v="2"/>
    <n v="2"/>
    <x v="2"/>
  </r>
  <r>
    <s v="B-25793"/>
    <x v="136"/>
    <s v="Siddharth"/>
    <x v="2"/>
    <x v="18"/>
    <n v="1864"/>
    <n v="-212"/>
    <n v="37"/>
    <n v="68968"/>
    <n v="68756"/>
    <x v="2"/>
    <x v="11"/>
    <n v="1107"/>
    <n v="3"/>
    <n v="5"/>
    <n v="5"/>
    <x v="7"/>
  </r>
  <r>
    <s v="B-25794"/>
    <x v="136"/>
    <s v="Aditya"/>
    <x v="13"/>
    <x v="12"/>
    <n v="176"/>
    <n v="37"/>
    <n v="6"/>
    <n v="1056"/>
    <n v="1093"/>
    <x v="1"/>
    <x v="15"/>
    <n v="1107"/>
    <n v="3"/>
    <n v="3"/>
    <n v="3"/>
    <x v="1"/>
  </r>
  <r>
    <s v="B-25795"/>
    <x v="136"/>
    <s v="Sukant"/>
    <x v="14"/>
    <x v="13"/>
    <n v="276"/>
    <n v="-21"/>
    <n v="2"/>
    <n v="552"/>
    <n v="531"/>
    <x v="1"/>
    <x v="1"/>
    <n v="1107"/>
    <n v="3"/>
    <n v="2"/>
    <n v="3"/>
    <x v="5"/>
  </r>
  <r>
    <s v="B-25796"/>
    <x v="136"/>
    <s v="Sukrith"/>
    <x v="1"/>
    <x v="17"/>
    <n v="1721"/>
    <n v="-566"/>
    <n v="25"/>
    <n v="43025"/>
    <n v="42459"/>
    <x v="2"/>
    <x v="4"/>
    <n v="1107"/>
    <n v="3"/>
    <n v="5"/>
    <n v="5"/>
    <x v="7"/>
  </r>
  <r>
    <s v="B-25797"/>
    <x v="137"/>
    <s v="Sauptik"/>
    <x v="2"/>
    <x v="18"/>
    <n v="3287"/>
    <n v="-927"/>
    <n v="27"/>
    <n v="88749"/>
    <n v="87822"/>
    <x v="1"/>
    <x v="15"/>
    <n v="1101"/>
    <n v="3"/>
    <n v="5"/>
    <n v="5"/>
    <x v="7"/>
  </r>
  <r>
    <s v="B-25798"/>
    <x v="138"/>
    <s v="Shishu"/>
    <x v="17"/>
    <x v="16"/>
    <n v="3803"/>
    <n v="-1836"/>
    <n v="26"/>
    <n v="98878"/>
    <n v="97042"/>
    <x v="2"/>
    <x v="4"/>
    <n v="1100"/>
    <n v="3"/>
    <n v="5"/>
    <n v="5"/>
    <x v="7"/>
  </r>
  <r>
    <s v="B-25799"/>
    <x v="138"/>
    <s v="Divyansh"/>
    <x v="0"/>
    <x v="0"/>
    <n v="367"/>
    <n v="-225"/>
    <n v="14"/>
    <n v="5138"/>
    <n v="4913"/>
    <x v="2"/>
    <x v="4"/>
    <n v="1100"/>
    <n v="3"/>
    <n v="4"/>
    <n v="3"/>
    <x v="6"/>
  </r>
  <r>
    <s v="B-25800"/>
    <x v="138"/>
    <s v="Ishit"/>
    <x v="1"/>
    <x v="1"/>
    <n v="188"/>
    <n v="-60"/>
    <n v="19"/>
    <n v="3572"/>
    <n v="3512"/>
    <x v="1"/>
    <x v="15"/>
    <n v="1100"/>
    <n v="3"/>
    <n v="5"/>
    <n v="3"/>
    <x v="4"/>
  </r>
  <r>
    <s v="B-25801"/>
    <x v="138"/>
    <s v="Aryan"/>
    <x v="2"/>
    <x v="2"/>
    <n v="149"/>
    <n v="-37"/>
    <n v="11"/>
    <n v="1639"/>
    <n v="1602"/>
    <x v="2"/>
    <x v="4"/>
    <n v="1100"/>
    <n v="3"/>
    <n v="4"/>
    <n v="3"/>
    <x v="6"/>
  </r>
  <r>
    <s v="B-25802"/>
    <x v="139"/>
    <s v="Yash"/>
    <x v="1"/>
    <x v="17"/>
    <n v="791"/>
    <n v="-647"/>
    <n v="21"/>
    <n v="16611"/>
    <n v="15964"/>
    <x v="2"/>
    <x v="4"/>
    <n v="1096"/>
    <n v="3"/>
    <n v="5"/>
    <n v="4"/>
    <x v="0"/>
  </r>
  <r>
    <s v="B-25803"/>
    <x v="139"/>
    <s v="Shivanshu"/>
    <x v="2"/>
    <x v="18"/>
    <n v="3266"/>
    <n v="820"/>
    <n v="25"/>
    <n v="81650"/>
    <n v="82470"/>
    <x v="2"/>
    <x v="2"/>
    <n v="1096"/>
    <n v="3"/>
    <n v="5"/>
    <n v="5"/>
    <x v="7"/>
  </r>
  <r>
    <s v="B-25804"/>
    <x v="139"/>
    <s v="Sudheer"/>
    <x v="5"/>
    <x v="5"/>
    <n v="477"/>
    <n v="62"/>
    <n v="8"/>
    <n v="3816"/>
    <n v="3878"/>
    <x v="2"/>
    <x v="3"/>
    <n v="1096"/>
    <n v="3"/>
    <n v="3"/>
    <n v="4"/>
    <x v="6"/>
  </r>
  <r>
    <s v="B-25805"/>
    <x v="139"/>
    <s v="Ankit"/>
    <x v="1"/>
    <x v="17"/>
    <n v="112"/>
    <n v="15"/>
    <n v="2"/>
    <n v="224"/>
    <n v="239"/>
    <x v="0"/>
    <x v="10"/>
    <n v="1096"/>
    <n v="3"/>
    <n v="2"/>
    <n v="2"/>
    <x v="2"/>
  </r>
  <r>
    <s v="B-25806"/>
    <x v="140"/>
    <s v="Dhanraj"/>
    <x v="2"/>
    <x v="18"/>
    <n v="632"/>
    <n v="-114"/>
    <n v="4"/>
    <n v="2528"/>
    <n v="2414"/>
    <x v="0"/>
    <x v="7"/>
    <n v="1095"/>
    <n v="3"/>
    <n v="3"/>
    <n v="4"/>
    <x v="6"/>
  </r>
  <r>
    <s v="B-25807"/>
    <x v="141"/>
    <s v="Vipul"/>
    <x v="8"/>
    <x v="8"/>
    <n v="16"/>
    <n v="6"/>
    <n v="1"/>
    <n v="16"/>
    <n v="22"/>
    <x v="2"/>
    <x v="12"/>
    <n v="1094"/>
    <n v="3"/>
    <n v="2"/>
    <n v="2"/>
    <x v="2"/>
  </r>
  <r>
    <s v="B-25808"/>
    <x v="142"/>
    <s v="Apsingekar"/>
    <x v="9"/>
    <x v="9"/>
    <n v="478"/>
    <n v="25"/>
    <n v="15"/>
    <n v="7170"/>
    <n v="7195"/>
    <x v="2"/>
    <x v="6"/>
    <n v="1093"/>
    <n v="3"/>
    <n v="4"/>
    <n v="4"/>
    <x v="4"/>
  </r>
  <r>
    <s v="B-25809"/>
    <x v="143"/>
    <s v="Suman"/>
    <x v="10"/>
    <x v="10"/>
    <n v="207"/>
    <n v="78"/>
    <n v="4"/>
    <n v="828"/>
    <n v="906"/>
    <x v="2"/>
    <x v="11"/>
    <n v="1092"/>
    <n v="3"/>
    <n v="3"/>
    <n v="3"/>
    <x v="1"/>
  </r>
  <r>
    <s v="B-25810"/>
    <x v="144"/>
    <s v="Nripraj"/>
    <x v="11"/>
    <x v="11"/>
    <n v="1619"/>
    <n v="339"/>
    <n v="23"/>
    <n v="37237"/>
    <n v="37576"/>
    <x v="2"/>
    <x v="11"/>
    <n v="1091"/>
    <n v="3"/>
    <n v="5"/>
    <n v="5"/>
    <x v="7"/>
  </r>
  <r>
    <s v="B-25811"/>
    <x v="144"/>
    <s v="Utsav"/>
    <x v="1"/>
    <x v="17"/>
    <n v="126"/>
    <n v="52"/>
    <n v="4"/>
    <n v="504"/>
    <n v="556"/>
    <x v="2"/>
    <x v="11"/>
    <n v="1091"/>
    <n v="3"/>
    <n v="3"/>
    <n v="3"/>
    <x v="1"/>
  </r>
  <r>
    <s v="B-25812"/>
    <x v="144"/>
    <s v="Kshitij"/>
    <x v="2"/>
    <x v="18"/>
    <n v="259"/>
    <n v="47"/>
    <n v="5"/>
    <n v="1295"/>
    <n v="1342"/>
    <x v="2"/>
    <x v="11"/>
    <n v="1091"/>
    <n v="3"/>
    <n v="3"/>
    <n v="3"/>
    <x v="1"/>
  </r>
  <r>
    <s v="B-25813"/>
    <x v="144"/>
    <s v="Hrisheekesh"/>
    <x v="1"/>
    <x v="17"/>
    <n v="911"/>
    <n v="202"/>
    <n v="7"/>
    <n v="6377"/>
    <n v="6579"/>
    <x v="0"/>
    <x v="10"/>
    <n v="1091"/>
    <n v="3"/>
    <n v="3"/>
    <n v="4"/>
    <x v="6"/>
  </r>
  <r>
    <s v="B-25814"/>
    <x v="144"/>
    <s v="Swapnil"/>
    <x v="2"/>
    <x v="18"/>
    <n v="580"/>
    <n v="204"/>
    <n v="11"/>
    <n v="6380"/>
    <n v="6584"/>
    <x v="2"/>
    <x v="3"/>
    <n v="1091"/>
    <n v="3"/>
    <n v="4"/>
    <n v="4"/>
    <x v="4"/>
  </r>
  <r>
    <s v="B-25815"/>
    <x v="144"/>
    <s v="Harsh"/>
    <x v="16"/>
    <x v="15"/>
    <n v="35"/>
    <n v="14"/>
    <n v="2"/>
    <n v="70"/>
    <n v="84"/>
    <x v="2"/>
    <x v="12"/>
    <n v="1091"/>
    <n v="3"/>
    <n v="2"/>
    <n v="2"/>
    <x v="2"/>
  </r>
  <r>
    <s v="B-25816"/>
    <x v="145"/>
    <s v="Mane"/>
    <x v="17"/>
    <x v="16"/>
    <n v="391"/>
    <n v="113"/>
    <n v="8"/>
    <n v="3128"/>
    <n v="3241"/>
    <x v="2"/>
    <x v="12"/>
    <n v="1089"/>
    <n v="3"/>
    <n v="3"/>
    <n v="3"/>
    <x v="1"/>
  </r>
  <r>
    <s v="B-25817"/>
    <x v="146"/>
    <s v="Praneet"/>
    <x v="1"/>
    <x v="17"/>
    <n v="743"/>
    <n v="89"/>
    <n v="5"/>
    <n v="3715"/>
    <n v="3804"/>
    <x v="1"/>
    <x v="9"/>
    <n v="1088"/>
    <n v="3"/>
    <n v="3"/>
    <n v="4"/>
    <x v="6"/>
  </r>
  <r>
    <s v="B-25818"/>
    <x v="147"/>
    <s v="Sandeep"/>
    <x v="2"/>
    <x v="18"/>
    <n v="265"/>
    <n v="73"/>
    <n v="21"/>
    <n v="5565"/>
    <n v="5638"/>
    <x v="2"/>
    <x v="11"/>
    <n v="1087"/>
    <n v="3"/>
    <n v="5"/>
    <n v="3"/>
    <x v="4"/>
  </r>
  <r>
    <s v="B-25819"/>
    <x v="148"/>
    <s v="Ankur"/>
    <x v="2"/>
    <x v="2"/>
    <n v="417"/>
    <n v="49"/>
    <n v="3"/>
    <n v="1251"/>
    <n v="1300"/>
    <x v="1"/>
    <x v="8"/>
    <n v="1086"/>
    <n v="3"/>
    <n v="2"/>
    <n v="4"/>
    <x v="1"/>
  </r>
  <r>
    <s v="B-25820"/>
    <x v="149"/>
    <s v="Dheeraj"/>
    <x v="3"/>
    <x v="3"/>
    <n v="119"/>
    <n v="1"/>
    <n v="1"/>
    <n v="119"/>
    <n v="120"/>
    <x v="0"/>
    <x v="10"/>
    <n v="1085"/>
    <n v="3"/>
    <n v="2"/>
    <n v="2"/>
    <x v="2"/>
  </r>
  <r>
    <s v="B-25821"/>
    <x v="149"/>
    <s v="Ajay"/>
    <x v="4"/>
    <x v="4"/>
    <n v="202"/>
    <n v="21"/>
    <n v="8"/>
    <n v="1616"/>
    <n v="1637"/>
    <x v="2"/>
    <x v="12"/>
    <n v="1085"/>
    <n v="3"/>
    <n v="3"/>
    <n v="3"/>
    <x v="1"/>
  </r>
  <r>
    <s v="B-25822"/>
    <x v="150"/>
    <s v="Tejas"/>
    <x v="5"/>
    <x v="5"/>
    <n v="34"/>
    <n v="13"/>
    <n v="2"/>
    <n v="68"/>
    <n v="81"/>
    <x v="2"/>
    <x v="4"/>
    <n v="1083"/>
    <n v="3"/>
    <n v="2"/>
    <n v="2"/>
    <x v="2"/>
  </r>
  <r>
    <s v="B-25823"/>
    <x v="150"/>
    <s v="Rohan"/>
    <x v="1"/>
    <x v="17"/>
    <n v="2369"/>
    <n v="380"/>
    <n v="13"/>
    <n v="30797"/>
    <n v="31177"/>
    <x v="1"/>
    <x v="8"/>
    <n v="1083"/>
    <n v="3"/>
    <n v="4"/>
    <n v="5"/>
    <x v="0"/>
  </r>
  <r>
    <s v="B-25824"/>
    <x v="151"/>
    <s v="Shyam"/>
    <x v="2"/>
    <x v="18"/>
    <n v="101"/>
    <n v="38"/>
    <n v="2"/>
    <n v="202"/>
    <n v="240"/>
    <x v="0"/>
    <x v="14"/>
    <n v="1081"/>
    <n v="3"/>
    <n v="2"/>
    <n v="2"/>
    <x v="2"/>
  </r>
  <r>
    <s v="B-25825"/>
    <x v="152"/>
    <s v="Kartik"/>
    <x v="2"/>
    <x v="18"/>
    <n v="1166"/>
    <n v="386"/>
    <n v="16"/>
    <n v="18656"/>
    <n v="19042"/>
    <x v="1"/>
    <x v="1"/>
    <n v="1080"/>
    <n v="3"/>
    <n v="4"/>
    <n v="4"/>
    <x v="4"/>
  </r>
  <r>
    <s v="B-25826"/>
    <x v="153"/>
    <s v="Tanushree"/>
    <x v="1"/>
    <x v="17"/>
    <n v="637"/>
    <n v="261"/>
    <n v="2"/>
    <n v="1274"/>
    <n v="1535"/>
    <x v="1"/>
    <x v="9"/>
    <n v="1079"/>
    <n v="3"/>
    <n v="2"/>
    <n v="4"/>
    <x v="1"/>
  </r>
  <r>
    <s v="B-25827"/>
    <x v="154"/>
    <s v="Sheetal"/>
    <x v="2"/>
    <x v="18"/>
    <n v="156"/>
    <n v="21"/>
    <n v="3"/>
    <n v="468"/>
    <n v="489"/>
    <x v="0"/>
    <x v="10"/>
    <n v="1078"/>
    <n v="3"/>
    <n v="2"/>
    <n v="3"/>
    <x v="5"/>
  </r>
  <r>
    <s v="B-25828"/>
    <x v="155"/>
    <s v="Nikita"/>
    <x v="11"/>
    <x v="11"/>
    <n v="902"/>
    <n v="141"/>
    <n v="12"/>
    <n v="10824"/>
    <n v="10965"/>
    <x v="2"/>
    <x v="4"/>
    <n v="1077"/>
    <n v="3"/>
    <n v="4"/>
    <n v="4"/>
    <x v="4"/>
  </r>
  <r>
    <s v="B-25829"/>
    <x v="156"/>
    <s v="Apoorva"/>
    <x v="12"/>
    <x v="11"/>
    <n v="345"/>
    <n v="38"/>
    <n v="7"/>
    <n v="2415"/>
    <n v="2453"/>
    <x v="2"/>
    <x v="11"/>
    <n v="1076"/>
    <n v="3"/>
    <n v="3"/>
    <n v="3"/>
    <x v="1"/>
  </r>
  <r>
    <s v="B-25830"/>
    <x v="157"/>
    <s v="Aastha"/>
    <x v="13"/>
    <x v="12"/>
    <n v="3276"/>
    <n v="873"/>
    <n v="28"/>
    <n v="91728"/>
    <n v="92601"/>
    <x v="2"/>
    <x v="11"/>
    <n v="1075"/>
    <n v="3"/>
    <n v="5"/>
    <n v="5"/>
    <x v="7"/>
  </r>
  <r>
    <s v="B-25831"/>
    <x v="158"/>
    <s v="Mahima"/>
    <x v="14"/>
    <x v="13"/>
    <n v="693"/>
    <n v="254"/>
    <n v="6"/>
    <n v="4158"/>
    <n v="4412"/>
    <x v="2"/>
    <x v="4"/>
    <n v="1074"/>
    <n v="3"/>
    <n v="3"/>
    <n v="4"/>
    <x v="6"/>
  </r>
  <r>
    <s v="B-25832"/>
    <x v="159"/>
    <s v="Harshita"/>
    <x v="1"/>
    <x v="17"/>
    <n v="504"/>
    <n v="116"/>
    <n v="3"/>
    <n v="1512"/>
    <n v="1628"/>
    <x v="0"/>
    <x v="0"/>
    <n v="1073"/>
    <n v="3"/>
    <n v="2"/>
    <n v="4"/>
    <x v="1"/>
  </r>
  <r>
    <s v="B-25833"/>
    <x v="160"/>
    <s v="Krishna"/>
    <x v="2"/>
    <x v="18"/>
    <n v="145"/>
    <n v="47"/>
    <n v="17"/>
    <n v="2465"/>
    <n v="2512"/>
    <x v="2"/>
    <x v="11"/>
    <n v="1072"/>
    <n v="3"/>
    <n v="5"/>
    <n v="3"/>
    <x v="4"/>
  </r>
  <r>
    <s v="B-25834"/>
    <x v="160"/>
    <s v="Ananya"/>
    <x v="17"/>
    <x v="16"/>
    <n v="16"/>
    <n v="5"/>
    <n v="1"/>
    <n v="16"/>
    <n v="21"/>
    <x v="2"/>
    <x v="12"/>
    <n v="1072"/>
    <n v="3"/>
    <n v="2"/>
    <n v="2"/>
    <x v="2"/>
  </r>
  <r>
    <s v="B-25835"/>
    <x v="160"/>
    <s v="Moumita"/>
    <x v="0"/>
    <x v="0"/>
    <n v="234"/>
    <n v="39"/>
    <n v="10"/>
    <n v="2340"/>
    <n v="2379"/>
    <x v="2"/>
    <x v="6"/>
    <n v="1072"/>
    <n v="3"/>
    <n v="4"/>
    <n v="3"/>
    <x v="6"/>
  </r>
  <r>
    <s v="B-25836"/>
    <x v="160"/>
    <s v="Arti"/>
    <x v="1"/>
    <x v="1"/>
    <n v="1298"/>
    <n v="65"/>
    <n v="9"/>
    <n v="11682"/>
    <n v="11747"/>
    <x v="1"/>
    <x v="9"/>
    <n v="1072"/>
    <n v="3"/>
    <n v="4"/>
    <n v="5"/>
    <x v="0"/>
  </r>
  <r>
    <s v="B-25837"/>
    <x v="160"/>
    <s v="Palak"/>
    <x v="1"/>
    <x v="17"/>
    <n v="263"/>
    <n v="50"/>
    <n v="5"/>
    <n v="1315"/>
    <n v="1365"/>
    <x v="2"/>
    <x v="12"/>
    <n v="1072"/>
    <n v="3"/>
    <n v="3"/>
    <n v="3"/>
    <x v="1"/>
  </r>
  <r>
    <s v="B-25838"/>
    <x v="160"/>
    <s v="Sanjana"/>
    <x v="2"/>
    <x v="18"/>
    <n v="1267"/>
    <n v="390"/>
    <n v="18"/>
    <n v="22806"/>
    <n v="23196"/>
    <x v="2"/>
    <x v="11"/>
    <n v="1072"/>
    <n v="3"/>
    <n v="5"/>
    <n v="5"/>
    <x v="7"/>
  </r>
  <r>
    <s v="B-25839"/>
    <x v="161"/>
    <s v="Pranjali"/>
    <x v="4"/>
    <x v="4"/>
    <n v="1250"/>
    <n v="486"/>
    <n v="7"/>
    <n v="8750"/>
    <n v="9236"/>
    <x v="2"/>
    <x v="4"/>
    <n v="1071"/>
    <n v="3"/>
    <n v="3"/>
    <n v="5"/>
    <x v="4"/>
  </r>
  <r>
    <s v="B-25840"/>
    <x v="162"/>
    <s v="Sneha"/>
    <x v="5"/>
    <x v="5"/>
    <n v="806"/>
    <n v="199"/>
    <n v="10"/>
    <n v="8060"/>
    <n v="8259"/>
    <x v="0"/>
    <x v="0"/>
    <n v="1071"/>
    <n v="3"/>
    <n v="4"/>
    <n v="4"/>
    <x v="4"/>
  </r>
  <r>
    <s v="B-25841"/>
    <x v="163"/>
    <s v="Ashvini"/>
    <x v="1"/>
    <x v="17"/>
    <n v="22"/>
    <n v="11"/>
    <n v="2"/>
    <n v="44"/>
    <n v="55"/>
    <x v="2"/>
    <x v="13"/>
    <n v="1070"/>
    <n v="3"/>
    <n v="2"/>
    <n v="2"/>
    <x v="2"/>
  </r>
  <r>
    <s v="B-25842"/>
    <x v="164"/>
    <s v="Sheetal"/>
    <x v="2"/>
    <x v="18"/>
    <n v="1543"/>
    <n v="370"/>
    <n v="8"/>
    <n v="12344"/>
    <n v="12714"/>
    <x v="1"/>
    <x v="9"/>
    <n v="1069"/>
    <n v="3"/>
    <n v="3"/>
    <n v="5"/>
    <x v="4"/>
  </r>
  <r>
    <s v="B-25843"/>
    <x v="165"/>
    <s v="Mrunal"/>
    <x v="1"/>
    <x v="17"/>
    <n v="582"/>
    <n v="117"/>
    <n v="19"/>
    <n v="11058"/>
    <n v="11175"/>
    <x v="2"/>
    <x v="13"/>
    <n v="1068"/>
    <n v="3"/>
    <n v="5"/>
    <n v="4"/>
    <x v="0"/>
  </r>
  <r>
    <s v="B-25844"/>
    <x v="165"/>
    <s v="Swati"/>
    <x v="2"/>
    <x v="18"/>
    <n v="86"/>
    <n v="8"/>
    <n v="2"/>
    <n v="172"/>
    <n v="180"/>
    <x v="2"/>
    <x v="4"/>
    <n v="1068"/>
    <n v="3"/>
    <n v="2"/>
    <n v="2"/>
    <x v="2"/>
  </r>
  <r>
    <s v="B-25845"/>
    <x v="165"/>
    <s v="Snel"/>
    <x v="10"/>
    <x v="10"/>
    <n v="1245"/>
    <n v="451"/>
    <n v="15"/>
    <n v="18675"/>
    <n v="19126"/>
    <x v="1"/>
    <x v="1"/>
    <n v="1068"/>
    <n v="3"/>
    <n v="4"/>
    <n v="4"/>
    <x v="4"/>
  </r>
  <r>
    <s v="B-25846"/>
    <x v="165"/>
    <s v="Soodesh"/>
    <x v="11"/>
    <x v="11"/>
    <n v="94"/>
    <n v="7"/>
    <n v="7"/>
    <n v="658"/>
    <n v="665"/>
    <x v="2"/>
    <x v="6"/>
    <n v="1068"/>
    <n v="3"/>
    <n v="3"/>
    <n v="2"/>
    <x v="5"/>
  </r>
  <r>
    <s v="B-25847"/>
    <x v="165"/>
    <s v="Aniket"/>
    <x v="12"/>
    <x v="11"/>
    <n v="907"/>
    <n v="296"/>
    <n v="12"/>
    <n v="10884"/>
    <n v="11180"/>
    <x v="1"/>
    <x v="9"/>
    <n v="1068"/>
    <n v="3"/>
    <n v="4"/>
    <n v="4"/>
    <x v="4"/>
  </r>
  <r>
    <s v="B-25848"/>
    <x v="165"/>
    <s v="Rohan"/>
    <x v="13"/>
    <x v="12"/>
    <n v="811"/>
    <n v="79"/>
    <n v="11"/>
    <n v="8921"/>
    <n v="9000"/>
    <x v="0"/>
    <x v="14"/>
    <n v="1068"/>
    <n v="3"/>
    <n v="4"/>
    <n v="4"/>
    <x v="4"/>
  </r>
  <r>
    <s v="B-25849"/>
    <x v="166"/>
    <s v="K"/>
    <x v="14"/>
    <x v="13"/>
    <n v="336"/>
    <n v="123"/>
    <n v="3"/>
    <n v="1008"/>
    <n v="1131"/>
    <x v="1"/>
    <x v="1"/>
    <n v="1067"/>
    <n v="3"/>
    <n v="2"/>
    <n v="3"/>
    <x v="5"/>
  </r>
  <r>
    <s v="B-25850"/>
    <x v="167"/>
    <s v="Abhishek"/>
    <x v="15"/>
    <x v="14"/>
    <n v="2393"/>
    <n v="685"/>
    <n v="36"/>
    <n v="86148"/>
    <n v="86833"/>
    <x v="2"/>
    <x v="3"/>
    <n v="1066"/>
    <n v="3"/>
    <n v="5"/>
    <n v="5"/>
    <x v="7"/>
  </r>
  <r>
    <s v="B-25851"/>
    <x v="168"/>
    <s v="Kushal"/>
    <x v="16"/>
    <x v="15"/>
    <n v="1383"/>
    <n v="343"/>
    <n v="39"/>
    <n v="53937"/>
    <n v="54280"/>
    <x v="2"/>
    <x v="11"/>
    <n v="1065"/>
    <n v="4"/>
    <n v="5"/>
    <n v="5"/>
    <x v="8"/>
  </r>
  <r>
    <s v="B-25852"/>
    <x v="169"/>
    <s v="Soumyabrata"/>
    <x v="17"/>
    <x v="16"/>
    <n v="1510"/>
    <n v="290"/>
    <n v="19"/>
    <n v="28690"/>
    <n v="28980"/>
    <x v="1"/>
    <x v="9"/>
    <n v="1064"/>
    <n v="4"/>
    <n v="5"/>
    <n v="5"/>
    <x v="8"/>
  </r>
  <r>
    <s v="B-25853"/>
    <x v="170"/>
    <s v="Gaurav"/>
    <x v="0"/>
    <x v="0"/>
    <n v="3208"/>
    <n v="970"/>
    <n v="32"/>
    <n v="102656"/>
    <n v="103626"/>
    <x v="2"/>
    <x v="13"/>
    <n v="1063"/>
    <n v="4"/>
    <n v="5"/>
    <n v="5"/>
    <x v="8"/>
  </r>
  <r>
    <s v="B-25854"/>
    <x v="170"/>
    <s v="Shubham"/>
    <x v="1"/>
    <x v="1"/>
    <n v="1565"/>
    <n v="526"/>
    <n v="37"/>
    <n v="57905"/>
    <n v="58431"/>
    <x v="2"/>
    <x v="12"/>
    <n v="1063"/>
    <n v="4"/>
    <n v="5"/>
    <n v="5"/>
    <x v="8"/>
  </r>
  <r>
    <s v="B-25855"/>
    <x v="170"/>
    <s v="Abhijeet"/>
    <x v="2"/>
    <x v="2"/>
    <n v="4613"/>
    <n v="1432"/>
    <n v="32"/>
    <n v="147616"/>
    <n v="149048"/>
    <x v="1"/>
    <x v="9"/>
    <n v="1063"/>
    <n v="4"/>
    <n v="5"/>
    <n v="5"/>
    <x v="8"/>
  </r>
  <r>
    <s v="B-25856"/>
    <x v="171"/>
    <s v="Abhijeet"/>
    <x v="1"/>
    <x v="17"/>
    <n v="1078"/>
    <n v="130"/>
    <n v="13"/>
    <n v="14014"/>
    <n v="14144"/>
    <x v="2"/>
    <x v="12"/>
    <n v="1061"/>
    <n v="4"/>
    <n v="4"/>
    <n v="4"/>
    <x v="0"/>
  </r>
  <r>
    <s v="B-25857"/>
    <x v="171"/>
    <s v="Anand"/>
    <x v="2"/>
    <x v="18"/>
    <n v="1149"/>
    <n v="264"/>
    <n v="14"/>
    <n v="16086"/>
    <n v="16350"/>
    <x v="1"/>
    <x v="15"/>
    <n v="1061"/>
    <n v="4"/>
    <n v="4"/>
    <n v="4"/>
    <x v="0"/>
  </r>
  <r>
    <s v="B-25858"/>
    <x v="172"/>
    <s v="Swapnil"/>
    <x v="1"/>
    <x v="17"/>
    <n v="3395"/>
    <n v="868"/>
    <n v="34"/>
    <n v="115430"/>
    <n v="116298"/>
    <x v="2"/>
    <x v="11"/>
    <n v="1058"/>
    <n v="4"/>
    <n v="5"/>
    <n v="5"/>
    <x v="8"/>
  </r>
  <r>
    <s v="B-25859"/>
    <x v="173"/>
    <s v="Chikku"/>
    <x v="2"/>
    <x v="18"/>
    <n v="724"/>
    <n v="253"/>
    <n v="2"/>
    <n v="1448"/>
    <n v="1701"/>
    <x v="0"/>
    <x v="0"/>
    <n v="1057"/>
    <n v="4"/>
    <n v="2"/>
    <n v="4"/>
    <x v="6"/>
  </r>
  <r>
    <s v="B-25860"/>
    <x v="174"/>
    <s v="Akshay"/>
    <x v="7"/>
    <x v="7"/>
    <n v="112"/>
    <n v="24"/>
    <n v="3"/>
    <n v="336"/>
    <n v="360"/>
    <x v="2"/>
    <x v="16"/>
    <n v="1056"/>
    <n v="4"/>
    <n v="2"/>
    <n v="2"/>
    <x v="5"/>
  </r>
  <r>
    <s v="B-25861"/>
    <x v="174"/>
    <s v="Aayush"/>
    <x v="8"/>
    <x v="8"/>
    <n v="556"/>
    <n v="-38"/>
    <n v="18"/>
    <n v="10008"/>
    <n v="9970"/>
    <x v="2"/>
    <x v="4"/>
    <n v="1056"/>
    <n v="4"/>
    <n v="5"/>
    <n v="4"/>
    <x v="7"/>
  </r>
  <r>
    <s v="B-25862"/>
    <x v="174"/>
    <s v="Amol"/>
    <x v="9"/>
    <x v="9"/>
    <n v="2262"/>
    <n v="745"/>
    <n v="12"/>
    <n v="27144"/>
    <n v="27889"/>
    <x v="0"/>
    <x v="0"/>
    <n v="1056"/>
    <n v="4"/>
    <n v="4"/>
    <n v="5"/>
    <x v="7"/>
  </r>
  <r>
    <s v="B-25863"/>
    <x v="174"/>
    <s v="Manibalan"/>
    <x v="10"/>
    <x v="10"/>
    <n v="189"/>
    <n v="87"/>
    <n v="7"/>
    <n v="1323"/>
    <n v="1410"/>
    <x v="2"/>
    <x v="12"/>
    <n v="1056"/>
    <n v="4"/>
    <n v="3"/>
    <n v="3"/>
    <x v="6"/>
  </r>
  <r>
    <s v="B-25864"/>
    <x v="174"/>
    <s v="Aromal"/>
    <x v="1"/>
    <x v="17"/>
    <n v="166"/>
    <n v="28"/>
    <n v="9"/>
    <n v="1494"/>
    <n v="1522"/>
    <x v="2"/>
    <x v="12"/>
    <n v="1056"/>
    <n v="4"/>
    <n v="4"/>
    <n v="3"/>
    <x v="4"/>
  </r>
  <r>
    <s v="B-25865"/>
    <x v="174"/>
    <s v="Arun"/>
    <x v="2"/>
    <x v="18"/>
    <n v="85"/>
    <n v="-1"/>
    <n v="3"/>
    <n v="255"/>
    <n v="254"/>
    <x v="2"/>
    <x v="4"/>
    <n v="1056"/>
    <n v="4"/>
    <n v="2"/>
    <n v="2"/>
    <x v="5"/>
  </r>
  <r>
    <s v="B-25866"/>
    <x v="175"/>
    <s v="Komal"/>
    <x v="13"/>
    <x v="12"/>
    <n v="51"/>
    <n v="14"/>
    <n v="2"/>
    <n v="102"/>
    <n v="116"/>
    <x v="2"/>
    <x v="12"/>
    <n v="1055"/>
    <n v="4"/>
    <n v="2"/>
    <n v="2"/>
    <x v="5"/>
  </r>
  <r>
    <s v="B-25867"/>
    <x v="176"/>
    <s v="Ankit"/>
    <x v="14"/>
    <x v="13"/>
    <n v="434"/>
    <n v="52"/>
    <n v="13"/>
    <n v="5642"/>
    <n v="5694"/>
    <x v="2"/>
    <x v="12"/>
    <n v="1054"/>
    <n v="4"/>
    <n v="4"/>
    <n v="4"/>
    <x v="0"/>
  </r>
  <r>
    <s v="B-25868"/>
    <x v="177"/>
    <s v="Vikash"/>
    <x v="15"/>
    <x v="14"/>
    <n v="1350"/>
    <n v="278"/>
    <n v="5"/>
    <n v="6750"/>
    <n v="7028"/>
    <x v="1"/>
    <x v="15"/>
    <n v="1053"/>
    <n v="4"/>
    <n v="3"/>
    <n v="5"/>
    <x v="0"/>
  </r>
  <r>
    <s v="B-25869"/>
    <x v="178"/>
    <s v="Parakh"/>
    <x v="16"/>
    <x v="15"/>
    <n v="86"/>
    <n v="9"/>
    <n v="3"/>
    <n v="258"/>
    <n v="267"/>
    <x v="2"/>
    <x v="4"/>
    <n v="1052"/>
    <n v="4"/>
    <n v="2"/>
    <n v="2"/>
    <x v="5"/>
  </r>
  <r>
    <s v="B-25870"/>
    <x v="179"/>
    <s v="Pranav"/>
    <x v="17"/>
    <x v="16"/>
    <n v="1385"/>
    <n v="208"/>
    <n v="20"/>
    <n v="27700"/>
    <n v="27908"/>
    <x v="2"/>
    <x v="16"/>
    <n v="1051"/>
    <n v="4"/>
    <n v="5"/>
    <n v="5"/>
    <x v="8"/>
  </r>
  <r>
    <s v="B-25871"/>
    <x v="180"/>
    <s v="Gunjal"/>
    <x v="0"/>
    <x v="19"/>
    <n v="118"/>
    <n v="25"/>
    <n v="4"/>
    <n v="472"/>
    <n v="497"/>
    <x v="2"/>
    <x v="11"/>
    <n v="1050"/>
    <n v="4"/>
    <n v="3"/>
    <n v="2"/>
    <x v="1"/>
  </r>
  <r>
    <s v="B-25872"/>
    <x v="181"/>
    <s v="Saurabh"/>
    <x v="1"/>
    <x v="17"/>
    <n v="57"/>
    <n v="27"/>
    <n v="2"/>
    <n v="114"/>
    <n v="141"/>
    <x v="2"/>
    <x v="5"/>
    <n v="1049"/>
    <n v="4"/>
    <n v="2"/>
    <n v="2"/>
    <x v="5"/>
  </r>
  <r>
    <s v="B-25873"/>
    <x v="182"/>
    <s v="Divyeta"/>
    <x v="2"/>
    <x v="18"/>
    <n v="1757"/>
    <n v="455"/>
    <n v="11"/>
    <n v="19327"/>
    <n v="19782"/>
    <x v="2"/>
    <x v="12"/>
    <n v="1048"/>
    <n v="4"/>
    <n v="4"/>
    <n v="5"/>
    <x v="7"/>
  </r>
  <r>
    <s v="B-25874"/>
    <x v="183"/>
    <s v="Megha"/>
    <x v="3"/>
    <x v="20"/>
    <n v="124"/>
    <n v="54"/>
    <n v="5"/>
    <n v="620"/>
    <n v="674"/>
    <x v="2"/>
    <x v="3"/>
    <n v="1047"/>
    <n v="4"/>
    <n v="3"/>
    <n v="3"/>
    <x v="6"/>
  </r>
  <r>
    <s v="B-25875"/>
    <x v="183"/>
    <s v="Divyeshkumar"/>
    <x v="8"/>
    <x v="21"/>
    <n v="248"/>
    <n v="8"/>
    <n v="2"/>
    <n v="496"/>
    <n v="504"/>
    <x v="2"/>
    <x v="4"/>
    <n v="1047"/>
    <n v="4"/>
    <n v="2"/>
    <n v="3"/>
    <x v="1"/>
  </r>
  <r>
    <s v="B-25876"/>
    <x v="183"/>
    <s v="Bhosale"/>
    <x v="11"/>
    <x v="22"/>
    <n v="282"/>
    <n v="14"/>
    <n v="4"/>
    <n v="1128"/>
    <n v="1142"/>
    <x v="2"/>
    <x v="2"/>
    <n v="1047"/>
    <n v="4"/>
    <n v="3"/>
    <n v="3"/>
    <x v="6"/>
  </r>
  <r>
    <s v="B-25877"/>
    <x v="183"/>
    <s v="Dashyam"/>
    <x v="0"/>
    <x v="19"/>
    <n v="1430"/>
    <n v="609"/>
    <n v="9"/>
    <n v="12870"/>
    <n v="13479"/>
    <x v="2"/>
    <x v="2"/>
    <n v="1047"/>
    <n v="4"/>
    <n v="4"/>
    <n v="5"/>
    <x v="7"/>
  </r>
  <r>
    <s v="B-25878"/>
    <x v="183"/>
    <s v="Mrinal"/>
    <x v="1"/>
    <x v="17"/>
    <n v="1895"/>
    <n v="672"/>
    <n v="26"/>
    <n v="49270"/>
    <n v="49942"/>
    <x v="0"/>
    <x v="14"/>
    <n v="1047"/>
    <n v="4"/>
    <n v="5"/>
    <n v="5"/>
    <x v="8"/>
  </r>
  <r>
    <s v="B-25879"/>
    <x v="183"/>
    <s v="Siddharth"/>
    <x v="2"/>
    <x v="18"/>
    <n v="57"/>
    <n v="28"/>
    <n v="2"/>
    <n v="114"/>
    <n v="142"/>
    <x v="2"/>
    <x v="16"/>
    <n v="1047"/>
    <n v="4"/>
    <n v="2"/>
    <n v="2"/>
    <x v="5"/>
  </r>
  <r>
    <s v="B-25880"/>
    <x v="183"/>
    <s v="Apoorv"/>
    <x v="3"/>
    <x v="20"/>
    <n v="108"/>
    <n v="37"/>
    <n v="2"/>
    <n v="216"/>
    <n v="253"/>
    <x v="2"/>
    <x v="12"/>
    <n v="1047"/>
    <n v="4"/>
    <n v="2"/>
    <n v="2"/>
    <x v="5"/>
  </r>
  <r>
    <s v="B-25881"/>
    <x v="184"/>
    <s v="Pooja"/>
    <x v="8"/>
    <x v="21"/>
    <n v="5809"/>
    <n v="400"/>
    <n v="23"/>
    <n v="133607"/>
    <n v="134007"/>
    <x v="2"/>
    <x v="11"/>
    <n v="1046"/>
    <n v="4"/>
    <n v="5"/>
    <n v="5"/>
    <x v="8"/>
  </r>
  <r>
    <s v="B-25882"/>
    <x v="185"/>
    <s v="Masurkar"/>
    <x v="11"/>
    <x v="22"/>
    <n v="121"/>
    <n v="19"/>
    <n v="4"/>
    <n v="484"/>
    <n v="503"/>
    <x v="2"/>
    <x v="12"/>
    <n v="1045"/>
    <n v="4"/>
    <n v="3"/>
    <n v="2"/>
    <x v="1"/>
  </r>
  <r>
    <s v="B-25883"/>
    <x v="186"/>
    <s v="Saptadeep"/>
    <x v="0"/>
    <x v="19"/>
    <n v="404"/>
    <n v="80"/>
    <n v="22"/>
    <n v="8888"/>
    <n v="8968"/>
    <x v="2"/>
    <x v="11"/>
    <n v="1044"/>
    <n v="4"/>
    <n v="5"/>
    <n v="3"/>
    <x v="0"/>
  </r>
  <r>
    <s v="B-25884"/>
    <x v="187"/>
    <s v="Sumeet"/>
    <x v="1"/>
    <x v="17"/>
    <n v="24"/>
    <n v="2"/>
    <n v="4"/>
    <n v="96"/>
    <n v="98"/>
    <x v="2"/>
    <x v="11"/>
    <n v="1043"/>
    <n v="4"/>
    <n v="3"/>
    <n v="2"/>
    <x v="1"/>
  </r>
  <r>
    <s v="B-25885"/>
    <x v="187"/>
    <s v="Shatayu"/>
    <x v="2"/>
    <x v="18"/>
    <n v="1571"/>
    <n v="421"/>
    <n v="13"/>
    <n v="20423"/>
    <n v="20844"/>
    <x v="2"/>
    <x v="5"/>
    <n v="1043"/>
    <n v="4"/>
    <n v="4"/>
    <n v="5"/>
    <x v="7"/>
  </r>
  <r>
    <s v="B-25886"/>
    <x v="187"/>
    <s v="Brijesh"/>
    <x v="3"/>
    <x v="20"/>
    <n v="761"/>
    <n v="139"/>
    <n v="13"/>
    <n v="9893"/>
    <n v="10032"/>
    <x v="2"/>
    <x v="12"/>
    <n v="1043"/>
    <n v="4"/>
    <n v="4"/>
    <n v="4"/>
    <x v="0"/>
  </r>
  <r>
    <s v="B-25887"/>
    <x v="188"/>
    <s v="Vedant"/>
    <x v="8"/>
    <x v="21"/>
    <n v="2208"/>
    <n v="240"/>
    <n v="12"/>
    <n v="26496"/>
    <n v="26736"/>
    <x v="2"/>
    <x v="5"/>
    <n v="1040"/>
    <n v="4"/>
    <n v="4"/>
    <n v="5"/>
    <x v="7"/>
  </r>
  <r>
    <s v="B-25888"/>
    <x v="189"/>
    <s v="Rohan"/>
    <x v="11"/>
    <x v="22"/>
    <n v="887"/>
    <n v="219"/>
    <n v="9"/>
    <n v="7983"/>
    <n v="8202"/>
    <x v="2"/>
    <x v="11"/>
    <n v="1039"/>
    <n v="4"/>
    <n v="4"/>
    <n v="4"/>
    <x v="0"/>
  </r>
  <r>
    <s v="B-25889"/>
    <x v="190"/>
    <s v="Abhishek"/>
    <x v="0"/>
    <x v="19"/>
    <n v="264"/>
    <n v="64"/>
    <n v="12"/>
    <n v="3168"/>
    <n v="3232"/>
    <x v="2"/>
    <x v="16"/>
    <n v="1038"/>
    <n v="4"/>
    <n v="4"/>
    <n v="3"/>
    <x v="4"/>
  </r>
  <r>
    <s v="B-25890"/>
    <x v="191"/>
    <s v="Divyansha"/>
    <x v="1"/>
    <x v="17"/>
    <n v="465"/>
    <n v="207"/>
    <n v="9"/>
    <n v="4185"/>
    <n v="4392"/>
    <x v="2"/>
    <x v="4"/>
    <n v="1037"/>
    <n v="4"/>
    <n v="4"/>
    <n v="4"/>
    <x v="0"/>
  </r>
  <r>
    <s v="B-25891"/>
    <x v="191"/>
    <s v="Shivani"/>
    <x v="2"/>
    <x v="18"/>
    <n v="243"/>
    <n v="79"/>
    <n v="13"/>
    <n v="3159"/>
    <n v="3238"/>
    <x v="2"/>
    <x v="11"/>
    <n v="1037"/>
    <n v="4"/>
    <n v="4"/>
    <n v="3"/>
    <x v="4"/>
  </r>
  <r>
    <s v="B-25892"/>
    <x v="191"/>
    <s v="Aditi"/>
    <x v="3"/>
    <x v="20"/>
    <n v="139"/>
    <n v="30"/>
    <n v="3"/>
    <n v="417"/>
    <n v="447"/>
    <x v="2"/>
    <x v="5"/>
    <n v="1037"/>
    <n v="4"/>
    <n v="2"/>
    <n v="3"/>
    <x v="1"/>
  </r>
  <r>
    <s v="B-25893"/>
    <x v="191"/>
    <s v="Aashna"/>
    <x v="8"/>
    <x v="21"/>
    <n v="1931"/>
    <n v="376"/>
    <n v="32"/>
    <n v="61792"/>
    <n v="62168"/>
    <x v="2"/>
    <x v="12"/>
    <n v="1037"/>
    <n v="4"/>
    <n v="5"/>
    <n v="5"/>
    <x v="8"/>
  </r>
  <r>
    <s v="B-25894"/>
    <x v="191"/>
    <s v="Monu"/>
    <x v="11"/>
    <x v="22"/>
    <n v="1246"/>
    <n v="62"/>
    <n v="3"/>
    <n v="3738"/>
    <n v="3800"/>
    <x v="0"/>
    <x v="0"/>
    <n v="1037"/>
    <n v="4"/>
    <n v="2"/>
    <n v="5"/>
    <x v="4"/>
  </r>
  <r>
    <s v="B-25895"/>
    <x v="191"/>
    <s v="Sathya"/>
    <x v="0"/>
    <x v="19"/>
    <n v="388"/>
    <n v="93"/>
    <n v="2"/>
    <n v="776"/>
    <n v="869"/>
    <x v="0"/>
    <x v="0"/>
    <n v="1037"/>
    <n v="4"/>
    <n v="2"/>
    <n v="3"/>
    <x v="1"/>
  </r>
  <r>
    <s v="B-25896"/>
    <x v="192"/>
    <s v="Aman"/>
    <x v="1"/>
    <x v="17"/>
    <n v="755"/>
    <n v="190"/>
    <n v="25"/>
    <n v="18875"/>
    <n v="19065"/>
    <x v="2"/>
    <x v="13"/>
    <n v="1036"/>
    <n v="4"/>
    <n v="5"/>
    <n v="4"/>
    <x v="7"/>
  </r>
  <r>
    <s v="B-25897"/>
    <x v="193"/>
    <s v="Rohan"/>
    <x v="2"/>
    <x v="18"/>
    <n v="834"/>
    <n v="239"/>
    <n v="17"/>
    <n v="14178"/>
    <n v="14417"/>
    <x v="2"/>
    <x v="12"/>
    <n v="1035"/>
    <n v="4"/>
    <n v="5"/>
    <n v="4"/>
    <x v="7"/>
  </r>
  <r>
    <s v="B-25898"/>
    <x v="194"/>
    <s v="Abhishek"/>
    <x v="3"/>
    <x v="20"/>
    <n v="2866"/>
    <n v="394"/>
    <n v="24"/>
    <n v="68784"/>
    <n v="69178"/>
    <x v="2"/>
    <x v="6"/>
    <n v="1034"/>
    <n v="4"/>
    <n v="5"/>
    <n v="5"/>
    <x v="8"/>
  </r>
  <r>
    <s v="B-25899"/>
    <x v="195"/>
    <s v="Aishwarya"/>
    <x v="8"/>
    <x v="21"/>
    <n v="939"/>
    <n v="41"/>
    <n v="9"/>
    <n v="8451"/>
    <n v="8492"/>
    <x v="2"/>
    <x v="6"/>
    <n v="1033"/>
    <n v="4"/>
    <n v="4"/>
    <n v="4"/>
    <x v="0"/>
  </r>
  <r>
    <s v="B-25900"/>
    <x v="196"/>
    <s v="Anand"/>
    <x v="11"/>
    <x v="22"/>
    <n v="365"/>
    <n v="132"/>
    <n v="8"/>
    <n v="2920"/>
    <n v="3052"/>
    <x v="2"/>
    <x v="6"/>
    <n v="1032"/>
    <n v="4"/>
    <n v="3"/>
    <n v="3"/>
    <x v="6"/>
  </r>
  <r>
    <s v="B-25901"/>
    <x v="197"/>
    <s v="Suraj"/>
    <x v="0"/>
    <x v="19"/>
    <n v="468"/>
    <n v="95"/>
    <n v="10"/>
    <n v="4680"/>
    <n v="4775"/>
    <x v="2"/>
    <x v="11"/>
    <n v="1031"/>
    <n v="4"/>
    <n v="4"/>
    <n v="4"/>
    <x v="0"/>
  </r>
  <r>
    <s v="B-25902"/>
    <x v="197"/>
    <s v="Ishpreet"/>
    <x v="1"/>
    <x v="17"/>
    <n v="3003"/>
    <n v="243"/>
    <n v="23"/>
    <n v="69069"/>
    <n v="69312"/>
    <x v="2"/>
    <x v="4"/>
    <n v="1031"/>
    <n v="4"/>
    <n v="5"/>
    <n v="5"/>
    <x v="8"/>
  </r>
  <r>
    <s v="B-25903"/>
    <x v="197"/>
    <s v="Amlan"/>
    <x v="2"/>
    <x v="18"/>
    <n v="1210"/>
    <n v="287"/>
    <n v="26"/>
    <n v="31460"/>
    <n v="31747"/>
    <x v="1"/>
    <x v="15"/>
    <n v="1031"/>
    <n v="4"/>
    <n v="5"/>
    <n v="4"/>
    <x v="7"/>
  </r>
  <r>
    <s v="B-25904"/>
    <x v="197"/>
    <s v="Swapnil"/>
    <x v="18"/>
    <x v="23"/>
    <n v="954"/>
    <n v="143"/>
    <n v="4"/>
    <n v="3816"/>
    <n v="3959"/>
    <x v="0"/>
    <x v="0"/>
    <n v="1031"/>
    <n v="4"/>
    <n v="3"/>
    <n v="4"/>
    <x v="4"/>
  </r>
  <r>
    <s v="B-25905"/>
    <x v="198"/>
    <s v="Bhargav"/>
    <x v="2"/>
    <x v="23"/>
    <n v="152"/>
    <n v="50"/>
    <n v="6"/>
    <n v="912"/>
    <n v="962"/>
    <x v="2"/>
    <x v="12"/>
    <n v="1030"/>
    <n v="4"/>
    <n v="3"/>
    <n v="3"/>
    <x v="6"/>
  </r>
  <r>
    <s v="B-25906"/>
    <x v="198"/>
    <s v="Abhijit"/>
    <x v="18"/>
    <x v="23"/>
    <n v="78"/>
    <n v="27"/>
    <n v="3"/>
    <n v="234"/>
    <n v="261"/>
    <x v="2"/>
    <x v="12"/>
    <n v="1030"/>
    <n v="4"/>
    <n v="2"/>
    <n v="2"/>
    <x v="5"/>
  </r>
  <r>
    <s v="B-25907"/>
    <x v="198"/>
    <s v="Jaydeep"/>
    <x v="2"/>
    <x v="2"/>
    <n v="30"/>
    <n v="11"/>
    <n v="5"/>
    <n v="150"/>
    <n v="161"/>
    <x v="2"/>
    <x v="11"/>
    <n v="1030"/>
    <n v="4"/>
    <n v="3"/>
    <n v="2"/>
    <x v="1"/>
  </r>
  <r>
    <s v="B-25908"/>
    <x v="199"/>
    <s v="Pradeep"/>
    <x v="18"/>
    <x v="23"/>
    <n v="179"/>
    <n v="25"/>
    <n v="5"/>
    <n v="895"/>
    <n v="920"/>
    <x v="2"/>
    <x v="16"/>
    <n v="1029"/>
    <n v="4"/>
    <n v="3"/>
    <n v="3"/>
    <x v="6"/>
  </r>
  <r>
    <s v="B-25909"/>
    <x v="200"/>
    <s v="Sujay"/>
    <x v="2"/>
    <x v="23"/>
    <n v="2233"/>
    <n v="450"/>
    <n v="16"/>
    <n v="35728"/>
    <n v="36178"/>
    <x v="2"/>
    <x v="4"/>
    <n v="1028"/>
    <n v="4"/>
    <n v="4"/>
    <n v="5"/>
    <x v="7"/>
  </r>
  <r>
    <s v="B-25910"/>
    <x v="201"/>
    <s v="Jay"/>
    <x v="18"/>
    <x v="23"/>
    <n v="3574"/>
    <n v="-265"/>
    <n v="29"/>
    <n v="103646"/>
    <n v="103381"/>
    <x v="2"/>
    <x v="5"/>
    <n v="1027"/>
    <n v="4"/>
    <n v="5"/>
    <n v="5"/>
    <x v="8"/>
  </r>
  <r>
    <s v="B-25911"/>
    <x v="202"/>
    <s v="Phalguni"/>
    <x v="2"/>
    <x v="2"/>
    <n v="40"/>
    <n v="15"/>
    <n v="1"/>
    <n v="40"/>
    <n v="55"/>
    <x v="2"/>
    <x v="16"/>
    <n v="1026"/>
    <n v="4"/>
    <n v="2"/>
    <n v="2"/>
    <x v="5"/>
  </r>
  <r>
    <s v="B-25912"/>
    <x v="203"/>
    <s v="Preksha"/>
    <x v="18"/>
    <x v="23"/>
    <n v="102"/>
    <n v="11"/>
    <n v="6"/>
    <n v="612"/>
    <n v="623"/>
    <x v="2"/>
    <x v="3"/>
    <n v="1025"/>
    <n v="4"/>
    <n v="3"/>
    <n v="2"/>
    <x v="1"/>
  </r>
  <r>
    <s v="B-25913"/>
    <x v="204"/>
    <s v="Geetanjali"/>
    <x v="2"/>
    <x v="23"/>
    <n v="103"/>
    <n v="21"/>
    <n v="7"/>
    <n v="721"/>
    <n v="742"/>
    <x v="2"/>
    <x v="12"/>
    <n v="1024"/>
    <n v="4"/>
    <n v="3"/>
    <n v="2"/>
    <x v="1"/>
  </r>
  <r>
    <s v="B-25914"/>
    <x v="205"/>
    <s v="Kajal"/>
    <x v="18"/>
    <x v="23"/>
    <n v="585"/>
    <n v="165"/>
    <n v="6"/>
    <n v="3510"/>
    <n v="3675"/>
    <x v="0"/>
    <x v="10"/>
    <n v="1023"/>
    <n v="4"/>
    <n v="3"/>
    <n v="4"/>
    <x v="4"/>
  </r>
  <r>
    <s v="B-25915"/>
    <x v="206"/>
    <s v="Sukruta"/>
    <x v="11"/>
    <x v="22"/>
    <n v="277"/>
    <n v="3"/>
    <n v="1"/>
    <n v="277"/>
    <n v="280"/>
    <x v="1"/>
    <x v="8"/>
    <n v="1022"/>
    <n v="4"/>
    <n v="2"/>
    <n v="3"/>
    <x v="1"/>
  </r>
  <r>
    <s v="B-25916"/>
    <x v="207"/>
    <s v="Utkarsh"/>
    <x v="0"/>
    <x v="19"/>
    <n v="80"/>
    <n v="26"/>
    <n v="9"/>
    <n v="720"/>
    <n v="746"/>
    <x v="2"/>
    <x v="13"/>
    <n v="1021"/>
    <n v="4"/>
    <n v="4"/>
    <n v="2"/>
    <x v="6"/>
  </r>
  <r>
    <s v="B-25917"/>
    <x v="208"/>
    <s v="Sanjay"/>
    <x v="1"/>
    <x v="17"/>
    <n v="100"/>
    <n v="12"/>
    <n v="2"/>
    <n v="200"/>
    <n v="212"/>
    <x v="2"/>
    <x v="3"/>
    <n v="1020"/>
    <n v="4"/>
    <n v="2"/>
    <n v="2"/>
    <x v="5"/>
  </r>
  <r>
    <s v="B-25918"/>
    <x v="209"/>
    <s v="Karandeep"/>
    <x v="2"/>
    <x v="18"/>
    <n v="244"/>
    <n v="122"/>
    <n v="5"/>
    <n v="1220"/>
    <n v="1342"/>
    <x v="0"/>
    <x v="14"/>
    <n v="1019"/>
    <n v="4"/>
    <n v="3"/>
    <n v="3"/>
    <x v="6"/>
  </r>
  <r>
    <s v="B-25919"/>
    <x v="210"/>
    <s v="Neha"/>
    <x v="3"/>
    <x v="20"/>
    <n v="3350"/>
    <n v="501"/>
    <n v="23"/>
    <n v="77050"/>
    <n v="77551"/>
    <x v="2"/>
    <x v="3"/>
    <n v="1018"/>
    <n v="4"/>
    <n v="5"/>
    <n v="5"/>
    <x v="8"/>
  </r>
  <r>
    <s v="B-25920"/>
    <x v="211"/>
    <s v="Jayanti"/>
    <x v="8"/>
    <x v="21"/>
    <n v="100"/>
    <n v="7"/>
    <n v="2"/>
    <n v="200"/>
    <n v="207"/>
    <x v="2"/>
    <x v="3"/>
    <n v="1017"/>
    <n v="4"/>
    <n v="2"/>
    <n v="2"/>
    <x v="5"/>
  </r>
  <r>
    <s v="B-25921"/>
    <x v="212"/>
    <s v="Sandra"/>
    <x v="11"/>
    <x v="22"/>
    <n v="325"/>
    <n v="-67"/>
    <n v="12"/>
    <n v="3900"/>
    <n v="3833"/>
    <x v="2"/>
    <x v="3"/>
    <n v="1016"/>
    <n v="4"/>
    <n v="4"/>
    <n v="3"/>
    <x v="4"/>
  </r>
  <r>
    <s v="B-25922"/>
    <x v="213"/>
    <s v="Akshata"/>
    <x v="0"/>
    <x v="19"/>
    <n v="52"/>
    <n v="18"/>
    <n v="2"/>
    <n v="104"/>
    <n v="122"/>
    <x v="2"/>
    <x v="12"/>
    <n v="1015"/>
    <n v="4"/>
    <n v="2"/>
    <n v="2"/>
    <x v="5"/>
  </r>
  <r>
    <s v="B-25923"/>
    <x v="214"/>
    <s v="Vishakha"/>
    <x v="1"/>
    <x v="17"/>
    <n v="4836"/>
    <n v="966"/>
    <n v="13"/>
    <n v="62868"/>
    <n v="63834"/>
    <x v="1"/>
    <x v="15"/>
    <n v="1014"/>
    <n v="4"/>
    <n v="4"/>
    <n v="5"/>
    <x v="7"/>
  </r>
  <r>
    <s v="B-25924"/>
    <x v="215"/>
    <s v="Prajakta"/>
    <x v="5"/>
    <x v="5"/>
    <n v="148"/>
    <n v="54"/>
    <n v="2"/>
    <n v="296"/>
    <n v="350"/>
    <x v="0"/>
    <x v="10"/>
    <n v="1013"/>
    <n v="4"/>
    <n v="2"/>
    <n v="3"/>
    <x v="1"/>
  </r>
  <r>
    <s v="B-25925"/>
    <x v="216"/>
    <s v="Shruti"/>
    <x v="1"/>
    <x v="17"/>
    <n v="1569"/>
    <n v="-15"/>
    <n v="7"/>
    <n v="10983"/>
    <n v="10968"/>
    <x v="2"/>
    <x v="12"/>
    <n v="1012"/>
    <n v="4"/>
    <n v="3"/>
    <n v="5"/>
    <x v="0"/>
  </r>
  <r>
    <s v="B-25926"/>
    <x v="217"/>
    <s v="Dipali"/>
    <x v="2"/>
    <x v="18"/>
    <n v="57"/>
    <n v="6"/>
    <n v="5"/>
    <n v="285"/>
    <n v="291"/>
    <x v="2"/>
    <x v="6"/>
    <n v="1011"/>
    <n v="4"/>
    <n v="3"/>
    <n v="2"/>
    <x v="1"/>
  </r>
  <r>
    <s v="B-25927"/>
    <x v="218"/>
    <s v="Shreya"/>
    <x v="8"/>
    <x v="8"/>
    <n v="200"/>
    <n v="7"/>
    <n v="4"/>
    <n v="800"/>
    <n v="807"/>
    <x v="1"/>
    <x v="8"/>
    <n v="1011"/>
    <n v="4"/>
    <n v="3"/>
    <n v="3"/>
    <x v="6"/>
  </r>
  <r>
    <s v="B-25928"/>
    <x v="219"/>
    <s v="Smriti"/>
    <x v="9"/>
    <x v="9"/>
    <n v="147"/>
    <n v="25"/>
    <n v="4"/>
    <n v="588"/>
    <n v="613"/>
    <x v="0"/>
    <x v="14"/>
    <n v="1010"/>
    <n v="4"/>
    <n v="3"/>
    <n v="3"/>
    <x v="6"/>
  </r>
  <r>
    <s v="B-25929"/>
    <x v="220"/>
    <s v="Girase"/>
    <x v="10"/>
    <x v="10"/>
    <n v="1678"/>
    <n v="316"/>
    <n v="9"/>
    <n v="15102"/>
    <n v="15418"/>
    <x v="0"/>
    <x v="0"/>
    <n v="1009"/>
    <n v="4"/>
    <n v="4"/>
    <n v="5"/>
    <x v="7"/>
  </r>
  <r>
    <s v="B-25930"/>
    <x v="221"/>
    <s v="Monica"/>
    <x v="11"/>
    <x v="11"/>
    <n v="1397"/>
    <n v="173"/>
    <n v="28"/>
    <n v="39116"/>
    <n v="39289"/>
    <x v="2"/>
    <x v="3"/>
    <n v="1008"/>
    <n v="4"/>
    <n v="5"/>
    <n v="5"/>
    <x v="8"/>
  </r>
  <r>
    <s v="B-25931"/>
    <x v="222"/>
    <s v="Sidharth"/>
    <x v="1"/>
    <x v="17"/>
    <n v="73"/>
    <n v="-36"/>
    <n v="3"/>
    <n v="219"/>
    <n v="183"/>
    <x v="0"/>
    <x v="10"/>
    <n v="1007"/>
    <n v="4"/>
    <n v="2"/>
    <n v="2"/>
    <x v="5"/>
  </r>
  <r>
    <s v="B-25932"/>
    <x v="222"/>
    <s v="Bhutekar"/>
    <x v="2"/>
    <x v="18"/>
    <n v="71"/>
    <n v="-14"/>
    <n v="4"/>
    <n v="284"/>
    <n v="270"/>
    <x v="0"/>
    <x v="14"/>
    <n v="1007"/>
    <n v="4"/>
    <n v="3"/>
    <n v="2"/>
    <x v="1"/>
  </r>
  <r>
    <s v="B-25933"/>
    <x v="222"/>
    <s v="Shikhar"/>
    <x v="1"/>
    <x v="17"/>
    <n v="700"/>
    <n v="-556"/>
    <n v="11"/>
    <n v="7700"/>
    <n v="7144"/>
    <x v="2"/>
    <x v="12"/>
    <n v="1007"/>
    <n v="4"/>
    <n v="4"/>
    <n v="4"/>
    <x v="0"/>
  </r>
  <r>
    <s v="B-25934"/>
    <x v="222"/>
    <s v="Rahul"/>
    <x v="2"/>
    <x v="18"/>
    <n v="105"/>
    <n v="33"/>
    <n v="6"/>
    <n v="630"/>
    <n v="663"/>
    <x v="2"/>
    <x v="4"/>
    <n v="1007"/>
    <n v="4"/>
    <n v="3"/>
    <n v="2"/>
    <x v="1"/>
  </r>
  <r>
    <s v="B-25935"/>
    <x v="222"/>
    <s v="Sudhir"/>
    <x v="16"/>
    <x v="15"/>
    <n v="1969"/>
    <n v="512"/>
    <n v="10"/>
    <n v="19690"/>
    <n v="20202"/>
    <x v="0"/>
    <x v="10"/>
    <n v="1007"/>
    <n v="4"/>
    <n v="4"/>
    <n v="5"/>
    <x v="7"/>
  </r>
  <r>
    <s v="B-25936"/>
    <x v="223"/>
    <s v="Nikhil"/>
    <x v="11"/>
    <x v="11"/>
    <n v="61"/>
    <n v="25"/>
    <n v="4"/>
    <n v="244"/>
    <n v="269"/>
    <x v="2"/>
    <x v="4"/>
    <n v="1006"/>
    <n v="4"/>
    <n v="3"/>
    <n v="2"/>
    <x v="1"/>
  </r>
  <r>
    <s v="B-25937"/>
    <x v="223"/>
    <s v="Ankit"/>
    <x v="12"/>
    <x v="11"/>
    <n v="1101"/>
    <n v="352"/>
    <n v="3"/>
    <n v="3303"/>
    <n v="3655"/>
    <x v="0"/>
    <x v="0"/>
    <n v="1006"/>
    <n v="4"/>
    <n v="2"/>
    <n v="4"/>
    <x v="6"/>
  </r>
  <r>
    <s v="B-25938"/>
    <x v="223"/>
    <s v="Shikhar"/>
    <x v="13"/>
    <x v="12"/>
    <n v="120"/>
    <n v="26"/>
    <n v="5"/>
    <n v="600"/>
    <n v="626"/>
    <x v="0"/>
    <x v="14"/>
    <n v="1006"/>
    <n v="4"/>
    <n v="3"/>
    <n v="2"/>
    <x v="1"/>
  </r>
  <r>
    <s v="B-25939"/>
    <x v="223"/>
    <s v="Vineet"/>
    <x v="14"/>
    <x v="13"/>
    <n v="666"/>
    <n v="92"/>
    <n v="9"/>
    <n v="5994"/>
    <n v="6086"/>
    <x v="1"/>
    <x v="15"/>
    <n v="1006"/>
    <n v="4"/>
    <n v="4"/>
    <n v="4"/>
    <x v="0"/>
  </r>
  <r>
    <s v="B-25940"/>
    <x v="224"/>
    <s v="Vivek"/>
    <x v="15"/>
    <x v="14"/>
    <n v="114"/>
    <n v="7"/>
    <n v="8"/>
    <n v="912"/>
    <n v="919"/>
    <x v="2"/>
    <x v="12"/>
    <n v="1005"/>
    <n v="4"/>
    <n v="3"/>
    <n v="2"/>
    <x v="1"/>
  </r>
  <r>
    <s v="B-25941"/>
    <x v="225"/>
    <s v="Jaideep"/>
    <x v="16"/>
    <x v="15"/>
    <n v="177"/>
    <n v="41"/>
    <n v="4"/>
    <n v="708"/>
    <n v="749"/>
    <x v="2"/>
    <x v="5"/>
    <n v="1004"/>
    <n v="4"/>
    <n v="3"/>
    <n v="3"/>
    <x v="6"/>
  </r>
  <r>
    <s v="B-25942"/>
    <x v="226"/>
    <s v="Ankur"/>
    <x v="17"/>
    <x v="16"/>
    <n v="646"/>
    <n v="-23"/>
    <n v="2"/>
    <n v="1292"/>
    <n v="1269"/>
    <x v="1"/>
    <x v="9"/>
    <n v="1003"/>
    <n v="4"/>
    <n v="2"/>
    <n v="4"/>
    <x v="6"/>
  </r>
  <r>
    <s v="B-25943"/>
    <x v="227"/>
    <s v="Shardul"/>
    <x v="0"/>
    <x v="0"/>
    <n v="1907"/>
    <n v="420"/>
    <n v="22"/>
    <n v="41954"/>
    <n v="42374"/>
    <x v="2"/>
    <x v="12"/>
    <n v="1002"/>
    <n v="4"/>
    <n v="5"/>
    <n v="5"/>
    <x v="8"/>
  </r>
  <r>
    <s v="B-25944"/>
    <x v="228"/>
    <s v="Syed"/>
    <x v="1"/>
    <x v="1"/>
    <n v="169"/>
    <n v="38"/>
    <n v="3"/>
    <n v="507"/>
    <n v="545"/>
    <x v="2"/>
    <x v="4"/>
    <n v="1001"/>
    <n v="4"/>
    <n v="2"/>
    <n v="3"/>
    <x v="1"/>
  </r>
  <r>
    <s v="B-25945"/>
    <x v="229"/>
    <s v="Mhatre"/>
    <x v="2"/>
    <x v="18"/>
    <n v="1133"/>
    <n v="-9"/>
    <n v="10"/>
    <n v="11330"/>
    <n v="11321"/>
    <x v="0"/>
    <x v="0"/>
    <n v="1000"/>
    <n v="4"/>
    <n v="4"/>
    <n v="4"/>
    <x v="0"/>
  </r>
  <r>
    <s v="B-25946"/>
    <x v="230"/>
    <s v="Saurabh"/>
    <x v="17"/>
    <x v="16"/>
    <n v="146"/>
    <n v="7"/>
    <n v="2"/>
    <n v="292"/>
    <n v="299"/>
    <x v="1"/>
    <x v="1"/>
    <n v="999"/>
    <n v="4"/>
    <n v="2"/>
    <n v="3"/>
    <x v="1"/>
  </r>
  <r>
    <s v="B-25947"/>
    <x v="231"/>
    <s v="Chetan"/>
    <x v="0"/>
    <x v="0"/>
    <n v="497"/>
    <n v="68"/>
    <n v="8"/>
    <n v="3976"/>
    <n v="4044"/>
    <x v="2"/>
    <x v="11"/>
    <n v="998"/>
    <n v="4"/>
    <n v="3"/>
    <n v="4"/>
    <x v="4"/>
  </r>
  <r>
    <s v="B-25948"/>
    <x v="231"/>
    <s v="Mukund"/>
    <x v="1"/>
    <x v="1"/>
    <n v="152"/>
    <n v="23"/>
    <n v="3"/>
    <n v="456"/>
    <n v="479"/>
    <x v="0"/>
    <x v="14"/>
    <n v="998"/>
    <n v="4"/>
    <n v="2"/>
    <n v="3"/>
    <x v="1"/>
  </r>
  <r>
    <s v="B-25949"/>
    <x v="231"/>
    <s v="Shantanu"/>
    <x v="1"/>
    <x v="17"/>
    <n v="315"/>
    <n v="77"/>
    <n v="8"/>
    <n v="2520"/>
    <n v="2597"/>
    <x v="2"/>
    <x v="11"/>
    <n v="998"/>
    <n v="4"/>
    <n v="3"/>
    <n v="3"/>
    <x v="6"/>
  </r>
  <r>
    <s v="B-25950"/>
    <x v="231"/>
    <s v="Shruti"/>
    <x v="2"/>
    <x v="18"/>
    <n v="3211"/>
    <n v="268"/>
    <n v="45"/>
    <n v="144495"/>
    <n v="144763"/>
    <x v="2"/>
    <x v="6"/>
    <n v="998"/>
    <n v="4"/>
    <n v="5"/>
    <n v="5"/>
    <x v="8"/>
  </r>
  <r>
    <s v="B-25951"/>
    <x v="231"/>
    <s v="Jesal"/>
    <x v="4"/>
    <x v="4"/>
    <n v="1782"/>
    <n v="516"/>
    <n v="29"/>
    <n v="51678"/>
    <n v="52194"/>
    <x v="2"/>
    <x v="12"/>
    <n v="998"/>
    <n v="4"/>
    <n v="5"/>
    <n v="5"/>
    <x v="8"/>
  </r>
  <r>
    <s v="B-25952"/>
    <x v="231"/>
    <s v="Priyanka"/>
    <x v="2"/>
    <x v="18"/>
    <n v="1752"/>
    <n v="295"/>
    <n v="31"/>
    <n v="54312"/>
    <n v="54607"/>
    <x v="2"/>
    <x v="11"/>
    <n v="998"/>
    <n v="4"/>
    <n v="5"/>
    <n v="5"/>
    <x v="8"/>
  </r>
  <r>
    <s v="B-25953"/>
    <x v="232"/>
    <s v="Krutika"/>
    <x v="17"/>
    <x v="16"/>
    <n v="2567"/>
    <n v="391"/>
    <n v="37"/>
    <n v="94979"/>
    <n v="95370"/>
    <x v="2"/>
    <x v="11"/>
    <n v="997"/>
    <n v="4"/>
    <n v="5"/>
    <n v="5"/>
    <x v="8"/>
  </r>
  <r>
    <s v="B-25954"/>
    <x v="232"/>
    <s v="Trupti"/>
    <x v="0"/>
    <x v="0"/>
    <n v="2017"/>
    <n v="131"/>
    <n v="20"/>
    <n v="40340"/>
    <n v="40471"/>
    <x v="2"/>
    <x v="4"/>
    <n v="997"/>
    <n v="4"/>
    <n v="5"/>
    <n v="5"/>
    <x v="8"/>
  </r>
  <r>
    <s v="B-25955"/>
    <x v="233"/>
    <s v="Soumya"/>
    <x v="1"/>
    <x v="1"/>
    <n v="6339"/>
    <n v="669"/>
    <n v="46"/>
    <n v="291594"/>
    <n v="292263"/>
    <x v="1"/>
    <x v="15"/>
    <n v="995"/>
    <n v="4"/>
    <n v="5"/>
    <n v="5"/>
    <x v="8"/>
  </r>
  <r>
    <s v="B-25956"/>
    <x v="234"/>
    <s v="Shreya"/>
    <x v="1"/>
    <x v="17"/>
    <n v="795"/>
    <n v="67"/>
    <n v="15"/>
    <n v="11925"/>
    <n v="11992"/>
    <x v="2"/>
    <x v="5"/>
    <n v="994"/>
    <n v="4"/>
    <n v="4"/>
    <n v="4"/>
    <x v="0"/>
  </r>
  <r>
    <s v="B-25957"/>
    <x v="235"/>
    <s v="Mahima"/>
    <x v="2"/>
    <x v="18"/>
    <n v="1320"/>
    <n v="62"/>
    <n v="13"/>
    <n v="17160"/>
    <n v="17222"/>
    <x v="2"/>
    <x v="12"/>
    <n v="993"/>
    <n v="4"/>
    <n v="4"/>
    <n v="5"/>
    <x v="7"/>
  </r>
  <r>
    <s v="B-25958"/>
    <x v="235"/>
    <s v="Aparajita"/>
    <x v="4"/>
    <x v="4"/>
    <n v="465"/>
    <n v="57"/>
    <n v="5"/>
    <n v="2325"/>
    <n v="2382"/>
    <x v="2"/>
    <x v="11"/>
    <n v="993"/>
    <n v="4"/>
    <n v="3"/>
    <n v="4"/>
    <x v="4"/>
  </r>
  <r>
    <s v="B-25959"/>
    <x v="235"/>
    <s v="Muskan"/>
    <x v="2"/>
    <x v="18"/>
    <n v="2268"/>
    <n v="627"/>
    <n v="30"/>
    <n v="68040"/>
    <n v="68667"/>
    <x v="1"/>
    <x v="1"/>
    <n v="993"/>
    <n v="4"/>
    <n v="5"/>
    <n v="5"/>
    <x v="8"/>
  </r>
  <r>
    <s v="B-25960"/>
    <x v="235"/>
    <s v="Shreya"/>
    <x v="17"/>
    <x v="16"/>
    <n v="171"/>
    <n v="-140"/>
    <n v="2"/>
    <n v="342"/>
    <n v="202"/>
    <x v="0"/>
    <x v="0"/>
    <n v="993"/>
    <n v="4"/>
    <n v="2"/>
    <n v="3"/>
    <x v="1"/>
  </r>
  <r>
    <s v="B-25961"/>
    <x v="235"/>
    <s v="Surbhi"/>
    <x v="0"/>
    <x v="0"/>
    <n v="954"/>
    <n v="154"/>
    <n v="20"/>
    <n v="19080"/>
    <n v="19234"/>
    <x v="2"/>
    <x v="6"/>
    <n v="993"/>
    <n v="4"/>
    <n v="5"/>
    <n v="4"/>
    <x v="7"/>
  </r>
  <r>
    <s v="B-25962"/>
    <x v="236"/>
    <s v="Tejeswini"/>
    <x v="1"/>
    <x v="1"/>
    <n v="1116"/>
    <n v="-22"/>
    <n v="6"/>
    <n v="6696"/>
    <n v="6674"/>
    <x v="1"/>
    <x v="9"/>
    <n v="992"/>
    <n v="4"/>
    <n v="3"/>
    <n v="4"/>
    <x v="4"/>
  </r>
  <r>
    <s v="B-25963"/>
    <x v="236"/>
    <s v="Pratiksha"/>
    <x v="1"/>
    <x v="17"/>
    <n v="53"/>
    <n v="8"/>
    <n v="3"/>
    <n v="159"/>
    <n v="167"/>
    <x v="0"/>
    <x v="14"/>
    <n v="992"/>
    <n v="4"/>
    <n v="2"/>
    <n v="2"/>
    <x v="5"/>
  </r>
  <r>
    <s v="B-25964"/>
    <x v="237"/>
    <s v="Oshin"/>
    <x v="2"/>
    <x v="18"/>
    <n v="1904"/>
    <n v="660"/>
    <n v="23"/>
    <n v="43792"/>
    <n v="44452"/>
    <x v="2"/>
    <x v="12"/>
    <n v="991"/>
    <n v="4"/>
    <n v="5"/>
    <n v="5"/>
    <x v="8"/>
  </r>
  <r>
    <s v="B-25965"/>
    <x v="238"/>
    <s v="Saloni"/>
    <x v="4"/>
    <x v="4"/>
    <n v="17"/>
    <n v="7"/>
    <n v="3"/>
    <n v="51"/>
    <n v="58"/>
    <x v="2"/>
    <x v="11"/>
    <n v="990"/>
    <n v="4"/>
    <n v="2"/>
    <n v="2"/>
    <x v="5"/>
  </r>
  <r>
    <s v="B-25966"/>
    <x v="238"/>
    <s v="Soumya"/>
    <x v="3"/>
    <x v="20"/>
    <n v="510"/>
    <n v="234"/>
    <n v="6"/>
    <n v="3060"/>
    <n v="3294"/>
    <x v="1"/>
    <x v="8"/>
    <n v="990"/>
    <n v="4"/>
    <n v="3"/>
    <n v="4"/>
    <x v="4"/>
  </r>
  <r>
    <s v="B-25967"/>
    <x v="238"/>
    <s v="Komal"/>
    <x v="8"/>
    <x v="21"/>
    <n v="365"/>
    <n v="37"/>
    <n v="15"/>
    <n v="5475"/>
    <n v="5512"/>
    <x v="2"/>
    <x v="13"/>
    <n v="990"/>
    <n v="4"/>
    <n v="4"/>
    <n v="3"/>
    <x v="4"/>
  </r>
  <r>
    <s v="B-25968"/>
    <x v="238"/>
    <s v="Paromita"/>
    <x v="11"/>
    <x v="22"/>
    <n v="811"/>
    <n v="154"/>
    <n v="7"/>
    <n v="5677"/>
    <n v="5831"/>
    <x v="1"/>
    <x v="15"/>
    <n v="990"/>
    <n v="4"/>
    <n v="3"/>
    <n v="4"/>
    <x v="4"/>
  </r>
  <r>
    <s v="B-25969"/>
    <x v="238"/>
    <s v="Shreyshi"/>
    <x v="0"/>
    <x v="19"/>
    <n v="3343"/>
    <n v="251"/>
    <n v="15"/>
    <n v="50145"/>
    <n v="50396"/>
    <x v="1"/>
    <x v="9"/>
    <n v="990"/>
    <n v="4"/>
    <n v="4"/>
    <n v="5"/>
    <x v="7"/>
  </r>
  <r>
    <s v="B-25970"/>
    <x v="239"/>
    <s v="Rhea"/>
    <x v="1"/>
    <x v="17"/>
    <n v="1421"/>
    <n v="398"/>
    <n v="11"/>
    <n v="15631"/>
    <n v="16029"/>
    <x v="1"/>
    <x v="9"/>
    <n v="989"/>
    <n v="4"/>
    <n v="4"/>
    <n v="5"/>
    <x v="7"/>
  </r>
  <r>
    <s v="B-25971"/>
    <x v="239"/>
    <s v="Mitali"/>
    <x v="2"/>
    <x v="18"/>
    <n v="244"/>
    <n v="83"/>
    <n v="2"/>
    <n v="488"/>
    <n v="571"/>
    <x v="0"/>
    <x v="0"/>
    <n v="989"/>
    <n v="4"/>
    <n v="2"/>
    <n v="3"/>
    <x v="1"/>
  </r>
  <r>
    <s v="B-25972"/>
    <x v="240"/>
    <s v="Jesslyn"/>
    <x v="3"/>
    <x v="20"/>
    <n v="115"/>
    <n v="47"/>
    <n v="2"/>
    <n v="230"/>
    <n v="277"/>
    <x v="1"/>
    <x v="15"/>
    <n v="988"/>
    <n v="4"/>
    <n v="2"/>
    <n v="2"/>
    <x v="5"/>
  </r>
  <r>
    <s v="B-25973"/>
    <x v="241"/>
    <s v="Seema"/>
    <x v="8"/>
    <x v="21"/>
    <n v="5228"/>
    <n v="1970"/>
    <n v="40"/>
    <n v="209120"/>
    <n v="211090"/>
    <x v="2"/>
    <x v="12"/>
    <n v="987"/>
    <n v="4"/>
    <n v="5"/>
    <n v="5"/>
    <x v="8"/>
  </r>
  <r>
    <s v="B-25974"/>
    <x v="242"/>
    <s v="Manisha"/>
    <x v="3"/>
    <x v="20"/>
    <n v="662"/>
    <n v="240"/>
    <n v="2"/>
    <n v="1324"/>
    <n v="1564"/>
    <x v="0"/>
    <x v="0"/>
    <n v="986"/>
    <n v="5"/>
    <n v="2"/>
    <n v="4"/>
    <x v="4"/>
  </r>
  <r>
    <s v="B-25975"/>
    <x v="242"/>
    <s v="Priyanka"/>
    <x v="8"/>
    <x v="21"/>
    <n v="29"/>
    <n v="2"/>
    <n v="3"/>
    <n v="87"/>
    <n v="89"/>
    <x v="2"/>
    <x v="13"/>
    <n v="986"/>
    <n v="5"/>
    <n v="2"/>
    <n v="2"/>
    <x v="1"/>
  </r>
  <r>
    <s v="B-25976"/>
    <x v="242"/>
    <s v="Piyam"/>
    <x v="11"/>
    <x v="22"/>
    <n v="193"/>
    <n v="8"/>
    <n v="4"/>
    <n v="772"/>
    <n v="780"/>
    <x v="2"/>
    <x v="3"/>
    <n v="986"/>
    <n v="5"/>
    <n v="3"/>
    <n v="3"/>
    <x v="4"/>
  </r>
  <r>
    <s v="B-25977"/>
    <x v="243"/>
    <s v="Aayushi"/>
    <x v="0"/>
    <x v="19"/>
    <n v="281"/>
    <n v="84"/>
    <n v="8"/>
    <n v="2248"/>
    <n v="2332"/>
    <x v="2"/>
    <x v="12"/>
    <n v="984"/>
    <n v="5"/>
    <n v="3"/>
    <n v="3"/>
    <x v="4"/>
  </r>
  <r>
    <s v="B-25978"/>
    <x v="243"/>
    <s v="Parin"/>
    <x v="1"/>
    <x v="17"/>
    <n v="1404"/>
    <n v="-15"/>
    <n v="11"/>
    <n v="15444"/>
    <n v="15429"/>
    <x v="1"/>
    <x v="8"/>
    <n v="984"/>
    <n v="5"/>
    <n v="4"/>
    <n v="5"/>
    <x v="8"/>
  </r>
  <r>
    <s v="B-25979"/>
    <x v="243"/>
    <s v="Shivangi"/>
    <x v="2"/>
    <x v="18"/>
    <n v="995"/>
    <n v="144"/>
    <n v="12"/>
    <n v="11940"/>
    <n v="12084"/>
    <x v="2"/>
    <x v="4"/>
    <n v="984"/>
    <n v="5"/>
    <n v="4"/>
    <n v="4"/>
    <x v="7"/>
  </r>
  <r>
    <s v="B-25980"/>
    <x v="243"/>
    <s v="Shweta"/>
    <x v="3"/>
    <x v="20"/>
    <n v="22"/>
    <n v="11"/>
    <n v="3"/>
    <n v="66"/>
    <n v="77"/>
    <x v="2"/>
    <x v="16"/>
    <n v="984"/>
    <n v="5"/>
    <n v="2"/>
    <n v="2"/>
    <x v="1"/>
  </r>
  <r>
    <s v="B-25981"/>
    <x v="244"/>
    <s v="Amruta"/>
    <x v="18"/>
    <x v="23"/>
    <n v="1318"/>
    <n v="377"/>
    <n v="18"/>
    <n v="23724"/>
    <n v="24101"/>
    <x v="2"/>
    <x v="6"/>
    <n v="983"/>
    <n v="5"/>
    <n v="5"/>
    <n v="5"/>
    <x v="9"/>
  </r>
  <r>
    <s v="B-25982"/>
    <x v="245"/>
    <s v="Hemangi"/>
    <x v="18"/>
    <x v="23"/>
    <n v="13"/>
    <n v="3"/>
    <n v="1"/>
    <n v="13"/>
    <n v="16"/>
    <x v="2"/>
    <x v="6"/>
    <n v="982"/>
    <n v="5"/>
    <n v="2"/>
    <n v="2"/>
    <x v="1"/>
  </r>
  <r>
    <s v="B-25983"/>
    <x v="246"/>
    <s v="Atul"/>
    <x v="18"/>
    <x v="23"/>
    <n v="1034"/>
    <n v="-122"/>
    <n v="22"/>
    <n v="22748"/>
    <n v="22626"/>
    <x v="2"/>
    <x v="4"/>
    <n v="981"/>
    <n v="5"/>
    <n v="5"/>
    <n v="4"/>
    <x v="8"/>
  </r>
  <r>
    <s v="B-25984"/>
    <x v="246"/>
    <s v="Kajal"/>
    <x v="18"/>
    <x v="23"/>
    <n v="304"/>
    <n v="97"/>
    <n v="6"/>
    <n v="1824"/>
    <n v="1921"/>
    <x v="2"/>
    <x v="12"/>
    <n v="981"/>
    <n v="5"/>
    <n v="3"/>
    <n v="3"/>
    <x v="4"/>
  </r>
  <r>
    <s v="B-25985"/>
    <x v="247"/>
    <s v="Ginny"/>
    <x v="2"/>
    <x v="18"/>
    <n v="381"/>
    <n v="65"/>
    <n v="17"/>
    <n v="6477"/>
    <n v="6542"/>
    <x v="2"/>
    <x v="16"/>
    <n v="981"/>
    <n v="5"/>
    <n v="5"/>
    <n v="3"/>
    <x v="7"/>
  </r>
  <r>
    <s v="B-25986"/>
    <x v="247"/>
    <s v="Shweta"/>
    <x v="3"/>
    <x v="20"/>
    <n v="2225"/>
    <n v="310"/>
    <n v="24"/>
    <n v="53400"/>
    <n v="53710"/>
    <x v="0"/>
    <x v="14"/>
    <n v="981"/>
    <n v="5"/>
    <n v="5"/>
    <n v="5"/>
    <x v="9"/>
  </r>
  <r>
    <s v="B-25987"/>
    <x v="247"/>
    <s v="Manjiri"/>
    <x v="18"/>
    <x v="23"/>
    <n v="387"/>
    <n v="11"/>
    <n v="13"/>
    <n v="5031"/>
    <n v="5042"/>
    <x v="2"/>
    <x v="12"/>
    <n v="981"/>
    <n v="5"/>
    <n v="4"/>
    <n v="3"/>
    <x v="0"/>
  </r>
  <r>
    <s v="B-25988"/>
    <x v="247"/>
    <s v="Nirja"/>
    <x v="18"/>
    <x v="23"/>
    <n v="79"/>
    <n v="24"/>
    <n v="9"/>
    <n v="711"/>
    <n v="735"/>
    <x v="2"/>
    <x v="13"/>
    <n v="981"/>
    <n v="5"/>
    <n v="4"/>
    <n v="2"/>
    <x v="4"/>
  </r>
  <r>
    <s v="B-25989"/>
    <x v="248"/>
    <s v="Anjali"/>
    <x v="18"/>
    <x v="23"/>
    <n v="764"/>
    <n v="156"/>
    <n v="13"/>
    <n v="9932"/>
    <n v="10088"/>
    <x v="2"/>
    <x v="11"/>
    <n v="980"/>
    <n v="5"/>
    <n v="4"/>
    <n v="4"/>
    <x v="7"/>
  </r>
  <r>
    <s v="B-25990"/>
    <x v="249"/>
    <s v="Mugdha"/>
    <x v="18"/>
    <x v="23"/>
    <n v="71"/>
    <n v="32"/>
    <n v="3"/>
    <n v="213"/>
    <n v="245"/>
    <x v="2"/>
    <x v="4"/>
    <n v="979"/>
    <n v="5"/>
    <n v="2"/>
    <n v="2"/>
    <x v="1"/>
  </r>
  <r>
    <s v="B-25991"/>
    <x v="250"/>
    <s v="Mansi"/>
    <x v="2"/>
    <x v="18"/>
    <n v="291"/>
    <n v="48"/>
    <n v="11"/>
    <n v="3201"/>
    <n v="3249"/>
    <x v="2"/>
    <x v="5"/>
    <n v="978"/>
    <n v="5"/>
    <n v="4"/>
    <n v="3"/>
    <x v="0"/>
  </r>
  <r>
    <s v="B-25992"/>
    <x v="250"/>
    <s v="Gaurav"/>
    <x v="3"/>
    <x v="20"/>
    <n v="141"/>
    <n v="41"/>
    <n v="3"/>
    <n v="423"/>
    <n v="464"/>
    <x v="2"/>
    <x v="5"/>
    <n v="978"/>
    <n v="5"/>
    <n v="2"/>
    <n v="3"/>
    <x v="6"/>
  </r>
  <r>
    <s v="B-25993"/>
    <x v="250"/>
    <s v="Harshal"/>
    <x v="18"/>
    <x v="23"/>
    <n v="6026"/>
    <n v="864"/>
    <n v="25"/>
    <n v="150650"/>
    <n v="151514"/>
    <x v="2"/>
    <x v="12"/>
    <n v="978"/>
    <n v="5"/>
    <n v="5"/>
    <n v="5"/>
    <x v="9"/>
  </r>
  <r>
    <s v="B-25994"/>
    <x v="250"/>
    <s v="Omkar"/>
    <x v="18"/>
    <x v="23"/>
    <n v="196"/>
    <n v="-7"/>
    <n v="5"/>
    <n v="980"/>
    <n v="973"/>
    <x v="1"/>
    <x v="1"/>
    <n v="978"/>
    <n v="5"/>
    <n v="3"/>
    <n v="3"/>
    <x v="4"/>
  </r>
  <r>
    <s v="B-25995"/>
    <x v="251"/>
    <s v="Yohann"/>
    <x v="18"/>
    <x v="23"/>
    <n v="1314"/>
    <n v="342"/>
    <n v="3"/>
    <n v="3942"/>
    <n v="4284"/>
    <x v="0"/>
    <x v="0"/>
    <n v="977"/>
    <n v="5"/>
    <n v="2"/>
    <n v="5"/>
    <x v="0"/>
  </r>
  <r>
    <s v="B-25996"/>
    <x v="251"/>
    <s v="Prashant"/>
    <x v="18"/>
    <x v="23"/>
    <n v="994"/>
    <n v="275"/>
    <n v="21"/>
    <n v="20874"/>
    <n v="21149"/>
    <x v="2"/>
    <x v="13"/>
    <n v="977"/>
    <n v="5"/>
    <n v="5"/>
    <n v="4"/>
    <x v="8"/>
  </r>
  <r>
    <s v="B-25997"/>
    <x v="251"/>
    <s v="Yogesh"/>
    <x v="2"/>
    <x v="18"/>
    <n v="2587"/>
    <n v="247"/>
    <n v="13"/>
    <n v="33631"/>
    <n v="33878"/>
    <x v="2"/>
    <x v="11"/>
    <n v="977"/>
    <n v="5"/>
    <n v="4"/>
    <n v="5"/>
    <x v="8"/>
  </r>
  <r>
    <s v="B-25998"/>
    <x v="251"/>
    <s v="Anmol"/>
    <x v="3"/>
    <x v="20"/>
    <n v="50"/>
    <n v="-28"/>
    <n v="5"/>
    <n v="250"/>
    <n v="222"/>
    <x v="0"/>
    <x v="14"/>
    <n v="977"/>
    <n v="5"/>
    <n v="3"/>
    <n v="2"/>
    <x v="6"/>
  </r>
  <r>
    <s v="B-25999"/>
    <x v="252"/>
    <s v="Diwakar"/>
    <x v="18"/>
    <x v="23"/>
    <n v="2342"/>
    <n v="420"/>
    <n v="40"/>
    <n v="93680"/>
    <n v="94100"/>
    <x v="2"/>
    <x v="12"/>
    <n v="976"/>
    <n v="5"/>
    <n v="5"/>
    <n v="5"/>
    <x v="9"/>
  </r>
  <r>
    <s v="B-26000"/>
    <x v="253"/>
    <s v="Shubham"/>
    <x v="18"/>
    <x v="23"/>
    <n v="1316"/>
    <n v="253"/>
    <n v="11"/>
    <n v="14476"/>
    <n v="14729"/>
    <x v="2"/>
    <x v="13"/>
    <n v="975"/>
    <n v="5"/>
    <n v="4"/>
    <n v="5"/>
    <x v="8"/>
  </r>
  <r>
    <s v="B-26001"/>
    <x v="254"/>
    <s v="Patil"/>
    <x v="18"/>
    <x v="23"/>
    <n v="220"/>
    <n v="28"/>
    <n v="14"/>
    <n v="3080"/>
    <n v="3108"/>
    <x v="2"/>
    <x v="11"/>
    <n v="974"/>
    <n v="5"/>
    <n v="4"/>
    <n v="3"/>
    <x v="0"/>
  </r>
  <r>
    <s v="B-26002"/>
    <x v="255"/>
    <s v="Harsh"/>
    <x v="18"/>
    <x v="23"/>
    <n v="681"/>
    <n v="128"/>
    <n v="20"/>
    <n v="13620"/>
    <n v="13748"/>
    <x v="2"/>
    <x v="12"/>
    <n v="973"/>
    <n v="5"/>
    <n v="5"/>
    <n v="4"/>
    <x v="8"/>
  </r>
  <r>
    <s v="B-26003"/>
    <x v="255"/>
    <s v="Hitesh"/>
    <x v="2"/>
    <x v="2"/>
    <n v="3548"/>
    <n v="117"/>
    <n v="30"/>
    <n v="106440"/>
    <n v="106557"/>
    <x v="0"/>
    <x v="10"/>
    <n v="973"/>
    <n v="5"/>
    <n v="5"/>
    <n v="5"/>
    <x v="9"/>
  </r>
  <r>
    <s v="B-26004"/>
    <x v="255"/>
    <s v="Nandita"/>
    <x v="3"/>
    <x v="3"/>
    <n v="309"/>
    <n v="117"/>
    <n v="5"/>
    <n v="1545"/>
    <n v="1662"/>
    <x v="2"/>
    <x v="4"/>
    <n v="973"/>
    <n v="5"/>
    <n v="3"/>
    <n v="3"/>
    <x v="4"/>
  </r>
  <r>
    <s v="B-26005"/>
    <x v="255"/>
    <s v="Parnavi"/>
    <x v="4"/>
    <x v="4"/>
    <n v="87"/>
    <n v="10"/>
    <n v="3"/>
    <n v="261"/>
    <n v="271"/>
    <x v="2"/>
    <x v="12"/>
    <n v="973"/>
    <n v="5"/>
    <n v="2"/>
    <n v="2"/>
    <x v="1"/>
  </r>
  <r>
    <s v="B-26006"/>
    <x v="256"/>
    <s v="Arpita"/>
    <x v="5"/>
    <x v="5"/>
    <n v="1301"/>
    <n v="573"/>
    <n v="5"/>
    <n v="6505"/>
    <n v="7078"/>
    <x v="1"/>
    <x v="15"/>
    <n v="972"/>
    <n v="5"/>
    <n v="3"/>
    <n v="5"/>
    <x v="7"/>
  </r>
  <r>
    <s v="B-26007"/>
    <x v="256"/>
    <s v="Shubham"/>
    <x v="6"/>
    <x v="6"/>
    <n v="311"/>
    <n v="72"/>
    <n v="2"/>
    <n v="622"/>
    <n v="694"/>
    <x v="0"/>
    <x v="0"/>
    <n v="972"/>
    <n v="5"/>
    <n v="2"/>
    <n v="3"/>
    <x v="6"/>
  </r>
  <r>
    <s v="B-26008"/>
    <x v="256"/>
    <s v="Kalyani"/>
    <x v="7"/>
    <x v="7"/>
    <n v="295"/>
    <n v="78"/>
    <n v="11"/>
    <n v="3245"/>
    <n v="3323"/>
    <x v="2"/>
    <x v="12"/>
    <n v="972"/>
    <n v="5"/>
    <n v="4"/>
    <n v="3"/>
    <x v="0"/>
  </r>
  <r>
    <s v="B-26009"/>
    <x v="257"/>
    <s v="Komal"/>
    <x v="8"/>
    <x v="8"/>
    <n v="480"/>
    <n v="140"/>
    <n v="11"/>
    <n v="5280"/>
    <n v="5420"/>
    <x v="1"/>
    <x v="9"/>
    <n v="971"/>
    <n v="5"/>
    <n v="4"/>
    <n v="4"/>
    <x v="7"/>
  </r>
  <r>
    <s v="B-26010"/>
    <x v="258"/>
    <s v="Kartikay"/>
    <x v="9"/>
    <x v="9"/>
    <n v="890"/>
    <n v="34"/>
    <n v="18"/>
    <n v="16020"/>
    <n v="16054"/>
    <x v="1"/>
    <x v="8"/>
    <n v="970"/>
    <n v="5"/>
    <n v="5"/>
    <n v="4"/>
    <x v="8"/>
  </r>
  <r>
    <s v="B-26011"/>
    <x v="259"/>
    <s v="Bharat"/>
    <x v="0"/>
    <x v="0"/>
    <n v="93"/>
    <n v="44"/>
    <n v="2"/>
    <n v="186"/>
    <n v="230"/>
    <x v="2"/>
    <x v="12"/>
    <n v="969"/>
    <n v="5"/>
    <n v="2"/>
    <n v="2"/>
    <x v="1"/>
  </r>
  <r>
    <s v="B-26012"/>
    <x v="260"/>
    <s v="Pearl"/>
    <x v="1"/>
    <x v="1"/>
    <n v="21"/>
    <n v="8"/>
    <n v="2"/>
    <n v="42"/>
    <n v="50"/>
    <x v="2"/>
    <x v="4"/>
    <n v="968"/>
    <n v="5"/>
    <n v="2"/>
    <n v="2"/>
    <x v="1"/>
  </r>
  <r>
    <s v="B-26013"/>
    <x v="260"/>
    <s v="Jahan"/>
    <x v="2"/>
    <x v="2"/>
    <n v="29"/>
    <n v="10"/>
    <n v="3"/>
    <n v="87"/>
    <n v="97"/>
    <x v="2"/>
    <x v="13"/>
    <n v="968"/>
    <n v="5"/>
    <n v="2"/>
    <n v="2"/>
    <x v="1"/>
  </r>
  <r>
    <s v="B-26014"/>
    <x v="260"/>
    <s v="Divsha"/>
    <x v="3"/>
    <x v="3"/>
    <n v="684"/>
    <n v="136"/>
    <n v="12"/>
    <n v="8208"/>
    <n v="8344"/>
    <x v="0"/>
    <x v="10"/>
    <n v="968"/>
    <n v="5"/>
    <n v="4"/>
    <n v="4"/>
    <x v="7"/>
  </r>
  <r>
    <s v="B-26015"/>
    <x v="261"/>
    <s v="Kasheen"/>
    <x v="4"/>
    <x v="4"/>
    <n v="128"/>
    <n v="55"/>
    <n v="1"/>
    <n v="128"/>
    <n v="183"/>
    <x v="2"/>
    <x v="4"/>
    <n v="967"/>
    <n v="5"/>
    <n v="2"/>
    <n v="3"/>
    <x v="6"/>
  </r>
  <r>
    <s v="B-26016"/>
    <x v="261"/>
    <s v="Hazel"/>
    <x v="5"/>
    <x v="5"/>
    <n v="839"/>
    <n v="61"/>
    <n v="13"/>
    <n v="10907"/>
    <n v="10968"/>
    <x v="2"/>
    <x v="5"/>
    <n v="967"/>
    <n v="5"/>
    <n v="4"/>
    <n v="4"/>
    <x v="7"/>
  </r>
  <r>
    <s v="B-26017"/>
    <x v="261"/>
    <s v="Sonakshi"/>
    <x v="6"/>
    <x v="6"/>
    <n v="78"/>
    <n v="7"/>
    <n v="1"/>
    <n v="78"/>
    <n v="85"/>
    <x v="0"/>
    <x v="10"/>
    <n v="967"/>
    <n v="5"/>
    <n v="2"/>
    <n v="2"/>
    <x v="1"/>
  </r>
  <r>
    <s v="B-26018"/>
    <x v="261"/>
    <s v="Aarushi"/>
    <x v="7"/>
    <x v="7"/>
    <n v="387"/>
    <n v="115"/>
    <n v="7"/>
    <n v="2709"/>
    <n v="2824"/>
    <x v="0"/>
    <x v="14"/>
    <n v="967"/>
    <n v="5"/>
    <n v="3"/>
    <n v="3"/>
    <x v="4"/>
  </r>
  <r>
    <s v="B-26019"/>
    <x v="262"/>
    <s v="Jitesh"/>
    <x v="8"/>
    <x v="8"/>
    <n v="585"/>
    <n v="175"/>
    <n v="13"/>
    <n v="7605"/>
    <n v="7780"/>
    <x v="2"/>
    <x v="3"/>
    <n v="966"/>
    <n v="5"/>
    <n v="4"/>
    <n v="4"/>
    <x v="7"/>
  </r>
  <r>
    <s v="B-26020"/>
    <x v="263"/>
    <s v="Yogesh"/>
    <x v="9"/>
    <x v="9"/>
    <n v="319"/>
    <n v="102"/>
    <n v="6"/>
    <n v="1914"/>
    <n v="2016"/>
    <x v="1"/>
    <x v="15"/>
    <n v="965"/>
    <n v="5"/>
    <n v="3"/>
    <n v="3"/>
    <x v="4"/>
  </r>
  <r>
    <s v="B-26021"/>
    <x v="264"/>
    <s v="Anita"/>
    <x v="10"/>
    <x v="10"/>
    <n v="192"/>
    <n v="68"/>
    <n v="11"/>
    <n v="2112"/>
    <n v="2180"/>
    <x v="0"/>
    <x v="14"/>
    <n v="964"/>
    <n v="5"/>
    <n v="4"/>
    <n v="3"/>
    <x v="0"/>
  </r>
  <r>
    <s v="B-26022"/>
    <x v="265"/>
    <s v="Shrichand"/>
    <x v="11"/>
    <x v="11"/>
    <n v="1824"/>
    <n v="-1303"/>
    <n v="8"/>
    <n v="14592"/>
    <n v="13289"/>
    <x v="1"/>
    <x v="1"/>
    <n v="963"/>
    <n v="5"/>
    <n v="3"/>
    <n v="5"/>
    <x v="7"/>
  </r>
  <r>
    <s v="B-26023"/>
    <x v="266"/>
    <s v="Mukesh"/>
    <x v="12"/>
    <x v="11"/>
    <n v="1271"/>
    <n v="490"/>
    <n v="18"/>
    <n v="22878"/>
    <n v="23368"/>
    <x v="0"/>
    <x v="0"/>
    <n v="962"/>
    <n v="5"/>
    <n v="5"/>
    <n v="5"/>
    <x v="9"/>
  </r>
  <r>
    <s v="B-26024"/>
    <x v="266"/>
    <s v="Vandana"/>
    <x v="13"/>
    <x v="12"/>
    <n v="168"/>
    <n v="18"/>
    <n v="6"/>
    <n v="1008"/>
    <n v="1026"/>
    <x v="2"/>
    <x v="12"/>
    <n v="962"/>
    <n v="5"/>
    <n v="3"/>
    <n v="3"/>
    <x v="4"/>
  </r>
  <r>
    <s v="B-26025"/>
    <x v="266"/>
    <s v="Bhavna"/>
    <x v="14"/>
    <x v="13"/>
    <n v="228"/>
    <n v="25"/>
    <n v="10"/>
    <n v="2280"/>
    <n v="2305"/>
    <x v="2"/>
    <x v="12"/>
    <n v="962"/>
    <n v="5"/>
    <n v="4"/>
    <n v="3"/>
    <x v="0"/>
  </r>
  <r>
    <s v="B-26026"/>
    <x v="266"/>
    <s v="Kanak"/>
    <x v="15"/>
    <x v="14"/>
    <n v="280"/>
    <n v="78"/>
    <n v="12"/>
    <n v="3360"/>
    <n v="3438"/>
    <x v="2"/>
    <x v="11"/>
    <n v="962"/>
    <n v="5"/>
    <n v="4"/>
    <n v="3"/>
    <x v="0"/>
  </r>
  <r>
    <s v="B-26027"/>
    <x v="267"/>
    <s v="Sagar"/>
    <x v="16"/>
    <x v="15"/>
    <n v="54"/>
    <n v="8"/>
    <n v="4"/>
    <n v="216"/>
    <n v="224"/>
    <x v="2"/>
    <x v="3"/>
    <n v="961"/>
    <n v="5"/>
    <n v="3"/>
    <n v="2"/>
    <x v="6"/>
  </r>
  <r>
    <s v="B-26028"/>
    <x v="267"/>
    <s v="Manju"/>
    <x v="17"/>
    <x v="16"/>
    <n v="1464"/>
    <n v="583"/>
    <n v="5"/>
    <n v="7320"/>
    <n v="7903"/>
    <x v="2"/>
    <x v="5"/>
    <n v="961"/>
    <n v="5"/>
    <n v="3"/>
    <n v="5"/>
    <x v="7"/>
  </r>
  <r>
    <s v="B-26029"/>
    <x v="267"/>
    <s v="Ramesh"/>
    <x v="0"/>
    <x v="0"/>
    <n v="21"/>
    <n v="10"/>
    <n v="1"/>
    <n v="21"/>
    <n v="31"/>
    <x v="2"/>
    <x v="3"/>
    <n v="961"/>
    <n v="5"/>
    <n v="2"/>
    <n v="2"/>
    <x v="1"/>
  </r>
  <r>
    <s v="B-26030"/>
    <x v="268"/>
    <s v="Sarita"/>
    <x v="1"/>
    <x v="1"/>
    <n v="754"/>
    <n v="199"/>
    <n v="21"/>
    <n v="15834"/>
    <n v="16033"/>
    <x v="2"/>
    <x v="11"/>
    <n v="960"/>
    <n v="5"/>
    <n v="5"/>
    <n v="4"/>
    <x v="8"/>
  </r>
  <r>
    <s v="B-26031"/>
    <x v="269"/>
    <s v="Deepak"/>
    <x v="2"/>
    <x v="2"/>
    <n v="67"/>
    <n v="9"/>
    <n v="4"/>
    <n v="268"/>
    <n v="277"/>
    <x v="2"/>
    <x v="6"/>
    <n v="959"/>
    <n v="5"/>
    <n v="3"/>
    <n v="2"/>
    <x v="6"/>
  </r>
  <r>
    <s v="B-26032"/>
    <x v="269"/>
    <s v="Monisha"/>
    <x v="3"/>
    <x v="3"/>
    <n v="47"/>
    <n v="15"/>
    <n v="5"/>
    <n v="235"/>
    <n v="250"/>
    <x v="2"/>
    <x v="4"/>
    <n v="959"/>
    <n v="5"/>
    <n v="3"/>
    <n v="2"/>
    <x v="6"/>
  </r>
  <r>
    <s v="B-26033"/>
    <x v="269"/>
    <s v="Atharv"/>
    <x v="4"/>
    <x v="4"/>
    <n v="1028"/>
    <n v="237"/>
    <n v="9"/>
    <n v="9252"/>
    <n v="9489"/>
    <x v="1"/>
    <x v="15"/>
    <n v="959"/>
    <n v="5"/>
    <n v="4"/>
    <n v="4"/>
    <x v="7"/>
  </r>
  <r>
    <s v="B-26034"/>
    <x v="270"/>
    <s v="Vini"/>
    <x v="5"/>
    <x v="5"/>
    <n v="425"/>
    <n v="183"/>
    <n v="5"/>
    <n v="2125"/>
    <n v="2308"/>
    <x v="1"/>
    <x v="15"/>
    <n v="958"/>
    <n v="5"/>
    <n v="3"/>
    <n v="4"/>
    <x v="0"/>
  </r>
  <r>
    <s v="B-26035"/>
    <x v="270"/>
    <s v="Pinky"/>
    <x v="6"/>
    <x v="6"/>
    <n v="1180"/>
    <n v="285"/>
    <n v="17"/>
    <n v="20060"/>
    <n v="20345"/>
    <x v="2"/>
    <x v="4"/>
    <n v="958"/>
    <n v="5"/>
    <n v="5"/>
    <n v="4"/>
    <x v="8"/>
  </r>
  <r>
    <s v="B-26036"/>
    <x v="270"/>
    <s v="Bhishm"/>
    <x v="1"/>
    <x v="17"/>
    <n v="341"/>
    <n v="44"/>
    <n v="7"/>
    <n v="2387"/>
    <n v="2431"/>
    <x v="0"/>
    <x v="14"/>
    <n v="958"/>
    <n v="5"/>
    <n v="3"/>
    <n v="3"/>
    <x v="4"/>
  </r>
  <r>
    <s v="B-26037"/>
    <x v="270"/>
    <s v="Hitika"/>
    <x v="2"/>
    <x v="18"/>
    <n v="171"/>
    <n v="68"/>
    <n v="7"/>
    <n v="1197"/>
    <n v="1265"/>
    <x v="2"/>
    <x v="12"/>
    <n v="958"/>
    <n v="5"/>
    <n v="3"/>
    <n v="3"/>
    <x v="4"/>
  </r>
  <r>
    <s v="B-26038"/>
    <x v="271"/>
    <s v="Pooja"/>
    <x v="9"/>
    <x v="9"/>
    <n v="253"/>
    <n v="100"/>
    <n v="8"/>
    <n v="2024"/>
    <n v="2124"/>
    <x v="2"/>
    <x v="3"/>
    <n v="957"/>
    <n v="5"/>
    <n v="3"/>
    <n v="3"/>
    <x v="4"/>
  </r>
  <r>
    <s v="B-26039"/>
    <x v="272"/>
    <s v="Hemant"/>
    <x v="10"/>
    <x v="10"/>
    <n v="83"/>
    <n v="34"/>
    <n v="5"/>
    <n v="415"/>
    <n v="449"/>
    <x v="2"/>
    <x v="5"/>
    <n v="956"/>
    <n v="5"/>
    <n v="3"/>
    <n v="2"/>
    <x v="6"/>
  </r>
  <r>
    <s v="B-26040"/>
    <x v="273"/>
    <s v="Sahil"/>
    <x v="11"/>
    <x v="11"/>
    <n v="984"/>
    <n v="126"/>
    <n v="9"/>
    <n v="8856"/>
    <n v="8982"/>
    <x v="2"/>
    <x v="12"/>
    <n v="955"/>
    <n v="5"/>
    <n v="4"/>
    <n v="4"/>
    <x v="7"/>
  </r>
  <r>
    <s v="B-26041"/>
    <x v="274"/>
    <s v="Ritu"/>
    <x v="12"/>
    <x v="11"/>
    <n v="176"/>
    <n v="-28"/>
    <n v="5"/>
    <n v="880"/>
    <n v="852"/>
    <x v="0"/>
    <x v="14"/>
    <n v="954"/>
    <n v="5"/>
    <n v="3"/>
    <n v="3"/>
    <x v="4"/>
  </r>
  <r>
    <s v="B-26042"/>
    <x v="275"/>
    <s v="Manish"/>
    <x v="13"/>
    <x v="12"/>
    <n v="36"/>
    <n v="15"/>
    <n v="3"/>
    <n v="108"/>
    <n v="123"/>
    <x v="2"/>
    <x v="12"/>
    <n v="951"/>
    <n v="5"/>
    <n v="2"/>
    <n v="2"/>
    <x v="1"/>
  </r>
  <r>
    <s v="B-26043"/>
    <x v="276"/>
    <s v="Amit"/>
    <x v="14"/>
    <x v="13"/>
    <n v="478"/>
    <n v="143"/>
    <n v="25"/>
    <n v="11950"/>
    <n v="12093"/>
    <x v="2"/>
    <x v="12"/>
    <n v="950"/>
    <n v="5"/>
    <n v="5"/>
    <n v="4"/>
    <x v="8"/>
  </r>
  <r>
    <s v="B-26044"/>
    <x v="277"/>
    <s v="Sanjay"/>
    <x v="15"/>
    <x v="14"/>
    <n v="28"/>
    <n v="10"/>
    <n v="3"/>
    <n v="84"/>
    <n v="94"/>
    <x v="2"/>
    <x v="13"/>
    <n v="949"/>
    <n v="5"/>
    <n v="2"/>
    <n v="2"/>
    <x v="1"/>
  </r>
  <r>
    <s v="B-26045"/>
    <x v="278"/>
    <s v="Nidhi"/>
    <x v="16"/>
    <x v="15"/>
    <n v="884"/>
    <n v="157"/>
    <n v="15"/>
    <n v="13260"/>
    <n v="13417"/>
    <x v="0"/>
    <x v="14"/>
    <n v="948"/>
    <n v="5"/>
    <n v="4"/>
    <n v="4"/>
    <x v="7"/>
  </r>
  <r>
    <s v="B-26046"/>
    <x v="279"/>
    <s v="Nishi"/>
    <x v="1"/>
    <x v="17"/>
    <n v="32"/>
    <n v="3"/>
    <n v="8"/>
    <n v="256"/>
    <n v="259"/>
    <x v="2"/>
    <x v="11"/>
    <n v="947"/>
    <n v="5"/>
    <n v="3"/>
    <n v="2"/>
    <x v="6"/>
  </r>
  <r>
    <s v="B-26047"/>
    <x v="279"/>
    <s v="Ashmi"/>
    <x v="2"/>
    <x v="18"/>
    <n v="55"/>
    <n v="12"/>
    <n v="5"/>
    <n v="275"/>
    <n v="287"/>
    <x v="2"/>
    <x v="13"/>
    <n v="947"/>
    <n v="5"/>
    <n v="3"/>
    <n v="2"/>
    <x v="6"/>
  </r>
  <r>
    <s v="B-26048"/>
    <x v="279"/>
    <s v="Parth"/>
    <x v="1"/>
    <x v="1"/>
    <n v="3129"/>
    <n v="505"/>
    <n v="17"/>
    <n v="53193"/>
    <n v="53698"/>
    <x v="1"/>
    <x v="15"/>
    <n v="947"/>
    <n v="5"/>
    <n v="5"/>
    <n v="5"/>
    <x v="9"/>
  </r>
  <r>
    <s v="B-26049"/>
    <x v="280"/>
    <s v="Lisha"/>
    <x v="2"/>
    <x v="2"/>
    <n v="100"/>
    <n v="28"/>
    <n v="2"/>
    <n v="200"/>
    <n v="228"/>
    <x v="2"/>
    <x v="11"/>
    <n v="946"/>
    <n v="5"/>
    <n v="2"/>
    <n v="2"/>
    <x v="1"/>
  </r>
  <r>
    <s v="B-26050"/>
    <x v="281"/>
    <s v="Paridhi"/>
    <x v="3"/>
    <x v="3"/>
    <n v="1962"/>
    <n v="440"/>
    <n v="33"/>
    <n v="64746"/>
    <n v="65186"/>
    <x v="2"/>
    <x v="3"/>
    <n v="945"/>
    <n v="5"/>
    <n v="5"/>
    <n v="5"/>
    <x v="9"/>
  </r>
  <r>
    <s v="B-26051"/>
    <x v="282"/>
    <s v="Parishi"/>
    <x v="4"/>
    <x v="4"/>
    <n v="4719"/>
    <n v="906"/>
    <n v="49"/>
    <n v="231231"/>
    <n v="232137"/>
    <x v="2"/>
    <x v="3"/>
    <n v="944"/>
    <n v="5"/>
    <n v="5"/>
    <n v="5"/>
    <x v="9"/>
  </r>
  <r>
    <s v="B-26052"/>
    <x v="283"/>
    <s v="Ajay"/>
    <x v="5"/>
    <x v="5"/>
    <n v="1286"/>
    <n v="245"/>
    <n v="23"/>
    <n v="29578"/>
    <n v="29823"/>
    <x v="2"/>
    <x v="16"/>
    <n v="943"/>
    <n v="5"/>
    <n v="5"/>
    <n v="5"/>
    <x v="9"/>
  </r>
  <r>
    <s v="B-26053"/>
    <x v="284"/>
    <s v="Kirti"/>
    <x v="6"/>
    <x v="6"/>
    <n v="1769"/>
    <n v="454"/>
    <n v="30"/>
    <n v="53070"/>
    <n v="53524"/>
    <x v="2"/>
    <x v="13"/>
    <n v="942"/>
    <n v="5"/>
    <n v="5"/>
    <n v="5"/>
    <x v="9"/>
  </r>
  <r>
    <s v="B-26054"/>
    <x v="285"/>
    <s v="Mayank"/>
    <x v="1"/>
    <x v="17"/>
    <n v="1553"/>
    <n v="402"/>
    <n v="25"/>
    <n v="38825"/>
    <n v="39227"/>
    <x v="2"/>
    <x v="11"/>
    <n v="941"/>
    <n v="5"/>
    <n v="5"/>
    <n v="5"/>
    <x v="9"/>
  </r>
  <r>
    <s v="B-26055"/>
    <x v="285"/>
    <s v="Yaanvi"/>
    <x v="2"/>
    <x v="18"/>
    <n v="8502"/>
    <n v="683"/>
    <n v="57"/>
    <n v="484614"/>
    <n v="485297"/>
    <x v="2"/>
    <x v="12"/>
    <n v="941"/>
    <n v="5"/>
    <n v="5"/>
    <n v="5"/>
    <x v="9"/>
  </r>
  <r>
    <s v="B-26056"/>
    <x v="285"/>
    <s v="Sonal"/>
    <x v="9"/>
    <x v="9"/>
    <n v="1770"/>
    <n v="225"/>
    <n v="39"/>
    <n v="69030"/>
    <n v="69255"/>
    <x v="2"/>
    <x v="12"/>
    <n v="941"/>
    <n v="5"/>
    <n v="5"/>
    <n v="5"/>
    <x v="9"/>
  </r>
  <r>
    <s v="B-26057"/>
    <x v="285"/>
    <s v="Sharda"/>
    <x v="10"/>
    <x v="10"/>
    <n v="1673"/>
    <n v="404"/>
    <n v="14"/>
    <n v="23422"/>
    <n v="23826"/>
    <x v="1"/>
    <x v="9"/>
    <n v="941"/>
    <n v="5"/>
    <n v="4"/>
    <n v="5"/>
    <x v="8"/>
  </r>
  <r>
    <s v="B-26058"/>
    <x v="286"/>
    <s v="Aditya"/>
    <x v="11"/>
    <x v="11"/>
    <n v="212"/>
    <n v="97"/>
    <n v="7"/>
    <n v="1484"/>
    <n v="1581"/>
    <x v="2"/>
    <x v="11"/>
    <n v="940"/>
    <n v="5"/>
    <n v="3"/>
    <n v="3"/>
    <x v="4"/>
  </r>
  <r>
    <s v="B-26059"/>
    <x v="287"/>
    <s v="Rachna"/>
    <x v="12"/>
    <x v="11"/>
    <n v="20"/>
    <n v="6"/>
    <n v="1"/>
    <n v="20"/>
    <n v="26"/>
    <x v="2"/>
    <x v="3"/>
    <n v="939"/>
    <n v="5"/>
    <n v="2"/>
    <n v="2"/>
    <x v="1"/>
  </r>
  <r>
    <s v="B-26060"/>
    <x v="288"/>
    <s v="Chirag"/>
    <x v="1"/>
    <x v="17"/>
    <n v="382"/>
    <n v="68"/>
    <n v="3"/>
    <n v="1146"/>
    <n v="1214"/>
    <x v="2"/>
    <x v="4"/>
    <n v="938"/>
    <n v="5"/>
    <n v="2"/>
    <n v="3"/>
    <x v="6"/>
  </r>
  <r>
    <s v="B-26061"/>
    <x v="289"/>
    <s v="Anurag"/>
    <x v="2"/>
    <x v="18"/>
    <n v="2457"/>
    <n v="387"/>
    <n v="15"/>
    <n v="36855"/>
    <n v="37242"/>
    <x v="1"/>
    <x v="15"/>
    <n v="937"/>
    <n v="5"/>
    <n v="4"/>
    <n v="5"/>
    <x v="8"/>
  </r>
  <r>
    <s v="B-26062"/>
    <x v="290"/>
    <s v="Tushina"/>
    <x v="15"/>
    <x v="14"/>
    <n v="107"/>
    <n v="-59"/>
    <n v="6"/>
    <n v="642"/>
    <n v="583"/>
    <x v="2"/>
    <x v="12"/>
    <n v="936"/>
    <n v="5"/>
    <n v="3"/>
    <n v="2"/>
    <x v="6"/>
  </r>
  <r>
    <s v="B-26063"/>
    <x v="290"/>
    <s v="Farah"/>
    <x v="16"/>
    <x v="15"/>
    <n v="241"/>
    <n v="-77"/>
    <n v="4"/>
    <n v="964"/>
    <n v="887"/>
    <x v="1"/>
    <x v="8"/>
    <n v="936"/>
    <n v="5"/>
    <n v="3"/>
    <n v="3"/>
    <x v="4"/>
  </r>
  <r>
    <s v="B-26064"/>
    <x v="291"/>
    <s v="Ankita"/>
    <x v="1"/>
    <x v="17"/>
    <n v="280"/>
    <n v="43"/>
    <n v="17"/>
    <n v="4760"/>
    <n v="4803"/>
    <x v="2"/>
    <x v="6"/>
    <n v="935"/>
    <n v="5"/>
    <n v="5"/>
    <n v="3"/>
    <x v="7"/>
  </r>
  <r>
    <s v="B-26065"/>
    <x v="291"/>
    <s v="Nida"/>
    <x v="2"/>
    <x v="18"/>
    <n v="146"/>
    <n v="19"/>
    <n v="5"/>
    <n v="730"/>
    <n v="749"/>
    <x v="2"/>
    <x v="12"/>
    <n v="935"/>
    <n v="5"/>
    <n v="3"/>
    <n v="3"/>
    <x v="4"/>
  </r>
  <r>
    <s v="B-26066"/>
    <x v="291"/>
    <s v="Priyanka"/>
    <x v="1"/>
    <x v="1"/>
    <n v="86"/>
    <n v="22"/>
    <n v="2"/>
    <n v="172"/>
    <n v="194"/>
    <x v="2"/>
    <x v="4"/>
    <n v="935"/>
    <n v="5"/>
    <n v="2"/>
    <n v="2"/>
    <x v="1"/>
  </r>
  <r>
    <s v="B-26067"/>
    <x v="291"/>
    <s v="Tulika"/>
    <x v="2"/>
    <x v="2"/>
    <n v="2995"/>
    <n v="216"/>
    <n v="25"/>
    <n v="74875"/>
    <n v="75091"/>
    <x v="0"/>
    <x v="0"/>
    <n v="935"/>
    <n v="5"/>
    <n v="5"/>
    <n v="5"/>
    <x v="9"/>
  </r>
  <r>
    <s v="B-26068"/>
    <x v="291"/>
    <s v="Shefali"/>
    <x v="3"/>
    <x v="3"/>
    <n v="193"/>
    <n v="33"/>
    <n v="5"/>
    <n v="965"/>
    <n v="998"/>
    <x v="1"/>
    <x v="15"/>
    <n v="935"/>
    <n v="5"/>
    <n v="3"/>
    <n v="3"/>
    <x v="4"/>
  </r>
  <r>
    <s v="B-26069"/>
    <x v="292"/>
    <s v="Sanskriti"/>
    <x v="4"/>
    <x v="4"/>
    <n v="55"/>
    <n v="18"/>
    <n v="2"/>
    <n v="110"/>
    <n v="128"/>
    <x v="2"/>
    <x v="16"/>
    <n v="934"/>
    <n v="5"/>
    <n v="2"/>
    <n v="2"/>
    <x v="1"/>
  </r>
  <r>
    <s v="B-26070"/>
    <x v="293"/>
    <s v="Shruti"/>
    <x v="5"/>
    <x v="5"/>
    <n v="725"/>
    <n v="310"/>
    <n v="12"/>
    <n v="8700"/>
    <n v="9010"/>
    <x v="2"/>
    <x v="5"/>
    <n v="933"/>
    <n v="5"/>
    <n v="4"/>
    <n v="4"/>
    <x v="7"/>
  </r>
  <r>
    <s v="B-26071"/>
    <x v="294"/>
    <s v="Subhashree"/>
    <x v="6"/>
    <x v="6"/>
    <n v="21"/>
    <n v="4"/>
    <n v="3"/>
    <n v="63"/>
    <n v="67"/>
    <x v="2"/>
    <x v="11"/>
    <n v="932"/>
    <n v="5"/>
    <n v="2"/>
    <n v="2"/>
    <x v="1"/>
  </r>
  <r>
    <s v="B-26072"/>
    <x v="295"/>
    <s v="Sweta"/>
    <x v="1"/>
    <x v="17"/>
    <n v="313"/>
    <n v="44"/>
    <n v="3"/>
    <n v="939"/>
    <n v="983"/>
    <x v="1"/>
    <x v="8"/>
    <n v="931"/>
    <n v="5"/>
    <n v="2"/>
    <n v="3"/>
    <x v="6"/>
  </r>
  <r>
    <s v="B-26073"/>
    <x v="296"/>
    <s v="Pournamasi"/>
    <x v="2"/>
    <x v="18"/>
    <n v="1992"/>
    <n v="889"/>
    <n v="23"/>
    <n v="45816"/>
    <n v="46705"/>
    <x v="2"/>
    <x v="11"/>
    <n v="930"/>
    <n v="5"/>
    <n v="5"/>
    <n v="5"/>
    <x v="9"/>
  </r>
  <r>
    <s v="B-26074"/>
    <x v="296"/>
    <s v="Bharat"/>
    <x v="0"/>
    <x v="0"/>
    <n v="57"/>
    <n v="21"/>
    <n v="4"/>
    <n v="228"/>
    <n v="249"/>
    <x v="2"/>
    <x v="6"/>
    <n v="930"/>
    <n v="5"/>
    <n v="3"/>
    <n v="2"/>
    <x v="6"/>
  </r>
  <r>
    <s v="B-26075"/>
    <x v="296"/>
    <s v="Pearl"/>
    <x v="1"/>
    <x v="1"/>
    <n v="34"/>
    <n v="12"/>
    <n v="2"/>
    <n v="68"/>
    <n v="80"/>
    <x v="2"/>
    <x v="12"/>
    <n v="930"/>
    <n v="5"/>
    <n v="2"/>
    <n v="2"/>
    <x v="1"/>
  </r>
  <r>
    <s v="B-26076"/>
    <x v="296"/>
    <s v="Jahan"/>
    <x v="2"/>
    <x v="2"/>
    <n v="753"/>
    <n v="275"/>
    <n v="15"/>
    <n v="11295"/>
    <n v="11570"/>
    <x v="2"/>
    <x v="12"/>
    <n v="930"/>
    <n v="5"/>
    <n v="4"/>
    <n v="4"/>
    <x v="7"/>
  </r>
  <r>
    <s v="B-26077"/>
    <x v="297"/>
    <s v="Divsha"/>
    <x v="3"/>
    <x v="3"/>
    <n v="62"/>
    <n v="11"/>
    <n v="7"/>
    <n v="434"/>
    <n v="445"/>
    <x v="2"/>
    <x v="11"/>
    <n v="929"/>
    <n v="5"/>
    <n v="3"/>
    <n v="2"/>
    <x v="6"/>
  </r>
  <r>
    <s v="B-26078"/>
    <x v="297"/>
    <s v="Kasheen"/>
    <x v="4"/>
    <x v="4"/>
    <n v="755"/>
    <n v="202"/>
    <n v="9"/>
    <n v="6795"/>
    <n v="6997"/>
    <x v="2"/>
    <x v="13"/>
    <n v="929"/>
    <n v="5"/>
    <n v="4"/>
    <n v="4"/>
    <x v="7"/>
  </r>
  <r>
    <s v="B-26079"/>
    <x v="297"/>
    <s v="Hazel"/>
    <x v="5"/>
    <x v="5"/>
    <n v="18"/>
    <n v="3"/>
    <n v="2"/>
    <n v="36"/>
    <n v="39"/>
    <x v="2"/>
    <x v="11"/>
    <n v="929"/>
    <n v="5"/>
    <n v="2"/>
    <n v="2"/>
    <x v="1"/>
  </r>
  <r>
    <s v="B-26080"/>
    <x v="297"/>
    <s v="Sonakshi"/>
    <x v="6"/>
    <x v="6"/>
    <n v="109"/>
    <n v="35"/>
    <n v="6"/>
    <n v="654"/>
    <n v="689"/>
    <x v="2"/>
    <x v="3"/>
    <n v="929"/>
    <n v="5"/>
    <n v="3"/>
    <n v="2"/>
    <x v="6"/>
  </r>
  <r>
    <s v="B-26081"/>
    <x v="297"/>
    <s v="Aarushi"/>
    <x v="7"/>
    <x v="7"/>
    <n v="1361"/>
    <n v="-328"/>
    <n v="23"/>
    <n v="31303"/>
    <n v="30975"/>
    <x v="0"/>
    <x v="0"/>
    <n v="929"/>
    <n v="5"/>
    <n v="5"/>
    <n v="5"/>
    <x v="9"/>
  </r>
  <r>
    <s v="B-26082"/>
    <x v="298"/>
    <s v="Jitesh"/>
    <x v="8"/>
    <x v="8"/>
    <n v="95"/>
    <n v="5"/>
    <n v="2"/>
    <n v="190"/>
    <n v="195"/>
    <x v="2"/>
    <x v="12"/>
    <n v="928"/>
    <n v="5"/>
    <n v="2"/>
    <n v="2"/>
    <x v="1"/>
  </r>
  <r>
    <s v="B-26083"/>
    <x v="299"/>
    <s v="Yogesh"/>
    <x v="9"/>
    <x v="9"/>
    <n v="410"/>
    <n v="50"/>
    <n v="12"/>
    <n v="4920"/>
    <n v="4970"/>
    <x v="2"/>
    <x v="6"/>
    <n v="927"/>
    <n v="5"/>
    <n v="4"/>
    <n v="3"/>
    <x v="0"/>
  </r>
  <r>
    <s v="B-26084"/>
    <x v="300"/>
    <s v="Anita"/>
    <x v="10"/>
    <x v="10"/>
    <n v="209"/>
    <n v="-63"/>
    <n v="4"/>
    <n v="836"/>
    <n v="773"/>
    <x v="1"/>
    <x v="8"/>
    <n v="926"/>
    <n v="5"/>
    <n v="3"/>
    <n v="3"/>
    <x v="4"/>
  </r>
  <r>
    <s v="B-26085"/>
    <x v="301"/>
    <s v="Shrichand"/>
    <x v="11"/>
    <x v="11"/>
    <n v="1745"/>
    <n v="653"/>
    <n v="10"/>
    <n v="17450"/>
    <n v="18103"/>
    <x v="2"/>
    <x v="4"/>
    <n v="925"/>
    <n v="5"/>
    <n v="4"/>
    <n v="5"/>
    <x v="8"/>
  </r>
  <r>
    <s v="B-26086"/>
    <x v="301"/>
    <s v="Mukesh"/>
    <x v="12"/>
    <x v="11"/>
    <n v="830"/>
    <n v="120"/>
    <n v="10"/>
    <n v="8300"/>
    <n v="8420"/>
    <x v="2"/>
    <x v="3"/>
    <n v="925"/>
    <n v="5"/>
    <n v="4"/>
    <n v="4"/>
    <x v="7"/>
  </r>
  <r>
    <s v="B-26087"/>
    <x v="301"/>
    <s v="Vandana"/>
    <x v="13"/>
    <x v="12"/>
    <n v="696"/>
    <n v="119"/>
    <n v="21"/>
    <n v="14616"/>
    <n v="14735"/>
    <x v="2"/>
    <x v="4"/>
    <n v="925"/>
    <n v="5"/>
    <n v="5"/>
    <n v="4"/>
    <x v="8"/>
  </r>
  <r>
    <s v="B-26088"/>
    <x v="301"/>
    <s v="Bhavna"/>
    <x v="14"/>
    <x v="13"/>
    <n v="11"/>
    <n v="5"/>
    <n v="2"/>
    <n v="22"/>
    <n v="27"/>
    <x v="2"/>
    <x v="11"/>
    <n v="925"/>
    <n v="5"/>
    <n v="2"/>
    <n v="2"/>
    <x v="1"/>
  </r>
  <r>
    <s v="B-26089"/>
    <x v="301"/>
    <s v="Kanak"/>
    <x v="15"/>
    <x v="14"/>
    <n v="225"/>
    <n v="42"/>
    <n v="10"/>
    <n v="2250"/>
    <n v="2292"/>
    <x v="2"/>
    <x v="16"/>
    <n v="925"/>
    <n v="5"/>
    <n v="4"/>
    <n v="3"/>
    <x v="0"/>
  </r>
  <r>
    <s v="B-26090"/>
    <x v="302"/>
    <s v="Sagar"/>
    <x v="16"/>
    <x v="15"/>
    <n v="80"/>
    <n v="22"/>
    <n v="3"/>
    <n v="240"/>
    <n v="262"/>
    <x v="2"/>
    <x v="12"/>
    <n v="924"/>
    <n v="5"/>
    <n v="2"/>
    <n v="2"/>
    <x v="1"/>
  </r>
  <r>
    <s v="B-26091"/>
    <x v="302"/>
    <s v="Manju"/>
    <x v="17"/>
    <x v="16"/>
    <n v="246"/>
    <n v="89"/>
    <n v="11"/>
    <n v="2706"/>
    <n v="2795"/>
    <x v="2"/>
    <x v="12"/>
    <n v="924"/>
    <n v="5"/>
    <n v="4"/>
    <n v="3"/>
    <x v="0"/>
  </r>
  <r>
    <s v="B-26092"/>
    <x v="302"/>
    <s v="Ramesh"/>
    <x v="0"/>
    <x v="0"/>
    <n v="97"/>
    <n v="14"/>
    <n v="2"/>
    <n v="194"/>
    <n v="208"/>
    <x v="2"/>
    <x v="3"/>
    <n v="924"/>
    <n v="5"/>
    <n v="2"/>
    <n v="2"/>
    <x v="1"/>
  </r>
  <r>
    <s v="B-26093"/>
    <x v="302"/>
    <s v="Sarita"/>
    <x v="1"/>
    <x v="1"/>
    <n v="4502"/>
    <n v="1020"/>
    <n v="28"/>
    <n v="126056"/>
    <n v="127076"/>
    <x v="2"/>
    <x v="4"/>
    <n v="924"/>
    <n v="5"/>
    <n v="5"/>
    <n v="5"/>
    <x v="9"/>
  </r>
  <r>
    <s v="B-26094"/>
    <x v="302"/>
    <s v="Deepak"/>
    <x v="2"/>
    <x v="2"/>
    <n v="152"/>
    <n v="50"/>
    <n v="6"/>
    <n v="912"/>
    <n v="962"/>
    <x v="2"/>
    <x v="12"/>
    <n v="924"/>
    <n v="5"/>
    <n v="3"/>
    <n v="3"/>
    <x v="4"/>
  </r>
  <r>
    <s v="B-26095"/>
    <x v="303"/>
    <s v="Monisha"/>
    <x v="3"/>
    <x v="3"/>
    <n v="6"/>
    <n v="1"/>
    <n v="1"/>
    <n v="6"/>
    <n v="7"/>
    <x v="2"/>
    <x v="16"/>
    <n v="923"/>
    <n v="5"/>
    <n v="2"/>
    <n v="1"/>
    <x v="5"/>
  </r>
  <r>
    <s v="B-26096"/>
    <x v="303"/>
    <s v="Atharv"/>
    <x v="4"/>
    <x v="4"/>
    <n v="1091"/>
    <n v="121"/>
    <n v="18"/>
    <n v="19638"/>
    <n v="19759"/>
    <x v="2"/>
    <x v="6"/>
    <n v="923"/>
    <n v="5"/>
    <n v="5"/>
    <n v="4"/>
    <x v="8"/>
  </r>
  <r>
    <s v="B-26097"/>
    <x v="303"/>
    <s v="Vini"/>
    <x v="5"/>
    <x v="5"/>
    <n v="1688"/>
    <n v="-504"/>
    <n v="23"/>
    <n v="38824"/>
    <n v="38320"/>
    <x v="2"/>
    <x v="11"/>
    <n v="923"/>
    <n v="5"/>
    <n v="5"/>
    <n v="5"/>
    <x v="9"/>
  </r>
  <r>
    <s v="B-26098"/>
    <x v="304"/>
    <s v="Pinky"/>
    <x v="6"/>
    <x v="6"/>
    <n v="1189"/>
    <n v="350"/>
    <n v="21"/>
    <n v="24969"/>
    <n v="25319"/>
    <x v="1"/>
    <x v="15"/>
    <n v="922"/>
    <n v="5"/>
    <n v="5"/>
    <n v="4"/>
    <x v="8"/>
  </r>
  <r>
    <s v="B-26099"/>
    <x v="305"/>
    <s v="Bhishm"/>
    <x v="1"/>
    <x v="17"/>
    <n v="3417"/>
    <n v="859"/>
    <n v="15"/>
    <n v="51255"/>
    <n v="52114"/>
    <x v="2"/>
    <x v="13"/>
    <n v="921"/>
    <n v="5"/>
    <n v="4"/>
    <n v="5"/>
    <x v="8"/>
  </r>
  <r>
    <s v="B-26100"/>
    <x v="306"/>
    <s v="Hitika"/>
    <x v="2"/>
    <x v="18"/>
    <n v="934"/>
    <n v="256"/>
    <n v="6"/>
    <n v="5604"/>
    <n v="5860"/>
    <x v="0"/>
    <x v="10"/>
    <n v="921"/>
    <n v="5"/>
    <n v="3"/>
    <n v="4"/>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39AB670-FC4C-4360-807F-696BE073B9EA}" name="PivotTable1"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A1:C20" firstHeaderRow="0" firstDataRow="1" firstDataCol="1"/>
  <pivotFields count="19">
    <pivotField showAll="0"/>
    <pivotField axis="axisRow" numFmtId="164" showAll="0">
      <items count="15">
        <item x="0"/>
        <item x="1"/>
        <item x="2"/>
        <item x="3"/>
        <item x="4"/>
        <item x="5"/>
        <item x="6"/>
        <item x="7"/>
        <item x="8"/>
        <item x="9"/>
        <item x="10"/>
        <item x="11"/>
        <item x="12"/>
        <item x="13"/>
        <item t="default"/>
      </items>
    </pivotField>
    <pivotField showAll="0"/>
    <pivotField showAll="0">
      <items count="20">
        <item x="17"/>
        <item x="9"/>
        <item x="18"/>
        <item x="15"/>
        <item x="0"/>
        <item x="12"/>
        <item x="13"/>
        <item x="6"/>
        <item x="5"/>
        <item x="10"/>
        <item x="2"/>
        <item x="1"/>
        <item x="16"/>
        <item x="11"/>
        <item x="3"/>
        <item x="14"/>
        <item x="7"/>
        <item x="8"/>
        <item x="4"/>
        <item t="default"/>
      </items>
    </pivotField>
    <pivotField showAll="0">
      <items count="25">
        <item x="0"/>
        <item x="21"/>
        <item x="22"/>
        <item x="5"/>
        <item x="2"/>
        <item x="11"/>
        <item x="7"/>
        <item x="23"/>
        <item x="13"/>
        <item x="14"/>
        <item x="16"/>
        <item x="18"/>
        <item x="3"/>
        <item x="6"/>
        <item x="15"/>
        <item x="4"/>
        <item x="8"/>
        <item x="17"/>
        <item x="9"/>
        <item x="1"/>
        <item x="12"/>
        <item x="19"/>
        <item x="10"/>
        <item x="20"/>
        <item t="default"/>
      </items>
    </pivotField>
    <pivotField showAll="0"/>
    <pivotField dataField="1" showAll="0">
      <items count="338">
        <item x="159"/>
        <item x="7"/>
        <item x="307"/>
        <item x="0"/>
        <item x="143"/>
        <item x="158"/>
        <item x="61"/>
        <item x="145"/>
        <item x="128"/>
        <item x="45"/>
        <item x="9"/>
        <item x="109"/>
        <item x="126"/>
        <item x="84"/>
        <item x="163"/>
        <item x="72"/>
        <item x="76"/>
        <item x="157"/>
        <item x="257"/>
        <item x="142"/>
        <item x="80"/>
        <item x="133"/>
        <item x="333"/>
        <item x="50"/>
        <item x="89"/>
        <item x="136"/>
        <item x="108"/>
        <item x="48"/>
        <item x="88"/>
        <item x="36"/>
        <item x="77"/>
        <item x="328"/>
        <item x="47"/>
        <item x="150"/>
        <item x="69"/>
        <item x="119"/>
        <item x="52"/>
        <item x="83"/>
        <item x="22"/>
        <item x="123"/>
        <item x="56"/>
        <item x="96"/>
        <item x="107"/>
        <item x="15"/>
        <item x="246"/>
        <item x="139"/>
        <item x="118"/>
        <item x="46"/>
        <item x="117"/>
        <item x="125"/>
        <item x="160"/>
        <item x="59"/>
        <item x="29"/>
        <item x="154"/>
        <item x="26"/>
        <item x="82"/>
        <item x="41"/>
        <item x="131"/>
        <item x="49"/>
        <item x="2"/>
        <item x="39"/>
        <item x="141"/>
        <item x="110"/>
        <item x="35"/>
        <item x="66"/>
        <item x="92"/>
        <item x="276"/>
        <item x="94"/>
        <item x="105"/>
        <item x="287"/>
        <item x="135"/>
        <item x="166"/>
        <item x="60"/>
        <item x="114"/>
        <item x="86"/>
        <item x="57"/>
        <item x="151"/>
        <item x="102"/>
        <item x="87"/>
        <item x="68"/>
        <item x="40"/>
        <item x="27"/>
        <item x="30"/>
        <item x="122"/>
        <item x="55"/>
        <item x="43"/>
        <item x="70"/>
        <item x="73"/>
        <item x="85"/>
        <item x="250"/>
        <item x="64"/>
        <item x="90"/>
        <item x="161"/>
        <item x="10"/>
        <item x="95"/>
        <item x="115"/>
        <item x="11"/>
        <item x="134"/>
        <item x="103"/>
        <item x="71"/>
        <item x="14"/>
        <item x="116"/>
        <item x="147"/>
        <item x="144"/>
        <item x="23"/>
        <item x="214"/>
        <item x="162"/>
        <item x="255"/>
        <item x="100"/>
        <item x="296"/>
        <item x="44"/>
        <item x="262"/>
        <item x="146"/>
        <item x="156"/>
        <item x="140"/>
        <item x="112"/>
        <item x="93"/>
        <item x="104"/>
        <item x="65"/>
        <item x="256"/>
        <item x="67"/>
        <item x="91"/>
        <item x="113"/>
        <item x="130"/>
        <item x="42"/>
        <item x="101"/>
        <item x="37"/>
        <item x="111"/>
        <item x="24"/>
        <item x="152"/>
        <item x="28"/>
        <item x="217"/>
        <item x="4"/>
        <item x="178"/>
        <item x="227"/>
        <item x="20"/>
        <item x="5"/>
        <item x="188"/>
        <item x="167"/>
        <item x="200"/>
        <item x="198"/>
        <item x="53"/>
        <item x="78"/>
        <item x="195"/>
        <item x="21"/>
        <item x="180"/>
        <item x="33"/>
        <item x="6"/>
        <item x="120"/>
        <item x="63"/>
        <item x="251"/>
        <item x="226"/>
        <item x="13"/>
        <item x="179"/>
        <item x="3"/>
        <item x="265"/>
        <item x="8"/>
        <item x="168"/>
        <item x="38"/>
        <item x="220"/>
        <item x="79"/>
        <item x="34"/>
        <item x="233"/>
        <item x="291"/>
        <item x="258"/>
        <item x="300"/>
        <item x="327"/>
        <item x="155"/>
        <item x="19"/>
        <item x="189"/>
        <item x="239"/>
        <item x="12"/>
        <item x="81"/>
        <item x="301"/>
        <item x="18"/>
        <item x="172"/>
        <item x="31"/>
        <item x="177"/>
        <item x="191"/>
        <item x="171"/>
        <item x="222"/>
        <item x="129"/>
        <item x="274"/>
        <item x="137"/>
        <item x="303"/>
        <item x="165"/>
        <item x="231"/>
        <item x="190"/>
        <item x="106"/>
        <item x="273"/>
        <item x="264"/>
        <item x="54"/>
        <item x="176"/>
        <item x="74"/>
        <item x="266"/>
        <item x="169"/>
        <item x="202"/>
        <item x="153"/>
        <item x="282"/>
        <item x="284"/>
        <item x="216"/>
        <item x="175"/>
        <item x="17"/>
        <item x="261"/>
        <item x="235"/>
        <item x="241"/>
        <item x="288"/>
        <item x="313"/>
        <item x="306"/>
        <item x="138"/>
        <item x="75"/>
        <item x="32"/>
        <item x="304"/>
        <item x="187"/>
        <item x="197"/>
        <item x="331"/>
        <item x="330"/>
        <item x="148"/>
        <item x="248"/>
        <item x="203"/>
        <item x="314"/>
        <item x="16"/>
        <item x="297"/>
        <item x="210"/>
        <item x="271"/>
        <item x="240"/>
        <item x="302"/>
        <item x="97"/>
        <item x="58"/>
        <item x="228"/>
        <item x="299"/>
        <item x="184"/>
        <item x="244"/>
        <item x="285"/>
        <item x="99"/>
        <item x="277"/>
        <item x="290"/>
        <item x="315"/>
        <item x="247"/>
        <item x="254"/>
        <item x="305"/>
        <item x="311"/>
        <item x="236"/>
        <item x="98"/>
        <item x="149"/>
        <item x="194"/>
        <item x="173"/>
        <item x="174"/>
        <item x="232"/>
        <item x="219"/>
        <item x="325"/>
        <item x="230"/>
        <item x="322"/>
        <item x="279"/>
        <item x="310"/>
        <item x="237"/>
        <item x="229"/>
        <item x="124"/>
        <item x="242"/>
        <item x="62"/>
        <item x="295"/>
        <item x="280"/>
        <item x="213"/>
        <item x="186"/>
        <item x="336"/>
        <item x="183"/>
        <item x="211"/>
        <item x="267"/>
        <item x="294"/>
        <item x="218"/>
        <item x="312"/>
        <item x="243"/>
        <item x="206"/>
        <item x="269"/>
        <item x="201"/>
        <item x="289"/>
        <item x="253"/>
        <item x="170"/>
        <item x="293"/>
        <item x="205"/>
        <item x="334"/>
        <item x="260"/>
        <item x="127"/>
        <item x="196"/>
        <item x="234"/>
        <item x="286"/>
        <item x="181"/>
        <item x="182"/>
        <item x="324"/>
        <item x="192"/>
        <item x="270"/>
        <item x="238"/>
        <item x="121"/>
        <item x="281"/>
        <item x="225"/>
        <item x="320"/>
        <item x="323"/>
        <item x="263"/>
        <item x="25"/>
        <item x="317"/>
        <item x="245"/>
        <item x="199"/>
        <item x="319"/>
        <item x="221"/>
        <item x="193"/>
        <item x="308"/>
        <item x="249"/>
        <item x="316"/>
        <item x="259"/>
        <item x="268"/>
        <item x="208"/>
        <item x="298"/>
        <item x="309"/>
        <item x="223"/>
        <item x="275"/>
        <item x="329"/>
        <item x="278"/>
        <item x="272"/>
        <item x="224"/>
        <item x="321"/>
        <item x="204"/>
        <item x="215"/>
        <item x="164"/>
        <item x="335"/>
        <item x="292"/>
        <item x="212"/>
        <item x="185"/>
        <item x="326"/>
        <item x="318"/>
        <item x="252"/>
        <item x="207"/>
        <item x="1"/>
        <item x="132"/>
        <item x="332"/>
        <item x="51"/>
        <item x="209"/>
        <item x="283"/>
        <item t="default"/>
      </items>
    </pivotField>
    <pivotField showAll="0">
      <items count="46">
        <item x="14"/>
        <item x="5"/>
        <item x="13"/>
        <item x="6"/>
        <item x="11"/>
        <item x="10"/>
        <item x="4"/>
        <item x="7"/>
        <item x="9"/>
        <item x="16"/>
        <item x="3"/>
        <item x="28"/>
        <item x="15"/>
        <item x="19"/>
        <item x="29"/>
        <item x="12"/>
        <item x="18"/>
        <item x="26"/>
        <item x="0"/>
        <item x="38"/>
        <item x="17"/>
        <item x="1"/>
        <item x="27"/>
        <item x="8"/>
        <item x="2"/>
        <item x="35"/>
        <item x="22"/>
        <item x="21"/>
        <item x="39"/>
        <item x="30"/>
        <item x="20"/>
        <item x="31"/>
        <item x="42"/>
        <item x="37"/>
        <item x="36"/>
        <item x="34"/>
        <item x="32"/>
        <item x="24"/>
        <item x="41"/>
        <item x="25"/>
        <item x="23"/>
        <item x="40"/>
        <item x="33"/>
        <item x="43"/>
        <item x="44"/>
        <item t="default"/>
      </items>
    </pivotField>
    <pivotField dataField="1" showAll="0">
      <items count="465">
        <item x="458"/>
        <item x="105"/>
        <item x="178"/>
        <item x="357"/>
        <item x="174"/>
        <item x="197"/>
        <item x="75"/>
        <item x="399"/>
        <item x="40"/>
        <item x="70"/>
        <item x="118"/>
        <item x="129"/>
        <item x="444"/>
        <item x="31"/>
        <item x="45"/>
        <item x="180"/>
        <item x="229"/>
        <item x="340"/>
        <item x="48"/>
        <item x="117"/>
        <item x="437"/>
        <item x="355"/>
        <item x="212"/>
        <item x="205"/>
        <item x="77"/>
        <item x="23"/>
        <item x="413"/>
        <item x="72"/>
        <item x="350"/>
        <item x="103"/>
        <item x="88"/>
        <item x="166"/>
        <item x="270"/>
        <item x="165"/>
        <item x="253"/>
        <item x="300"/>
        <item x="411"/>
        <item x="435"/>
        <item x="259"/>
        <item x="210"/>
        <item x="151"/>
        <item x="104"/>
        <item x="388"/>
        <item x="289"/>
        <item x="132"/>
        <item x="338"/>
        <item x="46"/>
        <item x="232"/>
        <item x="5"/>
        <item x="30"/>
        <item x="386"/>
        <item x="447"/>
        <item x="19"/>
        <item x="456"/>
        <item x="6"/>
        <item x="214"/>
        <item x="131"/>
        <item x="365"/>
        <item x="266"/>
        <item x="78"/>
        <item x="26"/>
        <item x="182"/>
        <item x="195"/>
        <item x="440"/>
        <item x="347"/>
        <item x="114"/>
        <item x="288"/>
        <item x="401"/>
        <item x="454"/>
        <item x="312"/>
        <item x="373"/>
        <item x="252"/>
        <item x="415"/>
        <item x="256"/>
        <item x="380"/>
        <item x="135"/>
        <item x="82"/>
        <item x="416"/>
        <item x="296"/>
        <item x="308"/>
        <item x="304"/>
        <item x="321"/>
        <item x="302"/>
        <item x="10"/>
        <item x="130"/>
        <item x="121"/>
        <item x="14"/>
        <item x="335"/>
        <item x="36"/>
        <item x="66"/>
        <item x="120"/>
        <item x="109"/>
        <item x="170"/>
        <item x="408"/>
        <item x="156"/>
        <item x="367"/>
        <item x="442"/>
        <item x="157"/>
        <item x="162"/>
        <item x="323"/>
        <item x="217"/>
        <item x="258"/>
        <item x="268"/>
        <item x="346"/>
        <item x="262"/>
        <item x="201"/>
        <item x="319"/>
        <item x="11"/>
        <item x="4"/>
        <item x="185"/>
        <item x="133"/>
        <item x="110"/>
        <item x="61"/>
        <item x="107"/>
        <item x="314"/>
        <item x="43"/>
        <item x="293"/>
        <item x="261"/>
        <item x="382"/>
        <item x="310"/>
        <item x="111"/>
        <item x="429"/>
        <item x="445"/>
        <item x="234"/>
        <item x="63"/>
        <item x="316"/>
        <item x="160"/>
        <item x="363"/>
        <item x="297"/>
        <item x="294"/>
        <item x="432"/>
        <item x="58"/>
        <item x="351"/>
        <item x="279"/>
        <item x="305"/>
        <item x="199"/>
        <item x="449"/>
        <item x="410"/>
        <item x="290"/>
        <item x="287"/>
        <item x="438"/>
        <item x="430"/>
        <item x="434"/>
        <item x="369"/>
        <item x="90"/>
        <item x="237"/>
        <item x="57"/>
        <item x="27"/>
        <item x="128"/>
        <item x="184"/>
        <item x="97"/>
        <item x="17"/>
        <item x="263"/>
        <item x="427"/>
        <item x="33"/>
        <item x="92"/>
        <item x="406"/>
        <item x="67"/>
        <item x="113"/>
        <item x="209"/>
        <item x="216"/>
        <item x="317"/>
        <item x="202"/>
        <item x="226"/>
        <item x="250"/>
        <item x="349"/>
        <item x="102"/>
        <item x="247"/>
        <item x="426"/>
        <item x="251"/>
        <item x="222"/>
        <item x="16"/>
        <item x="93"/>
        <item x="379"/>
        <item x="21"/>
        <item x="152"/>
        <item x="211"/>
        <item x="191"/>
        <item x="140"/>
        <item x="86"/>
        <item x="98"/>
        <item x="359"/>
        <item x="173"/>
        <item x="392"/>
        <item x="407"/>
        <item x="99"/>
        <item x="393"/>
        <item x="403"/>
        <item x="138"/>
        <item x="352"/>
        <item x="453"/>
        <item x="396"/>
        <item x="333"/>
        <item x="224"/>
        <item x="172"/>
        <item x="405"/>
        <item x="219"/>
        <item x="3"/>
        <item x="223"/>
        <item x="69"/>
        <item x="122"/>
        <item x="324"/>
        <item x="196"/>
        <item x="455"/>
        <item x="390"/>
        <item x="18"/>
        <item x="284"/>
        <item x="341"/>
        <item x="376"/>
        <item x="15"/>
        <item x="206"/>
        <item x="47"/>
        <item x="142"/>
        <item x="112"/>
        <item x="275"/>
        <item x="35"/>
        <item x="366"/>
        <item x="383"/>
        <item x="313"/>
        <item x="116"/>
        <item x="397"/>
        <item x="136"/>
        <item x="76"/>
        <item x="295"/>
        <item x="13"/>
        <item x="34"/>
        <item x="190"/>
        <item x="207"/>
        <item x="278"/>
        <item x="194"/>
        <item x="124"/>
        <item x="299"/>
        <item x="123"/>
        <item x="370"/>
        <item x="322"/>
        <item x="8"/>
        <item x="169"/>
        <item x="221"/>
        <item x="276"/>
        <item x="25"/>
        <item x="141"/>
        <item x="28"/>
        <item x="163"/>
        <item x="431"/>
        <item x="41"/>
        <item x="38"/>
        <item x="448"/>
        <item x="362"/>
        <item x="71"/>
        <item x="189"/>
        <item x="119"/>
        <item x="384"/>
        <item x="342"/>
        <item x="158"/>
        <item x="208"/>
        <item x="463"/>
        <item x="254"/>
        <item x="343"/>
        <item x="87"/>
        <item x="315"/>
        <item x="80"/>
        <item x="22"/>
        <item x="68"/>
        <item x="179"/>
        <item x="126"/>
        <item x="203"/>
        <item x="204"/>
        <item x="360"/>
        <item x="381"/>
        <item x="64"/>
        <item x="337"/>
        <item x="255"/>
        <item x="443"/>
        <item x="60"/>
        <item x="198"/>
        <item x="398"/>
        <item x="391"/>
        <item x="309"/>
        <item x="24"/>
        <item x="274"/>
        <item x="89"/>
        <item x="387"/>
        <item x="451"/>
        <item x="73"/>
        <item x="283"/>
        <item x="59"/>
        <item x="436"/>
        <item x="20"/>
        <item x="228"/>
        <item x="409"/>
        <item x="269"/>
        <item x="236"/>
        <item x="402"/>
        <item x="175"/>
        <item x="44"/>
        <item x="159"/>
        <item x="39"/>
        <item x="272"/>
        <item x="364"/>
        <item x="248"/>
        <item x="155"/>
        <item x="29"/>
        <item x="83"/>
        <item x="218"/>
        <item x="235"/>
        <item x="389"/>
        <item x="115"/>
        <item x="303"/>
        <item x="231"/>
        <item x="164"/>
        <item x="441"/>
        <item x="320"/>
        <item x="225"/>
        <item x="137"/>
        <item x="181"/>
        <item x="331"/>
        <item x="354"/>
        <item x="412"/>
        <item x="230"/>
        <item x="85"/>
        <item x="264"/>
        <item x="414"/>
        <item x="51"/>
        <item x="377"/>
        <item x="244"/>
        <item x="62"/>
        <item x="281"/>
        <item x="12"/>
        <item x="375"/>
        <item x="32"/>
        <item x="394"/>
        <item x="452"/>
        <item x="306"/>
        <item x="353"/>
        <item x="345"/>
        <item x="400"/>
        <item x="385"/>
        <item x="245"/>
        <item x="192"/>
        <item x="332"/>
        <item x="154"/>
        <item x="450"/>
        <item x="134"/>
        <item x="215"/>
        <item x="233"/>
        <item x="280"/>
        <item x="336"/>
        <item x="161"/>
        <item x="260"/>
        <item x="459"/>
        <item x="311"/>
        <item x="404"/>
        <item x="271"/>
        <item x="371"/>
        <item x="96"/>
        <item x="177"/>
        <item x="108"/>
        <item x="125"/>
        <item x="106"/>
        <item x="81"/>
        <item x="358"/>
        <item x="227"/>
        <item x="395"/>
        <item x="425"/>
        <item x="356"/>
        <item x="42"/>
        <item x="461"/>
        <item x="147"/>
        <item x="101"/>
        <item x="273"/>
        <item x="249"/>
        <item x="0"/>
        <item x="94"/>
        <item x="139"/>
        <item x="257"/>
        <item x="84"/>
        <item x="144"/>
        <item x="240"/>
        <item x="53"/>
        <item x="91"/>
        <item x="420"/>
        <item x="213"/>
        <item x="446"/>
        <item x="286"/>
        <item x="56"/>
        <item x="372"/>
        <item x="37"/>
        <item x="167"/>
        <item x="176"/>
        <item x="291"/>
        <item x="428"/>
        <item x="200"/>
        <item x="149"/>
        <item x="143"/>
        <item x="460"/>
        <item x="422"/>
        <item x="100"/>
        <item x="307"/>
        <item x="329"/>
        <item x="54"/>
        <item x="318"/>
        <item x="127"/>
        <item x="171"/>
        <item x="74"/>
        <item x="186"/>
        <item x="339"/>
        <item x="439"/>
        <item x="65"/>
        <item x="95"/>
        <item x="265"/>
        <item x="344"/>
        <item x="50"/>
        <item x="9"/>
        <item x="2"/>
        <item x="462"/>
        <item x="326"/>
        <item x="421"/>
        <item x="417"/>
        <item x="361"/>
        <item x="239"/>
        <item x="327"/>
        <item x="7"/>
        <item x="242"/>
        <item x="277"/>
        <item x="301"/>
        <item x="418"/>
        <item x="334"/>
        <item x="168"/>
        <item x="282"/>
        <item x="183"/>
        <item x="424"/>
        <item x="285"/>
        <item x="146"/>
        <item x="433"/>
        <item x="298"/>
        <item x="193"/>
        <item x="79"/>
        <item x="1"/>
        <item x="238"/>
        <item x="49"/>
        <item x="187"/>
        <item x="148"/>
        <item x="220"/>
        <item x="153"/>
        <item x="374"/>
        <item x="328"/>
        <item x="188"/>
        <item x="241"/>
        <item x="292"/>
        <item x="378"/>
        <item x="246"/>
        <item x="145"/>
        <item x="457"/>
        <item x="267"/>
        <item x="325"/>
        <item x="243"/>
        <item x="368"/>
        <item x="55"/>
        <item x="150"/>
        <item x="52"/>
        <item x="348"/>
        <item x="419"/>
        <item x="330"/>
        <item x="423"/>
        <item t="default"/>
      </items>
    </pivotField>
    <pivotField showAll="0"/>
    <pivotField showAll="0">
      <items count="4">
        <item x="2"/>
        <item x="1"/>
        <item x="0"/>
        <item t="default"/>
      </items>
    </pivotField>
    <pivotField showAll="0">
      <items count="18">
        <item x="15"/>
        <item x="0"/>
        <item x="10"/>
        <item x="8"/>
        <item x="14"/>
        <item x="11"/>
        <item x="16"/>
        <item x="6"/>
        <item x="1"/>
        <item x="9"/>
        <item x="4"/>
        <item x="5"/>
        <item x="13"/>
        <item x="12"/>
        <item x="7"/>
        <item x="2"/>
        <item x="3"/>
        <item t="default"/>
      </items>
    </pivotField>
    <pivotField showAll="0"/>
    <pivotField numFmtId="1" showAll="0"/>
    <pivotField numFmtId="1" showAll="0"/>
    <pivotField showAll="0"/>
    <pivotField showAll="0">
      <items count="61">
        <item x="3"/>
        <item x="5"/>
        <item x="9"/>
        <item x="11"/>
        <item x="2"/>
        <item x="7"/>
        <item x="4"/>
        <item x="10"/>
        <item x="1"/>
        <item x="8"/>
        <item x="6"/>
        <item x="13"/>
        <item x="12"/>
        <item x="0"/>
        <item x="20"/>
        <item x="23"/>
        <item x="26"/>
        <item x="27"/>
        <item x="22"/>
        <item x="19"/>
        <item x="14"/>
        <item x="17"/>
        <item x="21"/>
        <item x="15"/>
        <item x="24"/>
        <item x="16"/>
        <item x="28"/>
        <item x="25"/>
        <item x="18"/>
        <item x="32"/>
        <item x="39"/>
        <item x="31"/>
        <item x="41"/>
        <item x="38"/>
        <item x="35"/>
        <item x="42"/>
        <item x="37"/>
        <item x="43"/>
        <item x="36"/>
        <item x="30"/>
        <item x="34"/>
        <item x="40"/>
        <item x="33"/>
        <item x="29"/>
        <item x="59"/>
        <item x="45"/>
        <item x="54"/>
        <item x="44"/>
        <item x="55"/>
        <item x="56"/>
        <item x="46"/>
        <item x="58"/>
        <item x="57"/>
        <item x="53"/>
        <item x="52"/>
        <item x="48"/>
        <item x="47"/>
        <item x="51"/>
        <item x="50"/>
        <item x="49"/>
        <item t="default"/>
      </items>
    </pivotField>
    <pivotField axis="axisRow" showAll="0" defaultSubtotal="0">
      <items count="6">
        <item sd="0" x="0"/>
        <item x="1"/>
        <item x="2"/>
        <item x="3"/>
        <item x="4"/>
        <item sd="0" x="5"/>
      </items>
    </pivotField>
    <pivotField axis="axisRow" showAll="0" defaultSubtotal="0">
      <items count="4">
        <item sd="0" x="0"/>
        <item x="1"/>
        <item x="2"/>
        <item sd="0" x="3"/>
      </items>
    </pivotField>
  </pivotFields>
  <rowFields count="3">
    <field x="18"/>
    <field x="17"/>
    <field x="1"/>
  </rowFields>
  <rowItems count="19">
    <i>
      <x v="1"/>
    </i>
    <i r="1">
      <x v="2"/>
    </i>
    <i r="2">
      <x v="4"/>
    </i>
    <i r="2">
      <x v="5"/>
    </i>
    <i r="2">
      <x v="6"/>
    </i>
    <i r="1">
      <x v="3"/>
    </i>
    <i r="2">
      <x v="7"/>
    </i>
    <i r="2">
      <x v="8"/>
    </i>
    <i r="2">
      <x v="9"/>
    </i>
    <i r="1">
      <x v="4"/>
    </i>
    <i r="2">
      <x v="10"/>
    </i>
    <i r="2">
      <x v="11"/>
    </i>
    <i r="2">
      <x v="12"/>
    </i>
    <i>
      <x v="2"/>
    </i>
    <i r="1">
      <x v="1"/>
    </i>
    <i r="2">
      <x v="1"/>
    </i>
    <i r="2">
      <x v="2"/>
    </i>
    <i r="2">
      <x v="3"/>
    </i>
    <i t="grand">
      <x/>
    </i>
  </rowItems>
  <colFields count="1">
    <field x="-2"/>
  </colFields>
  <colItems count="2">
    <i>
      <x/>
    </i>
    <i i="1">
      <x v="1"/>
    </i>
  </colItems>
  <dataFields count="2">
    <dataField name="Sum of Sales" fld="8" baseField="0" baseItem="0"/>
    <dataField name="Sum of Profit" fld="6" baseField="0" baseItem="0"/>
  </dataField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7" format="6" series="1">
      <pivotArea type="data" outline="0" fieldPosition="0">
        <references count="1">
          <reference field="4294967294" count="1" selected="0">
            <x v="0"/>
          </reference>
        </references>
      </pivotArea>
    </chartFormat>
    <chartFormat chart="7" format="7" series="1">
      <pivotArea type="data" outline="0" fieldPosition="0">
        <references count="1">
          <reference field="4294967294" count="1" selected="0">
            <x v="1"/>
          </reference>
        </references>
      </pivotArea>
    </chartFormat>
    <chartFormat chart="8" format="8" series="1">
      <pivotArea type="data" outline="0" fieldPosition="0">
        <references count="1">
          <reference field="4294967294" count="1" selected="0">
            <x v="0"/>
          </reference>
        </references>
      </pivotArea>
    </chartFormat>
    <chartFormat chart="8"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966B8BD-DEA7-42EC-941F-D06F9F9D153E}" name="PivotTable3"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L1:N20" firstHeaderRow="0" firstDataRow="1" firstDataCol="1"/>
  <pivotFields count="19">
    <pivotField showAll="0"/>
    <pivotField axis="axisRow" numFmtId="164" showAll="0">
      <items count="15">
        <item x="0"/>
        <item x="1"/>
        <item x="2"/>
        <item x="3"/>
        <item x="4"/>
        <item x="5"/>
        <item x="6"/>
        <item x="7"/>
        <item x="8"/>
        <item x="9"/>
        <item x="10"/>
        <item x="11"/>
        <item x="12"/>
        <item x="13"/>
        <item t="default"/>
      </items>
    </pivotField>
    <pivotField showAll="0"/>
    <pivotField showAll="0">
      <items count="20">
        <item x="17"/>
        <item x="9"/>
        <item x="18"/>
        <item x="15"/>
        <item x="0"/>
        <item x="12"/>
        <item x="13"/>
        <item x="6"/>
        <item x="5"/>
        <item x="10"/>
        <item x="2"/>
        <item x="1"/>
        <item x="16"/>
        <item x="11"/>
        <item x="3"/>
        <item x="14"/>
        <item x="7"/>
        <item x="8"/>
        <item x="4"/>
        <item t="default"/>
      </items>
    </pivotField>
    <pivotField showAll="0">
      <items count="25">
        <item x="0"/>
        <item x="21"/>
        <item x="22"/>
        <item x="5"/>
        <item x="2"/>
        <item x="11"/>
        <item x="7"/>
        <item x="23"/>
        <item x="13"/>
        <item x="14"/>
        <item x="16"/>
        <item x="18"/>
        <item x="3"/>
        <item x="6"/>
        <item x="15"/>
        <item x="4"/>
        <item x="8"/>
        <item x="17"/>
        <item x="9"/>
        <item x="1"/>
        <item x="12"/>
        <item x="19"/>
        <item x="10"/>
        <item x="20"/>
        <item t="default"/>
      </items>
    </pivotField>
    <pivotField showAll="0"/>
    <pivotField dataField="1" showAll="0"/>
    <pivotField dataField="1" showAll="0"/>
    <pivotField showAll="0"/>
    <pivotField showAll="0"/>
    <pivotField showAll="0">
      <items count="4">
        <item x="2"/>
        <item x="1"/>
        <item x="0"/>
        <item t="default"/>
      </items>
    </pivotField>
    <pivotField showAll="0">
      <items count="18">
        <item x="15"/>
        <item x="0"/>
        <item x="10"/>
        <item x="8"/>
        <item x="14"/>
        <item x="11"/>
        <item x="16"/>
        <item x="6"/>
        <item x="1"/>
        <item x="9"/>
        <item x="4"/>
        <item x="5"/>
        <item x="13"/>
        <item x="12"/>
        <item x="7"/>
        <item x="2"/>
        <item x="3"/>
        <item t="default"/>
      </items>
    </pivotField>
    <pivotField showAll="0"/>
    <pivotField numFmtId="1" showAll="0"/>
    <pivotField numFmtId="1" showAll="0"/>
    <pivotField showAll="0"/>
    <pivotField showAll="0"/>
    <pivotField axis="axisRow" showAll="0" defaultSubtotal="0">
      <items count="6">
        <item sd="0" x="0"/>
        <item x="1"/>
        <item x="2"/>
        <item x="3"/>
        <item x="4"/>
        <item sd="0" x="5"/>
      </items>
    </pivotField>
    <pivotField axis="axisRow" showAll="0" defaultSubtotal="0">
      <items count="4">
        <item sd="0" x="0"/>
        <item x="1"/>
        <item x="2"/>
        <item sd="0" x="3"/>
      </items>
    </pivotField>
  </pivotFields>
  <rowFields count="3">
    <field x="18"/>
    <field x="17"/>
    <field x="1"/>
  </rowFields>
  <rowItems count="19">
    <i>
      <x v="1"/>
    </i>
    <i r="1">
      <x v="2"/>
    </i>
    <i r="2">
      <x v="4"/>
    </i>
    <i r="2">
      <x v="5"/>
    </i>
    <i r="2">
      <x v="6"/>
    </i>
    <i r="1">
      <x v="3"/>
    </i>
    <i r="2">
      <x v="7"/>
    </i>
    <i r="2">
      <x v="8"/>
    </i>
    <i r="2">
      <x v="9"/>
    </i>
    <i r="1">
      <x v="4"/>
    </i>
    <i r="2">
      <x v="10"/>
    </i>
    <i r="2">
      <x v="11"/>
    </i>
    <i r="2">
      <x v="12"/>
    </i>
    <i>
      <x v="2"/>
    </i>
    <i r="1">
      <x v="1"/>
    </i>
    <i r="2">
      <x v="1"/>
    </i>
    <i r="2">
      <x v="2"/>
    </i>
    <i r="2">
      <x v="3"/>
    </i>
    <i t="grand">
      <x/>
    </i>
  </rowItems>
  <colFields count="1">
    <field x="-2"/>
  </colFields>
  <colItems count="2">
    <i>
      <x/>
    </i>
    <i i="1">
      <x v="1"/>
    </i>
  </colItems>
  <dataFields count="2">
    <dataField name="Sum of Profit" fld="6" baseField="0" baseItem="0"/>
    <dataField name="Sum of Quantity" fld="7" baseField="0" baseItem="0"/>
  </dataFields>
  <chartFormats count="4">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2" format="5"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53A4638-8614-44BE-9A10-4C32CA62DFD1}" name="PivotTable2"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1:C20" firstHeaderRow="0" firstDataRow="1" firstDataCol="1"/>
  <pivotFields count="20">
    <pivotField showAll="0"/>
    <pivotField axis="axisRow" numFmtId="14" showAll="0">
      <items count="15">
        <item x="0"/>
        <item x="1"/>
        <item x="2"/>
        <item x="3"/>
        <item x="4"/>
        <item x="5"/>
        <item x="6"/>
        <item x="7"/>
        <item x="8"/>
        <item x="9"/>
        <item x="10"/>
        <item x="11"/>
        <item x="12"/>
        <item x="13"/>
        <item t="default"/>
      </items>
    </pivotField>
    <pivotField showAll="0"/>
    <pivotField showAll="0">
      <items count="20">
        <item x="17"/>
        <item x="9"/>
        <item x="18"/>
        <item x="15"/>
        <item x="0"/>
        <item x="12"/>
        <item x="13"/>
        <item x="6"/>
        <item x="5"/>
        <item x="10"/>
        <item x="2"/>
        <item x="1"/>
        <item x="16"/>
        <item x="11"/>
        <item x="3"/>
        <item x="14"/>
        <item x="7"/>
        <item x="8"/>
        <item x="4"/>
        <item t="default"/>
      </items>
    </pivotField>
    <pivotField showAll="0">
      <items count="25">
        <item x="0"/>
        <item x="21"/>
        <item x="22"/>
        <item x="5"/>
        <item x="2"/>
        <item x="11"/>
        <item x="7"/>
        <item x="23"/>
        <item x="13"/>
        <item x="14"/>
        <item x="16"/>
        <item x="18"/>
        <item x="3"/>
        <item x="6"/>
        <item x="15"/>
        <item x="4"/>
        <item x="8"/>
        <item x="17"/>
        <item x="9"/>
        <item x="1"/>
        <item x="12"/>
        <item x="19"/>
        <item x="10"/>
        <item x="20"/>
        <item t="default"/>
      </items>
    </pivotField>
    <pivotField showAll="0"/>
    <pivotField dataField="1" showAll="0"/>
    <pivotField dataField="1" showAll="0"/>
    <pivotField showAll="0"/>
    <pivotField showAll="0"/>
    <pivotField showAll="0">
      <items count="4">
        <item x="2"/>
        <item x="1"/>
        <item x="0"/>
        <item t="default"/>
      </items>
    </pivotField>
    <pivotField showAll="0">
      <items count="18">
        <item x="15"/>
        <item x="0"/>
        <item x="10"/>
        <item x="8"/>
        <item x="14"/>
        <item x="11"/>
        <item x="16"/>
        <item x="6"/>
        <item x="1"/>
        <item x="9"/>
        <item x="4"/>
        <item x="5"/>
        <item x="13"/>
        <item x="12"/>
        <item x="7"/>
        <item x="2"/>
        <item x="3"/>
        <item t="default"/>
      </items>
    </pivotField>
    <pivotField showAll="0"/>
    <pivotField numFmtId="1" showAll="0"/>
    <pivotField numFmtId="1" showAll="0"/>
    <pivotField showAll="0"/>
    <pivotField showAll="0">
      <items count="71">
        <item x="3"/>
        <item x="2"/>
        <item x="5"/>
        <item x="1"/>
        <item x="6"/>
        <item x="4"/>
        <item x="0"/>
        <item x="7"/>
        <item x="8"/>
        <item x="9"/>
        <item m="1" x="50"/>
        <item m="1" x="53"/>
        <item m="1" x="57"/>
        <item m="1" x="60"/>
        <item m="1" x="25"/>
        <item m="1" x="27"/>
        <item m="1" x="29"/>
        <item m="1" x="55"/>
        <item m="1" x="58"/>
        <item m="1" x="61"/>
        <item m="1" x="62"/>
        <item m="1" x="30"/>
        <item m="1" x="31"/>
        <item m="1" x="32"/>
        <item m="1" x="14"/>
        <item m="1" x="17"/>
        <item m="1" x="21"/>
        <item m="1" x="24"/>
        <item m="1" x="46"/>
        <item m="1" x="48"/>
        <item m="1" x="51"/>
        <item m="1" x="54"/>
        <item m="1" x="19"/>
        <item m="1" x="22"/>
        <item m="1" x="26"/>
        <item m="1" x="28"/>
        <item m="1" x="52"/>
        <item m="1" x="56"/>
        <item m="1" x="59"/>
        <item m="1" x="35"/>
        <item m="1" x="38"/>
        <item m="1" x="42"/>
        <item m="1" x="45"/>
        <item m="1" x="10"/>
        <item m="1" x="12"/>
        <item m="1" x="15"/>
        <item m="1" x="18"/>
        <item m="1" x="40"/>
        <item m="1" x="43"/>
        <item m="1" x="47"/>
        <item m="1" x="49"/>
        <item m="1" x="16"/>
        <item m="1" x="20"/>
        <item m="1" x="23"/>
        <item m="1" x="63"/>
        <item m="1" x="64"/>
        <item m="1" x="65"/>
        <item m="1" x="67"/>
        <item m="1" x="69"/>
        <item m="1" x="33"/>
        <item m="1" x="34"/>
        <item m="1" x="36"/>
        <item m="1" x="39"/>
        <item m="1" x="66"/>
        <item m="1" x="68"/>
        <item m="1" x="11"/>
        <item m="1" x="13"/>
        <item m="1" x="37"/>
        <item m="1" x="41"/>
        <item m="1" x="44"/>
        <item t="default"/>
      </items>
    </pivotField>
    <pivotField axis="axisRow" showAll="0" defaultSubtotal="0">
      <items count="6">
        <item sd="0" x="0"/>
        <item x="1"/>
        <item x="2"/>
        <item x="3"/>
        <item x="4"/>
        <item sd="0" x="5"/>
      </items>
    </pivotField>
    <pivotField axis="axisRow" showAll="0" defaultSubtotal="0">
      <items count="4">
        <item x="0"/>
        <item x="1"/>
        <item x="2"/>
        <item x="3"/>
      </items>
    </pivotField>
    <pivotField showAll="0">
      <items count="65">
        <item x="63"/>
        <item x="62"/>
        <item x="61"/>
        <item x="60"/>
        <item x="40"/>
        <item x="43"/>
        <item x="47"/>
        <item x="50"/>
        <item x="15"/>
        <item x="17"/>
        <item x="19"/>
        <item x="45"/>
        <item x="48"/>
        <item x="51"/>
        <item x="52"/>
        <item x="20"/>
        <item x="21"/>
        <item x="22"/>
        <item x="4"/>
        <item x="7"/>
        <item x="11"/>
        <item x="14"/>
        <item x="36"/>
        <item x="38"/>
        <item x="41"/>
        <item x="44"/>
        <item x="9"/>
        <item x="12"/>
        <item x="16"/>
        <item x="18"/>
        <item x="42"/>
        <item x="46"/>
        <item x="49"/>
        <item x="25"/>
        <item x="28"/>
        <item x="32"/>
        <item x="35"/>
        <item x="0"/>
        <item x="2"/>
        <item x="5"/>
        <item x="8"/>
        <item x="30"/>
        <item x="33"/>
        <item x="37"/>
        <item x="39"/>
        <item x="6"/>
        <item x="10"/>
        <item x="13"/>
        <item x="53"/>
        <item x="54"/>
        <item x="55"/>
        <item x="57"/>
        <item x="59"/>
        <item x="23"/>
        <item x="24"/>
        <item x="26"/>
        <item x="29"/>
        <item x="56"/>
        <item x="58"/>
        <item x="1"/>
        <item x="3"/>
        <item x="27"/>
        <item x="31"/>
        <item x="34"/>
        <item t="default"/>
      </items>
    </pivotField>
  </pivotFields>
  <rowFields count="3">
    <field x="18"/>
    <field x="17"/>
    <field x="1"/>
  </rowFields>
  <rowItems count="19">
    <i>
      <x v="1"/>
    </i>
    <i r="1">
      <x v="2"/>
    </i>
    <i r="2">
      <x v="4"/>
    </i>
    <i r="2">
      <x v="5"/>
    </i>
    <i r="2">
      <x v="6"/>
    </i>
    <i r="1">
      <x v="3"/>
    </i>
    <i r="2">
      <x v="7"/>
    </i>
    <i r="2">
      <x v="8"/>
    </i>
    <i r="2">
      <x v="9"/>
    </i>
    <i r="1">
      <x v="4"/>
    </i>
    <i r="2">
      <x v="10"/>
    </i>
    <i r="2">
      <x v="11"/>
    </i>
    <i r="2">
      <x v="12"/>
    </i>
    <i>
      <x v="2"/>
    </i>
    <i r="1">
      <x v="1"/>
    </i>
    <i r="2">
      <x v="1"/>
    </i>
    <i r="2">
      <x v="2"/>
    </i>
    <i r="2">
      <x v="3"/>
    </i>
    <i t="grand">
      <x/>
    </i>
  </rowItems>
  <colFields count="1">
    <field x="-2"/>
  </colFields>
  <colItems count="2">
    <i>
      <x/>
    </i>
    <i i="1">
      <x v="1"/>
    </i>
  </colItems>
  <dataFields count="2">
    <dataField name="Sum of Quantity" fld="7" baseField="0" baseItem="0"/>
    <dataField name="Sum of Profit" fld="6" baseField="0" baseItem="0"/>
  </dataFields>
  <chartFormats count="4">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1"/>
          </reference>
        </references>
      </pivotArea>
    </chartFormat>
    <chartFormat chart="2" format="7" series="1">
      <pivotArea type="data" outline="0" fieldPosition="0">
        <references count="1">
          <reference field="4294967294" count="1" selected="0">
            <x v="1"/>
          </reference>
        </references>
      </pivotArea>
    </chartFormat>
    <chartFormat chart="2"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D3ABCA9-5365-4181-8647-AE0BDA6B0108}" name="PivotTable4"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U3" firstHeaderRow="1" firstDataRow="2" firstDataCol="1"/>
  <pivotFields count="19">
    <pivotField showAll="0"/>
    <pivotField numFmtId="164" showAll="0">
      <items count="15">
        <item x="0"/>
        <item x="1"/>
        <item x="2"/>
        <item x="3"/>
        <item x="4"/>
        <item x="5"/>
        <item x="6"/>
        <item x="7"/>
        <item x="8"/>
        <item x="9"/>
        <item x="10"/>
        <item x="11"/>
        <item x="12"/>
        <item x="13"/>
        <item t="default"/>
      </items>
    </pivotField>
    <pivotField showAll="0"/>
    <pivotField axis="axisCol" showAll="0">
      <items count="20">
        <item x="17"/>
        <item x="9"/>
        <item x="18"/>
        <item x="15"/>
        <item x="0"/>
        <item x="12"/>
        <item x="13"/>
        <item x="6"/>
        <item x="5"/>
        <item x="10"/>
        <item x="2"/>
        <item x="1"/>
        <item x="16"/>
        <item x="11"/>
        <item x="3"/>
        <item x="14"/>
        <item x="7"/>
        <item x="8"/>
        <item x="4"/>
        <item t="default"/>
      </items>
    </pivotField>
    <pivotField showAll="0">
      <items count="25">
        <item x="0"/>
        <item x="21"/>
        <item x="22"/>
        <item x="5"/>
        <item x="2"/>
        <item x="11"/>
        <item x="7"/>
        <item x="23"/>
        <item x="13"/>
        <item x="14"/>
        <item x="16"/>
        <item x="18"/>
        <item x="3"/>
        <item x="6"/>
        <item x="15"/>
        <item x="4"/>
        <item x="8"/>
        <item x="17"/>
        <item x="9"/>
        <item x="1"/>
        <item x="12"/>
        <item x="19"/>
        <item x="10"/>
        <item x="20"/>
        <item t="default"/>
      </items>
    </pivotField>
    <pivotField showAll="0"/>
    <pivotField showAll="0"/>
    <pivotField showAll="0"/>
    <pivotField dataField="1" showAll="0"/>
    <pivotField showAll="0"/>
    <pivotField showAll="0">
      <items count="4">
        <item x="2"/>
        <item x="1"/>
        <item x="0"/>
        <item t="default"/>
      </items>
    </pivotField>
    <pivotField showAll="0">
      <items count="18">
        <item x="15"/>
        <item x="0"/>
        <item x="10"/>
        <item x="8"/>
        <item x="14"/>
        <item x="11"/>
        <item x="16"/>
        <item x="6"/>
        <item x="1"/>
        <item x="9"/>
        <item x="4"/>
        <item x="5"/>
        <item x="13"/>
        <item x="12"/>
        <item x="7"/>
        <item x="2"/>
        <item x="3"/>
        <item t="default"/>
      </items>
    </pivotField>
    <pivotField showAll="0"/>
    <pivotField numFmtId="1" showAll="0"/>
    <pivotField numFmtId="1" showAll="0"/>
    <pivotField showAll="0"/>
    <pivotField showAll="0"/>
    <pivotField showAll="0" defaultSubtotal="0">
      <items count="6">
        <item x="0"/>
        <item x="1"/>
        <item x="2"/>
        <item x="3"/>
        <item x="4"/>
        <item x="5"/>
      </items>
    </pivotField>
    <pivotField showAll="0" defaultSubtotal="0"/>
  </pivotFields>
  <rowItems count="1">
    <i/>
  </rowItems>
  <colFields count="1">
    <field x="3"/>
  </colFields>
  <colItems count="20">
    <i>
      <x/>
    </i>
    <i>
      <x v="1"/>
    </i>
    <i>
      <x v="2"/>
    </i>
    <i>
      <x v="3"/>
    </i>
    <i>
      <x v="4"/>
    </i>
    <i>
      <x v="5"/>
    </i>
    <i>
      <x v="6"/>
    </i>
    <i>
      <x v="7"/>
    </i>
    <i>
      <x v="8"/>
    </i>
    <i>
      <x v="9"/>
    </i>
    <i>
      <x v="10"/>
    </i>
    <i>
      <x v="11"/>
    </i>
    <i>
      <x v="12"/>
    </i>
    <i>
      <x v="13"/>
    </i>
    <i>
      <x v="14"/>
    </i>
    <i>
      <x v="15"/>
    </i>
    <i>
      <x v="16"/>
    </i>
    <i>
      <x v="17"/>
    </i>
    <i>
      <x v="18"/>
    </i>
    <i t="grand">
      <x/>
    </i>
  </colItems>
  <dataFields count="1">
    <dataField name="Sum of Sales"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78C4E28-0E38-4B5D-9380-AC09CF96289D}" name="PivotTable3"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A1:B21" firstHeaderRow="1" firstDataRow="1" firstDataCol="1"/>
  <pivotFields count="20">
    <pivotField showAll="0"/>
    <pivotField numFmtId="14" showAll="0"/>
    <pivotField showAll="0"/>
    <pivotField axis="axisRow" showAll="0" sortType="ascending">
      <items count="20">
        <item x="17"/>
        <item x="9"/>
        <item x="18"/>
        <item x="15"/>
        <item x="0"/>
        <item x="12"/>
        <item x="13"/>
        <item x="6"/>
        <item x="5"/>
        <item x="10"/>
        <item x="2"/>
        <item x="1"/>
        <item x="16"/>
        <item x="11"/>
        <item x="3"/>
        <item x="14"/>
        <item x="7"/>
        <item x="8"/>
        <item x="4"/>
        <item t="default"/>
      </items>
      <autoSortScope>
        <pivotArea dataOnly="0" outline="0" fieldPosition="0">
          <references count="1">
            <reference field="4294967294" count="1" selected="0">
              <x v="0"/>
            </reference>
          </references>
        </pivotArea>
      </autoSortScope>
    </pivotField>
    <pivotField showAll="0">
      <items count="25">
        <item x="0"/>
        <item x="21"/>
        <item x="22"/>
        <item x="5"/>
        <item x="2"/>
        <item x="11"/>
        <item x="7"/>
        <item x="23"/>
        <item x="13"/>
        <item x="14"/>
        <item x="16"/>
        <item x="18"/>
        <item x="3"/>
        <item x="6"/>
        <item x="15"/>
        <item x="4"/>
        <item x="8"/>
        <item x="17"/>
        <item x="9"/>
        <item x="1"/>
        <item x="12"/>
        <item x="19"/>
        <item x="10"/>
        <item x="20"/>
        <item t="default"/>
      </items>
    </pivotField>
    <pivotField showAll="0"/>
    <pivotField showAll="0"/>
    <pivotField showAll="0"/>
    <pivotField dataField="1" showAll="0"/>
    <pivotField showAll="0"/>
    <pivotField showAll="0">
      <items count="4">
        <item x="2"/>
        <item x="1"/>
        <item x="0"/>
        <item t="default"/>
      </items>
    </pivotField>
    <pivotField showAll="0">
      <items count="18">
        <item x="15"/>
        <item x="0"/>
        <item x="10"/>
        <item x="8"/>
        <item x="14"/>
        <item x="11"/>
        <item x="16"/>
        <item x="6"/>
        <item x="1"/>
        <item x="9"/>
        <item x="4"/>
        <item x="5"/>
        <item x="13"/>
        <item x="12"/>
        <item x="7"/>
        <item x="2"/>
        <item x="3"/>
        <item t="default"/>
      </items>
    </pivotField>
    <pivotField showAll="0"/>
    <pivotField numFmtId="1" showAll="0"/>
    <pivotField numFmtId="1" showAll="0"/>
    <pivotField showAll="0"/>
    <pivotField showAll="0">
      <items count="71">
        <item x="3"/>
        <item x="2"/>
        <item x="5"/>
        <item x="1"/>
        <item x="6"/>
        <item x="4"/>
        <item x="0"/>
        <item x="7"/>
        <item x="8"/>
        <item x="9"/>
        <item m="1" x="50"/>
        <item m="1" x="53"/>
        <item m="1" x="57"/>
        <item m="1" x="60"/>
        <item m="1" x="25"/>
        <item m="1" x="27"/>
        <item m="1" x="29"/>
        <item m="1" x="55"/>
        <item m="1" x="58"/>
        <item m="1" x="61"/>
        <item m="1" x="62"/>
        <item m="1" x="30"/>
        <item m="1" x="31"/>
        <item m="1" x="32"/>
        <item m="1" x="14"/>
        <item m="1" x="17"/>
        <item m="1" x="21"/>
        <item m="1" x="24"/>
        <item m="1" x="46"/>
        <item m="1" x="48"/>
        <item m="1" x="51"/>
        <item m="1" x="54"/>
        <item m="1" x="19"/>
        <item m="1" x="22"/>
        <item m="1" x="26"/>
        <item m="1" x="28"/>
        <item m="1" x="52"/>
        <item m="1" x="56"/>
        <item m="1" x="59"/>
        <item m="1" x="35"/>
        <item m="1" x="38"/>
        <item m="1" x="42"/>
        <item m="1" x="45"/>
        <item m="1" x="10"/>
        <item m="1" x="12"/>
        <item m="1" x="15"/>
        <item m="1" x="18"/>
        <item m="1" x="40"/>
        <item m="1" x="43"/>
        <item m="1" x="47"/>
        <item m="1" x="49"/>
        <item m="1" x="16"/>
        <item m="1" x="20"/>
        <item m="1" x="23"/>
        <item m="1" x="63"/>
        <item m="1" x="64"/>
        <item m="1" x="65"/>
        <item m="1" x="67"/>
        <item m="1" x="69"/>
        <item m="1" x="33"/>
        <item m="1" x="34"/>
        <item m="1" x="36"/>
        <item m="1" x="39"/>
        <item m="1" x="66"/>
        <item m="1" x="68"/>
        <item m="1" x="11"/>
        <item m="1" x="13"/>
        <item m="1" x="37"/>
        <item m="1" x="41"/>
        <item m="1" x="44"/>
        <item t="default"/>
      </items>
    </pivotField>
    <pivotField showAll="0" defaultSubtotal="0"/>
    <pivotField showAll="0" defaultSubtotal="0"/>
    <pivotField showAll="0">
      <items count="65">
        <item x="63"/>
        <item x="62"/>
        <item x="61"/>
        <item x="60"/>
        <item x="40"/>
        <item x="43"/>
        <item x="47"/>
        <item x="50"/>
        <item x="15"/>
        <item x="17"/>
        <item x="19"/>
        <item x="45"/>
        <item x="48"/>
        <item x="51"/>
        <item x="52"/>
        <item x="20"/>
        <item x="21"/>
        <item x="22"/>
        <item x="4"/>
        <item x="7"/>
        <item x="11"/>
        <item x="14"/>
        <item x="36"/>
        <item x="38"/>
        <item x="41"/>
        <item x="44"/>
        <item x="9"/>
        <item x="12"/>
        <item x="16"/>
        <item x="18"/>
        <item x="42"/>
        <item x="46"/>
        <item x="49"/>
        <item x="25"/>
        <item x="28"/>
        <item x="32"/>
        <item x="35"/>
        <item x="0"/>
        <item x="2"/>
        <item x="5"/>
        <item x="8"/>
        <item x="30"/>
        <item x="33"/>
        <item x="37"/>
        <item x="39"/>
        <item x="6"/>
        <item x="10"/>
        <item x="13"/>
        <item x="53"/>
        <item x="54"/>
        <item x="55"/>
        <item x="57"/>
        <item x="59"/>
        <item x="23"/>
        <item x="24"/>
        <item x="26"/>
        <item x="29"/>
        <item x="56"/>
        <item x="58"/>
        <item x="1"/>
        <item x="3"/>
        <item x="27"/>
        <item x="31"/>
        <item x="34"/>
        <item t="default"/>
      </items>
    </pivotField>
  </pivotFields>
  <rowFields count="1">
    <field x="3"/>
  </rowFields>
  <rowItems count="20">
    <i>
      <x v="15"/>
    </i>
    <i>
      <x v="16"/>
    </i>
    <i>
      <x v="5"/>
    </i>
    <i>
      <x v="3"/>
    </i>
    <i>
      <x v="6"/>
    </i>
    <i>
      <x v="8"/>
    </i>
    <i>
      <x v="13"/>
    </i>
    <i>
      <x v="9"/>
    </i>
    <i>
      <x v="7"/>
    </i>
    <i>
      <x v="1"/>
    </i>
    <i>
      <x/>
    </i>
    <i>
      <x v="12"/>
    </i>
    <i>
      <x v="18"/>
    </i>
    <i>
      <x v="14"/>
    </i>
    <i>
      <x v="4"/>
    </i>
    <i>
      <x v="2"/>
    </i>
    <i>
      <x v="17"/>
    </i>
    <i>
      <x v="11"/>
    </i>
    <i>
      <x v="10"/>
    </i>
    <i t="grand">
      <x/>
    </i>
  </rowItems>
  <colItems count="1">
    <i/>
  </colItems>
  <dataFields count="1">
    <dataField name="Sum of Sales" fld="8" baseField="0" baseItem="0"/>
  </dataFields>
  <chartFormats count="2">
    <chartFormat chart="1"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5E4BD53-91B3-4A0E-B273-115AD734B42C}" name="PivotTable2"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2">
  <location ref="E2:F27" firstHeaderRow="1" firstDataRow="1" firstDataCol="1"/>
  <pivotFields count="19">
    <pivotField showAll="0"/>
    <pivotField numFmtId="164" showAll="0">
      <items count="15">
        <item x="0"/>
        <item x="1"/>
        <item x="2"/>
        <item x="3"/>
        <item x="4"/>
        <item x="5"/>
        <item x="6"/>
        <item x="7"/>
        <item x="8"/>
        <item x="9"/>
        <item x="10"/>
        <item x="11"/>
        <item x="12"/>
        <item x="13"/>
        <item t="default"/>
      </items>
    </pivotField>
    <pivotField showAll="0"/>
    <pivotField showAll="0">
      <items count="20">
        <item x="17"/>
        <item x="9"/>
        <item x="18"/>
        <item x="15"/>
        <item x="0"/>
        <item x="12"/>
        <item x="13"/>
        <item x="6"/>
        <item x="5"/>
        <item x="10"/>
        <item x="2"/>
        <item x="1"/>
        <item x="16"/>
        <item x="11"/>
        <item x="3"/>
        <item x="14"/>
        <item x="7"/>
        <item x="8"/>
        <item x="4"/>
        <item t="default"/>
      </items>
    </pivotField>
    <pivotField axis="axisRow" showAll="0" sortType="ascending">
      <items count="25">
        <item x="0"/>
        <item x="21"/>
        <item x="22"/>
        <item x="5"/>
        <item x="2"/>
        <item x="11"/>
        <item x="7"/>
        <item x="23"/>
        <item x="13"/>
        <item x="14"/>
        <item x="16"/>
        <item x="18"/>
        <item x="3"/>
        <item x="6"/>
        <item x="15"/>
        <item x="4"/>
        <item x="8"/>
        <item x="17"/>
        <item x="9"/>
        <item x="1"/>
        <item x="12"/>
        <item x="19"/>
        <item x="10"/>
        <item x="20"/>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pivotField showAll="0">
      <items count="4">
        <item x="2"/>
        <item x="1"/>
        <item x="0"/>
        <item t="default"/>
      </items>
    </pivotField>
    <pivotField showAll="0">
      <items count="18">
        <item x="15"/>
        <item x="0"/>
        <item x="10"/>
        <item x="8"/>
        <item x="14"/>
        <item x="11"/>
        <item x="16"/>
        <item x="6"/>
        <item x="1"/>
        <item x="9"/>
        <item x="4"/>
        <item x="5"/>
        <item x="13"/>
        <item x="12"/>
        <item x="7"/>
        <item x="2"/>
        <item x="3"/>
        <item t="default"/>
      </items>
    </pivotField>
    <pivotField showAll="0"/>
    <pivotField numFmtId="1" showAll="0"/>
    <pivotField numFmtId="1" showAll="0"/>
    <pivotField showAll="0"/>
    <pivotField showAll="0"/>
    <pivotField showAll="0" defaultSubtotal="0">
      <items count="6">
        <item x="0"/>
        <item x="1"/>
        <item x="2"/>
        <item x="3"/>
        <item x="4"/>
        <item x="5"/>
      </items>
    </pivotField>
    <pivotField showAll="0" defaultSubtotal="0"/>
  </pivotFields>
  <rowFields count="1">
    <field x="4"/>
  </rowFields>
  <rowItems count="25">
    <i>
      <x v="2"/>
    </i>
    <i>
      <x v="8"/>
    </i>
    <i>
      <x v="21"/>
    </i>
    <i>
      <x v="6"/>
    </i>
    <i>
      <x v="16"/>
    </i>
    <i>
      <x v="9"/>
    </i>
    <i>
      <x v="20"/>
    </i>
    <i>
      <x v="12"/>
    </i>
    <i>
      <x v="3"/>
    </i>
    <i>
      <x v="22"/>
    </i>
    <i>
      <x v="13"/>
    </i>
    <i>
      <x v="23"/>
    </i>
    <i>
      <x v="18"/>
    </i>
    <i>
      <x v="10"/>
    </i>
    <i>
      <x v="5"/>
    </i>
    <i>
      <x v="14"/>
    </i>
    <i>
      <x/>
    </i>
    <i>
      <x v="15"/>
    </i>
    <i>
      <x v="1"/>
    </i>
    <i>
      <x v="4"/>
    </i>
    <i>
      <x v="7"/>
    </i>
    <i>
      <x v="19"/>
    </i>
    <i>
      <x v="17"/>
    </i>
    <i>
      <x v="11"/>
    </i>
    <i t="grand">
      <x/>
    </i>
  </rowItems>
  <colItems count="1">
    <i/>
  </colItems>
  <dataFields count="1">
    <dataField name="Sum of Sales" fld="8" baseField="0" baseItem="0"/>
  </dataFields>
  <chartFormats count="2">
    <chartFormat chart="0" format="0"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F3B89EB-3824-4118-997D-37B57DF1B871}" name="PivotTable2"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0">
  <location ref="L1:N19" firstHeaderRow="0" firstDataRow="1" firstDataCol="1"/>
  <pivotFields count="20">
    <pivotField showAll="0"/>
    <pivotField numFmtId="164" showAll="0"/>
    <pivotField showAll="0"/>
    <pivotField showAll="0">
      <items count="20">
        <item x="17"/>
        <item x="9"/>
        <item x="18"/>
        <item x="15"/>
        <item x="0"/>
        <item x="12"/>
        <item x="13"/>
        <item x="6"/>
        <item x="5"/>
        <item x="10"/>
        <item x="2"/>
        <item x="1"/>
        <item x="16"/>
        <item x="11"/>
        <item x="3"/>
        <item x="14"/>
        <item x="7"/>
        <item x="8"/>
        <item x="4"/>
        <item t="default"/>
      </items>
    </pivotField>
    <pivotField showAll="0">
      <items count="25">
        <item x="0"/>
        <item x="21"/>
        <item x="22"/>
        <item x="5"/>
        <item x="2"/>
        <item x="11"/>
        <item x="7"/>
        <item x="23"/>
        <item x="13"/>
        <item x="14"/>
        <item x="16"/>
        <item x="18"/>
        <item x="3"/>
        <item x="6"/>
        <item x="15"/>
        <item x="4"/>
        <item x="8"/>
        <item x="17"/>
        <item x="9"/>
        <item x="1"/>
        <item x="12"/>
        <item x="19"/>
        <item x="10"/>
        <item x="20"/>
        <item t="default"/>
      </items>
    </pivotField>
    <pivotField showAll="0"/>
    <pivotField showAll="0"/>
    <pivotField dataField="1" showAll="0"/>
    <pivotField dataField="1" showAll="0"/>
    <pivotField showAll="0"/>
    <pivotField showAll="0">
      <items count="4">
        <item x="2"/>
        <item x="1"/>
        <item x="0"/>
        <item t="default"/>
      </items>
    </pivotField>
    <pivotField axis="axisRow" showAll="0">
      <items count="18">
        <item x="15"/>
        <item x="0"/>
        <item x="10"/>
        <item x="8"/>
        <item x="14"/>
        <item x="11"/>
        <item x="16"/>
        <item x="6"/>
        <item x="1"/>
        <item x="9"/>
        <item x="4"/>
        <item x="5"/>
        <item x="13"/>
        <item x="12"/>
        <item x="7"/>
        <item x="2"/>
        <item x="3"/>
        <item t="default"/>
      </items>
    </pivotField>
    <pivotField showAll="0"/>
    <pivotField numFmtId="1" showAll="0"/>
    <pivotField numFmtId="1" showAll="0"/>
    <pivotField showAll="0"/>
    <pivotField showAll="0">
      <items count="71">
        <item x="3"/>
        <item x="2"/>
        <item x="5"/>
        <item x="1"/>
        <item x="6"/>
        <item x="4"/>
        <item x="0"/>
        <item x="7"/>
        <item x="8"/>
        <item x="9"/>
        <item m="1" x="50"/>
        <item m="1" x="53"/>
        <item m="1" x="57"/>
        <item m="1" x="60"/>
        <item m="1" x="25"/>
        <item m="1" x="27"/>
        <item m="1" x="29"/>
        <item m="1" x="55"/>
        <item m="1" x="58"/>
        <item m="1" x="61"/>
        <item m="1" x="62"/>
        <item m="1" x="30"/>
        <item m="1" x="31"/>
        <item m="1" x="32"/>
        <item m="1" x="14"/>
        <item m="1" x="17"/>
        <item m="1" x="21"/>
        <item m="1" x="24"/>
        <item m="1" x="46"/>
        <item m="1" x="48"/>
        <item m="1" x="51"/>
        <item m="1" x="54"/>
        <item m="1" x="19"/>
        <item m="1" x="22"/>
        <item m="1" x="26"/>
        <item m="1" x="28"/>
        <item m="1" x="52"/>
        <item m="1" x="56"/>
        <item m="1" x="59"/>
        <item m="1" x="35"/>
        <item m="1" x="38"/>
        <item m="1" x="42"/>
        <item m="1" x="45"/>
        <item m="1" x="10"/>
        <item m="1" x="12"/>
        <item m="1" x="15"/>
        <item m="1" x="18"/>
        <item m="1" x="40"/>
        <item m="1" x="43"/>
        <item m="1" x="47"/>
        <item m="1" x="49"/>
        <item m="1" x="16"/>
        <item m="1" x="20"/>
        <item m="1" x="23"/>
        <item m="1" x="63"/>
        <item m="1" x="64"/>
        <item m="1" x="65"/>
        <item m="1" x="67"/>
        <item m="1" x="69"/>
        <item m="1" x="33"/>
        <item m="1" x="34"/>
        <item m="1" x="36"/>
        <item m="1" x="39"/>
        <item m="1" x="66"/>
        <item m="1" x="68"/>
        <item m="1" x="11"/>
        <item m="1" x="13"/>
        <item m="1" x="37"/>
        <item m="1" x="41"/>
        <item m="1" x="44"/>
        <item t="default"/>
      </items>
    </pivotField>
    <pivotField showAll="0" defaultSubtotal="0"/>
    <pivotField showAll="0" defaultSubtotal="0"/>
    <pivotField showAll="0">
      <items count="65">
        <item x="63"/>
        <item x="62"/>
        <item x="61"/>
        <item x="60"/>
        <item x="40"/>
        <item x="43"/>
        <item x="47"/>
        <item x="50"/>
        <item x="15"/>
        <item x="17"/>
        <item x="19"/>
        <item x="45"/>
        <item x="48"/>
        <item x="51"/>
        <item x="52"/>
        <item x="20"/>
        <item x="21"/>
        <item x="22"/>
        <item x="4"/>
        <item x="7"/>
        <item x="11"/>
        <item x="14"/>
        <item x="36"/>
        <item x="38"/>
        <item x="41"/>
        <item x="44"/>
        <item x="9"/>
        <item x="12"/>
        <item x="16"/>
        <item x="18"/>
        <item x="42"/>
        <item x="46"/>
        <item x="49"/>
        <item x="25"/>
        <item x="28"/>
        <item x="32"/>
        <item x="35"/>
        <item x="0"/>
        <item x="2"/>
        <item x="5"/>
        <item x="8"/>
        <item x="30"/>
        <item x="33"/>
        <item x="37"/>
        <item x="39"/>
        <item x="6"/>
        <item x="10"/>
        <item x="13"/>
        <item x="53"/>
        <item x="54"/>
        <item x="55"/>
        <item x="57"/>
        <item x="59"/>
        <item x="23"/>
        <item x="24"/>
        <item x="26"/>
        <item x="29"/>
        <item x="56"/>
        <item x="58"/>
        <item x="1"/>
        <item x="3"/>
        <item x="27"/>
        <item x="31"/>
        <item x="34"/>
        <item t="default"/>
      </items>
    </pivotField>
  </pivotFields>
  <rowFields count="1">
    <field x="11"/>
  </rowFields>
  <rowItems count="18">
    <i>
      <x/>
    </i>
    <i>
      <x v="1"/>
    </i>
    <i>
      <x v="2"/>
    </i>
    <i>
      <x v="3"/>
    </i>
    <i>
      <x v="4"/>
    </i>
    <i>
      <x v="5"/>
    </i>
    <i>
      <x v="6"/>
    </i>
    <i>
      <x v="7"/>
    </i>
    <i>
      <x v="8"/>
    </i>
    <i>
      <x v="9"/>
    </i>
    <i>
      <x v="10"/>
    </i>
    <i>
      <x v="11"/>
    </i>
    <i>
      <x v="12"/>
    </i>
    <i>
      <x v="13"/>
    </i>
    <i>
      <x v="14"/>
    </i>
    <i>
      <x v="15"/>
    </i>
    <i>
      <x v="16"/>
    </i>
    <i t="grand">
      <x/>
    </i>
  </rowItems>
  <colFields count="1">
    <field x="-2"/>
  </colFields>
  <colItems count="2">
    <i>
      <x/>
    </i>
    <i i="1">
      <x v="1"/>
    </i>
  </colItems>
  <dataFields count="2">
    <dataField name="Sum of Quantity" fld="7" baseField="0" baseItem="0"/>
    <dataField name="Sum of Sales" fld="8" baseField="0" baseItem="0"/>
  </dataFields>
  <chartFormats count="8">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1"/>
          </reference>
        </references>
      </pivotArea>
    </chartFormat>
    <chartFormat chart="12" format="4" series="1">
      <pivotArea type="data" outline="0" fieldPosition="0">
        <references count="1">
          <reference field="4294967294" count="1" selected="0">
            <x v="1"/>
          </reference>
        </references>
      </pivotArea>
    </chartFormat>
    <chartFormat chart="12" format="5"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1"/>
          </reference>
        </references>
      </pivotArea>
    </chartFormat>
    <chartFormat chart="28" format="3" series="1">
      <pivotArea type="data" outline="0" fieldPosition="0">
        <references count="1">
          <reference field="4294967294" count="1" selected="0">
            <x v="0"/>
          </reference>
        </references>
      </pivotArea>
    </chartFormat>
    <chartFormat chart="29" format="4" series="1">
      <pivotArea type="data" outline="0" fieldPosition="0">
        <references count="1">
          <reference field="4294967294" count="1" selected="0">
            <x v="1"/>
          </reference>
        </references>
      </pivotArea>
    </chartFormat>
    <chartFormat chart="2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0901806-0DCD-4CFC-A6FB-547F304B7916}" name="PivotTable5"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1:B19" firstHeaderRow="1" firstDataRow="1" firstDataCol="1"/>
  <pivotFields count="20">
    <pivotField showAll="0"/>
    <pivotField numFmtId="14" showAll="0"/>
    <pivotField showAll="0"/>
    <pivotField showAll="0">
      <items count="20">
        <item x="17"/>
        <item x="9"/>
        <item x="18"/>
        <item x="15"/>
        <item x="0"/>
        <item x="12"/>
        <item x="13"/>
        <item x="6"/>
        <item x="5"/>
        <item x="10"/>
        <item x="2"/>
        <item x="1"/>
        <item x="16"/>
        <item x="11"/>
        <item x="3"/>
        <item x="14"/>
        <item x="7"/>
        <item x="8"/>
        <item x="4"/>
        <item t="default"/>
      </items>
    </pivotField>
    <pivotField showAll="0">
      <items count="25">
        <item x="0"/>
        <item x="21"/>
        <item x="22"/>
        <item x="5"/>
        <item x="2"/>
        <item x="11"/>
        <item x="7"/>
        <item x="23"/>
        <item x="13"/>
        <item x="14"/>
        <item x="16"/>
        <item x="18"/>
        <item x="3"/>
        <item x="6"/>
        <item x="15"/>
        <item x="4"/>
        <item x="8"/>
        <item x="17"/>
        <item x="9"/>
        <item x="1"/>
        <item x="12"/>
        <item x="19"/>
        <item x="10"/>
        <item x="20"/>
        <item t="default"/>
      </items>
    </pivotField>
    <pivotField showAll="0"/>
    <pivotField showAll="0"/>
    <pivotField showAll="0"/>
    <pivotField dataField="1" showAll="0"/>
    <pivotField showAll="0"/>
    <pivotField showAll="0">
      <items count="4">
        <item x="2"/>
        <item x="1"/>
        <item x="0"/>
        <item t="default"/>
      </items>
    </pivotField>
    <pivotField axis="axisRow" showAll="0" sortType="ascending">
      <items count="18">
        <item x="15"/>
        <item x="0"/>
        <item x="10"/>
        <item x="8"/>
        <item x="14"/>
        <item x="11"/>
        <item x="16"/>
        <item x="6"/>
        <item x="1"/>
        <item x="9"/>
        <item x="4"/>
        <item x="5"/>
        <item x="13"/>
        <item x="12"/>
        <item x="7"/>
        <item x="2"/>
        <item x="3"/>
        <item t="default"/>
      </items>
      <autoSortScope>
        <pivotArea dataOnly="0" outline="0" fieldPosition="0">
          <references count="1">
            <reference field="4294967294" count="1" selected="0">
              <x v="0"/>
            </reference>
          </references>
        </pivotArea>
      </autoSortScope>
    </pivotField>
    <pivotField showAll="0"/>
    <pivotField numFmtId="1" showAll="0"/>
    <pivotField numFmtId="1" showAll="0"/>
    <pivotField showAll="0"/>
    <pivotField showAll="0">
      <items count="71">
        <item x="3"/>
        <item x="2"/>
        <item x="5"/>
        <item x="1"/>
        <item x="6"/>
        <item x="4"/>
        <item x="0"/>
        <item x="7"/>
        <item x="8"/>
        <item x="9"/>
        <item m="1" x="50"/>
        <item m="1" x="53"/>
        <item m="1" x="57"/>
        <item m="1" x="60"/>
        <item m="1" x="25"/>
        <item m="1" x="27"/>
        <item m="1" x="29"/>
        <item m="1" x="55"/>
        <item m="1" x="58"/>
        <item m="1" x="61"/>
        <item m="1" x="62"/>
        <item m="1" x="30"/>
        <item m="1" x="31"/>
        <item m="1" x="32"/>
        <item m="1" x="14"/>
        <item m="1" x="17"/>
        <item m="1" x="21"/>
        <item m="1" x="24"/>
        <item m="1" x="46"/>
        <item m="1" x="48"/>
        <item m="1" x="51"/>
        <item m="1" x="54"/>
        <item m="1" x="19"/>
        <item m="1" x="22"/>
        <item m="1" x="26"/>
        <item m="1" x="28"/>
        <item m="1" x="52"/>
        <item m="1" x="56"/>
        <item m="1" x="59"/>
        <item m="1" x="35"/>
        <item m="1" x="38"/>
        <item m="1" x="42"/>
        <item m="1" x="45"/>
        <item m="1" x="10"/>
        <item m="1" x="12"/>
        <item m="1" x="15"/>
        <item m="1" x="18"/>
        <item m="1" x="40"/>
        <item m="1" x="43"/>
        <item m="1" x="47"/>
        <item m="1" x="49"/>
        <item m="1" x="16"/>
        <item m="1" x="20"/>
        <item m="1" x="23"/>
        <item m="1" x="63"/>
        <item m="1" x="64"/>
        <item m="1" x="65"/>
        <item m="1" x="67"/>
        <item m="1" x="69"/>
        <item m="1" x="33"/>
        <item m="1" x="34"/>
        <item m="1" x="36"/>
        <item m="1" x="39"/>
        <item m="1" x="66"/>
        <item m="1" x="68"/>
        <item m="1" x="11"/>
        <item m="1" x="13"/>
        <item m="1" x="37"/>
        <item m="1" x="41"/>
        <item m="1" x="44"/>
        <item t="default"/>
      </items>
    </pivotField>
    <pivotField showAll="0" defaultSubtotal="0"/>
    <pivotField showAll="0" defaultSubtotal="0"/>
    <pivotField showAll="0">
      <items count="65">
        <item x="63"/>
        <item x="62"/>
        <item x="61"/>
        <item x="60"/>
        <item x="40"/>
        <item x="43"/>
        <item x="47"/>
        <item x="50"/>
        <item x="15"/>
        <item x="17"/>
        <item x="19"/>
        <item x="45"/>
        <item x="48"/>
        <item x="51"/>
        <item x="52"/>
        <item x="20"/>
        <item x="21"/>
        <item x="22"/>
        <item x="4"/>
        <item x="7"/>
        <item x="11"/>
        <item x="14"/>
        <item x="36"/>
        <item x="38"/>
        <item x="41"/>
        <item x="44"/>
        <item x="9"/>
        <item x="12"/>
        <item x="16"/>
        <item x="18"/>
        <item x="42"/>
        <item x="46"/>
        <item x="49"/>
        <item x="25"/>
        <item x="28"/>
        <item x="32"/>
        <item x="35"/>
        <item x="0"/>
        <item x="2"/>
        <item x="5"/>
        <item x="8"/>
        <item x="30"/>
        <item x="33"/>
        <item x="37"/>
        <item x="39"/>
        <item x="6"/>
        <item x="10"/>
        <item x="13"/>
        <item x="53"/>
        <item x="54"/>
        <item x="55"/>
        <item x="57"/>
        <item x="59"/>
        <item x="23"/>
        <item x="24"/>
        <item x="26"/>
        <item x="29"/>
        <item x="56"/>
        <item x="58"/>
        <item x="1"/>
        <item x="3"/>
        <item x="27"/>
        <item x="31"/>
        <item x="34"/>
        <item t="default"/>
      </items>
    </pivotField>
  </pivotFields>
  <rowFields count="1">
    <field x="11"/>
  </rowFields>
  <rowItems count="18">
    <i>
      <x v="14"/>
    </i>
    <i>
      <x v="15"/>
    </i>
    <i>
      <x v="3"/>
    </i>
    <i>
      <x v="2"/>
    </i>
    <i>
      <x v="6"/>
    </i>
    <i>
      <x v="4"/>
    </i>
    <i>
      <x v="11"/>
    </i>
    <i>
      <x v="7"/>
    </i>
    <i>
      <x v="8"/>
    </i>
    <i>
      <x v="12"/>
    </i>
    <i>
      <x v="16"/>
    </i>
    <i>
      <x v="1"/>
    </i>
    <i>
      <x v="9"/>
    </i>
    <i>
      <x/>
    </i>
    <i>
      <x v="10"/>
    </i>
    <i>
      <x v="5"/>
    </i>
    <i>
      <x v="13"/>
    </i>
    <i t="grand">
      <x/>
    </i>
  </rowItems>
  <colItems count="1">
    <i/>
  </colItems>
  <dataFields count="1">
    <dataField name="Sum of Sales"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C9868D5-030C-4520-8B4B-0252A23F7F4B}" name="PivotTable6"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1:B19" firstHeaderRow="1" firstDataRow="1" firstDataCol="1"/>
  <pivotFields count="20">
    <pivotField showAll="0"/>
    <pivotField numFmtId="14" showAll="0"/>
    <pivotField showAll="0"/>
    <pivotField showAll="0">
      <items count="20">
        <item x="17"/>
        <item x="9"/>
        <item x="18"/>
        <item x="15"/>
        <item x="0"/>
        <item x="12"/>
        <item x="13"/>
        <item x="6"/>
        <item x="5"/>
        <item x="10"/>
        <item x="2"/>
        <item x="1"/>
        <item x="16"/>
        <item x="11"/>
        <item x="3"/>
        <item x="14"/>
        <item x="7"/>
        <item x="8"/>
        <item x="4"/>
        <item t="default"/>
      </items>
    </pivotField>
    <pivotField showAll="0">
      <items count="25">
        <item x="0"/>
        <item x="21"/>
        <item x="22"/>
        <item x="5"/>
        <item x="2"/>
        <item x="11"/>
        <item x="7"/>
        <item x="23"/>
        <item x="13"/>
        <item x="14"/>
        <item x="16"/>
        <item x="18"/>
        <item x="3"/>
        <item x="6"/>
        <item x="15"/>
        <item x="4"/>
        <item x="8"/>
        <item x="17"/>
        <item x="9"/>
        <item x="1"/>
        <item x="12"/>
        <item x="19"/>
        <item x="10"/>
        <item x="20"/>
        <item t="default"/>
      </items>
    </pivotField>
    <pivotField showAll="0"/>
    <pivotField dataField="1" showAll="0"/>
    <pivotField showAll="0"/>
    <pivotField showAll="0"/>
    <pivotField showAll="0"/>
    <pivotField showAll="0">
      <items count="4">
        <item x="2"/>
        <item x="1"/>
        <item x="0"/>
        <item t="default"/>
      </items>
    </pivotField>
    <pivotField axis="axisRow" showAll="0" sortType="ascending">
      <items count="18">
        <item x="15"/>
        <item x="0"/>
        <item x="10"/>
        <item x="8"/>
        <item x="14"/>
        <item x="11"/>
        <item x="16"/>
        <item x="6"/>
        <item x="1"/>
        <item x="9"/>
        <item x="4"/>
        <item x="5"/>
        <item x="13"/>
        <item x="12"/>
        <item x="7"/>
        <item x="2"/>
        <item x="3"/>
        <item t="default"/>
      </items>
      <autoSortScope>
        <pivotArea dataOnly="0" outline="0" fieldPosition="0">
          <references count="1">
            <reference field="4294967294" count="1" selected="0">
              <x v="0"/>
            </reference>
          </references>
        </pivotArea>
      </autoSortScope>
    </pivotField>
    <pivotField showAll="0"/>
    <pivotField numFmtId="1" showAll="0"/>
    <pivotField numFmtId="1" showAll="0"/>
    <pivotField showAll="0"/>
    <pivotField showAll="0">
      <items count="71">
        <item x="3"/>
        <item x="2"/>
        <item x="5"/>
        <item x="1"/>
        <item x="6"/>
        <item x="4"/>
        <item x="0"/>
        <item x="7"/>
        <item x="8"/>
        <item x="9"/>
        <item m="1" x="50"/>
        <item m="1" x="53"/>
        <item m="1" x="57"/>
        <item m="1" x="60"/>
        <item m="1" x="25"/>
        <item m="1" x="27"/>
        <item m="1" x="29"/>
        <item m="1" x="55"/>
        <item m="1" x="58"/>
        <item m="1" x="61"/>
        <item m="1" x="62"/>
        <item m="1" x="30"/>
        <item m="1" x="31"/>
        <item m="1" x="32"/>
        <item m="1" x="14"/>
        <item m="1" x="17"/>
        <item m="1" x="21"/>
        <item m="1" x="24"/>
        <item m="1" x="46"/>
        <item m="1" x="48"/>
        <item m="1" x="51"/>
        <item m="1" x="54"/>
        <item m="1" x="19"/>
        <item m="1" x="22"/>
        <item m="1" x="26"/>
        <item m="1" x="28"/>
        <item m="1" x="52"/>
        <item m="1" x="56"/>
        <item m="1" x="59"/>
        <item m="1" x="35"/>
        <item m="1" x="38"/>
        <item m="1" x="42"/>
        <item m="1" x="45"/>
        <item m="1" x="10"/>
        <item m="1" x="12"/>
        <item m="1" x="15"/>
        <item m="1" x="18"/>
        <item m="1" x="40"/>
        <item m="1" x="43"/>
        <item m="1" x="47"/>
        <item m="1" x="49"/>
        <item m="1" x="16"/>
        <item m="1" x="20"/>
        <item m="1" x="23"/>
        <item m="1" x="63"/>
        <item m="1" x="64"/>
        <item m="1" x="65"/>
        <item m="1" x="67"/>
        <item m="1" x="69"/>
        <item m="1" x="33"/>
        <item m="1" x="34"/>
        <item m="1" x="36"/>
        <item m="1" x="39"/>
        <item m="1" x="66"/>
        <item m="1" x="68"/>
        <item m="1" x="11"/>
        <item m="1" x="13"/>
        <item m="1" x="37"/>
        <item m="1" x="41"/>
        <item m="1" x="44"/>
        <item t="default"/>
      </items>
    </pivotField>
    <pivotField showAll="0" defaultSubtotal="0"/>
    <pivotField showAll="0" defaultSubtotal="0"/>
    <pivotField showAll="0">
      <items count="65">
        <item x="63"/>
        <item x="62"/>
        <item x="61"/>
        <item x="60"/>
        <item x="40"/>
        <item x="43"/>
        <item x="47"/>
        <item x="50"/>
        <item x="15"/>
        <item x="17"/>
        <item x="19"/>
        <item x="45"/>
        <item x="48"/>
        <item x="51"/>
        <item x="52"/>
        <item x="20"/>
        <item x="21"/>
        <item x="22"/>
        <item x="4"/>
        <item x="7"/>
        <item x="11"/>
        <item x="14"/>
        <item x="36"/>
        <item x="38"/>
        <item x="41"/>
        <item x="44"/>
        <item x="9"/>
        <item x="12"/>
        <item x="16"/>
        <item x="18"/>
        <item x="42"/>
        <item x="46"/>
        <item x="49"/>
        <item x="25"/>
        <item x="28"/>
        <item x="32"/>
        <item x="35"/>
        <item x="0"/>
        <item x="2"/>
        <item x="5"/>
        <item x="8"/>
        <item x="30"/>
        <item x="33"/>
        <item x="37"/>
        <item x="39"/>
        <item x="6"/>
        <item x="10"/>
        <item x="13"/>
        <item x="53"/>
        <item x="54"/>
        <item x="55"/>
        <item x="57"/>
        <item x="59"/>
        <item x="23"/>
        <item x="24"/>
        <item x="26"/>
        <item x="29"/>
        <item x="56"/>
        <item x="58"/>
        <item x="1"/>
        <item x="3"/>
        <item x="27"/>
        <item x="31"/>
        <item x="34"/>
        <item t="default"/>
      </items>
    </pivotField>
  </pivotFields>
  <rowFields count="1">
    <field x="11"/>
  </rowFields>
  <rowItems count="18">
    <i>
      <x v="14"/>
    </i>
    <i>
      <x v="8"/>
    </i>
    <i>
      <x v="3"/>
    </i>
    <i>
      <x v="6"/>
    </i>
    <i>
      <x v="4"/>
    </i>
    <i>
      <x v="2"/>
    </i>
    <i>
      <x v="15"/>
    </i>
    <i>
      <x v="10"/>
    </i>
    <i>
      <x v="9"/>
    </i>
    <i>
      <x v="11"/>
    </i>
    <i>
      <x v="7"/>
    </i>
    <i>
      <x/>
    </i>
    <i>
      <x v="12"/>
    </i>
    <i>
      <x v="16"/>
    </i>
    <i>
      <x v="1"/>
    </i>
    <i>
      <x v="5"/>
    </i>
    <i>
      <x v="13"/>
    </i>
    <i t="grand">
      <x/>
    </i>
  </rowItems>
  <colItems count="1">
    <i/>
  </colItems>
  <dataFields count="1">
    <dataField name="Sum of Profit" fld="6" baseField="0" baseItem="0"/>
  </dataFields>
  <chartFormats count="2">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E66BF3E-2F03-4194-AB36-0BD1EE15AE2D}" name="PivotTable3"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5">
  <location ref="L1:M5" firstHeaderRow="1" firstDataRow="1" firstDataCol="1"/>
  <pivotFields count="19">
    <pivotField showAll="0"/>
    <pivotField numFmtId="164" showAll="0">
      <items count="15">
        <item x="0"/>
        <item x="1"/>
        <item x="2"/>
        <item x="3"/>
        <item x="4"/>
        <item x="5"/>
        <item x="6"/>
        <item x="7"/>
        <item x="8"/>
        <item x="9"/>
        <item x="10"/>
        <item x="11"/>
        <item x="12"/>
        <item x="13"/>
        <item t="default"/>
      </items>
    </pivotField>
    <pivotField showAll="0"/>
    <pivotField showAll="0">
      <items count="20">
        <item x="17"/>
        <item x="9"/>
        <item x="18"/>
        <item x="15"/>
        <item x="0"/>
        <item x="12"/>
        <item x="13"/>
        <item x="6"/>
        <item x="5"/>
        <item x="10"/>
        <item x="2"/>
        <item x="1"/>
        <item x="16"/>
        <item x="11"/>
        <item x="3"/>
        <item x="14"/>
        <item x="7"/>
        <item x="8"/>
        <item x="4"/>
        <item t="default"/>
      </items>
    </pivotField>
    <pivotField showAll="0">
      <items count="25">
        <item x="0"/>
        <item x="21"/>
        <item x="22"/>
        <item x="5"/>
        <item x="2"/>
        <item x="11"/>
        <item x="7"/>
        <item x="23"/>
        <item x="13"/>
        <item x="14"/>
        <item x="16"/>
        <item x="18"/>
        <item x="3"/>
        <item x="6"/>
        <item x="15"/>
        <item x="4"/>
        <item x="8"/>
        <item x="17"/>
        <item x="9"/>
        <item x="1"/>
        <item x="12"/>
        <item x="19"/>
        <item x="10"/>
        <item x="20"/>
        <item t="default"/>
      </items>
    </pivotField>
    <pivotField showAll="0"/>
    <pivotField dataField="1" showAll="0"/>
    <pivotField showAll="0"/>
    <pivotField showAll="0"/>
    <pivotField showAll="0"/>
    <pivotField axis="axisRow" showAll="0">
      <items count="4">
        <item x="2"/>
        <item x="1"/>
        <item x="0"/>
        <item t="default"/>
      </items>
    </pivotField>
    <pivotField showAll="0">
      <items count="18">
        <item x="15"/>
        <item x="0"/>
        <item x="10"/>
        <item x="8"/>
        <item x="14"/>
        <item x="11"/>
        <item x="16"/>
        <item x="6"/>
        <item x="1"/>
        <item x="9"/>
        <item x="4"/>
        <item x="5"/>
        <item x="13"/>
        <item x="12"/>
        <item x="7"/>
        <item x="2"/>
        <item x="3"/>
        <item t="default"/>
      </items>
    </pivotField>
    <pivotField showAll="0"/>
    <pivotField numFmtId="1" showAll="0"/>
    <pivotField numFmtId="1" showAll="0"/>
    <pivotField showAll="0"/>
    <pivotField showAll="0"/>
    <pivotField showAll="0" defaultSubtotal="0">
      <items count="6">
        <item x="0"/>
        <item x="1"/>
        <item x="2"/>
        <item x="3"/>
        <item x="4"/>
        <item x="5"/>
      </items>
    </pivotField>
    <pivotField showAll="0" defaultSubtotal="0"/>
  </pivotFields>
  <rowFields count="1">
    <field x="10"/>
  </rowFields>
  <rowItems count="4">
    <i>
      <x/>
    </i>
    <i>
      <x v="1"/>
    </i>
    <i>
      <x v="2"/>
    </i>
    <i t="grand">
      <x/>
    </i>
  </rowItems>
  <colItems count="1">
    <i/>
  </colItems>
  <dataFields count="1">
    <dataField name="Sum of Profit" fld="6" baseField="0" baseItem="0"/>
  </dataFields>
  <chartFormats count="12">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10" count="1" selected="0">
            <x v="0"/>
          </reference>
        </references>
      </pivotArea>
    </chartFormat>
    <chartFormat chart="5" format="2">
      <pivotArea type="data" outline="0" fieldPosition="0">
        <references count="2">
          <reference field="4294967294" count="1" selected="0">
            <x v="0"/>
          </reference>
          <reference field="10" count="1" selected="0">
            <x v="1"/>
          </reference>
        </references>
      </pivotArea>
    </chartFormat>
    <chartFormat chart="5" format="3">
      <pivotArea type="data" outline="0" fieldPosition="0">
        <references count="2">
          <reference field="4294967294" count="1" selected="0">
            <x v="0"/>
          </reference>
          <reference field="10" count="1" selected="0">
            <x v="2"/>
          </reference>
        </references>
      </pivotArea>
    </chartFormat>
    <chartFormat chart="10" format="4" series="1">
      <pivotArea type="data" outline="0" fieldPosition="0">
        <references count="1">
          <reference field="4294967294" count="1" selected="0">
            <x v="0"/>
          </reference>
        </references>
      </pivotArea>
    </chartFormat>
    <chartFormat chart="10" format="5">
      <pivotArea type="data" outline="0" fieldPosition="0">
        <references count="2">
          <reference field="4294967294" count="1" selected="0">
            <x v="0"/>
          </reference>
          <reference field="10" count="1" selected="0">
            <x v="0"/>
          </reference>
        </references>
      </pivotArea>
    </chartFormat>
    <chartFormat chart="10" format="6">
      <pivotArea type="data" outline="0" fieldPosition="0">
        <references count="2">
          <reference field="4294967294" count="1" selected="0">
            <x v="0"/>
          </reference>
          <reference field="10" count="1" selected="0">
            <x v="1"/>
          </reference>
        </references>
      </pivotArea>
    </chartFormat>
    <chartFormat chart="10" format="7">
      <pivotArea type="data" outline="0" fieldPosition="0">
        <references count="2">
          <reference field="4294967294" count="1" selected="0">
            <x v="0"/>
          </reference>
          <reference field="10" count="1" selected="0">
            <x v="2"/>
          </reference>
        </references>
      </pivotArea>
    </chartFormat>
    <chartFormat chart="11" format="12" series="1">
      <pivotArea type="data" outline="0" fieldPosition="0">
        <references count="1">
          <reference field="4294967294" count="1" selected="0">
            <x v="0"/>
          </reference>
        </references>
      </pivotArea>
    </chartFormat>
    <chartFormat chart="11" format="13">
      <pivotArea type="data" outline="0" fieldPosition="0">
        <references count="2">
          <reference field="4294967294" count="1" selected="0">
            <x v="0"/>
          </reference>
          <reference field="10" count="1" selected="0">
            <x v="0"/>
          </reference>
        </references>
      </pivotArea>
    </chartFormat>
    <chartFormat chart="11" format="14">
      <pivotArea type="data" outline="0" fieldPosition="0">
        <references count="2">
          <reference field="4294967294" count="1" selected="0">
            <x v="0"/>
          </reference>
          <reference field="10" count="1" selected="0">
            <x v="1"/>
          </reference>
        </references>
      </pivotArea>
    </chartFormat>
    <chartFormat chart="11" format="15">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5A2470B-D757-4F9C-938D-B333B76EDEE5}" name="PivotTable7"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A1:B5" firstHeaderRow="1" firstDataRow="1" firstDataCol="1"/>
  <pivotFields count="20">
    <pivotField showAll="0"/>
    <pivotField numFmtId="14" showAll="0"/>
    <pivotField showAll="0"/>
    <pivotField showAll="0">
      <items count="20">
        <item x="17"/>
        <item x="9"/>
        <item x="18"/>
        <item x="15"/>
        <item x="0"/>
        <item x="12"/>
        <item x="13"/>
        <item x="6"/>
        <item x="5"/>
        <item x="10"/>
        <item x="2"/>
        <item x="1"/>
        <item x="16"/>
        <item x="11"/>
        <item x="3"/>
        <item x="14"/>
        <item x="7"/>
        <item x="8"/>
        <item x="4"/>
        <item t="default"/>
      </items>
    </pivotField>
    <pivotField showAll="0">
      <items count="25">
        <item x="0"/>
        <item x="21"/>
        <item x="22"/>
        <item x="5"/>
        <item x="2"/>
        <item x="11"/>
        <item x="7"/>
        <item x="23"/>
        <item x="13"/>
        <item x="14"/>
        <item x="16"/>
        <item x="18"/>
        <item x="3"/>
        <item x="6"/>
        <item x="15"/>
        <item x="4"/>
        <item x="8"/>
        <item x="17"/>
        <item x="9"/>
        <item x="1"/>
        <item x="12"/>
        <item x="19"/>
        <item x="10"/>
        <item x="20"/>
        <item t="default"/>
      </items>
    </pivotField>
    <pivotField showAll="0"/>
    <pivotField showAll="0"/>
    <pivotField showAll="0"/>
    <pivotField dataField="1" showAll="0"/>
    <pivotField showAll="0"/>
    <pivotField axis="axisRow" showAll="0">
      <items count="4">
        <item x="2"/>
        <item x="1"/>
        <item x="0"/>
        <item t="default"/>
      </items>
    </pivotField>
    <pivotField showAll="0">
      <items count="18">
        <item x="15"/>
        <item x="0"/>
        <item x="10"/>
        <item x="8"/>
        <item x="14"/>
        <item x="11"/>
        <item x="16"/>
        <item x="6"/>
        <item x="1"/>
        <item x="9"/>
        <item x="4"/>
        <item x="5"/>
        <item x="13"/>
        <item x="12"/>
        <item x="7"/>
        <item x="2"/>
        <item x="3"/>
        <item t="default"/>
      </items>
    </pivotField>
    <pivotField showAll="0"/>
    <pivotField numFmtId="1" showAll="0"/>
    <pivotField numFmtId="1" showAll="0"/>
    <pivotField showAll="0"/>
    <pivotField showAll="0">
      <items count="71">
        <item x="3"/>
        <item x="2"/>
        <item x="5"/>
        <item x="1"/>
        <item x="6"/>
        <item x="4"/>
        <item x="0"/>
        <item x="7"/>
        <item x="8"/>
        <item x="9"/>
        <item m="1" x="50"/>
        <item m="1" x="53"/>
        <item m="1" x="57"/>
        <item m="1" x="60"/>
        <item m="1" x="25"/>
        <item m="1" x="27"/>
        <item m="1" x="29"/>
        <item m="1" x="55"/>
        <item m="1" x="58"/>
        <item m="1" x="61"/>
        <item m="1" x="62"/>
        <item m="1" x="30"/>
        <item m="1" x="31"/>
        <item m="1" x="32"/>
        <item m="1" x="14"/>
        <item m="1" x="17"/>
        <item m="1" x="21"/>
        <item m="1" x="24"/>
        <item m="1" x="46"/>
        <item m="1" x="48"/>
        <item m="1" x="51"/>
        <item m="1" x="54"/>
        <item m="1" x="19"/>
        <item m="1" x="22"/>
        <item m="1" x="26"/>
        <item m="1" x="28"/>
        <item m="1" x="52"/>
        <item m="1" x="56"/>
        <item m="1" x="59"/>
        <item m="1" x="35"/>
        <item m="1" x="38"/>
        <item m="1" x="42"/>
        <item m="1" x="45"/>
        <item m="1" x="10"/>
        <item m="1" x="12"/>
        <item m="1" x="15"/>
        <item m="1" x="18"/>
        <item m="1" x="40"/>
        <item m="1" x="43"/>
        <item m="1" x="47"/>
        <item m="1" x="49"/>
        <item m="1" x="16"/>
        <item m="1" x="20"/>
        <item m="1" x="23"/>
        <item m="1" x="63"/>
        <item m="1" x="64"/>
        <item m="1" x="65"/>
        <item m="1" x="67"/>
        <item m="1" x="69"/>
        <item m="1" x="33"/>
        <item m="1" x="34"/>
        <item m="1" x="36"/>
        <item m="1" x="39"/>
        <item m="1" x="66"/>
        <item m="1" x="68"/>
        <item m="1" x="11"/>
        <item m="1" x="13"/>
        <item m="1" x="37"/>
        <item m="1" x="41"/>
        <item m="1" x="44"/>
        <item t="default"/>
      </items>
    </pivotField>
    <pivotField showAll="0" defaultSubtotal="0"/>
    <pivotField showAll="0" defaultSubtotal="0"/>
    <pivotField showAll="0">
      <items count="65">
        <item x="63"/>
        <item x="62"/>
        <item x="61"/>
        <item x="60"/>
        <item x="40"/>
        <item x="43"/>
        <item x="47"/>
        <item x="50"/>
        <item x="15"/>
        <item x="17"/>
        <item x="19"/>
        <item x="45"/>
        <item x="48"/>
        <item x="51"/>
        <item x="52"/>
        <item x="20"/>
        <item x="21"/>
        <item x="22"/>
        <item x="4"/>
        <item x="7"/>
        <item x="11"/>
        <item x="14"/>
        <item x="36"/>
        <item x="38"/>
        <item x="41"/>
        <item x="44"/>
        <item x="9"/>
        <item x="12"/>
        <item x="16"/>
        <item x="18"/>
        <item x="42"/>
        <item x="46"/>
        <item x="49"/>
        <item x="25"/>
        <item x="28"/>
        <item x="32"/>
        <item x="35"/>
        <item x="0"/>
        <item x="2"/>
        <item x="5"/>
        <item x="8"/>
        <item x="30"/>
        <item x="33"/>
        <item x="37"/>
        <item x="39"/>
        <item x="6"/>
        <item x="10"/>
        <item x="13"/>
        <item x="53"/>
        <item x="54"/>
        <item x="55"/>
        <item x="57"/>
        <item x="59"/>
        <item x="23"/>
        <item x="24"/>
        <item x="26"/>
        <item x="29"/>
        <item x="56"/>
        <item x="58"/>
        <item x="1"/>
        <item x="3"/>
        <item x="27"/>
        <item x="31"/>
        <item x="34"/>
        <item t="default"/>
      </items>
    </pivotField>
  </pivotFields>
  <rowFields count="1">
    <field x="10"/>
  </rowFields>
  <rowItems count="4">
    <i>
      <x/>
    </i>
    <i>
      <x v="1"/>
    </i>
    <i>
      <x v="2"/>
    </i>
    <i t="grand">
      <x/>
    </i>
  </rowItems>
  <colItems count="1">
    <i/>
  </colItems>
  <dataFields count="1">
    <dataField name="Sum of Sales" fld="8" baseField="0" baseItem="0"/>
  </dataFields>
  <chartFormats count="8">
    <chartFormat chart="0" format="4" series="1">
      <pivotArea type="data" outline="0" fieldPosition="0">
        <references count="1">
          <reference field="4294967294" count="1" selected="0">
            <x v="0"/>
          </reference>
        </references>
      </pivotArea>
    </chartFormat>
    <chartFormat chart="0" format="5">
      <pivotArea type="data" outline="0" fieldPosition="0">
        <references count="2">
          <reference field="4294967294" count="1" selected="0">
            <x v="0"/>
          </reference>
          <reference field="10" count="1" selected="0">
            <x v="0"/>
          </reference>
        </references>
      </pivotArea>
    </chartFormat>
    <chartFormat chart="0" format="6">
      <pivotArea type="data" outline="0" fieldPosition="0">
        <references count="2">
          <reference field="4294967294" count="1" selected="0">
            <x v="0"/>
          </reference>
          <reference field="10" count="1" selected="0">
            <x v="1"/>
          </reference>
        </references>
      </pivotArea>
    </chartFormat>
    <chartFormat chart="0" format="7">
      <pivotArea type="data" outline="0" fieldPosition="0">
        <references count="2">
          <reference field="4294967294" count="1" selected="0">
            <x v="0"/>
          </reference>
          <reference field="10" count="1" selected="0">
            <x v="2"/>
          </reference>
        </references>
      </pivotArea>
    </chartFormat>
    <chartFormat chart="2" format="12" series="1">
      <pivotArea type="data" outline="0" fieldPosition="0">
        <references count="1">
          <reference field="4294967294" count="1" selected="0">
            <x v="0"/>
          </reference>
        </references>
      </pivotArea>
    </chartFormat>
    <chartFormat chart="2" format="13">
      <pivotArea type="data" outline="0" fieldPosition="0">
        <references count="2">
          <reference field="4294967294" count="1" selected="0">
            <x v="0"/>
          </reference>
          <reference field="10" count="1" selected="0">
            <x v="0"/>
          </reference>
        </references>
      </pivotArea>
    </chartFormat>
    <chartFormat chart="2" format="14">
      <pivotArea type="data" outline="0" fieldPosition="0">
        <references count="2">
          <reference field="4294967294" count="1" selected="0">
            <x v="0"/>
          </reference>
          <reference field="10" count="1" selected="0">
            <x v="1"/>
          </reference>
        </references>
      </pivotArea>
    </chartFormat>
    <chartFormat chart="2" format="15">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28174CF-EABD-4031-BAF2-D6DC60CBC20F}" name="PivotTable1"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B6" firstHeaderRow="1" firstDataRow="1" firstDataCol="1"/>
  <pivotFields count="20">
    <pivotField showAll="0"/>
    <pivotField numFmtId="164" showAll="0"/>
    <pivotField dataField="1" showAll="0"/>
    <pivotField showAll="0">
      <items count="20">
        <item x="17"/>
        <item x="9"/>
        <item x="18"/>
        <item x="15"/>
        <item x="0"/>
        <item x="12"/>
        <item x="13"/>
        <item x="6"/>
        <item x="5"/>
        <item x="10"/>
        <item x="2"/>
        <item x="1"/>
        <item x="16"/>
        <item x="11"/>
        <item x="3"/>
        <item x="14"/>
        <item x="7"/>
        <item x="8"/>
        <item x="4"/>
        <item t="default"/>
      </items>
    </pivotField>
    <pivotField showAll="0">
      <items count="25">
        <item x="0"/>
        <item x="21"/>
        <item x="22"/>
        <item x="5"/>
        <item x="2"/>
        <item x="11"/>
        <item x="7"/>
        <item x="23"/>
        <item x="13"/>
        <item x="14"/>
        <item x="16"/>
        <item x="18"/>
        <item x="3"/>
        <item x="6"/>
        <item x="15"/>
        <item x="4"/>
        <item x="8"/>
        <item x="17"/>
        <item x="9"/>
        <item x="1"/>
        <item x="12"/>
        <item x="19"/>
        <item x="10"/>
        <item x="20"/>
        <item t="default"/>
      </items>
    </pivotField>
    <pivotField showAll="0"/>
    <pivotField showAll="0"/>
    <pivotField showAll="0"/>
    <pivotField showAll="0"/>
    <pivotField showAll="0"/>
    <pivotField showAll="0">
      <items count="4">
        <item x="2"/>
        <item x="1"/>
        <item x="0"/>
        <item t="default"/>
      </items>
    </pivotField>
    <pivotField showAll="0">
      <items count="18">
        <item x="15"/>
        <item x="0"/>
        <item x="10"/>
        <item x="8"/>
        <item x="14"/>
        <item x="11"/>
        <item x="16"/>
        <item x="6"/>
        <item x="1"/>
        <item x="9"/>
        <item x="4"/>
        <item x="5"/>
        <item x="13"/>
        <item x="12"/>
        <item x="7"/>
        <item x="2"/>
        <item x="3"/>
        <item t="default"/>
      </items>
    </pivotField>
    <pivotField showAll="0"/>
    <pivotField numFmtId="1" showAll="0"/>
    <pivotField numFmtId="1" showAll="0"/>
    <pivotField showAll="0"/>
    <pivotField axis="axisRow" showAll="0" sortType="ascending">
      <items count="71">
        <item x="3"/>
        <item x="2"/>
        <item x="5"/>
        <item x="1"/>
        <item x="6"/>
        <item x="4"/>
        <item x="0"/>
        <item x="7"/>
        <item x="8"/>
        <item x="9"/>
        <item m="1" x="50"/>
        <item m="1" x="53"/>
        <item m="1" x="57"/>
        <item m="1" x="60"/>
        <item m="1" x="25"/>
        <item m="1" x="27"/>
        <item m="1" x="29"/>
        <item m="1" x="55"/>
        <item m="1" x="58"/>
        <item m="1" x="61"/>
        <item m="1" x="62"/>
        <item m="1" x="30"/>
        <item m="1" x="31"/>
        <item m="1" x="32"/>
        <item m="1" x="14"/>
        <item m="1" x="17"/>
        <item m="1" x="21"/>
        <item m="1" x="24"/>
        <item m="1" x="46"/>
        <item m="1" x="48"/>
        <item m="1" x="51"/>
        <item m="1" x="54"/>
        <item m="1" x="19"/>
        <item m="1" x="22"/>
        <item m="1" x="26"/>
        <item m="1" x="28"/>
        <item m="1" x="52"/>
        <item m="1" x="56"/>
        <item m="1" x="59"/>
        <item m="1" x="35"/>
        <item m="1" x="38"/>
        <item m="1" x="42"/>
        <item m="1" x="45"/>
        <item m="1" x="10"/>
        <item m="1" x="12"/>
        <item m="1" x="15"/>
        <item m="1" x="18"/>
        <item m="1" x="40"/>
        <item m="1" x="43"/>
        <item m="1" x="47"/>
        <item m="1" x="49"/>
        <item m="1" x="16"/>
        <item m="1" x="20"/>
        <item m="1" x="23"/>
        <item m="1" x="63"/>
        <item m="1" x="64"/>
        <item m="1" x="65"/>
        <item m="1" x="67"/>
        <item m="1" x="69"/>
        <item m="1" x="33"/>
        <item m="1" x="34"/>
        <item m="1" x="36"/>
        <item m="1" x="39"/>
        <item m="1" x="66"/>
        <item m="1" x="68"/>
        <item m="1" x="11"/>
        <item m="1" x="13"/>
        <item m="1" x="37"/>
        <item m="1" x="41"/>
        <item m="1" x="44"/>
        <item t="default"/>
      </items>
    </pivotField>
    <pivotField showAll="0" defaultSubtotal="0"/>
    <pivotField showAll="0" defaultSubtotal="0"/>
    <pivotField axis="axisRow" showAll="0">
      <items count="65">
        <item n="Bronze" sd="0" x="63"/>
        <item n="Silver" sd="0" x="62"/>
        <item n="Gold" sd="0" x="61"/>
        <item n="Platinum" sd="0" x="60"/>
        <item x="40"/>
        <item x="43"/>
        <item x="47"/>
        <item x="50"/>
        <item x="15"/>
        <item x="17"/>
        <item x="19"/>
        <item x="45"/>
        <item x="48"/>
        <item x="51"/>
        <item x="52"/>
        <item x="20"/>
        <item x="21"/>
        <item x="22"/>
        <item x="4"/>
        <item x="7"/>
        <item x="11"/>
        <item x="14"/>
        <item x="36"/>
        <item x="38"/>
        <item x="41"/>
        <item x="44"/>
        <item x="9"/>
        <item x="12"/>
        <item x="16"/>
        <item x="18"/>
        <item x="42"/>
        <item x="46"/>
        <item x="49"/>
        <item x="25"/>
        <item x="28"/>
        <item x="32"/>
        <item x="35"/>
        <item x="0"/>
        <item x="2"/>
        <item x="5"/>
        <item x="8"/>
        <item x="30"/>
        <item x="33"/>
        <item x="37"/>
        <item x="39"/>
        <item x="6"/>
        <item x="10"/>
        <item x="13"/>
        <item x="53"/>
        <item x="54"/>
        <item x="55"/>
        <item x="57"/>
        <item x="59"/>
        <item x="23"/>
        <item x="24"/>
        <item x="26"/>
        <item x="29"/>
        <item x="56"/>
        <item x="58"/>
        <item x="1"/>
        <item x="3"/>
        <item x="27"/>
        <item x="31"/>
        <item x="34"/>
        <item t="default"/>
      </items>
    </pivotField>
  </pivotFields>
  <rowFields count="2">
    <field x="19"/>
    <field x="16"/>
  </rowFields>
  <rowItems count="5">
    <i>
      <x/>
    </i>
    <i>
      <x v="1"/>
    </i>
    <i>
      <x v="2"/>
    </i>
    <i>
      <x v="3"/>
    </i>
    <i t="grand">
      <x/>
    </i>
  </rowItems>
  <colItems count="1">
    <i/>
  </colItems>
  <dataFields count="1">
    <dataField name="Count of CustomerName"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41D1E71D-8F97-4B3E-986B-A9EB808E5050}" sourceName="State">
  <pivotTables>
    <pivotTable tabId="13" name="PivotTable1"/>
    <pivotTable tabId="12" name="PivotTable4"/>
    <pivotTable tabId="13" name="PivotTable3"/>
    <pivotTable tabId="8" name="PivotTable3"/>
    <pivotTable tabId="4" name="PivotTable2"/>
  </pivotTables>
  <data>
    <tabular pivotCacheId="2037563599">
      <items count="19">
        <i x="17" s="1"/>
        <i x="9" s="1"/>
        <i x="18" s="1"/>
        <i x="15" s="1"/>
        <i x="0" s="1"/>
        <i x="12" s="1"/>
        <i x="13" s="1"/>
        <i x="6" s="1"/>
        <i x="5" s="1"/>
        <i x="10" s="1"/>
        <i x="2" s="1"/>
        <i x="1" s="1"/>
        <i x="16" s="1"/>
        <i x="11" s="1"/>
        <i x="3" s="1"/>
        <i x="14" s="1"/>
        <i x="7" s="1"/>
        <i x="8"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275C6634-D881-4869-94B0-7637929E1E3F}" sourceName="City">
  <pivotTables>
    <pivotTable tabId="13" name="PivotTable1"/>
    <pivotTable tabId="12" name="PivotTable4"/>
    <pivotTable tabId="13" name="PivotTable3"/>
    <pivotTable tabId="8" name="PivotTable3"/>
    <pivotTable tabId="4" name="PivotTable2"/>
  </pivotTables>
  <data>
    <tabular pivotCacheId="2037563599">
      <items count="24">
        <i x="0" s="1"/>
        <i x="21" s="1"/>
        <i x="22" s="1"/>
        <i x="5" s="1"/>
        <i x="2" s="1"/>
        <i x="11" s="1"/>
        <i x="7" s="1"/>
        <i x="23" s="1"/>
        <i x="13" s="1"/>
        <i x="14" s="1"/>
        <i x="16" s="1"/>
        <i x="18" s="1"/>
        <i x="3" s="1"/>
        <i x="6" s="1"/>
        <i x="15" s="1"/>
        <i x="4" s="1"/>
        <i x="8" s="1"/>
        <i x="17" s="1"/>
        <i x="9" s="1"/>
        <i x="1" s="1"/>
        <i x="12" s="1"/>
        <i x="19" s="1"/>
        <i x="10" s="1"/>
        <i x="2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9378D277-FBA5-4E03-BF80-ABFFD1F6D8C3}" sourceName="Category">
  <pivotTables>
    <pivotTable tabId="13" name="PivotTable1"/>
    <pivotTable tabId="12" name="PivotTable4"/>
    <pivotTable tabId="13" name="PivotTable3"/>
    <pivotTable tabId="8" name="PivotTable3"/>
    <pivotTable tabId="4" name="PivotTable2"/>
  </pivotTables>
  <data>
    <tabular pivotCacheId="2037563599">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_Category" xr10:uid="{F305DD7F-E7E2-4186-8C10-3025370C014D}" sourceName="Sub-Category">
  <pivotTables>
    <pivotTable tabId="13" name="PivotTable1"/>
    <pivotTable tabId="12" name="PivotTable4"/>
    <pivotTable tabId="13" name="PivotTable3"/>
    <pivotTable tabId="8" name="PivotTable3"/>
    <pivotTable tabId="4" name="PivotTable2"/>
  </pivotTables>
  <data>
    <tabular pivotCacheId="2037563599">
      <items count="17">
        <i x="15" s="1"/>
        <i x="0" s="1"/>
        <i x="10" s="1"/>
        <i x="8" s="1"/>
        <i x="14" s="1"/>
        <i x="11" s="1"/>
        <i x="16" s="1"/>
        <i x="6" s="1"/>
        <i x="1" s="1"/>
        <i x="9" s="1"/>
        <i x="4" s="1"/>
        <i x="5" s="1"/>
        <i x="13" s="1"/>
        <i x="12" s="1"/>
        <i x="7" s="1"/>
        <i x="2"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 xr10:uid="{75B00CAF-8C42-404D-B5C1-C72FA047620D}" sourceName="Quarters">
  <pivotTables>
    <pivotTable tabId="13" name="PivotTable1"/>
    <pivotTable tabId="12" name="PivotTable4"/>
    <pivotTable tabId="13" name="PivotTable3"/>
    <pivotTable tabId="8" name="PivotTable3"/>
    <pivotTable tabId="4" name="PivotTable2"/>
  </pivotTables>
  <data>
    <tabular pivotCacheId="2037563599">
      <items count="6">
        <i x="1" s="1"/>
        <i x="2" s="1"/>
        <i x="3" s="1"/>
        <i x="4" s="1"/>
        <i x="0" s="1" nd="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CEA48E39-0680-4ADA-969C-D931573D5396}" cache="Slicer_State" caption="State" rowHeight="241300"/>
  <slicer name="City" xr10:uid="{588986FD-6A11-4F9D-A9E1-29DA1FCFF974}" cache="Slicer_City" caption="City" startItem="1" rowHeight="241300"/>
  <slicer name="Category" xr10:uid="{591FF2F5-53D5-41A5-8830-C723580BC96C}" cache="Slicer_Category" caption="Category" rowHeight="241300"/>
  <slicer name="Sub-Category" xr10:uid="{F4C89D65-0A66-48FD-8161-3887E089E5CC}" cache="Slicer_Sub_Category" caption="Sub-Category" rowHeight="241300"/>
  <slicer name="Quarters" xr10:uid="{0327CD8B-A9CC-408F-BC13-3FC24765CFB5}" cache="Slicer_Quarters" caption="Quarter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5D90F0-85A4-4A9E-96D0-9C6A782DD86D}" name="Table1" displayName="Table1" ref="D2:E7" totalsRowShown="0" headerRowBorderDxfId="2">
  <autoFilter ref="D2:E7" xr:uid="{CD37EA20-4826-431E-9233-A7836FA7D245}"/>
  <tableColumns count="2">
    <tableColumn id="1" xr3:uid="{B4D98B03-F2E9-4AB9-AEAD-79E1F5933B13}" name="Column1" dataDxfId="1"/>
    <tableColumn id="2" xr3:uid="{306B4586-0DAF-4FBC-B013-A30577787D42}" name="Column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ivotTable" Target="../pivotTables/pivotTable11.xml"/><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9.xml"/><Relationship Id="rId1"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64EC7-E304-41A3-BD54-C9EDF334FF3E}">
  <dimension ref="A1:H501"/>
  <sheetViews>
    <sheetView workbookViewId="0">
      <selection sqref="A1:H1"/>
    </sheetView>
  </sheetViews>
  <sheetFormatPr defaultRowHeight="15" x14ac:dyDescent="0.25"/>
  <cols>
    <col min="2" max="2" width="18" bestFit="1" customWidth="1"/>
  </cols>
  <sheetData>
    <row r="1" spans="1:8" x14ac:dyDescent="0.25">
      <c r="A1" t="s">
        <v>0</v>
      </c>
      <c r="B1" s="7" t="s">
        <v>1</v>
      </c>
      <c r="C1" t="s">
        <v>2</v>
      </c>
      <c r="D1" t="s">
        <v>3</v>
      </c>
      <c r="E1" t="s">
        <v>4</v>
      </c>
      <c r="F1" t="s">
        <v>878</v>
      </c>
      <c r="G1" t="s">
        <v>879</v>
      </c>
      <c r="H1" t="s">
        <v>880</v>
      </c>
    </row>
    <row r="2" spans="1:8" x14ac:dyDescent="0.25">
      <c r="A2" t="s">
        <v>5</v>
      </c>
      <c r="B2" s="7">
        <v>43191</v>
      </c>
      <c r="C2" t="s">
        <v>6</v>
      </c>
      <c r="D2" t="s">
        <v>7</v>
      </c>
      <c r="E2" t="s">
        <v>8</v>
      </c>
      <c r="F2">
        <v>1429</v>
      </c>
      <c r="G2">
        <v>-1218</v>
      </c>
      <c r="H2">
        <v>19</v>
      </c>
    </row>
    <row r="3" spans="1:8" x14ac:dyDescent="0.25">
      <c r="A3" t="s">
        <v>9</v>
      </c>
      <c r="B3" s="7">
        <v>43191</v>
      </c>
      <c r="C3" t="s">
        <v>10</v>
      </c>
      <c r="D3" t="s">
        <v>11</v>
      </c>
      <c r="E3" t="s">
        <v>12</v>
      </c>
      <c r="F3">
        <v>3889</v>
      </c>
      <c r="G3">
        <v>975</v>
      </c>
      <c r="H3">
        <v>22</v>
      </c>
    </row>
    <row r="4" spans="1:8" x14ac:dyDescent="0.25">
      <c r="A4" t="s">
        <v>13</v>
      </c>
      <c r="B4" s="7">
        <v>43193</v>
      </c>
      <c r="C4" t="s">
        <v>14</v>
      </c>
      <c r="D4" t="s">
        <v>15</v>
      </c>
      <c r="E4" t="s">
        <v>16</v>
      </c>
      <c r="F4">
        <v>2025</v>
      </c>
      <c r="G4">
        <v>-180</v>
      </c>
      <c r="H4">
        <v>25</v>
      </c>
    </row>
    <row r="5" spans="1:8" x14ac:dyDescent="0.25">
      <c r="A5" t="s">
        <v>17</v>
      </c>
      <c r="B5" s="7">
        <v>43193</v>
      </c>
      <c r="C5" t="s">
        <v>18</v>
      </c>
      <c r="D5" t="s">
        <v>19</v>
      </c>
      <c r="E5" t="s">
        <v>20</v>
      </c>
      <c r="F5">
        <v>222</v>
      </c>
      <c r="G5">
        <v>22</v>
      </c>
      <c r="H5">
        <v>11</v>
      </c>
    </row>
    <row r="6" spans="1:8" x14ac:dyDescent="0.25">
      <c r="A6" t="s">
        <v>21</v>
      </c>
      <c r="B6" s="7">
        <v>43195</v>
      </c>
      <c r="C6" t="s">
        <v>22</v>
      </c>
      <c r="D6" t="s">
        <v>23</v>
      </c>
      <c r="E6" t="s">
        <v>24</v>
      </c>
      <c r="F6">
        <v>75</v>
      </c>
      <c r="G6">
        <v>0</v>
      </c>
      <c r="H6">
        <v>7</v>
      </c>
    </row>
    <row r="7" spans="1:8" x14ac:dyDescent="0.25">
      <c r="A7" t="s">
        <v>25</v>
      </c>
      <c r="B7" s="7">
        <v>43196</v>
      </c>
      <c r="C7" t="s">
        <v>26</v>
      </c>
      <c r="D7" t="s">
        <v>27</v>
      </c>
      <c r="E7" t="s">
        <v>28</v>
      </c>
      <c r="F7">
        <v>87</v>
      </c>
      <c r="G7">
        <v>4</v>
      </c>
      <c r="H7">
        <v>2</v>
      </c>
    </row>
    <row r="8" spans="1:8" x14ac:dyDescent="0.25">
      <c r="A8" t="s">
        <v>29</v>
      </c>
      <c r="B8" s="7">
        <v>43196</v>
      </c>
      <c r="C8" t="s">
        <v>30</v>
      </c>
      <c r="D8" t="s">
        <v>31</v>
      </c>
      <c r="E8" t="s">
        <v>32</v>
      </c>
      <c r="F8">
        <v>50</v>
      </c>
      <c r="G8">
        <v>15</v>
      </c>
      <c r="H8">
        <v>4</v>
      </c>
    </row>
    <row r="9" spans="1:8" x14ac:dyDescent="0.25">
      <c r="A9" t="s">
        <v>33</v>
      </c>
      <c r="B9" s="7">
        <v>43198</v>
      </c>
      <c r="C9" t="s">
        <v>34</v>
      </c>
      <c r="D9" t="s">
        <v>35</v>
      </c>
      <c r="E9" t="s">
        <v>36</v>
      </c>
      <c r="F9">
        <v>2953</v>
      </c>
      <c r="G9">
        <v>-1456</v>
      </c>
      <c r="H9">
        <v>19</v>
      </c>
    </row>
    <row r="10" spans="1:8" x14ac:dyDescent="0.25">
      <c r="A10" t="s">
        <v>37</v>
      </c>
      <c r="B10" s="7">
        <v>43199</v>
      </c>
      <c r="C10" t="s">
        <v>38</v>
      </c>
      <c r="D10" t="s">
        <v>39</v>
      </c>
      <c r="E10" t="s">
        <v>40</v>
      </c>
      <c r="F10">
        <v>510</v>
      </c>
      <c r="G10">
        <v>24</v>
      </c>
      <c r="H10">
        <v>8</v>
      </c>
    </row>
    <row r="11" spans="1:8" x14ac:dyDescent="0.25">
      <c r="A11" t="s">
        <v>41</v>
      </c>
      <c r="B11" s="7">
        <v>43199</v>
      </c>
      <c r="C11" t="s">
        <v>42</v>
      </c>
      <c r="D11" t="s">
        <v>43</v>
      </c>
      <c r="E11" t="s">
        <v>44</v>
      </c>
      <c r="F11">
        <v>2105</v>
      </c>
      <c r="G11">
        <v>-746</v>
      </c>
      <c r="H11">
        <v>24</v>
      </c>
    </row>
    <row r="12" spans="1:8" x14ac:dyDescent="0.25">
      <c r="A12" t="s">
        <v>45</v>
      </c>
      <c r="B12" s="7">
        <v>43201</v>
      </c>
      <c r="C12" t="s">
        <v>46</v>
      </c>
      <c r="D12" t="s">
        <v>47</v>
      </c>
      <c r="E12" t="s">
        <v>48</v>
      </c>
      <c r="F12">
        <v>160</v>
      </c>
      <c r="G12">
        <v>-59</v>
      </c>
      <c r="H12">
        <v>2</v>
      </c>
    </row>
    <row r="13" spans="1:8" x14ac:dyDescent="0.25">
      <c r="A13" t="s">
        <v>49</v>
      </c>
      <c r="B13" s="7">
        <v>43202</v>
      </c>
      <c r="C13" t="s">
        <v>50</v>
      </c>
      <c r="D13" t="s">
        <v>51</v>
      </c>
      <c r="E13" t="s">
        <v>52</v>
      </c>
      <c r="F13">
        <v>259</v>
      </c>
      <c r="G13">
        <v>-55</v>
      </c>
      <c r="H13">
        <v>2</v>
      </c>
    </row>
    <row r="14" spans="1:8" x14ac:dyDescent="0.25">
      <c r="A14" t="s">
        <v>53</v>
      </c>
      <c r="B14" s="7">
        <v>43202</v>
      </c>
      <c r="C14" t="s">
        <v>54</v>
      </c>
      <c r="D14" t="s">
        <v>55</v>
      </c>
      <c r="E14" t="s">
        <v>52</v>
      </c>
      <c r="F14">
        <v>1603</v>
      </c>
      <c r="G14">
        <v>0</v>
      </c>
      <c r="H14">
        <v>9</v>
      </c>
    </row>
    <row r="15" spans="1:8" x14ac:dyDescent="0.25">
      <c r="A15" t="s">
        <v>56</v>
      </c>
      <c r="B15" s="7">
        <v>43203</v>
      </c>
      <c r="C15" t="s">
        <v>57</v>
      </c>
      <c r="D15" t="s">
        <v>58</v>
      </c>
      <c r="E15" t="s">
        <v>59</v>
      </c>
      <c r="F15">
        <v>592</v>
      </c>
      <c r="G15">
        <v>42</v>
      </c>
      <c r="H15">
        <v>6</v>
      </c>
    </row>
    <row r="16" spans="1:8" x14ac:dyDescent="0.25">
      <c r="A16" t="s">
        <v>60</v>
      </c>
      <c r="B16" s="7">
        <v>43205</v>
      </c>
      <c r="C16" t="s">
        <v>61</v>
      </c>
      <c r="D16" t="s">
        <v>62</v>
      </c>
      <c r="E16" t="s">
        <v>63</v>
      </c>
      <c r="F16">
        <v>68</v>
      </c>
      <c r="G16">
        <v>20</v>
      </c>
      <c r="H16">
        <v>5</v>
      </c>
    </row>
    <row r="17" spans="1:8" x14ac:dyDescent="0.25">
      <c r="A17" t="s">
        <v>64</v>
      </c>
      <c r="B17" s="7">
        <v>43205</v>
      </c>
      <c r="C17" t="s">
        <v>65</v>
      </c>
      <c r="D17" t="s">
        <v>66</v>
      </c>
      <c r="E17" t="s">
        <v>66</v>
      </c>
      <c r="F17">
        <v>194</v>
      </c>
      <c r="G17">
        <v>-48</v>
      </c>
      <c r="H17">
        <v>16</v>
      </c>
    </row>
    <row r="18" spans="1:8" x14ac:dyDescent="0.25">
      <c r="A18" t="s">
        <v>67</v>
      </c>
      <c r="B18" s="7">
        <v>43207</v>
      </c>
      <c r="C18" t="s">
        <v>68</v>
      </c>
      <c r="D18" t="s">
        <v>69</v>
      </c>
      <c r="E18" t="s">
        <v>70</v>
      </c>
      <c r="F18">
        <v>305</v>
      </c>
      <c r="G18">
        <v>-270</v>
      </c>
      <c r="H18">
        <v>5</v>
      </c>
    </row>
    <row r="19" spans="1:8" x14ac:dyDescent="0.25">
      <c r="A19" t="s">
        <v>71</v>
      </c>
      <c r="B19" s="7">
        <v>43208</v>
      </c>
      <c r="C19" t="s">
        <v>72</v>
      </c>
      <c r="D19" t="s">
        <v>73</v>
      </c>
      <c r="E19" t="s">
        <v>74</v>
      </c>
      <c r="F19">
        <v>374</v>
      </c>
      <c r="G19">
        <v>127</v>
      </c>
      <c r="H19">
        <v>3</v>
      </c>
    </row>
    <row r="20" spans="1:8" x14ac:dyDescent="0.25">
      <c r="A20" t="s">
        <v>75</v>
      </c>
      <c r="B20" s="7">
        <v>43208</v>
      </c>
      <c r="C20" t="s">
        <v>76</v>
      </c>
      <c r="D20" t="s">
        <v>7</v>
      </c>
      <c r="E20" t="s">
        <v>8</v>
      </c>
      <c r="F20">
        <v>353</v>
      </c>
      <c r="G20">
        <v>90</v>
      </c>
      <c r="H20">
        <v>8</v>
      </c>
    </row>
    <row r="21" spans="1:8" x14ac:dyDescent="0.25">
      <c r="A21" t="s">
        <v>77</v>
      </c>
      <c r="B21" s="7">
        <v>43210</v>
      </c>
      <c r="C21" t="s">
        <v>78</v>
      </c>
      <c r="D21" t="s">
        <v>11</v>
      </c>
      <c r="E21" t="s">
        <v>12</v>
      </c>
      <c r="F21">
        <v>193</v>
      </c>
      <c r="G21">
        <v>46</v>
      </c>
      <c r="H21">
        <v>1</v>
      </c>
    </row>
    <row r="22" spans="1:8" x14ac:dyDescent="0.25">
      <c r="A22" t="s">
        <v>79</v>
      </c>
      <c r="B22" s="7">
        <v>43210</v>
      </c>
      <c r="C22" t="s">
        <v>80</v>
      </c>
      <c r="D22" t="s">
        <v>15</v>
      </c>
      <c r="E22" t="s">
        <v>16</v>
      </c>
      <c r="F22">
        <v>794</v>
      </c>
      <c r="G22">
        <v>38</v>
      </c>
      <c r="H22">
        <v>11</v>
      </c>
    </row>
    <row r="23" spans="1:8" x14ac:dyDescent="0.25">
      <c r="A23" t="s">
        <v>81</v>
      </c>
      <c r="B23" s="7">
        <v>43212</v>
      </c>
      <c r="C23" t="s">
        <v>82</v>
      </c>
      <c r="D23" t="s">
        <v>19</v>
      </c>
      <c r="E23" t="s">
        <v>20</v>
      </c>
      <c r="F23">
        <v>534</v>
      </c>
      <c r="G23">
        <v>0</v>
      </c>
      <c r="H23">
        <v>3</v>
      </c>
    </row>
    <row r="24" spans="1:8" x14ac:dyDescent="0.25">
      <c r="A24" t="s">
        <v>83</v>
      </c>
      <c r="B24" s="7">
        <v>43212</v>
      </c>
      <c r="C24" t="s">
        <v>84</v>
      </c>
      <c r="D24" t="s">
        <v>23</v>
      </c>
      <c r="E24" t="s">
        <v>24</v>
      </c>
      <c r="F24">
        <v>465</v>
      </c>
      <c r="G24">
        <v>3</v>
      </c>
      <c r="H24">
        <v>13</v>
      </c>
    </row>
    <row r="25" spans="1:8" x14ac:dyDescent="0.25">
      <c r="A25" t="s">
        <v>85</v>
      </c>
      <c r="B25" s="7">
        <v>43212</v>
      </c>
      <c r="C25" t="s">
        <v>86</v>
      </c>
      <c r="D25" t="s">
        <v>27</v>
      </c>
      <c r="E25" t="s">
        <v>28</v>
      </c>
      <c r="F25">
        <v>26</v>
      </c>
      <c r="G25">
        <v>12</v>
      </c>
      <c r="H25">
        <v>3</v>
      </c>
    </row>
    <row r="26" spans="1:8" x14ac:dyDescent="0.25">
      <c r="A26" t="s">
        <v>87</v>
      </c>
      <c r="B26" s="7">
        <v>43213</v>
      </c>
      <c r="C26" t="s">
        <v>88</v>
      </c>
      <c r="D26" t="s">
        <v>31</v>
      </c>
      <c r="E26" t="s">
        <v>32</v>
      </c>
      <c r="F26">
        <v>791</v>
      </c>
      <c r="G26">
        <v>-290</v>
      </c>
      <c r="H26">
        <v>10</v>
      </c>
    </row>
    <row r="27" spans="1:8" x14ac:dyDescent="0.25">
      <c r="A27" t="s">
        <v>89</v>
      </c>
      <c r="B27" s="7">
        <v>43213</v>
      </c>
      <c r="C27" t="s">
        <v>90</v>
      </c>
      <c r="D27" t="s">
        <v>11</v>
      </c>
      <c r="E27" t="s">
        <v>91</v>
      </c>
      <c r="F27">
        <v>1149</v>
      </c>
      <c r="G27">
        <v>-290</v>
      </c>
      <c r="H27">
        <v>4</v>
      </c>
    </row>
    <row r="28" spans="1:8" x14ac:dyDescent="0.25">
      <c r="A28" t="s">
        <v>92</v>
      </c>
      <c r="B28" s="7">
        <v>43213</v>
      </c>
      <c r="C28" t="s">
        <v>93</v>
      </c>
      <c r="D28" t="s">
        <v>15</v>
      </c>
      <c r="E28" t="s">
        <v>94</v>
      </c>
      <c r="F28">
        <v>55</v>
      </c>
      <c r="G28">
        <v>-39</v>
      </c>
      <c r="H28">
        <v>4</v>
      </c>
    </row>
    <row r="29" spans="1:8" x14ac:dyDescent="0.25">
      <c r="A29" t="s">
        <v>95</v>
      </c>
      <c r="B29" s="7">
        <v>43214</v>
      </c>
      <c r="C29" t="s">
        <v>96</v>
      </c>
      <c r="D29" t="s">
        <v>43</v>
      </c>
      <c r="E29" t="s">
        <v>44</v>
      </c>
      <c r="F29">
        <v>104</v>
      </c>
      <c r="G29">
        <v>-4</v>
      </c>
      <c r="H29">
        <v>10</v>
      </c>
    </row>
    <row r="30" spans="1:8" x14ac:dyDescent="0.25">
      <c r="A30" t="s">
        <v>97</v>
      </c>
      <c r="B30" s="7">
        <v>43214</v>
      </c>
      <c r="C30" t="s">
        <v>98</v>
      </c>
      <c r="D30" t="s">
        <v>47</v>
      </c>
      <c r="E30" t="s">
        <v>48</v>
      </c>
      <c r="F30">
        <v>1560</v>
      </c>
      <c r="G30">
        <v>421</v>
      </c>
      <c r="H30">
        <v>3</v>
      </c>
    </row>
    <row r="31" spans="1:8" x14ac:dyDescent="0.25">
      <c r="A31" t="s">
        <v>99</v>
      </c>
      <c r="B31" s="7">
        <v>43214</v>
      </c>
      <c r="C31" t="s">
        <v>100</v>
      </c>
      <c r="D31" t="s">
        <v>51</v>
      </c>
      <c r="E31" t="s">
        <v>52</v>
      </c>
      <c r="F31">
        <v>506</v>
      </c>
      <c r="G31">
        <v>-211</v>
      </c>
      <c r="H31">
        <v>21</v>
      </c>
    </row>
    <row r="32" spans="1:8" x14ac:dyDescent="0.25">
      <c r="A32" t="s">
        <v>101</v>
      </c>
      <c r="B32" s="7">
        <v>43214</v>
      </c>
      <c r="C32" t="s">
        <v>102</v>
      </c>
      <c r="D32" t="s">
        <v>55</v>
      </c>
      <c r="E32" t="s">
        <v>52</v>
      </c>
      <c r="F32">
        <v>89</v>
      </c>
      <c r="G32">
        <v>-89</v>
      </c>
      <c r="H32">
        <v>2</v>
      </c>
    </row>
    <row r="33" spans="1:8" x14ac:dyDescent="0.25">
      <c r="A33" t="s">
        <v>103</v>
      </c>
      <c r="B33" s="7">
        <v>43215</v>
      </c>
      <c r="C33" t="s">
        <v>104</v>
      </c>
      <c r="D33" t="s">
        <v>58</v>
      </c>
      <c r="E33" t="s">
        <v>59</v>
      </c>
      <c r="F33">
        <v>19</v>
      </c>
      <c r="G33">
        <v>-2</v>
      </c>
      <c r="H33">
        <v>2</v>
      </c>
    </row>
    <row r="34" spans="1:8" x14ac:dyDescent="0.25">
      <c r="A34" t="s">
        <v>105</v>
      </c>
      <c r="B34" s="7">
        <v>43216</v>
      </c>
      <c r="C34" t="s">
        <v>106</v>
      </c>
      <c r="D34" t="s">
        <v>62</v>
      </c>
      <c r="E34" t="s">
        <v>63</v>
      </c>
      <c r="F34">
        <v>1456</v>
      </c>
      <c r="G34">
        <v>-217</v>
      </c>
      <c r="H34">
        <v>10</v>
      </c>
    </row>
    <row r="35" spans="1:8" x14ac:dyDescent="0.25">
      <c r="A35" t="s">
        <v>107</v>
      </c>
      <c r="B35" s="7">
        <v>43216</v>
      </c>
      <c r="C35" t="s">
        <v>108</v>
      </c>
      <c r="D35" t="s">
        <v>66</v>
      </c>
      <c r="E35" t="s">
        <v>66</v>
      </c>
      <c r="F35">
        <v>389</v>
      </c>
      <c r="G35">
        <v>-83</v>
      </c>
      <c r="H35">
        <v>3</v>
      </c>
    </row>
    <row r="36" spans="1:8" x14ac:dyDescent="0.25">
      <c r="A36" t="s">
        <v>109</v>
      </c>
      <c r="B36" s="7">
        <v>43216</v>
      </c>
      <c r="C36" t="s">
        <v>110</v>
      </c>
      <c r="D36" t="s">
        <v>69</v>
      </c>
      <c r="E36" t="s">
        <v>70</v>
      </c>
      <c r="F36">
        <v>445</v>
      </c>
      <c r="G36">
        <v>48</v>
      </c>
      <c r="H36">
        <v>8</v>
      </c>
    </row>
    <row r="37" spans="1:8" x14ac:dyDescent="0.25">
      <c r="A37" t="s">
        <v>111</v>
      </c>
      <c r="B37" s="7">
        <v>43216</v>
      </c>
      <c r="C37" t="s">
        <v>112</v>
      </c>
      <c r="D37" t="s">
        <v>11</v>
      </c>
      <c r="E37" t="s">
        <v>91</v>
      </c>
      <c r="F37">
        <v>637</v>
      </c>
      <c r="G37">
        <v>113</v>
      </c>
      <c r="H37">
        <v>5</v>
      </c>
    </row>
    <row r="38" spans="1:8" x14ac:dyDescent="0.25">
      <c r="A38" t="s">
        <v>113</v>
      </c>
      <c r="B38" s="7">
        <v>43216</v>
      </c>
      <c r="C38" t="s">
        <v>114</v>
      </c>
      <c r="D38" t="s">
        <v>15</v>
      </c>
      <c r="E38" t="s">
        <v>94</v>
      </c>
      <c r="F38">
        <v>117</v>
      </c>
      <c r="G38">
        <v>14</v>
      </c>
      <c r="H38">
        <v>3</v>
      </c>
    </row>
    <row r="39" spans="1:8" x14ac:dyDescent="0.25">
      <c r="A39" t="s">
        <v>115</v>
      </c>
      <c r="B39" s="7">
        <v>43216</v>
      </c>
      <c r="C39" t="s">
        <v>116</v>
      </c>
      <c r="D39" t="s">
        <v>11</v>
      </c>
      <c r="E39" t="s">
        <v>12</v>
      </c>
      <c r="F39">
        <v>2032</v>
      </c>
      <c r="G39">
        <v>29</v>
      </c>
      <c r="H39">
        <v>17</v>
      </c>
    </row>
    <row r="40" spans="1:8" x14ac:dyDescent="0.25">
      <c r="A40" t="s">
        <v>117</v>
      </c>
      <c r="B40" s="7">
        <v>43217</v>
      </c>
      <c r="C40" t="s">
        <v>118</v>
      </c>
      <c r="D40" t="s">
        <v>15</v>
      </c>
      <c r="E40" t="s">
        <v>16</v>
      </c>
      <c r="F40">
        <v>1629</v>
      </c>
      <c r="G40">
        <v>-153</v>
      </c>
      <c r="H40">
        <v>3</v>
      </c>
    </row>
    <row r="41" spans="1:8" x14ac:dyDescent="0.25">
      <c r="A41" t="s">
        <v>119</v>
      </c>
      <c r="B41" s="7">
        <v>43217</v>
      </c>
      <c r="C41" t="s">
        <v>120</v>
      </c>
      <c r="D41" t="s">
        <v>19</v>
      </c>
      <c r="E41" t="s">
        <v>20</v>
      </c>
      <c r="F41">
        <v>504</v>
      </c>
      <c r="G41">
        <v>-348</v>
      </c>
      <c r="H41">
        <v>19</v>
      </c>
    </row>
    <row r="42" spans="1:8" x14ac:dyDescent="0.25">
      <c r="A42" t="s">
        <v>121</v>
      </c>
      <c r="B42" s="7">
        <v>43217</v>
      </c>
      <c r="C42" t="s">
        <v>122</v>
      </c>
      <c r="D42" t="s">
        <v>23</v>
      </c>
      <c r="E42" t="s">
        <v>24</v>
      </c>
      <c r="F42">
        <v>22</v>
      </c>
      <c r="G42">
        <v>-6</v>
      </c>
      <c r="H42">
        <v>1</v>
      </c>
    </row>
    <row r="43" spans="1:8" x14ac:dyDescent="0.25">
      <c r="A43" t="s">
        <v>123</v>
      </c>
      <c r="B43" s="7">
        <v>43218</v>
      </c>
      <c r="C43" t="s">
        <v>124</v>
      </c>
      <c r="D43" t="s">
        <v>27</v>
      </c>
      <c r="E43" t="s">
        <v>28</v>
      </c>
      <c r="F43">
        <v>434</v>
      </c>
      <c r="G43">
        <v>26</v>
      </c>
      <c r="H43">
        <v>11</v>
      </c>
    </row>
    <row r="44" spans="1:8" x14ac:dyDescent="0.25">
      <c r="A44" t="s">
        <v>125</v>
      </c>
      <c r="B44" s="7">
        <v>43219</v>
      </c>
      <c r="C44" t="s">
        <v>126</v>
      </c>
      <c r="D44" t="s">
        <v>31</v>
      </c>
      <c r="E44" t="s">
        <v>32</v>
      </c>
      <c r="F44">
        <v>1447</v>
      </c>
      <c r="G44">
        <v>-173</v>
      </c>
      <c r="H44">
        <v>17</v>
      </c>
    </row>
    <row r="45" spans="1:8" x14ac:dyDescent="0.25">
      <c r="A45" t="s">
        <v>127</v>
      </c>
      <c r="B45" s="7">
        <v>43220</v>
      </c>
      <c r="C45" t="s">
        <v>128</v>
      </c>
      <c r="D45" t="s">
        <v>11</v>
      </c>
      <c r="E45" t="s">
        <v>91</v>
      </c>
      <c r="F45">
        <v>76</v>
      </c>
      <c r="G45">
        <v>-92</v>
      </c>
      <c r="H45">
        <v>8</v>
      </c>
    </row>
    <row r="46" spans="1:8" x14ac:dyDescent="0.25">
      <c r="A46" t="s">
        <v>129</v>
      </c>
      <c r="B46" s="7">
        <v>43221</v>
      </c>
      <c r="C46" t="s">
        <v>130</v>
      </c>
      <c r="D46" t="s">
        <v>15</v>
      </c>
      <c r="E46" t="s">
        <v>94</v>
      </c>
      <c r="F46">
        <v>675</v>
      </c>
      <c r="G46">
        <v>-195</v>
      </c>
      <c r="H46">
        <v>14</v>
      </c>
    </row>
    <row r="47" spans="1:8" x14ac:dyDescent="0.25">
      <c r="A47" t="s">
        <v>131</v>
      </c>
      <c r="B47" s="7">
        <v>43221</v>
      </c>
      <c r="C47" t="s">
        <v>132</v>
      </c>
      <c r="D47" t="s">
        <v>43</v>
      </c>
      <c r="E47" t="s">
        <v>44</v>
      </c>
      <c r="F47">
        <v>20</v>
      </c>
      <c r="G47">
        <v>-8</v>
      </c>
      <c r="H47">
        <v>2</v>
      </c>
    </row>
    <row r="48" spans="1:8" x14ac:dyDescent="0.25">
      <c r="A48" t="s">
        <v>133</v>
      </c>
      <c r="B48" s="7">
        <v>43223</v>
      </c>
      <c r="C48" t="s">
        <v>134</v>
      </c>
      <c r="D48" t="s">
        <v>47</v>
      </c>
      <c r="E48" t="s">
        <v>48</v>
      </c>
      <c r="F48">
        <v>42</v>
      </c>
      <c r="G48">
        <v>-6</v>
      </c>
      <c r="H48">
        <v>4</v>
      </c>
    </row>
    <row r="49" spans="1:8" x14ac:dyDescent="0.25">
      <c r="A49" t="s">
        <v>135</v>
      </c>
      <c r="B49" s="7">
        <v>43224</v>
      </c>
      <c r="C49" t="s">
        <v>136</v>
      </c>
      <c r="D49" t="s">
        <v>51</v>
      </c>
      <c r="E49" t="s">
        <v>52</v>
      </c>
      <c r="F49">
        <v>315</v>
      </c>
      <c r="G49">
        <v>-77</v>
      </c>
      <c r="H49">
        <v>10</v>
      </c>
    </row>
    <row r="50" spans="1:8" x14ac:dyDescent="0.25">
      <c r="A50" t="s">
        <v>137</v>
      </c>
      <c r="B50" s="7">
        <v>43225</v>
      </c>
      <c r="C50" t="s">
        <v>138</v>
      </c>
      <c r="D50" t="s">
        <v>55</v>
      </c>
      <c r="E50" t="s">
        <v>52</v>
      </c>
      <c r="F50">
        <v>27</v>
      </c>
      <c r="G50">
        <v>-25</v>
      </c>
      <c r="H50">
        <v>2</v>
      </c>
    </row>
    <row r="51" spans="1:8" x14ac:dyDescent="0.25">
      <c r="A51" t="s">
        <v>139</v>
      </c>
      <c r="B51" s="7">
        <v>43226</v>
      </c>
      <c r="C51" t="s">
        <v>140</v>
      </c>
      <c r="D51" t="s">
        <v>11</v>
      </c>
      <c r="E51" t="s">
        <v>91</v>
      </c>
      <c r="F51">
        <v>2810</v>
      </c>
      <c r="G51">
        <v>-799</v>
      </c>
      <c r="H51">
        <v>31</v>
      </c>
    </row>
    <row r="52" spans="1:8" x14ac:dyDescent="0.25">
      <c r="A52" t="s">
        <v>141</v>
      </c>
      <c r="B52" s="7">
        <v>43227</v>
      </c>
      <c r="C52" t="s">
        <v>142</v>
      </c>
      <c r="D52" t="s">
        <v>15</v>
      </c>
      <c r="E52" t="s">
        <v>94</v>
      </c>
      <c r="F52">
        <v>1802</v>
      </c>
      <c r="G52">
        <v>-237</v>
      </c>
      <c r="H52">
        <v>28</v>
      </c>
    </row>
    <row r="53" spans="1:8" x14ac:dyDescent="0.25">
      <c r="A53" t="s">
        <v>143</v>
      </c>
      <c r="B53" s="7">
        <v>43228</v>
      </c>
      <c r="C53" t="s">
        <v>144</v>
      </c>
      <c r="D53" t="s">
        <v>66</v>
      </c>
      <c r="E53" t="s">
        <v>66</v>
      </c>
      <c r="F53">
        <v>493</v>
      </c>
      <c r="G53">
        <v>-324</v>
      </c>
      <c r="H53">
        <v>27</v>
      </c>
    </row>
    <row r="54" spans="1:8" x14ac:dyDescent="0.25">
      <c r="A54" t="s">
        <v>145</v>
      </c>
      <c r="B54" s="7">
        <v>43228</v>
      </c>
      <c r="C54" t="s">
        <v>146</v>
      </c>
      <c r="D54" t="s">
        <v>69</v>
      </c>
      <c r="E54" t="s">
        <v>70</v>
      </c>
      <c r="F54">
        <v>4434</v>
      </c>
      <c r="G54">
        <v>-406</v>
      </c>
      <c r="H54">
        <v>45</v>
      </c>
    </row>
    <row r="55" spans="1:8" x14ac:dyDescent="0.25">
      <c r="A55" t="s">
        <v>147</v>
      </c>
      <c r="B55" s="7">
        <v>43230</v>
      </c>
      <c r="C55" t="s">
        <v>148</v>
      </c>
      <c r="D55" t="s">
        <v>11</v>
      </c>
      <c r="E55" t="s">
        <v>91</v>
      </c>
      <c r="F55">
        <v>1384</v>
      </c>
      <c r="G55">
        <v>-182</v>
      </c>
      <c r="H55">
        <v>21</v>
      </c>
    </row>
    <row r="56" spans="1:8" x14ac:dyDescent="0.25">
      <c r="A56" t="s">
        <v>149</v>
      </c>
      <c r="B56" s="7">
        <v>43231</v>
      </c>
      <c r="C56" t="s">
        <v>150</v>
      </c>
      <c r="D56" t="s">
        <v>15</v>
      </c>
      <c r="E56" t="s">
        <v>94</v>
      </c>
      <c r="F56">
        <v>1055</v>
      </c>
      <c r="G56">
        <v>-489</v>
      </c>
      <c r="H56">
        <v>39</v>
      </c>
    </row>
    <row r="57" spans="1:8" x14ac:dyDescent="0.25">
      <c r="A57" t="s">
        <v>151</v>
      </c>
      <c r="B57" s="7">
        <v>43231</v>
      </c>
      <c r="C57" t="s">
        <v>152</v>
      </c>
      <c r="D57" t="s">
        <v>11</v>
      </c>
      <c r="E57" t="s">
        <v>12</v>
      </c>
      <c r="F57">
        <v>3895</v>
      </c>
      <c r="G57">
        <v>1021</v>
      </c>
      <c r="H57">
        <v>43</v>
      </c>
    </row>
    <row r="58" spans="1:8" x14ac:dyDescent="0.25">
      <c r="A58" t="s">
        <v>153</v>
      </c>
      <c r="B58" s="7">
        <v>43233</v>
      </c>
      <c r="C58" t="s">
        <v>154</v>
      </c>
      <c r="D58" t="s">
        <v>15</v>
      </c>
      <c r="E58" t="s">
        <v>16</v>
      </c>
      <c r="F58">
        <v>1673</v>
      </c>
      <c r="G58">
        <v>-293</v>
      </c>
      <c r="H58">
        <v>19</v>
      </c>
    </row>
    <row r="59" spans="1:8" x14ac:dyDescent="0.25">
      <c r="A59" t="s">
        <v>155</v>
      </c>
      <c r="B59" s="7">
        <v>43234</v>
      </c>
      <c r="C59" t="s">
        <v>156</v>
      </c>
      <c r="D59" t="s">
        <v>19</v>
      </c>
      <c r="E59" t="s">
        <v>20</v>
      </c>
      <c r="F59">
        <v>27</v>
      </c>
      <c r="G59">
        <v>9</v>
      </c>
      <c r="H59">
        <v>2</v>
      </c>
    </row>
    <row r="60" spans="1:8" x14ac:dyDescent="0.25">
      <c r="A60" t="s">
        <v>157</v>
      </c>
      <c r="B60" s="7">
        <v>43235</v>
      </c>
      <c r="C60" t="s">
        <v>158</v>
      </c>
      <c r="D60" t="s">
        <v>23</v>
      </c>
      <c r="E60" t="s">
        <v>24</v>
      </c>
      <c r="F60">
        <v>148</v>
      </c>
      <c r="G60">
        <v>72</v>
      </c>
      <c r="H60">
        <v>7</v>
      </c>
    </row>
    <row r="61" spans="1:8" x14ac:dyDescent="0.25">
      <c r="A61" t="s">
        <v>159</v>
      </c>
      <c r="B61" s="7">
        <v>43236</v>
      </c>
      <c r="C61" t="s">
        <v>160</v>
      </c>
      <c r="D61" t="s">
        <v>27</v>
      </c>
      <c r="E61" t="s">
        <v>28</v>
      </c>
      <c r="F61">
        <v>245</v>
      </c>
      <c r="G61">
        <v>-78</v>
      </c>
      <c r="H61">
        <v>3</v>
      </c>
    </row>
    <row r="62" spans="1:8" x14ac:dyDescent="0.25">
      <c r="A62" t="s">
        <v>161</v>
      </c>
      <c r="B62" s="7">
        <v>43237</v>
      </c>
      <c r="C62" t="s">
        <v>162</v>
      </c>
      <c r="D62" t="s">
        <v>31</v>
      </c>
      <c r="E62" t="s">
        <v>32</v>
      </c>
      <c r="F62">
        <v>508</v>
      </c>
      <c r="G62">
        <v>-276</v>
      </c>
      <c r="H62">
        <v>17</v>
      </c>
    </row>
    <row r="63" spans="1:8" x14ac:dyDescent="0.25">
      <c r="A63" t="s">
        <v>163</v>
      </c>
      <c r="B63" s="7">
        <v>43237</v>
      </c>
      <c r="C63" t="s">
        <v>164</v>
      </c>
      <c r="D63" t="s">
        <v>11</v>
      </c>
      <c r="E63" t="s">
        <v>91</v>
      </c>
      <c r="F63">
        <v>495</v>
      </c>
      <c r="G63">
        <v>-100</v>
      </c>
      <c r="H63">
        <v>14</v>
      </c>
    </row>
    <row r="64" spans="1:8" x14ac:dyDescent="0.25">
      <c r="A64" t="s">
        <v>165</v>
      </c>
      <c r="B64" s="7">
        <v>43239</v>
      </c>
      <c r="C64" t="s">
        <v>166</v>
      </c>
      <c r="D64" t="s">
        <v>15</v>
      </c>
      <c r="E64" t="s">
        <v>94</v>
      </c>
      <c r="F64">
        <v>294</v>
      </c>
      <c r="G64">
        <v>138</v>
      </c>
      <c r="H64">
        <v>2</v>
      </c>
    </row>
    <row r="65" spans="1:8" x14ac:dyDescent="0.25">
      <c r="A65" t="s">
        <v>167</v>
      </c>
      <c r="B65" s="7">
        <v>43240</v>
      </c>
      <c r="C65" t="s">
        <v>168</v>
      </c>
      <c r="D65" t="s">
        <v>43</v>
      </c>
      <c r="E65" t="s">
        <v>44</v>
      </c>
      <c r="F65">
        <v>1570</v>
      </c>
      <c r="G65">
        <v>-223</v>
      </c>
      <c r="H65">
        <v>9</v>
      </c>
    </row>
    <row r="66" spans="1:8" x14ac:dyDescent="0.25">
      <c r="A66" t="s">
        <v>169</v>
      </c>
      <c r="B66" s="7">
        <v>43241</v>
      </c>
      <c r="C66" t="s">
        <v>170</v>
      </c>
      <c r="D66" t="s">
        <v>47</v>
      </c>
      <c r="E66" t="s">
        <v>48</v>
      </c>
      <c r="F66">
        <v>166</v>
      </c>
      <c r="G66">
        <v>-113</v>
      </c>
      <c r="H66">
        <v>4</v>
      </c>
    </row>
    <row r="67" spans="1:8" x14ac:dyDescent="0.25">
      <c r="A67" t="s">
        <v>171</v>
      </c>
      <c r="B67" s="7">
        <v>43242</v>
      </c>
      <c r="C67" t="s">
        <v>172</v>
      </c>
      <c r="D67" t="s">
        <v>51</v>
      </c>
      <c r="E67" t="s">
        <v>52</v>
      </c>
      <c r="F67">
        <v>934</v>
      </c>
      <c r="G67">
        <v>-916</v>
      </c>
      <c r="H67">
        <v>7</v>
      </c>
    </row>
    <row r="68" spans="1:8" x14ac:dyDescent="0.25">
      <c r="A68" t="s">
        <v>173</v>
      </c>
      <c r="B68" s="7">
        <v>43243</v>
      </c>
      <c r="C68" t="s">
        <v>174</v>
      </c>
      <c r="D68" t="s">
        <v>55</v>
      </c>
      <c r="E68" t="s">
        <v>52</v>
      </c>
      <c r="F68">
        <v>1942</v>
      </c>
      <c r="G68">
        <v>245</v>
      </c>
      <c r="H68">
        <v>24</v>
      </c>
    </row>
    <row r="69" spans="1:8" x14ac:dyDescent="0.25">
      <c r="A69" t="s">
        <v>175</v>
      </c>
      <c r="B69" s="7">
        <v>43244</v>
      </c>
      <c r="C69" t="s">
        <v>176</v>
      </c>
      <c r="D69" t="s">
        <v>58</v>
      </c>
      <c r="E69" t="s">
        <v>59</v>
      </c>
      <c r="F69">
        <v>123</v>
      </c>
      <c r="G69">
        <v>17</v>
      </c>
      <c r="H69">
        <v>3</v>
      </c>
    </row>
    <row r="70" spans="1:8" x14ac:dyDescent="0.25">
      <c r="A70" t="s">
        <v>177</v>
      </c>
      <c r="B70" s="7">
        <v>43245</v>
      </c>
      <c r="C70" t="s">
        <v>178</v>
      </c>
      <c r="D70" t="s">
        <v>62</v>
      </c>
      <c r="E70" t="s">
        <v>63</v>
      </c>
      <c r="F70">
        <v>610</v>
      </c>
      <c r="G70">
        <v>-66</v>
      </c>
      <c r="H70">
        <v>2</v>
      </c>
    </row>
    <row r="71" spans="1:8" x14ac:dyDescent="0.25">
      <c r="A71" t="s">
        <v>179</v>
      </c>
      <c r="B71" s="7">
        <v>43245</v>
      </c>
      <c r="C71" t="s">
        <v>180</v>
      </c>
      <c r="D71" t="s">
        <v>66</v>
      </c>
      <c r="E71" t="s">
        <v>66</v>
      </c>
      <c r="F71">
        <v>768</v>
      </c>
      <c r="G71">
        <v>-4</v>
      </c>
      <c r="H71">
        <v>8</v>
      </c>
    </row>
    <row r="72" spans="1:8" x14ac:dyDescent="0.25">
      <c r="A72" t="s">
        <v>181</v>
      </c>
      <c r="B72" s="7">
        <v>43247</v>
      </c>
      <c r="C72" t="s">
        <v>182</v>
      </c>
      <c r="D72" t="s">
        <v>69</v>
      </c>
      <c r="E72" t="s">
        <v>70</v>
      </c>
      <c r="F72">
        <v>832</v>
      </c>
      <c r="G72">
        <v>0</v>
      </c>
      <c r="H72">
        <v>3</v>
      </c>
    </row>
    <row r="73" spans="1:8" x14ac:dyDescent="0.25">
      <c r="A73" t="s">
        <v>183</v>
      </c>
      <c r="B73" s="7">
        <v>43248</v>
      </c>
      <c r="C73" t="s">
        <v>184</v>
      </c>
      <c r="D73" t="s">
        <v>73</v>
      </c>
      <c r="E73" t="s">
        <v>74</v>
      </c>
      <c r="F73">
        <v>27</v>
      </c>
      <c r="G73">
        <v>-15</v>
      </c>
      <c r="H73">
        <v>1</v>
      </c>
    </row>
    <row r="74" spans="1:8" x14ac:dyDescent="0.25">
      <c r="A74" t="s">
        <v>185</v>
      </c>
      <c r="B74" s="7">
        <v>43248</v>
      </c>
      <c r="C74" t="s">
        <v>186</v>
      </c>
      <c r="D74" t="s">
        <v>7</v>
      </c>
      <c r="E74" t="s">
        <v>8</v>
      </c>
      <c r="F74">
        <v>285</v>
      </c>
      <c r="G74">
        <v>-149</v>
      </c>
      <c r="H74">
        <v>18</v>
      </c>
    </row>
    <row r="75" spans="1:8" x14ac:dyDescent="0.25">
      <c r="A75" t="s">
        <v>187</v>
      </c>
      <c r="B75" s="7">
        <v>43248</v>
      </c>
      <c r="C75" t="s">
        <v>188</v>
      </c>
      <c r="D75" t="s">
        <v>11</v>
      </c>
      <c r="E75" t="s">
        <v>12</v>
      </c>
      <c r="F75">
        <v>17</v>
      </c>
      <c r="G75">
        <v>-12</v>
      </c>
      <c r="H75">
        <v>5</v>
      </c>
    </row>
    <row r="76" spans="1:8" x14ac:dyDescent="0.25">
      <c r="A76" t="s">
        <v>189</v>
      </c>
      <c r="B76" s="7">
        <v>43251</v>
      </c>
      <c r="C76" t="s">
        <v>190</v>
      </c>
      <c r="D76" t="s">
        <v>15</v>
      </c>
      <c r="E76" t="s">
        <v>16</v>
      </c>
      <c r="F76">
        <v>929</v>
      </c>
      <c r="G76">
        <v>-93</v>
      </c>
      <c r="H76">
        <v>9</v>
      </c>
    </row>
    <row r="77" spans="1:8" x14ac:dyDescent="0.25">
      <c r="A77" t="s">
        <v>191</v>
      </c>
      <c r="B77" s="7">
        <v>43252</v>
      </c>
      <c r="C77" t="s">
        <v>192</v>
      </c>
      <c r="D77" t="s">
        <v>19</v>
      </c>
      <c r="E77" t="s">
        <v>20</v>
      </c>
      <c r="F77">
        <v>2390</v>
      </c>
      <c r="G77">
        <v>-304</v>
      </c>
      <c r="H77">
        <v>18</v>
      </c>
    </row>
    <row r="78" spans="1:8" x14ac:dyDescent="0.25">
      <c r="A78" t="s">
        <v>193</v>
      </c>
      <c r="B78" s="7">
        <v>43253</v>
      </c>
      <c r="C78" t="s">
        <v>194</v>
      </c>
      <c r="D78" t="s">
        <v>23</v>
      </c>
      <c r="E78" t="s">
        <v>24</v>
      </c>
      <c r="F78">
        <v>20</v>
      </c>
      <c r="G78">
        <v>-2</v>
      </c>
      <c r="H78">
        <v>1</v>
      </c>
    </row>
    <row r="79" spans="1:8" x14ac:dyDescent="0.25">
      <c r="A79" t="s">
        <v>195</v>
      </c>
      <c r="B79" s="7">
        <v>43254</v>
      </c>
      <c r="C79" t="s">
        <v>196</v>
      </c>
      <c r="D79" t="s">
        <v>27</v>
      </c>
      <c r="E79" t="s">
        <v>28</v>
      </c>
      <c r="F79">
        <v>425</v>
      </c>
      <c r="G79">
        <v>-74</v>
      </c>
      <c r="H79">
        <v>8</v>
      </c>
    </row>
    <row r="80" spans="1:8" x14ac:dyDescent="0.25">
      <c r="A80" t="s">
        <v>197</v>
      </c>
      <c r="B80" s="7">
        <v>43255</v>
      </c>
      <c r="C80" t="s">
        <v>198</v>
      </c>
      <c r="D80" t="s">
        <v>11</v>
      </c>
      <c r="E80" t="s">
        <v>91</v>
      </c>
      <c r="F80">
        <v>76</v>
      </c>
      <c r="G80">
        <v>-50</v>
      </c>
      <c r="H80">
        <v>1</v>
      </c>
    </row>
    <row r="81" spans="1:8" x14ac:dyDescent="0.25">
      <c r="A81" t="s">
        <v>199</v>
      </c>
      <c r="B81" s="7">
        <v>43255</v>
      </c>
      <c r="C81" t="s">
        <v>200</v>
      </c>
      <c r="D81" t="s">
        <v>15</v>
      </c>
      <c r="E81" t="s">
        <v>94</v>
      </c>
      <c r="F81">
        <v>73</v>
      </c>
      <c r="G81">
        <v>-25</v>
      </c>
      <c r="H81">
        <v>3</v>
      </c>
    </row>
    <row r="82" spans="1:8" x14ac:dyDescent="0.25">
      <c r="A82" t="s">
        <v>201</v>
      </c>
      <c r="B82" s="7">
        <v>43255</v>
      </c>
      <c r="C82" t="s">
        <v>202</v>
      </c>
      <c r="D82" t="s">
        <v>15</v>
      </c>
      <c r="E82" t="s">
        <v>94</v>
      </c>
      <c r="F82">
        <v>3599</v>
      </c>
      <c r="G82">
        <v>-575</v>
      </c>
      <c r="H82">
        <v>23</v>
      </c>
    </row>
    <row r="83" spans="1:8" x14ac:dyDescent="0.25">
      <c r="A83" t="s">
        <v>203</v>
      </c>
      <c r="B83" s="7">
        <v>43258</v>
      </c>
      <c r="C83" t="s">
        <v>204</v>
      </c>
      <c r="D83" t="s">
        <v>43</v>
      </c>
      <c r="E83" t="s">
        <v>44</v>
      </c>
      <c r="F83">
        <v>545</v>
      </c>
      <c r="G83">
        <v>-73</v>
      </c>
      <c r="H83">
        <v>11</v>
      </c>
    </row>
    <row r="84" spans="1:8" x14ac:dyDescent="0.25">
      <c r="A84" t="s">
        <v>205</v>
      </c>
      <c r="B84" s="7">
        <v>43259</v>
      </c>
      <c r="C84" t="s">
        <v>190</v>
      </c>
      <c r="D84" t="s">
        <v>47</v>
      </c>
      <c r="E84" t="s">
        <v>48</v>
      </c>
      <c r="F84">
        <v>1067</v>
      </c>
      <c r="G84">
        <v>76</v>
      </c>
      <c r="H84">
        <v>21</v>
      </c>
    </row>
    <row r="85" spans="1:8" x14ac:dyDescent="0.25">
      <c r="A85" t="s">
        <v>206</v>
      </c>
      <c r="B85" s="7">
        <v>43260</v>
      </c>
      <c r="C85" t="s">
        <v>207</v>
      </c>
      <c r="D85" t="s">
        <v>11</v>
      </c>
      <c r="E85" t="s">
        <v>91</v>
      </c>
      <c r="F85">
        <v>134</v>
      </c>
      <c r="G85">
        <v>42</v>
      </c>
      <c r="H85">
        <v>2</v>
      </c>
    </row>
    <row r="86" spans="1:8" x14ac:dyDescent="0.25">
      <c r="A86" t="s">
        <v>208</v>
      </c>
      <c r="B86" s="7">
        <v>43261</v>
      </c>
      <c r="C86" t="s">
        <v>209</v>
      </c>
      <c r="D86" t="s">
        <v>15</v>
      </c>
      <c r="E86" t="s">
        <v>94</v>
      </c>
      <c r="F86">
        <v>889</v>
      </c>
      <c r="G86">
        <v>112</v>
      </c>
      <c r="H86">
        <v>12</v>
      </c>
    </row>
    <row r="87" spans="1:8" x14ac:dyDescent="0.25">
      <c r="A87" t="s">
        <v>210</v>
      </c>
      <c r="B87" s="7">
        <v>43262</v>
      </c>
      <c r="C87" t="s">
        <v>96</v>
      </c>
      <c r="D87" t="s">
        <v>58</v>
      </c>
      <c r="E87" t="s">
        <v>59</v>
      </c>
      <c r="F87">
        <v>2542</v>
      </c>
      <c r="G87">
        <v>-572</v>
      </c>
      <c r="H87">
        <v>11</v>
      </c>
    </row>
    <row r="88" spans="1:8" x14ac:dyDescent="0.25">
      <c r="A88" t="s">
        <v>211</v>
      </c>
      <c r="B88" s="7">
        <v>43262</v>
      </c>
      <c r="C88" t="s">
        <v>212</v>
      </c>
      <c r="D88" t="s">
        <v>11</v>
      </c>
      <c r="E88" t="s">
        <v>91</v>
      </c>
      <c r="F88">
        <v>826</v>
      </c>
      <c r="G88">
        <v>-48</v>
      </c>
      <c r="H88">
        <v>15</v>
      </c>
    </row>
    <row r="89" spans="1:8" x14ac:dyDescent="0.25">
      <c r="A89" t="s">
        <v>213</v>
      </c>
      <c r="B89" s="7">
        <v>43262</v>
      </c>
      <c r="C89" t="s">
        <v>214</v>
      </c>
      <c r="D89" t="s">
        <v>15</v>
      </c>
      <c r="E89" t="s">
        <v>94</v>
      </c>
      <c r="F89">
        <v>352</v>
      </c>
      <c r="G89">
        <v>-345</v>
      </c>
      <c r="H89">
        <v>5</v>
      </c>
    </row>
    <row r="90" spans="1:8" x14ac:dyDescent="0.25">
      <c r="A90" t="s">
        <v>215</v>
      </c>
      <c r="B90" s="7">
        <v>43265</v>
      </c>
      <c r="C90" t="s">
        <v>216</v>
      </c>
      <c r="D90" t="s">
        <v>11</v>
      </c>
      <c r="E90" t="s">
        <v>91</v>
      </c>
      <c r="F90">
        <v>715</v>
      </c>
      <c r="G90">
        <v>-406</v>
      </c>
      <c r="H90">
        <v>8</v>
      </c>
    </row>
    <row r="91" spans="1:8" x14ac:dyDescent="0.25">
      <c r="A91" t="s">
        <v>217</v>
      </c>
      <c r="B91" s="7">
        <v>43266</v>
      </c>
      <c r="C91" t="s">
        <v>218</v>
      </c>
      <c r="D91" t="s">
        <v>15</v>
      </c>
      <c r="E91" t="s">
        <v>94</v>
      </c>
      <c r="F91">
        <v>31</v>
      </c>
      <c r="G91">
        <v>10</v>
      </c>
      <c r="H91">
        <v>3</v>
      </c>
    </row>
    <row r="92" spans="1:8" x14ac:dyDescent="0.25">
      <c r="A92" t="s">
        <v>219</v>
      </c>
      <c r="B92" s="7">
        <v>43267</v>
      </c>
      <c r="C92" t="s">
        <v>220</v>
      </c>
      <c r="D92" t="s">
        <v>11</v>
      </c>
      <c r="E92" t="s">
        <v>91</v>
      </c>
      <c r="F92">
        <v>806</v>
      </c>
      <c r="G92">
        <v>22</v>
      </c>
      <c r="H92">
        <v>10</v>
      </c>
    </row>
    <row r="93" spans="1:8" x14ac:dyDescent="0.25">
      <c r="A93" t="s">
        <v>221</v>
      </c>
      <c r="B93" s="7">
        <v>43268</v>
      </c>
      <c r="C93" t="s">
        <v>222</v>
      </c>
      <c r="D93" t="s">
        <v>15</v>
      </c>
      <c r="E93" t="s">
        <v>94</v>
      </c>
      <c r="F93">
        <v>141</v>
      </c>
      <c r="G93">
        <v>28</v>
      </c>
      <c r="H93">
        <v>7</v>
      </c>
    </row>
    <row r="94" spans="1:8" x14ac:dyDescent="0.25">
      <c r="A94" t="s">
        <v>223</v>
      </c>
      <c r="B94" s="7">
        <v>43269</v>
      </c>
      <c r="C94" t="s">
        <v>224</v>
      </c>
      <c r="D94" t="s">
        <v>15</v>
      </c>
      <c r="E94" t="s">
        <v>16</v>
      </c>
      <c r="F94">
        <v>975</v>
      </c>
      <c r="G94">
        <v>-535</v>
      </c>
      <c r="H94">
        <v>30</v>
      </c>
    </row>
    <row r="95" spans="1:8" x14ac:dyDescent="0.25">
      <c r="A95" t="s">
        <v>225</v>
      </c>
      <c r="B95" s="7">
        <v>43269</v>
      </c>
      <c r="C95" t="s">
        <v>226</v>
      </c>
      <c r="D95" t="s">
        <v>19</v>
      </c>
      <c r="E95" t="s">
        <v>20</v>
      </c>
      <c r="F95">
        <v>167</v>
      </c>
      <c r="G95">
        <v>43</v>
      </c>
      <c r="H95">
        <v>7</v>
      </c>
    </row>
    <row r="96" spans="1:8" x14ac:dyDescent="0.25">
      <c r="A96" t="s">
        <v>227</v>
      </c>
      <c r="B96" s="7">
        <v>43269</v>
      </c>
      <c r="C96" t="s">
        <v>228</v>
      </c>
      <c r="D96" t="s">
        <v>23</v>
      </c>
      <c r="E96" t="s">
        <v>24</v>
      </c>
      <c r="F96">
        <v>171</v>
      </c>
      <c r="G96">
        <v>14</v>
      </c>
      <c r="H96">
        <v>9</v>
      </c>
    </row>
    <row r="97" spans="1:8" x14ac:dyDescent="0.25">
      <c r="A97" t="s">
        <v>229</v>
      </c>
      <c r="B97" s="7">
        <v>43272</v>
      </c>
      <c r="C97" t="s">
        <v>230</v>
      </c>
      <c r="D97" t="s">
        <v>27</v>
      </c>
      <c r="E97" t="s">
        <v>28</v>
      </c>
      <c r="F97">
        <v>1607</v>
      </c>
      <c r="G97">
        <v>-207</v>
      </c>
      <c r="H97">
        <v>17</v>
      </c>
    </row>
    <row r="98" spans="1:8" x14ac:dyDescent="0.25">
      <c r="A98" t="s">
        <v>231</v>
      </c>
      <c r="B98" s="7">
        <v>43273</v>
      </c>
      <c r="C98" t="s">
        <v>232</v>
      </c>
      <c r="D98" t="s">
        <v>31</v>
      </c>
      <c r="E98" t="s">
        <v>32</v>
      </c>
      <c r="F98">
        <v>1995</v>
      </c>
      <c r="G98">
        <v>-292</v>
      </c>
      <c r="H98">
        <v>24</v>
      </c>
    </row>
    <row r="99" spans="1:8" x14ac:dyDescent="0.25">
      <c r="A99" t="s">
        <v>233</v>
      </c>
      <c r="B99" s="7">
        <v>43274</v>
      </c>
      <c r="C99" t="s">
        <v>234</v>
      </c>
      <c r="D99" t="s">
        <v>35</v>
      </c>
      <c r="E99" t="s">
        <v>36</v>
      </c>
      <c r="F99">
        <v>909</v>
      </c>
      <c r="G99">
        <v>-652</v>
      </c>
      <c r="H99">
        <v>23</v>
      </c>
    </row>
    <row r="100" spans="1:8" x14ac:dyDescent="0.25">
      <c r="A100" t="s">
        <v>235</v>
      </c>
      <c r="B100" s="7">
        <v>43275</v>
      </c>
      <c r="C100" t="s">
        <v>236</v>
      </c>
      <c r="D100" t="s">
        <v>39</v>
      </c>
      <c r="E100" t="s">
        <v>40</v>
      </c>
      <c r="F100">
        <v>124</v>
      </c>
      <c r="G100">
        <v>-71</v>
      </c>
      <c r="H100">
        <v>9</v>
      </c>
    </row>
    <row r="101" spans="1:8" x14ac:dyDescent="0.25">
      <c r="A101" t="s">
        <v>237</v>
      </c>
      <c r="B101" s="7">
        <v>43276</v>
      </c>
      <c r="C101" t="s">
        <v>238</v>
      </c>
      <c r="D101" t="s">
        <v>11</v>
      </c>
      <c r="E101" t="s">
        <v>91</v>
      </c>
      <c r="F101">
        <v>180</v>
      </c>
      <c r="G101">
        <v>-110</v>
      </c>
      <c r="H101">
        <v>10</v>
      </c>
    </row>
    <row r="102" spans="1:8" x14ac:dyDescent="0.25">
      <c r="A102" t="s">
        <v>239</v>
      </c>
      <c r="B102" s="7">
        <v>43277</v>
      </c>
      <c r="C102" t="s">
        <v>240</v>
      </c>
      <c r="D102" t="s">
        <v>15</v>
      </c>
      <c r="E102" t="s">
        <v>94</v>
      </c>
      <c r="F102">
        <v>174</v>
      </c>
      <c r="G102">
        <v>-94</v>
      </c>
      <c r="H102">
        <v>12</v>
      </c>
    </row>
    <row r="103" spans="1:8" x14ac:dyDescent="0.25">
      <c r="A103" t="s">
        <v>241</v>
      </c>
      <c r="B103" s="7">
        <v>43278</v>
      </c>
      <c r="C103" t="s">
        <v>242</v>
      </c>
      <c r="D103" t="s">
        <v>11</v>
      </c>
      <c r="E103" t="s">
        <v>91</v>
      </c>
      <c r="F103">
        <v>1777</v>
      </c>
      <c r="G103">
        <v>-370</v>
      </c>
      <c r="H103">
        <v>22</v>
      </c>
    </row>
    <row r="104" spans="1:8" x14ac:dyDescent="0.25">
      <c r="A104" t="s">
        <v>243</v>
      </c>
      <c r="B104" s="7">
        <v>43279</v>
      </c>
      <c r="C104" t="s">
        <v>194</v>
      </c>
      <c r="D104" t="s">
        <v>15</v>
      </c>
      <c r="E104" t="s">
        <v>94</v>
      </c>
      <c r="F104">
        <v>674</v>
      </c>
      <c r="G104">
        <v>-449</v>
      </c>
      <c r="H104">
        <v>39</v>
      </c>
    </row>
    <row r="105" spans="1:8" x14ac:dyDescent="0.25">
      <c r="A105" t="s">
        <v>244</v>
      </c>
      <c r="B105" s="7">
        <v>43280</v>
      </c>
      <c r="C105" t="s">
        <v>245</v>
      </c>
      <c r="D105" t="s">
        <v>11</v>
      </c>
      <c r="E105" t="s">
        <v>91</v>
      </c>
      <c r="F105">
        <v>228</v>
      </c>
      <c r="G105">
        <v>-63</v>
      </c>
      <c r="H105">
        <v>6</v>
      </c>
    </row>
    <row r="106" spans="1:8" x14ac:dyDescent="0.25">
      <c r="A106" t="s">
        <v>246</v>
      </c>
      <c r="B106" s="7">
        <v>43281</v>
      </c>
      <c r="C106" t="s">
        <v>247</v>
      </c>
      <c r="D106" t="s">
        <v>15</v>
      </c>
      <c r="E106" t="s">
        <v>94</v>
      </c>
      <c r="F106">
        <v>46</v>
      </c>
      <c r="G106">
        <v>0</v>
      </c>
      <c r="H106">
        <v>2</v>
      </c>
    </row>
    <row r="107" spans="1:8" x14ac:dyDescent="0.25">
      <c r="A107" t="s">
        <v>248</v>
      </c>
      <c r="B107" s="7">
        <v>43282</v>
      </c>
      <c r="C107" t="s">
        <v>249</v>
      </c>
      <c r="D107" t="s">
        <v>66</v>
      </c>
      <c r="E107" t="s">
        <v>66</v>
      </c>
      <c r="F107">
        <v>31</v>
      </c>
      <c r="G107">
        <v>-11</v>
      </c>
      <c r="H107">
        <v>4</v>
      </c>
    </row>
    <row r="108" spans="1:8" x14ac:dyDescent="0.25">
      <c r="A108" t="s">
        <v>250</v>
      </c>
      <c r="B108" s="7">
        <v>43282</v>
      </c>
      <c r="C108" t="s">
        <v>251</v>
      </c>
      <c r="D108" t="s">
        <v>11</v>
      </c>
      <c r="E108" t="s">
        <v>91</v>
      </c>
      <c r="F108">
        <v>8</v>
      </c>
      <c r="G108">
        <v>-6</v>
      </c>
      <c r="H108">
        <v>1</v>
      </c>
    </row>
    <row r="109" spans="1:8" x14ac:dyDescent="0.25">
      <c r="A109" t="s">
        <v>252</v>
      </c>
      <c r="B109" s="7">
        <v>43282</v>
      </c>
      <c r="C109" t="s">
        <v>253</v>
      </c>
      <c r="D109" t="s">
        <v>15</v>
      </c>
      <c r="E109" t="s">
        <v>94</v>
      </c>
      <c r="F109">
        <v>1013</v>
      </c>
      <c r="G109">
        <v>-146</v>
      </c>
      <c r="H109">
        <v>22</v>
      </c>
    </row>
    <row r="110" spans="1:8" x14ac:dyDescent="0.25">
      <c r="A110" t="s">
        <v>254</v>
      </c>
      <c r="B110" s="7">
        <v>43282</v>
      </c>
      <c r="C110" t="s">
        <v>255</v>
      </c>
      <c r="D110" t="s">
        <v>15</v>
      </c>
      <c r="E110" t="s">
        <v>94</v>
      </c>
      <c r="F110">
        <v>74</v>
      </c>
      <c r="G110">
        <v>-18</v>
      </c>
      <c r="H110">
        <v>8</v>
      </c>
    </row>
    <row r="111" spans="1:8" x14ac:dyDescent="0.25">
      <c r="A111" t="s">
        <v>256</v>
      </c>
      <c r="B111" s="7">
        <v>43286</v>
      </c>
      <c r="C111" t="s">
        <v>257</v>
      </c>
      <c r="D111" t="s">
        <v>11</v>
      </c>
      <c r="E111" t="s">
        <v>12</v>
      </c>
      <c r="F111">
        <v>933</v>
      </c>
      <c r="G111">
        <v>-134</v>
      </c>
      <c r="H111">
        <v>23</v>
      </c>
    </row>
    <row r="112" spans="1:8" x14ac:dyDescent="0.25">
      <c r="A112" t="s">
        <v>258</v>
      </c>
      <c r="B112" s="7">
        <v>43287</v>
      </c>
      <c r="C112" t="s">
        <v>259</v>
      </c>
      <c r="D112" t="s">
        <v>15</v>
      </c>
      <c r="E112" t="s">
        <v>16</v>
      </c>
      <c r="F112">
        <v>100</v>
      </c>
      <c r="G112">
        <v>-58</v>
      </c>
      <c r="H112">
        <v>4</v>
      </c>
    </row>
    <row r="113" spans="1:8" x14ac:dyDescent="0.25">
      <c r="A113" t="s">
        <v>260</v>
      </c>
      <c r="B113" s="7">
        <v>43288</v>
      </c>
      <c r="C113" t="s">
        <v>261</v>
      </c>
      <c r="D113" t="s">
        <v>19</v>
      </c>
      <c r="E113" t="s">
        <v>20</v>
      </c>
      <c r="F113">
        <v>193</v>
      </c>
      <c r="G113">
        <v>-275</v>
      </c>
      <c r="H113">
        <v>3</v>
      </c>
    </row>
    <row r="114" spans="1:8" x14ac:dyDescent="0.25">
      <c r="A114" t="s">
        <v>262</v>
      </c>
      <c r="B114" s="7">
        <v>43289</v>
      </c>
      <c r="C114" t="s">
        <v>263</v>
      </c>
      <c r="D114" t="s">
        <v>23</v>
      </c>
      <c r="E114" t="s">
        <v>24</v>
      </c>
      <c r="F114">
        <v>158</v>
      </c>
      <c r="G114">
        <v>-63</v>
      </c>
      <c r="H114">
        <v>4</v>
      </c>
    </row>
    <row r="115" spans="1:8" x14ac:dyDescent="0.25">
      <c r="A115" t="s">
        <v>264</v>
      </c>
      <c r="B115" s="7">
        <v>43290</v>
      </c>
      <c r="C115" t="s">
        <v>265</v>
      </c>
      <c r="D115" t="s">
        <v>27</v>
      </c>
      <c r="E115" t="s">
        <v>28</v>
      </c>
      <c r="F115">
        <v>351</v>
      </c>
      <c r="G115">
        <v>15</v>
      </c>
      <c r="H115">
        <v>9</v>
      </c>
    </row>
    <row r="116" spans="1:8" x14ac:dyDescent="0.25">
      <c r="A116" t="s">
        <v>266</v>
      </c>
      <c r="B116" s="7">
        <v>43291</v>
      </c>
      <c r="C116" t="s">
        <v>267</v>
      </c>
      <c r="D116" t="s">
        <v>31</v>
      </c>
      <c r="E116" t="s">
        <v>32</v>
      </c>
      <c r="F116">
        <v>416</v>
      </c>
      <c r="G116">
        <v>137</v>
      </c>
      <c r="H116">
        <v>3</v>
      </c>
    </row>
    <row r="117" spans="1:8" x14ac:dyDescent="0.25">
      <c r="A117" t="s">
        <v>268</v>
      </c>
      <c r="B117" s="7">
        <v>43292</v>
      </c>
      <c r="C117" t="s">
        <v>269</v>
      </c>
      <c r="D117" t="s">
        <v>35</v>
      </c>
      <c r="E117" t="s">
        <v>36</v>
      </c>
      <c r="F117">
        <v>58</v>
      </c>
      <c r="G117">
        <v>0</v>
      </c>
      <c r="H117">
        <v>4</v>
      </c>
    </row>
    <row r="118" spans="1:8" x14ac:dyDescent="0.25">
      <c r="A118" t="s">
        <v>270</v>
      </c>
      <c r="B118" s="7">
        <v>43293</v>
      </c>
      <c r="C118" t="s">
        <v>271</v>
      </c>
      <c r="D118" t="s">
        <v>39</v>
      </c>
      <c r="E118" t="s">
        <v>40</v>
      </c>
      <c r="F118">
        <v>844</v>
      </c>
      <c r="G118">
        <v>193</v>
      </c>
      <c r="H118">
        <v>13</v>
      </c>
    </row>
    <row r="119" spans="1:8" x14ac:dyDescent="0.25">
      <c r="A119" t="s">
        <v>272</v>
      </c>
      <c r="B119" s="7">
        <v>43293</v>
      </c>
      <c r="C119" t="s">
        <v>174</v>
      </c>
      <c r="D119" t="s">
        <v>11</v>
      </c>
      <c r="E119" t="s">
        <v>91</v>
      </c>
      <c r="F119">
        <v>831</v>
      </c>
      <c r="G119">
        <v>146</v>
      </c>
      <c r="H119">
        <v>4</v>
      </c>
    </row>
    <row r="120" spans="1:8" x14ac:dyDescent="0.25">
      <c r="A120" t="s">
        <v>273</v>
      </c>
      <c r="B120" s="7">
        <v>43293</v>
      </c>
      <c r="C120" t="s">
        <v>222</v>
      </c>
      <c r="D120" t="s">
        <v>15</v>
      </c>
      <c r="E120" t="s">
        <v>94</v>
      </c>
      <c r="F120">
        <v>29</v>
      </c>
      <c r="G120">
        <v>10</v>
      </c>
      <c r="H120">
        <v>2</v>
      </c>
    </row>
    <row r="121" spans="1:8" x14ac:dyDescent="0.25">
      <c r="A121" t="s">
        <v>274</v>
      </c>
      <c r="B121" s="7">
        <v>43296</v>
      </c>
      <c r="C121" t="s">
        <v>275</v>
      </c>
      <c r="D121" t="s">
        <v>51</v>
      </c>
      <c r="E121" t="s">
        <v>52</v>
      </c>
      <c r="F121">
        <v>30</v>
      </c>
      <c r="G121">
        <v>-35</v>
      </c>
      <c r="H121">
        <v>1</v>
      </c>
    </row>
    <row r="122" spans="1:8" x14ac:dyDescent="0.25">
      <c r="A122" t="s">
        <v>276</v>
      </c>
      <c r="B122" s="7">
        <v>43297</v>
      </c>
      <c r="C122" t="s">
        <v>277</v>
      </c>
      <c r="D122" t="s">
        <v>55</v>
      </c>
      <c r="E122" t="s">
        <v>52</v>
      </c>
      <c r="F122">
        <v>369</v>
      </c>
      <c r="G122">
        <v>-7</v>
      </c>
      <c r="H122">
        <v>14</v>
      </c>
    </row>
    <row r="123" spans="1:8" x14ac:dyDescent="0.25">
      <c r="A123" t="s">
        <v>278</v>
      </c>
      <c r="B123" s="7">
        <v>43298</v>
      </c>
      <c r="C123" t="s">
        <v>279</v>
      </c>
      <c r="D123" t="s">
        <v>58</v>
      </c>
      <c r="E123" t="s">
        <v>59</v>
      </c>
      <c r="F123">
        <v>48</v>
      </c>
      <c r="G123">
        <v>-8</v>
      </c>
      <c r="H123">
        <v>8</v>
      </c>
    </row>
    <row r="124" spans="1:8" x14ac:dyDescent="0.25">
      <c r="A124" t="s">
        <v>280</v>
      </c>
      <c r="B124" s="7">
        <v>43299</v>
      </c>
      <c r="C124" t="s">
        <v>281</v>
      </c>
      <c r="D124" t="s">
        <v>11</v>
      </c>
      <c r="E124" t="s">
        <v>91</v>
      </c>
      <c r="F124">
        <v>130</v>
      </c>
      <c r="G124">
        <v>-97</v>
      </c>
      <c r="H124">
        <v>8</v>
      </c>
    </row>
    <row r="125" spans="1:8" x14ac:dyDescent="0.25">
      <c r="A125" t="s">
        <v>282</v>
      </c>
      <c r="B125" s="7">
        <v>43300</v>
      </c>
      <c r="C125" t="s">
        <v>209</v>
      </c>
      <c r="D125" t="s">
        <v>15</v>
      </c>
      <c r="E125" t="s">
        <v>94</v>
      </c>
      <c r="F125">
        <v>168</v>
      </c>
      <c r="G125">
        <v>-51</v>
      </c>
      <c r="H125">
        <v>2</v>
      </c>
    </row>
    <row r="126" spans="1:8" x14ac:dyDescent="0.25">
      <c r="A126" t="s">
        <v>283</v>
      </c>
      <c r="B126" s="7">
        <v>43301</v>
      </c>
      <c r="C126" t="s">
        <v>284</v>
      </c>
      <c r="D126" t="s">
        <v>69</v>
      </c>
      <c r="E126" t="s">
        <v>70</v>
      </c>
      <c r="F126">
        <v>193</v>
      </c>
      <c r="G126">
        <v>-17</v>
      </c>
      <c r="H126">
        <v>13</v>
      </c>
    </row>
    <row r="127" spans="1:8" x14ac:dyDescent="0.25">
      <c r="A127" t="s">
        <v>285</v>
      </c>
      <c r="B127" s="7">
        <v>43302</v>
      </c>
      <c r="C127" t="s">
        <v>286</v>
      </c>
      <c r="D127" t="s">
        <v>11</v>
      </c>
      <c r="E127" t="s">
        <v>91</v>
      </c>
      <c r="F127">
        <v>490</v>
      </c>
      <c r="G127">
        <v>-128</v>
      </c>
      <c r="H127">
        <v>8</v>
      </c>
    </row>
    <row r="128" spans="1:8" x14ac:dyDescent="0.25">
      <c r="A128" t="s">
        <v>287</v>
      </c>
      <c r="B128" s="7">
        <v>43303</v>
      </c>
      <c r="C128" t="s">
        <v>288</v>
      </c>
      <c r="D128" t="s">
        <v>15</v>
      </c>
      <c r="E128" t="s">
        <v>94</v>
      </c>
      <c r="F128">
        <v>384</v>
      </c>
      <c r="G128">
        <v>66</v>
      </c>
      <c r="H128">
        <v>10</v>
      </c>
    </row>
    <row r="129" spans="1:8" x14ac:dyDescent="0.25">
      <c r="A129" t="s">
        <v>289</v>
      </c>
      <c r="B129" s="7">
        <v>43303</v>
      </c>
      <c r="C129" t="s">
        <v>290</v>
      </c>
      <c r="D129" t="s">
        <v>11</v>
      </c>
      <c r="E129" t="s">
        <v>12</v>
      </c>
      <c r="F129">
        <v>2148</v>
      </c>
      <c r="G129">
        <v>-273</v>
      </c>
      <c r="H129">
        <v>10</v>
      </c>
    </row>
    <row r="130" spans="1:8" x14ac:dyDescent="0.25">
      <c r="A130" t="s">
        <v>291</v>
      </c>
      <c r="B130" s="7">
        <v>43303</v>
      </c>
      <c r="C130" t="s">
        <v>292</v>
      </c>
      <c r="D130" t="s">
        <v>15</v>
      </c>
      <c r="E130" t="s">
        <v>16</v>
      </c>
      <c r="F130">
        <v>1549</v>
      </c>
      <c r="G130">
        <v>-439</v>
      </c>
      <c r="H130">
        <v>4</v>
      </c>
    </row>
    <row r="131" spans="1:8" x14ac:dyDescent="0.25">
      <c r="A131" t="s">
        <v>293</v>
      </c>
      <c r="B131" s="7">
        <v>43303</v>
      </c>
      <c r="C131" t="s">
        <v>294</v>
      </c>
      <c r="D131" t="s">
        <v>19</v>
      </c>
      <c r="E131" t="s">
        <v>20</v>
      </c>
      <c r="F131">
        <v>2002</v>
      </c>
      <c r="G131">
        <v>-685</v>
      </c>
      <c r="H131">
        <v>21</v>
      </c>
    </row>
    <row r="132" spans="1:8" x14ac:dyDescent="0.25">
      <c r="A132" t="s">
        <v>295</v>
      </c>
      <c r="B132" s="7">
        <v>43307</v>
      </c>
      <c r="C132" t="s">
        <v>296</v>
      </c>
      <c r="D132" t="s">
        <v>23</v>
      </c>
      <c r="E132" t="s">
        <v>24</v>
      </c>
      <c r="F132">
        <v>131</v>
      </c>
      <c r="G132">
        <v>-154</v>
      </c>
      <c r="H132">
        <v>8</v>
      </c>
    </row>
    <row r="133" spans="1:8" x14ac:dyDescent="0.25">
      <c r="A133" t="s">
        <v>297</v>
      </c>
      <c r="B133" s="7">
        <v>43308</v>
      </c>
      <c r="C133" t="s">
        <v>298</v>
      </c>
      <c r="D133" t="s">
        <v>27</v>
      </c>
      <c r="E133" t="s">
        <v>28</v>
      </c>
      <c r="F133">
        <v>16</v>
      </c>
      <c r="G133">
        <v>-5</v>
      </c>
      <c r="H133">
        <v>2</v>
      </c>
    </row>
    <row r="134" spans="1:8" x14ac:dyDescent="0.25">
      <c r="A134" t="s">
        <v>299</v>
      </c>
      <c r="B134" s="7">
        <v>43309</v>
      </c>
      <c r="C134" t="s">
        <v>300</v>
      </c>
      <c r="D134" t="s">
        <v>11</v>
      </c>
      <c r="E134" t="s">
        <v>91</v>
      </c>
      <c r="F134">
        <v>96</v>
      </c>
      <c r="G134">
        <v>-59</v>
      </c>
      <c r="H134">
        <v>13</v>
      </c>
    </row>
    <row r="135" spans="1:8" x14ac:dyDescent="0.25">
      <c r="A135" t="s">
        <v>301</v>
      </c>
      <c r="B135" s="7">
        <v>43310</v>
      </c>
      <c r="C135" t="s">
        <v>302</v>
      </c>
      <c r="D135" t="s">
        <v>15</v>
      </c>
      <c r="E135" t="s">
        <v>94</v>
      </c>
      <c r="F135">
        <v>108</v>
      </c>
      <c r="G135">
        <v>-19</v>
      </c>
      <c r="H135">
        <v>3</v>
      </c>
    </row>
    <row r="136" spans="1:8" x14ac:dyDescent="0.25">
      <c r="A136" t="s">
        <v>303</v>
      </c>
      <c r="B136" s="7">
        <v>43311</v>
      </c>
      <c r="C136" t="s">
        <v>304</v>
      </c>
      <c r="D136" t="s">
        <v>39</v>
      </c>
      <c r="E136" t="s">
        <v>40</v>
      </c>
      <c r="F136">
        <v>34</v>
      </c>
      <c r="G136">
        <v>-10</v>
      </c>
      <c r="H136">
        <v>6</v>
      </c>
    </row>
    <row r="137" spans="1:8" x14ac:dyDescent="0.25">
      <c r="A137" t="s">
        <v>305</v>
      </c>
      <c r="B137" s="7">
        <v>43312</v>
      </c>
      <c r="C137" t="s">
        <v>306</v>
      </c>
      <c r="D137" t="s">
        <v>11</v>
      </c>
      <c r="E137" t="s">
        <v>91</v>
      </c>
      <c r="F137">
        <v>31</v>
      </c>
      <c r="G137">
        <v>-7</v>
      </c>
      <c r="H137">
        <v>5</v>
      </c>
    </row>
    <row r="138" spans="1:8" x14ac:dyDescent="0.25">
      <c r="A138" t="s">
        <v>307</v>
      </c>
      <c r="B138" s="7">
        <v>43313</v>
      </c>
      <c r="C138" t="s">
        <v>308</v>
      </c>
      <c r="D138" t="s">
        <v>15</v>
      </c>
      <c r="E138" t="s">
        <v>94</v>
      </c>
      <c r="F138">
        <v>187</v>
      </c>
      <c r="G138">
        <v>-15</v>
      </c>
      <c r="H138">
        <v>3</v>
      </c>
    </row>
    <row r="139" spans="1:8" x14ac:dyDescent="0.25">
      <c r="A139" t="s">
        <v>309</v>
      </c>
      <c r="B139" s="7">
        <v>43314</v>
      </c>
      <c r="C139" t="s">
        <v>310</v>
      </c>
      <c r="D139" t="s">
        <v>51</v>
      </c>
      <c r="E139" t="s">
        <v>52</v>
      </c>
      <c r="F139">
        <v>1359</v>
      </c>
      <c r="G139">
        <v>-111</v>
      </c>
      <c r="H139">
        <v>13</v>
      </c>
    </row>
    <row r="140" spans="1:8" x14ac:dyDescent="0.25">
      <c r="A140" t="s">
        <v>311</v>
      </c>
      <c r="B140" s="7">
        <v>43315</v>
      </c>
      <c r="C140" t="s">
        <v>312</v>
      </c>
      <c r="D140" t="s">
        <v>55</v>
      </c>
      <c r="E140" t="s">
        <v>52</v>
      </c>
      <c r="F140">
        <v>133</v>
      </c>
      <c r="G140">
        <v>-56</v>
      </c>
      <c r="H140">
        <v>2</v>
      </c>
    </row>
    <row r="141" spans="1:8" x14ac:dyDescent="0.25">
      <c r="A141" t="s">
        <v>313</v>
      </c>
      <c r="B141" s="7">
        <v>43315</v>
      </c>
      <c r="C141" t="s">
        <v>314</v>
      </c>
      <c r="D141" t="s">
        <v>11</v>
      </c>
      <c r="E141" t="s">
        <v>91</v>
      </c>
      <c r="F141">
        <v>105</v>
      </c>
      <c r="G141">
        <v>-45</v>
      </c>
      <c r="H141">
        <v>7</v>
      </c>
    </row>
    <row r="142" spans="1:8" x14ac:dyDescent="0.25">
      <c r="A142" t="s">
        <v>315</v>
      </c>
      <c r="B142" s="7">
        <v>43315</v>
      </c>
      <c r="C142" t="s">
        <v>316</v>
      </c>
      <c r="D142" t="s">
        <v>15</v>
      </c>
      <c r="E142" t="s">
        <v>94</v>
      </c>
      <c r="F142">
        <v>482</v>
      </c>
      <c r="G142">
        <v>-6</v>
      </c>
      <c r="H142">
        <v>7</v>
      </c>
    </row>
    <row r="143" spans="1:8" x14ac:dyDescent="0.25">
      <c r="A143" t="s">
        <v>317</v>
      </c>
      <c r="B143" s="7">
        <v>43315</v>
      </c>
      <c r="C143" t="s">
        <v>318</v>
      </c>
      <c r="D143" t="s">
        <v>66</v>
      </c>
      <c r="E143" t="s">
        <v>66</v>
      </c>
      <c r="F143">
        <v>11</v>
      </c>
      <c r="G143">
        <v>-8</v>
      </c>
      <c r="H143">
        <v>2</v>
      </c>
    </row>
    <row r="144" spans="1:8" x14ac:dyDescent="0.25">
      <c r="A144" t="s">
        <v>319</v>
      </c>
      <c r="B144" s="7">
        <v>43319</v>
      </c>
      <c r="C144" t="s">
        <v>320</v>
      </c>
      <c r="D144" t="s">
        <v>69</v>
      </c>
      <c r="E144" t="s">
        <v>70</v>
      </c>
      <c r="F144">
        <v>785</v>
      </c>
      <c r="G144">
        <v>-236</v>
      </c>
      <c r="H144">
        <v>15</v>
      </c>
    </row>
    <row r="145" spans="1:8" x14ac:dyDescent="0.25">
      <c r="A145" t="s">
        <v>321</v>
      </c>
      <c r="B145" s="7">
        <v>43320</v>
      </c>
      <c r="C145" t="s">
        <v>322</v>
      </c>
      <c r="D145" t="s">
        <v>73</v>
      </c>
      <c r="E145" t="s">
        <v>74</v>
      </c>
      <c r="F145">
        <v>373</v>
      </c>
      <c r="G145">
        <v>-254</v>
      </c>
      <c r="H145">
        <v>6</v>
      </c>
    </row>
    <row r="146" spans="1:8" x14ac:dyDescent="0.25">
      <c r="A146" t="s">
        <v>323</v>
      </c>
      <c r="B146" s="7">
        <v>43321</v>
      </c>
      <c r="C146" t="s">
        <v>324</v>
      </c>
      <c r="D146" t="s">
        <v>7</v>
      </c>
      <c r="E146" t="s">
        <v>8</v>
      </c>
      <c r="F146">
        <v>1142</v>
      </c>
      <c r="G146">
        <v>-297</v>
      </c>
      <c r="H146">
        <v>24</v>
      </c>
    </row>
    <row r="147" spans="1:8" x14ac:dyDescent="0.25">
      <c r="A147" t="s">
        <v>325</v>
      </c>
      <c r="B147" s="7">
        <v>43322</v>
      </c>
      <c r="C147" t="s">
        <v>326</v>
      </c>
      <c r="D147" t="s">
        <v>11</v>
      </c>
      <c r="E147" t="s">
        <v>12</v>
      </c>
      <c r="F147">
        <v>87</v>
      </c>
      <c r="G147">
        <v>16</v>
      </c>
      <c r="H147">
        <v>2</v>
      </c>
    </row>
    <row r="148" spans="1:8" x14ac:dyDescent="0.25">
      <c r="A148" t="s">
        <v>327</v>
      </c>
      <c r="B148" s="7">
        <v>43323</v>
      </c>
      <c r="C148" t="s">
        <v>328</v>
      </c>
      <c r="D148" t="s">
        <v>15</v>
      </c>
      <c r="E148" t="s">
        <v>16</v>
      </c>
      <c r="F148">
        <v>877</v>
      </c>
      <c r="G148">
        <v>395</v>
      </c>
      <c r="H148">
        <v>2</v>
      </c>
    </row>
    <row r="149" spans="1:8" x14ac:dyDescent="0.25">
      <c r="A149" t="s">
        <v>329</v>
      </c>
      <c r="B149" s="7">
        <v>43324</v>
      </c>
      <c r="C149" t="s">
        <v>330</v>
      </c>
      <c r="D149" t="s">
        <v>19</v>
      </c>
      <c r="E149" t="s">
        <v>20</v>
      </c>
      <c r="F149">
        <v>420</v>
      </c>
      <c r="G149">
        <v>46</v>
      </c>
      <c r="H149">
        <v>11</v>
      </c>
    </row>
    <row r="150" spans="1:8" x14ac:dyDescent="0.25">
      <c r="A150" t="s">
        <v>331</v>
      </c>
      <c r="B150" s="7">
        <v>43325</v>
      </c>
      <c r="C150" t="s">
        <v>310</v>
      </c>
      <c r="D150" t="s">
        <v>11</v>
      </c>
      <c r="E150" t="s">
        <v>91</v>
      </c>
      <c r="F150">
        <v>1052</v>
      </c>
      <c r="G150">
        <v>-82</v>
      </c>
      <c r="H150">
        <v>3</v>
      </c>
    </row>
    <row r="151" spans="1:8" x14ac:dyDescent="0.25">
      <c r="A151" t="s">
        <v>332</v>
      </c>
      <c r="B151" s="7">
        <v>43326</v>
      </c>
      <c r="C151" t="s">
        <v>333</v>
      </c>
      <c r="D151" t="s">
        <v>15</v>
      </c>
      <c r="E151" t="s">
        <v>94</v>
      </c>
      <c r="F151">
        <v>1213</v>
      </c>
      <c r="G151">
        <v>-278</v>
      </c>
      <c r="H151">
        <v>32</v>
      </c>
    </row>
    <row r="152" spans="1:8" x14ac:dyDescent="0.25">
      <c r="A152" t="s">
        <v>334</v>
      </c>
      <c r="B152" s="7">
        <v>43326</v>
      </c>
      <c r="C152" t="s">
        <v>335</v>
      </c>
      <c r="D152" t="s">
        <v>11</v>
      </c>
      <c r="E152" t="s">
        <v>91</v>
      </c>
      <c r="F152">
        <v>1136</v>
      </c>
      <c r="G152">
        <v>-58</v>
      </c>
      <c r="H152">
        <v>25</v>
      </c>
    </row>
    <row r="153" spans="1:8" x14ac:dyDescent="0.25">
      <c r="A153" t="s">
        <v>336</v>
      </c>
      <c r="B153" s="7">
        <v>43326</v>
      </c>
      <c r="C153" t="s">
        <v>337</v>
      </c>
      <c r="D153" t="s">
        <v>15</v>
      </c>
      <c r="E153" t="s">
        <v>94</v>
      </c>
      <c r="F153">
        <v>3065</v>
      </c>
      <c r="G153">
        <v>241</v>
      </c>
      <c r="H153">
        <v>38</v>
      </c>
    </row>
    <row r="154" spans="1:8" x14ac:dyDescent="0.25">
      <c r="A154" t="s">
        <v>338</v>
      </c>
      <c r="B154" s="7">
        <v>43329</v>
      </c>
      <c r="C154" t="s">
        <v>326</v>
      </c>
      <c r="D154" t="s">
        <v>39</v>
      </c>
      <c r="E154" t="s">
        <v>40</v>
      </c>
      <c r="F154">
        <v>1500</v>
      </c>
      <c r="G154">
        <v>-235</v>
      </c>
      <c r="H154">
        <v>47</v>
      </c>
    </row>
    <row r="155" spans="1:8" x14ac:dyDescent="0.25">
      <c r="A155" t="s">
        <v>339</v>
      </c>
      <c r="B155" s="7">
        <v>43330</v>
      </c>
      <c r="C155" t="s">
        <v>340</v>
      </c>
      <c r="D155" t="s">
        <v>43</v>
      </c>
      <c r="E155" t="s">
        <v>44</v>
      </c>
      <c r="F155">
        <v>845</v>
      </c>
      <c r="G155">
        <v>-676</v>
      </c>
      <c r="H155">
        <v>31</v>
      </c>
    </row>
    <row r="156" spans="1:8" x14ac:dyDescent="0.25">
      <c r="A156" t="s">
        <v>341</v>
      </c>
      <c r="B156" s="7">
        <v>43331</v>
      </c>
      <c r="C156" t="s">
        <v>342</v>
      </c>
      <c r="D156" t="s">
        <v>47</v>
      </c>
      <c r="E156" t="s">
        <v>48</v>
      </c>
      <c r="F156">
        <v>3205</v>
      </c>
      <c r="G156">
        <v>354</v>
      </c>
      <c r="H156">
        <v>28</v>
      </c>
    </row>
    <row r="157" spans="1:8" x14ac:dyDescent="0.25">
      <c r="A157" t="s">
        <v>343</v>
      </c>
      <c r="B157" s="7">
        <v>43332</v>
      </c>
      <c r="C157" t="s">
        <v>344</v>
      </c>
      <c r="D157" t="s">
        <v>11</v>
      </c>
      <c r="E157" t="s">
        <v>91</v>
      </c>
      <c r="F157">
        <v>2070</v>
      </c>
      <c r="G157">
        <v>-870</v>
      </c>
      <c r="H157">
        <v>18</v>
      </c>
    </row>
    <row r="158" spans="1:8" x14ac:dyDescent="0.25">
      <c r="A158" t="s">
        <v>345</v>
      </c>
      <c r="B158" s="7">
        <v>43333</v>
      </c>
      <c r="C158" t="s">
        <v>346</v>
      </c>
      <c r="D158" t="s">
        <v>15</v>
      </c>
      <c r="E158" t="s">
        <v>94</v>
      </c>
      <c r="F158">
        <v>3912</v>
      </c>
      <c r="G158">
        <v>55</v>
      </c>
      <c r="H158">
        <v>47</v>
      </c>
    </row>
    <row r="159" spans="1:8" x14ac:dyDescent="0.25">
      <c r="A159" t="s">
        <v>347</v>
      </c>
      <c r="B159" s="7">
        <v>43334</v>
      </c>
      <c r="C159" t="s">
        <v>308</v>
      </c>
      <c r="D159" t="s">
        <v>58</v>
      </c>
      <c r="E159" t="s">
        <v>59</v>
      </c>
      <c r="F159">
        <v>8</v>
      </c>
      <c r="G159">
        <v>-2</v>
      </c>
      <c r="H159">
        <v>1</v>
      </c>
    </row>
    <row r="160" spans="1:8" x14ac:dyDescent="0.25">
      <c r="A160" t="s">
        <v>348</v>
      </c>
      <c r="B160" s="7">
        <v>43335</v>
      </c>
      <c r="C160" t="s">
        <v>349</v>
      </c>
      <c r="D160" t="s">
        <v>62</v>
      </c>
      <c r="E160" t="s">
        <v>63</v>
      </c>
      <c r="F160">
        <v>20</v>
      </c>
      <c r="G160">
        <v>-9</v>
      </c>
      <c r="H160">
        <v>6</v>
      </c>
    </row>
    <row r="161" spans="1:8" x14ac:dyDescent="0.25">
      <c r="A161" t="s">
        <v>350</v>
      </c>
      <c r="B161" s="7">
        <v>43336</v>
      </c>
      <c r="C161" t="s">
        <v>96</v>
      </c>
      <c r="D161" t="s">
        <v>66</v>
      </c>
      <c r="E161" t="s">
        <v>66</v>
      </c>
      <c r="F161">
        <v>322</v>
      </c>
      <c r="G161">
        <v>-193</v>
      </c>
      <c r="H161">
        <v>5</v>
      </c>
    </row>
    <row r="162" spans="1:8" x14ac:dyDescent="0.25">
      <c r="A162" t="s">
        <v>351</v>
      </c>
      <c r="B162" s="7">
        <v>43337</v>
      </c>
      <c r="C162" t="s">
        <v>269</v>
      </c>
      <c r="D162" t="s">
        <v>11</v>
      </c>
      <c r="E162" t="s">
        <v>91</v>
      </c>
      <c r="F162">
        <v>3339</v>
      </c>
      <c r="G162">
        <v>984</v>
      </c>
      <c r="H162">
        <v>28</v>
      </c>
    </row>
    <row r="163" spans="1:8" x14ac:dyDescent="0.25">
      <c r="A163" t="s">
        <v>352</v>
      </c>
      <c r="B163" s="7">
        <v>43338</v>
      </c>
      <c r="C163" t="s">
        <v>353</v>
      </c>
      <c r="D163" t="s">
        <v>15</v>
      </c>
      <c r="E163" t="s">
        <v>94</v>
      </c>
      <c r="F163">
        <v>1441</v>
      </c>
      <c r="G163">
        <v>-528</v>
      </c>
      <c r="H163">
        <v>12</v>
      </c>
    </row>
    <row r="164" spans="1:8" x14ac:dyDescent="0.25">
      <c r="A164" t="s">
        <v>354</v>
      </c>
      <c r="B164" s="7">
        <v>43339</v>
      </c>
      <c r="C164" t="s">
        <v>355</v>
      </c>
      <c r="D164" t="s">
        <v>7</v>
      </c>
      <c r="E164" t="s">
        <v>8</v>
      </c>
      <c r="F164">
        <v>58</v>
      </c>
      <c r="G164">
        <v>-52</v>
      </c>
      <c r="H164">
        <v>3</v>
      </c>
    </row>
    <row r="165" spans="1:8" x14ac:dyDescent="0.25">
      <c r="A165" t="s">
        <v>356</v>
      </c>
      <c r="B165" s="7">
        <v>43340</v>
      </c>
      <c r="C165" t="s">
        <v>357</v>
      </c>
      <c r="D165" t="s">
        <v>11</v>
      </c>
      <c r="E165" t="s">
        <v>12</v>
      </c>
      <c r="F165">
        <v>934</v>
      </c>
      <c r="G165">
        <v>-134</v>
      </c>
      <c r="H165">
        <v>11</v>
      </c>
    </row>
    <row r="166" spans="1:8" x14ac:dyDescent="0.25">
      <c r="A166" t="s">
        <v>358</v>
      </c>
      <c r="B166" s="7">
        <v>43341</v>
      </c>
      <c r="C166" t="s">
        <v>359</v>
      </c>
      <c r="D166" t="s">
        <v>15</v>
      </c>
      <c r="E166" t="s">
        <v>16</v>
      </c>
      <c r="F166">
        <v>139</v>
      </c>
      <c r="G166">
        <v>14</v>
      </c>
      <c r="H166">
        <v>3</v>
      </c>
    </row>
    <row r="167" spans="1:8" x14ac:dyDescent="0.25">
      <c r="A167" t="s">
        <v>360</v>
      </c>
      <c r="B167" s="7">
        <v>43342</v>
      </c>
      <c r="C167" t="s">
        <v>269</v>
      </c>
      <c r="D167" t="s">
        <v>19</v>
      </c>
      <c r="E167" t="s">
        <v>20</v>
      </c>
      <c r="F167">
        <v>220</v>
      </c>
      <c r="G167">
        <v>-19</v>
      </c>
      <c r="H167">
        <v>2</v>
      </c>
    </row>
    <row r="168" spans="1:8" x14ac:dyDescent="0.25">
      <c r="A168" t="s">
        <v>361</v>
      </c>
      <c r="B168" s="7">
        <v>43343</v>
      </c>
      <c r="C168" t="s">
        <v>362</v>
      </c>
      <c r="D168" t="s">
        <v>23</v>
      </c>
      <c r="E168" t="s">
        <v>24</v>
      </c>
      <c r="F168">
        <v>459</v>
      </c>
      <c r="G168">
        <v>-121</v>
      </c>
      <c r="H168">
        <v>12</v>
      </c>
    </row>
    <row r="169" spans="1:8" x14ac:dyDescent="0.25">
      <c r="A169" t="s">
        <v>363</v>
      </c>
      <c r="B169" s="7">
        <v>43344</v>
      </c>
      <c r="C169" t="s">
        <v>364</v>
      </c>
      <c r="D169" t="s">
        <v>27</v>
      </c>
      <c r="E169" t="s">
        <v>28</v>
      </c>
      <c r="F169">
        <v>1582</v>
      </c>
      <c r="G169">
        <v>-443</v>
      </c>
      <c r="H169">
        <v>6</v>
      </c>
    </row>
    <row r="170" spans="1:8" x14ac:dyDescent="0.25">
      <c r="A170" t="s">
        <v>365</v>
      </c>
      <c r="B170" s="7">
        <v>43345</v>
      </c>
      <c r="C170" t="s">
        <v>366</v>
      </c>
      <c r="D170" t="s">
        <v>11</v>
      </c>
      <c r="E170" t="s">
        <v>91</v>
      </c>
      <c r="F170">
        <v>355</v>
      </c>
      <c r="G170">
        <v>-4</v>
      </c>
      <c r="H170">
        <v>2</v>
      </c>
    </row>
    <row r="171" spans="1:8" x14ac:dyDescent="0.25">
      <c r="A171" t="s">
        <v>367</v>
      </c>
      <c r="B171" s="7">
        <v>43345</v>
      </c>
      <c r="C171" t="s">
        <v>259</v>
      </c>
      <c r="D171" t="s">
        <v>15</v>
      </c>
      <c r="E171" t="s">
        <v>94</v>
      </c>
      <c r="F171">
        <v>1071</v>
      </c>
      <c r="G171">
        <v>48</v>
      </c>
      <c r="H171">
        <v>18</v>
      </c>
    </row>
    <row r="172" spans="1:8" x14ac:dyDescent="0.25">
      <c r="A172" t="s">
        <v>368</v>
      </c>
      <c r="B172" s="7">
        <v>43345</v>
      </c>
      <c r="C172" t="s">
        <v>369</v>
      </c>
      <c r="D172" t="s">
        <v>39</v>
      </c>
      <c r="E172" t="s">
        <v>40</v>
      </c>
      <c r="F172">
        <v>148</v>
      </c>
      <c r="G172">
        <v>59</v>
      </c>
      <c r="H172">
        <v>3</v>
      </c>
    </row>
    <row r="173" spans="1:8" x14ac:dyDescent="0.25">
      <c r="A173" t="s">
        <v>370</v>
      </c>
      <c r="B173" s="7">
        <v>43345</v>
      </c>
      <c r="C173" t="s">
        <v>371</v>
      </c>
      <c r="D173" t="s">
        <v>43</v>
      </c>
      <c r="E173" t="s">
        <v>44</v>
      </c>
      <c r="F173">
        <v>1183</v>
      </c>
      <c r="G173">
        <v>106</v>
      </c>
      <c r="H173">
        <v>4</v>
      </c>
    </row>
    <row r="174" spans="1:8" x14ac:dyDescent="0.25">
      <c r="A174" t="s">
        <v>372</v>
      </c>
      <c r="B174" s="7">
        <v>43349</v>
      </c>
      <c r="C174" t="s">
        <v>190</v>
      </c>
      <c r="D174" t="s">
        <v>47</v>
      </c>
      <c r="E174" t="s">
        <v>48</v>
      </c>
      <c r="F174">
        <v>790</v>
      </c>
      <c r="G174">
        <v>-257</v>
      </c>
      <c r="H174">
        <v>14</v>
      </c>
    </row>
    <row r="175" spans="1:8" x14ac:dyDescent="0.25">
      <c r="A175" t="s">
        <v>373</v>
      </c>
      <c r="B175" s="7">
        <v>43350</v>
      </c>
      <c r="C175" t="s">
        <v>374</v>
      </c>
      <c r="D175" t="s">
        <v>51</v>
      </c>
      <c r="E175" t="s">
        <v>52</v>
      </c>
      <c r="F175">
        <v>38</v>
      </c>
      <c r="G175">
        <v>-6</v>
      </c>
      <c r="H175">
        <v>2</v>
      </c>
    </row>
    <row r="176" spans="1:8" x14ac:dyDescent="0.25">
      <c r="A176" t="s">
        <v>375</v>
      </c>
      <c r="B176" s="7">
        <v>43351</v>
      </c>
      <c r="C176" t="s">
        <v>376</v>
      </c>
      <c r="D176" t="s">
        <v>55</v>
      </c>
      <c r="E176" t="s">
        <v>52</v>
      </c>
      <c r="F176">
        <v>50</v>
      </c>
      <c r="G176">
        <v>-17</v>
      </c>
      <c r="H176">
        <v>2</v>
      </c>
    </row>
    <row r="177" spans="1:8" x14ac:dyDescent="0.25">
      <c r="A177" t="s">
        <v>377</v>
      </c>
      <c r="B177" s="7">
        <v>43352</v>
      </c>
      <c r="C177" t="s">
        <v>378</v>
      </c>
      <c r="D177" t="s">
        <v>11</v>
      </c>
      <c r="E177" t="s">
        <v>91</v>
      </c>
      <c r="F177">
        <v>47</v>
      </c>
      <c r="G177">
        <v>-20</v>
      </c>
      <c r="H177">
        <v>2</v>
      </c>
    </row>
    <row r="178" spans="1:8" x14ac:dyDescent="0.25">
      <c r="A178" t="s">
        <v>379</v>
      </c>
      <c r="B178" s="7">
        <v>43353</v>
      </c>
      <c r="C178" t="s">
        <v>380</v>
      </c>
      <c r="D178" t="s">
        <v>15</v>
      </c>
      <c r="E178" t="s">
        <v>94</v>
      </c>
      <c r="F178">
        <v>1382</v>
      </c>
      <c r="G178">
        <v>-159</v>
      </c>
      <c r="H178">
        <v>25</v>
      </c>
    </row>
    <row r="179" spans="1:8" x14ac:dyDescent="0.25">
      <c r="A179" t="s">
        <v>381</v>
      </c>
      <c r="B179" s="7">
        <v>43354</v>
      </c>
      <c r="C179" t="s">
        <v>269</v>
      </c>
      <c r="D179" t="s">
        <v>11</v>
      </c>
      <c r="E179" t="s">
        <v>91</v>
      </c>
      <c r="F179">
        <v>3272</v>
      </c>
      <c r="G179">
        <v>-553</v>
      </c>
      <c r="H179">
        <v>21</v>
      </c>
    </row>
    <row r="180" spans="1:8" x14ac:dyDescent="0.25">
      <c r="A180" t="s">
        <v>382</v>
      </c>
      <c r="B180" s="7">
        <v>43355</v>
      </c>
      <c r="C180" t="s">
        <v>383</v>
      </c>
      <c r="D180" t="s">
        <v>15</v>
      </c>
      <c r="E180" t="s">
        <v>94</v>
      </c>
      <c r="F180">
        <v>1361</v>
      </c>
      <c r="G180">
        <v>-980</v>
      </c>
      <c r="H180">
        <v>3</v>
      </c>
    </row>
    <row r="181" spans="1:8" x14ac:dyDescent="0.25">
      <c r="A181" t="s">
        <v>384</v>
      </c>
      <c r="B181" s="7">
        <v>43356</v>
      </c>
      <c r="C181" t="s">
        <v>385</v>
      </c>
      <c r="D181" t="s">
        <v>73</v>
      </c>
      <c r="E181" t="s">
        <v>74</v>
      </c>
      <c r="F181">
        <v>137</v>
      </c>
      <c r="G181">
        <v>-41</v>
      </c>
      <c r="H181">
        <v>3</v>
      </c>
    </row>
    <row r="182" spans="1:8" x14ac:dyDescent="0.25">
      <c r="A182" t="s">
        <v>386</v>
      </c>
      <c r="B182" s="7">
        <v>43357</v>
      </c>
      <c r="C182" t="s">
        <v>387</v>
      </c>
      <c r="D182" t="s">
        <v>7</v>
      </c>
      <c r="E182" t="s">
        <v>8</v>
      </c>
      <c r="F182">
        <v>1511</v>
      </c>
      <c r="G182">
        <v>-900</v>
      </c>
      <c r="H182">
        <v>28</v>
      </c>
    </row>
    <row r="183" spans="1:8" x14ac:dyDescent="0.25">
      <c r="A183" t="s">
        <v>388</v>
      </c>
      <c r="B183" s="7">
        <v>43358</v>
      </c>
      <c r="C183" t="s">
        <v>200</v>
      </c>
      <c r="D183" t="s">
        <v>11</v>
      </c>
      <c r="E183" t="s">
        <v>91</v>
      </c>
      <c r="F183">
        <v>335</v>
      </c>
      <c r="G183">
        <v>-22</v>
      </c>
      <c r="H183">
        <v>7</v>
      </c>
    </row>
    <row r="184" spans="1:8" x14ac:dyDescent="0.25">
      <c r="A184" t="s">
        <v>389</v>
      </c>
      <c r="B184" s="7">
        <v>43358</v>
      </c>
      <c r="C184" t="s">
        <v>390</v>
      </c>
      <c r="D184" t="s">
        <v>15</v>
      </c>
      <c r="E184" t="s">
        <v>94</v>
      </c>
      <c r="F184">
        <v>135</v>
      </c>
      <c r="G184">
        <v>-42</v>
      </c>
      <c r="H184">
        <v>14</v>
      </c>
    </row>
    <row r="185" spans="1:8" x14ac:dyDescent="0.25">
      <c r="A185" t="s">
        <v>391</v>
      </c>
      <c r="B185" s="7">
        <v>43358</v>
      </c>
      <c r="C185" t="s">
        <v>392</v>
      </c>
      <c r="D185" t="s">
        <v>19</v>
      </c>
      <c r="E185" t="s">
        <v>20</v>
      </c>
      <c r="F185">
        <v>15</v>
      </c>
      <c r="G185">
        <v>4</v>
      </c>
      <c r="H185">
        <v>1</v>
      </c>
    </row>
    <row r="186" spans="1:8" x14ac:dyDescent="0.25">
      <c r="A186" t="s">
        <v>393</v>
      </c>
      <c r="B186" s="7">
        <v>43358</v>
      </c>
      <c r="C186" t="s">
        <v>310</v>
      </c>
      <c r="D186" t="s">
        <v>23</v>
      </c>
      <c r="E186" t="s">
        <v>24</v>
      </c>
      <c r="F186">
        <v>858</v>
      </c>
      <c r="G186">
        <v>121</v>
      </c>
      <c r="H186">
        <v>11</v>
      </c>
    </row>
    <row r="187" spans="1:8" x14ac:dyDescent="0.25">
      <c r="A187" t="s">
        <v>394</v>
      </c>
      <c r="B187" s="7">
        <v>43362</v>
      </c>
      <c r="C187" t="s">
        <v>395</v>
      </c>
      <c r="D187" t="s">
        <v>27</v>
      </c>
      <c r="E187" t="s">
        <v>28</v>
      </c>
      <c r="F187">
        <v>2538</v>
      </c>
      <c r="G187">
        <v>196</v>
      </c>
      <c r="H187">
        <v>14</v>
      </c>
    </row>
    <row r="188" spans="1:8" x14ac:dyDescent="0.25">
      <c r="A188" t="s">
        <v>396</v>
      </c>
      <c r="B188" s="7">
        <v>43363</v>
      </c>
      <c r="C188" t="s">
        <v>397</v>
      </c>
      <c r="D188" t="s">
        <v>31</v>
      </c>
      <c r="E188" t="s">
        <v>32</v>
      </c>
      <c r="F188">
        <v>965</v>
      </c>
      <c r="G188">
        <v>-320</v>
      </c>
      <c r="H188">
        <v>22</v>
      </c>
    </row>
    <row r="189" spans="1:8" x14ac:dyDescent="0.25">
      <c r="A189" t="s">
        <v>398</v>
      </c>
      <c r="B189" s="7">
        <v>43364</v>
      </c>
      <c r="C189" t="s">
        <v>399</v>
      </c>
      <c r="D189" t="s">
        <v>35</v>
      </c>
      <c r="E189" t="s">
        <v>36</v>
      </c>
      <c r="F189">
        <v>12</v>
      </c>
      <c r="G189">
        <v>3</v>
      </c>
      <c r="H189">
        <v>1</v>
      </c>
    </row>
    <row r="190" spans="1:8" x14ac:dyDescent="0.25">
      <c r="A190" t="s">
        <v>400</v>
      </c>
      <c r="B190" s="7">
        <v>43365</v>
      </c>
      <c r="C190" t="s">
        <v>340</v>
      </c>
      <c r="D190" t="s">
        <v>39</v>
      </c>
      <c r="E190" t="s">
        <v>40</v>
      </c>
      <c r="F190">
        <v>410</v>
      </c>
      <c r="G190">
        <v>-99</v>
      </c>
      <c r="H190">
        <v>15</v>
      </c>
    </row>
    <row r="191" spans="1:8" x14ac:dyDescent="0.25">
      <c r="A191" t="s">
        <v>401</v>
      </c>
      <c r="B191" s="7">
        <v>43366</v>
      </c>
      <c r="C191" t="s">
        <v>402</v>
      </c>
      <c r="D191" t="s">
        <v>43</v>
      </c>
      <c r="E191" t="s">
        <v>44</v>
      </c>
      <c r="F191">
        <v>42</v>
      </c>
      <c r="G191">
        <v>-3</v>
      </c>
      <c r="H191">
        <v>1</v>
      </c>
    </row>
    <row r="192" spans="1:8" x14ac:dyDescent="0.25">
      <c r="A192" t="s">
        <v>403</v>
      </c>
      <c r="B192" s="7">
        <v>43367</v>
      </c>
      <c r="C192" t="s">
        <v>404</v>
      </c>
      <c r="D192" t="s">
        <v>47</v>
      </c>
      <c r="E192" t="s">
        <v>48</v>
      </c>
      <c r="F192">
        <v>993</v>
      </c>
      <c r="G192">
        <v>80</v>
      </c>
      <c r="H192">
        <v>12</v>
      </c>
    </row>
    <row r="193" spans="1:8" x14ac:dyDescent="0.25">
      <c r="A193" t="s">
        <v>405</v>
      </c>
      <c r="B193" s="7">
        <v>43367</v>
      </c>
      <c r="C193" t="s">
        <v>395</v>
      </c>
      <c r="D193" t="s">
        <v>11</v>
      </c>
      <c r="E193" t="s">
        <v>91</v>
      </c>
      <c r="F193">
        <v>74</v>
      </c>
      <c r="G193">
        <v>-25</v>
      </c>
      <c r="H193">
        <v>3</v>
      </c>
    </row>
    <row r="194" spans="1:8" x14ac:dyDescent="0.25">
      <c r="A194" t="s">
        <v>406</v>
      </c>
      <c r="B194" s="7">
        <v>43367</v>
      </c>
      <c r="C194" t="s">
        <v>407</v>
      </c>
      <c r="D194" t="s">
        <v>15</v>
      </c>
      <c r="E194" t="s">
        <v>94</v>
      </c>
      <c r="F194">
        <v>1864</v>
      </c>
      <c r="G194">
        <v>-212</v>
      </c>
      <c r="H194">
        <v>37</v>
      </c>
    </row>
    <row r="195" spans="1:8" x14ac:dyDescent="0.25">
      <c r="A195" t="s">
        <v>408</v>
      </c>
      <c r="B195" s="7">
        <v>43367</v>
      </c>
      <c r="C195" t="s">
        <v>136</v>
      </c>
      <c r="D195" t="s">
        <v>58</v>
      </c>
      <c r="E195" t="s">
        <v>59</v>
      </c>
      <c r="F195">
        <v>176</v>
      </c>
      <c r="G195">
        <v>37</v>
      </c>
      <c r="H195">
        <v>6</v>
      </c>
    </row>
    <row r="196" spans="1:8" x14ac:dyDescent="0.25">
      <c r="A196" t="s">
        <v>409</v>
      </c>
      <c r="B196" s="7">
        <v>43367</v>
      </c>
      <c r="C196" t="s">
        <v>410</v>
      </c>
      <c r="D196" t="s">
        <v>62</v>
      </c>
      <c r="E196" t="s">
        <v>63</v>
      </c>
      <c r="F196">
        <v>276</v>
      </c>
      <c r="G196">
        <v>-21</v>
      </c>
      <c r="H196">
        <v>2</v>
      </c>
    </row>
    <row r="197" spans="1:8" x14ac:dyDescent="0.25">
      <c r="A197" t="s">
        <v>411</v>
      </c>
      <c r="B197" s="7">
        <v>43367</v>
      </c>
      <c r="C197" t="s">
        <v>412</v>
      </c>
      <c r="D197" t="s">
        <v>11</v>
      </c>
      <c r="E197" t="s">
        <v>91</v>
      </c>
      <c r="F197">
        <v>1721</v>
      </c>
      <c r="G197">
        <v>-566</v>
      </c>
      <c r="H197">
        <v>25</v>
      </c>
    </row>
    <row r="198" spans="1:8" x14ac:dyDescent="0.25">
      <c r="A198" t="s">
        <v>413</v>
      </c>
      <c r="B198" s="7">
        <v>43373</v>
      </c>
      <c r="C198" t="s">
        <v>414</v>
      </c>
      <c r="D198" t="s">
        <v>15</v>
      </c>
      <c r="E198" t="s">
        <v>94</v>
      </c>
      <c r="F198">
        <v>3287</v>
      </c>
      <c r="G198">
        <v>-927</v>
      </c>
      <c r="H198">
        <v>27</v>
      </c>
    </row>
    <row r="199" spans="1:8" x14ac:dyDescent="0.25">
      <c r="A199" t="s">
        <v>415</v>
      </c>
      <c r="B199" s="7">
        <v>43374</v>
      </c>
      <c r="C199" t="s">
        <v>416</v>
      </c>
      <c r="D199" t="s">
        <v>73</v>
      </c>
      <c r="E199" t="s">
        <v>74</v>
      </c>
      <c r="F199">
        <v>3803</v>
      </c>
      <c r="G199">
        <v>-1836</v>
      </c>
      <c r="H199">
        <v>26</v>
      </c>
    </row>
    <row r="200" spans="1:8" x14ac:dyDescent="0.25">
      <c r="A200" t="s">
        <v>417</v>
      </c>
      <c r="B200" s="7">
        <v>43374</v>
      </c>
      <c r="C200" t="s">
        <v>418</v>
      </c>
      <c r="D200" t="s">
        <v>7</v>
      </c>
      <c r="E200" t="s">
        <v>8</v>
      </c>
      <c r="F200">
        <v>367</v>
      </c>
      <c r="G200">
        <v>-225</v>
      </c>
      <c r="H200">
        <v>14</v>
      </c>
    </row>
    <row r="201" spans="1:8" x14ac:dyDescent="0.25">
      <c r="A201" t="s">
        <v>419</v>
      </c>
      <c r="B201" s="7">
        <v>43374</v>
      </c>
      <c r="C201" t="s">
        <v>420</v>
      </c>
      <c r="D201" t="s">
        <v>11</v>
      </c>
      <c r="E201" t="s">
        <v>12</v>
      </c>
      <c r="F201">
        <v>188</v>
      </c>
      <c r="G201">
        <v>-60</v>
      </c>
      <c r="H201">
        <v>19</v>
      </c>
    </row>
    <row r="202" spans="1:8" x14ac:dyDescent="0.25">
      <c r="A202" t="s">
        <v>421</v>
      </c>
      <c r="B202" s="7">
        <v>43374</v>
      </c>
      <c r="C202" t="s">
        <v>422</v>
      </c>
      <c r="D202" t="s">
        <v>15</v>
      </c>
      <c r="E202" t="s">
        <v>16</v>
      </c>
      <c r="F202">
        <v>149</v>
      </c>
      <c r="G202">
        <v>-37</v>
      </c>
      <c r="H202">
        <v>11</v>
      </c>
    </row>
    <row r="203" spans="1:8" x14ac:dyDescent="0.25">
      <c r="A203" t="s">
        <v>423</v>
      </c>
      <c r="B203" s="7">
        <v>43378</v>
      </c>
      <c r="C203" t="s">
        <v>424</v>
      </c>
      <c r="D203" t="s">
        <v>11</v>
      </c>
      <c r="E203" t="s">
        <v>91</v>
      </c>
      <c r="F203">
        <v>791</v>
      </c>
      <c r="G203">
        <v>-647</v>
      </c>
      <c r="H203">
        <v>21</v>
      </c>
    </row>
    <row r="204" spans="1:8" x14ac:dyDescent="0.25">
      <c r="A204" t="s">
        <v>425</v>
      </c>
      <c r="B204" s="7">
        <v>43378</v>
      </c>
      <c r="C204" t="s">
        <v>426</v>
      </c>
      <c r="D204" t="s">
        <v>15</v>
      </c>
      <c r="E204" t="s">
        <v>94</v>
      </c>
      <c r="F204">
        <v>3266</v>
      </c>
      <c r="G204">
        <v>820</v>
      </c>
      <c r="H204">
        <v>25</v>
      </c>
    </row>
    <row r="205" spans="1:8" x14ac:dyDescent="0.25">
      <c r="A205" t="s">
        <v>427</v>
      </c>
      <c r="B205" s="7">
        <v>43378</v>
      </c>
      <c r="C205" t="s">
        <v>428</v>
      </c>
      <c r="D205" t="s">
        <v>27</v>
      </c>
      <c r="E205" t="s">
        <v>28</v>
      </c>
      <c r="F205">
        <v>477</v>
      </c>
      <c r="G205">
        <v>62</v>
      </c>
      <c r="H205">
        <v>8</v>
      </c>
    </row>
    <row r="206" spans="1:8" x14ac:dyDescent="0.25">
      <c r="A206" t="s">
        <v>429</v>
      </c>
      <c r="B206" s="7">
        <v>43378</v>
      </c>
      <c r="C206" t="s">
        <v>430</v>
      </c>
      <c r="D206" t="s">
        <v>11</v>
      </c>
      <c r="E206" t="s">
        <v>91</v>
      </c>
      <c r="F206">
        <v>112</v>
      </c>
      <c r="G206">
        <v>15</v>
      </c>
      <c r="H206">
        <v>2</v>
      </c>
    </row>
    <row r="207" spans="1:8" x14ac:dyDescent="0.25">
      <c r="A207" t="s">
        <v>431</v>
      </c>
      <c r="B207" s="7">
        <v>43379</v>
      </c>
      <c r="C207" t="s">
        <v>432</v>
      </c>
      <c r="D207" t="s">
        <v>15</v>
      </c>
      <c r="E207" t="s">
        <v>94</v>
      </c>
      <c r="F207">
        <v>632</v>
      </c>
      <c r="G207">
        <v>-114</v>
      </c>
      <c r="H207">
        <v>4</v>
      </c>
    </row>
    <row r="208" spans="1:8" x14ac:dyDescent="0.25">
      <c r="A208" t="s">
        <v>433</v>
      </c>
      <c r="B208" s="7">
        <v>43380</v>
      </c>
      <c r="C208" t="s">
        <v>434</v>
      </c>
      <c r="D208" t="s">
        <v>39</v>
      </c>
      <c r="E208" t="s">
        <v>40</v>
      </c>
      <c r="F208">
        <v>16</v>
      </c>
      <c r="G208">
        <v>6</v>
      </c>
      <c r="H208">
        <v>1</v>
      </c>
    </row>
    <row r="209" spans="1:8" x14ac:dyDescent="0.25">
      <c r="A209" t="s">
        <v>435</v>
      </c>
      <c r="B209" s="7">
        <v>43381</v>
      </c>
      <c r="C209" t="s">
        <v>436</v>
      </c>
      <c r="D209" t="s">
        <v>43</v>
      </c>
      <c r="E209" t="s">
        <v>44</v>
      </c>
      <c r="F209">
        <v>478</v>
      </c>
      <c r="G209">
        <v>25</v>
      </c>
      <c r="H209">
        <v>15</v>
      </c>
    </row>
    <row r="210" spans="1:8" x14ac:dyDescent="0.25">
      <c r="A210" t="s">
        <v>437</v>
      </c>
      <c r="B210" s="7">
        <v>43382</v>
      </c>
      <c r="C210" t="s">
        <v>438</v>
      </c>
      <c r="D210" t="s">
        <v>47</v>
      </c>
      <c r="E210" t="s">
        <v>48</v>
      </c>
      <c r="F210">
        <v>207</v>
      </c>
      <c r="G210">
        <v>78</v>
      </c>
      <c r="H210">
        <v>4</v>
      </c>
    </row>
    <row r="211" spans="1:8" x14ac:dyDescent="0.25">
      <c r="A211" t="s">
        <v>439</v>
      </c>
      <c r="B211" s="7">
        <v>43383</v>
      </c>
      <c r="C211" t="s">
        <v>440</v>
      </c>
      <c r="D211" t="s">
        <v>51</v>
      </c>
      <c r="E211" t="s">
        <v>52</v>
      </c>
      <c r="F211">
        <v>1619</v>
      </c>
      <c r="G211">
        <v>339</v>
      </c>
      <c r="H211">
        <v>23</v>
      </c>
    </row>
    <row r="212" spans="1:8" x14ac:dyDescent="0.25">
      <c r="A212" t="s">
        <v>441</v>
      </c>
      <c r="B212" s="7">
        <v>43383</v>
      </c>
      <c r="C212" t="s">
        <v>442</v>
      </c>
      <c r="D212" t="s">
        <v>11</v>
      </c>
      <c r="E212" t="s">
        <v>91</v>
      </c>
      <c r="F212">
        <v>126</v>
      </c>
      <c r="G212">
        <v>52</v>
      </c>
      <c r="H212">
        <v>4</v>
      </c>
    </row>
    <row r="213" spans="1:8" x14ac:dyDescent="0.25">
      <c r="A213" t="s">
        <v>443</v>
      </c>
      <c r="B213" s="7">
        <v>43383</v>
      </c>
      <c r="C213" t="s">
        <v>444</v>
      </c>
      <c r="D213" t="s">
        <v>15</v>
      </c>
      <c r="E213" t="s">
        <v>94</v>
      </c>
      <c r="F213">
        <v>259</v>
      </c>
      <c r="G213">
        <v>47</v>
      </c>
      <c r="H213">
        <v>5</v>
      </c>
    </row>
    <row r="214" spans="1:8" x14ac:dyDescent="0.25">
      <c r="A214" t="s">
        <v>445</v>
      </c>
      <c r="B214" s="7">
        <v>43383</v>
      </c>
      <c r="C214" t="s">
        <v>446</v>
      </c>
      <c r="D214" t="s">
        <v>11</v>
      </c>
      <c r="E214" t="s">
        <v>91</v>
      </c>
      <c r="F214">
        <v>911</v>
      </c>
      <c r="G214">
        <v>202</v>
      </c>
      <c r="H214">
        <v>7</v>
      </c>
    </row>
    <row r="215" spans="1:8" x14ac:dyDescent="0.25">
      <c r="A215" t="s">
        <v>447</v>
      </c>
      <c r="B215" s="7">
        <v>43383</v>
      </c>
      <c r="C215" t="s">
        <v>448</v>
      </c>
      <c r="D215" t="s">
        <v>15</v>
      </c>
      <c r="E215" t="s">
        <v>94</v>
      </c>
      <c r="F215">
        <v>580</v>
      </c>
      <c r="G215">
        <v>204</v>
      </c>
      <c r="H215">
        <v>11</v>
      </c>
    </row>
    <row r="216" spans="1:8" x14ac:dyDescent="0.25">
      <c r="A216" t="s">
        <v>449</v>
      </c>
      <c r="B216" s="7">
        <v>43383</v>
      </c>
      <c r="C216" t="s">
        <v>328</v>
      </c>
      <c r="D216" t="s">
        <v>69</v>
      </c>
      <c r="E216" t="s">
        <v>70</v>
      </c>
      <c r="F216">
        <v>35</v>
      </c>
      <c r="G216">
        <v>14</v>
      </c>
      <c r="H216">
        <v>2</v>
      </c>
    </row>
    <row r="217" spans="1:8" x14ac:dyDescent="0.25">
      <c r="A217" t="s">
        <v>450</v>
      </c>
      <c r="B217" s="7">
        <v>43385</v>
      </c>
      <c r="C217" t="s">
        <v>451</v>
      </c>
      <c r="D217" t="s">
        <v>73</v>
      </c>
      <c r="E217" t="s">
        <v>74</v>
      </c>
      <c r="F217">
        <v>391</v>
      </c>
      <c r="G217">
        <v>113</v>
      </c>
      <c r="H217">
        <v>8</v>
      </c>
    </row>
    <row r="218" spans="1:8" x14ac:dyDescent="0.25">
      <c r="A218" t="s">
        <v>452</v>
      </c>
      <c r="B218" s="7">
        <v>43386</v>
      </c>
      <c r="C218" t="s">
        <v>453</v>
      </c>
      <c r="D218" t="s">
        <v>11</v>
      </c>
      <c r="E218" t="s">
        <v>91</v>
      </c>
      <c r="F218">
        <v>743</v>
      </c>
      <c r="G218">
        <v>89</v>
      </c>
      <c r="H218">
        <v>5</v>
      </c>
    </row>
    <row r="219" spans="1:8" x14ac:dyDescent="0.25">
      <c r="A219" t="s">
        <v>454</v>
      </c>
      <c r="B219" s="7">
        <v>43387</v>
      </c>
      <c r="C219" t="s">
        <v>455</v>
      </c>
      <c r="D219" t="s">
        <v>15</v>
      </c>
      <c r="E219" t="s">
        <v>94</v>
      </c>
      <c r="F219">
        <v>265</v>
      </c>
      <c r="G219">
        <v>73</v>
      </c>
      <c r="H219">
        <v>21</v>
      </c>
    </row>
    <row r="220" spans="1:8" x14ac:dyDescent="0.25">
      <c r="A220" t="s">
        <v>456</v>
      </c>
      <c r="B220" s="7">
        <v>43388</v>
      </c>
      <c r="C220" t="s">
        <v>457</v>
      </c>
      <c r="D220" t="s">
        <v>15</v>
      </c>
      <c r="E220" t="s">
        <v>16</v>
      </c>
      <c r="F220">
        <v>417</v>
      </c>
      <c r="G220">
        <v>49</v>
      </c>
      <c r="H220">
        <v>3</v>
      </c>
    </row>
    <row r="221" spans="1:8" x14ac:dyDescent="0.25">
      <c r="A221" t="s">
        <v>458</v>
      </c>
      <c r="B221" s="7">
        <v>43389</v>
      </c>
      <c r="C221" t="s">
        <v>459</v>
      </c>
      <c r="D221" t="s">
        <v>19</v>
      </c>
      <c r="E221" t="s">
        <v>20</v>
      </c>
      <c r="F221">
        <v>119</v>
      </c>
      <c r="G221">
        <v>1</v>
      </c>
      <c r="H221">
        <v>1</v>
      </c>
    </row>
    <row r="222" spans="1:8" x14ac:dyDescent="0.25">
      <c r="A222" t="s">
        <v>460</v>
      </c>
      <c r="B222" s="7">
        <v>43389</v>
      </c>
      <c r="C222" t="s">
        <v>124</v>
      </c>
      <c r="D222" t="s">
        <v>23</v>
      </c>
      <c r="E222" t="s">
        <v>24</v>
      </c>
      <c r="F222">
        <v>202</v>
      </c>
      <c r="G222">
        <v>21</v>
      </c>
      <c r="H222">
        <v>8</v>
      </c>
    </row>
    <row r="223" spans="1:8" x14ac:dyDescent="0.25">
      <c r="A223" t="s">
        <v>461</v>
      </c>
      <c r="B223" s="7">
        <v>43391</v>
      </c>
      <c r="C223" t="s">
        <v>462</v>
      </c>
      <c r="D223" t="s">
        <v>27</v>
      </c>
      <c r="E223" t="s">
        <v>28</v>
      </c>
      <c r="F223">
        <v>34</v>
      </c>
      <c r="G223">
        <v>13</v>
      </c>
      <c r="H223">
        <v>2</v>
      </c>
    </row>
    <row r="224" spans="1:8" x14ac:dyDescent="0.25">
      <c r="A224" t="s">
        <v>463</v>
      </c>
      <c r="B224" s="7">
        <v>43391</v>
      </c>
      <c r="C224" t="s">
        <v>464</v>
      </c>
      <c r="D224" t="s">
        <v>11</v>
      </c>
      <c r="E224" t="s">
        <v>91</v>
      </c>
      <c r="F224">
        <v>2369</v>
      </c>
      <c r="G224">
        <v>380</v>
      </c>
      <c r="H224">
        <v>13</v>
      </c>
    </row>
    <row r="225" spans="1:8" x14ac:dyDescent="0.25">
      <c r="A225" t="s">
        <v>465</v>
      </c>
      <c r="B225" s="7">
        <v>43393</v>
      </c>
      <c r="C225" t="s">
        <v>466</v>
      </c>
      <c r="D225" t="s">
        <v>15</v>
      </c>
      <c r="E225" t="s">
        <v>94</v>
      </c>
      <c r="F225">
        <v>101</v>
      </c>
      <c r="G225">
        <v>38</v>
      </c>
      <c r="H225">
        <v>2</v>
      </c>
    </row>
    <row r="226" spans="1:8" x14ac:dyDescent="0.25">
      <c r="A226" t="s">
        <v>467</v>
      </c>
      <c r="B226" s="7">
        <v>43394</v>
      </c>
      <c r="C226" t="s">
        <v>324</v>
      </c>
      <c r="D226" t="s">
        <v>15</v>
      </c>
      <c r="E226" t="s">
        <v>94</v>
      </c>
      <c r="F226">
        <v>1166</v>
      </c>
      <c r="G226">
        <v>386</v>
      </c>
      <c r="H226">
        <v>16</v>
      </c>
    </row>
    <row r="227" spans="1:8" x14ac:dyDescent="0.25">
      <c r="A227" t="s">
        <v>468</v>
      </c>
      <c r="B227" s="7">
        <v>43395</v>
      </c>
      <c r="C227" t="s">
        <v>469</v>
      </c>
      <c r="D227" t="s">
        <v>11</v>
      </c>
      <c r="E227" t="s">
        <v>91</v>
      </c>
      <c r="F227">
        <v>637</v>
      </c>
      <c r="G227">
        <v>261</v>
      </c>
      <c r="H227">
        <v>2</v>
      </c>
    </row>
    <row r="228" spans="1:8" x14ac:dyDescent="0.25">
      <c r="A228" t="s">
        <v>470</v>
      </c>
      <c r="B228" s="7">
        <v>43396</v>
      </c>
      <c r="C228" t="s">
        <v>209</v>
      </c>
      <c r="D228" t="s">
        <v>15</v>
      </c>
      <c r="E228" t="s">
        <v>94</v>
      </c>
      <c r="F228">
        <v>156</v>
      </c>
      <c r="G228">
        <v>21</v>
      </c>
      <c r="H228">
        <v>3</v>
      </c>
    </row>
    <row r="229" spans="1:8" x14ac:dyDescent="0.25">
      <c r="A229" t="s">
        <v>471</v>
      </c>
      <c r="B229" s="7">
        <v>43397</v>
      </c>
      <c r="C229" t="s">
        <v>472</v>
      </c>
      <c r="D229" t="s">
        <v>51</v>
      </c>
      <c r="E229" t="s">
        <v>52</v>
      </c>
      <c r="F229">
        <v>902</v>
      </c>
      <c r="G229">
        <v>141</v>
      </c>
      <c r="H229">
        <v>12</v>
      </c>
    </row>
    <row r="230" spans="1:8" x14ac:dyDescent="0.25">
      <c r="A230" t="s">
        <v>473</v>
      </c>
      <c r="B230" s="7">
        <v>43398</v>
      </c>
      <c r="C230" t="s">
        <v>474</v>
      </c>
      <c r="D230" t="s">
        <v>55</v>
      </c>
      <c r="E230" t="s">
        <v>52</v>
      </c>
      <c r="F230">
        <v>345</v>
      </c>
      <c r="G230">
        <v>38</v>
      </c>
      <c r="H230">
        <v>7</v>
      </c>
    </row>
    <row r="231" spans="1:8" x14ac:dyDescent="0.25">
      <c r="A231" t="s">
        <v>475</v>
      </c>
      <c r="B231" s="7">
        <v>43399</v>
      </c>
      <c r="C231" t="s">
        <v>476</v>
      </c>
      <c r="D231" t="s">
        <v>58</v>
      </c>
      <c r="E231" t="s">
        <v>59</v>
      </c>
      <c r="F231">
        <v>3276</v>
      </c>
      <c r="G231">
        <v>873</v>
      </c>
      <c r="H231">
        <v>28</v>
      </c>
    </row>
    <row r="232" spans="1:8" x14ac:dyDescent="0.25">
      <c r="A232" t="s">
        <v>477</v>
      </c>
      <c r="B232" s="7">
        <v>43400</v>
      </c>
      <c r="C232" t="s">
        <v>188</v>
      </c>
      <c r="D232" t="s">
        <v>62</v>
      </c>
      <c r="E232" t="s">
        <v>63</v>
      </c>
      <c r="F232">
        <v>693</v>
      </c>
      <c r="G232">
        <v>254</v>
      </c>
      <c r="H232">
        <v>6</v>
      </c>
    </row>
    <row r="233" spans="1:8" x14ac:dyDescent="0.25">
      <c r="A233" t="s">
        <v>478</v>
      </c>
      <c r="B233" s="7">
        <v>43401</v>
      </c>
      <c r="C233" t="s">
        <v>479</v>
      </c>
      <c r="D233" t="s">
        <v>11</v>
      </c>
      <c r="E233" t="s">
        <v>91</v>
      </c>
      <c r="F233">
        <v>504</v>
      </c>
      <c r="G233">
        <v>116</v>
      </c>
      <c r="H233">
        <v>3</v>
      </c>
    </row>
    <row r="234" spans="1:8" x14ac:dyDescent="0.25">
      <c r="A234" t="s">
        <v>480</v>
      </c>
      <c r="B234" s="7">
        <v>43402</v>
      </c>
      <c r="C234" t="s">
        <v>481</v>
      </c>
      <c r="D234" t="s">
        <v>15</v>
      </c>
      <c r="E234" t="s">
        <v>94</v>
      </c>
      <c r="F234">
        <v>145</v>
      </c>
      <c r="G234">
        <v>47</v>
      </c>
      <c r="H234">
        <v>17</v>
      </c>
    </row>
    <row r="235" spans="1:8" x14ac:dyDescent="0.25">
      <c r="A235" t="s">
        <v>482</v>
      </c>
      <c r="B235" s="7">
        <v>43402</v>
      </c>
      <c r="C235" t="s">
        <v>483</v>
      </c>
      <c r="D235" t="s">
        <v>73</v>
      </c>
      <c r="E235" t="s">
        <v>74</v>
      </c>
      <c r="F235">
        <v>16</v>
      </c>
      <c r="G235">
        <v>5</v>
      </c>
      <c r="H235">
        <v>1</v>
      </c>
    </row>
    <row r="236" spans="1:8" x14ac:dyDescent="0.25">
      <c r="A236" t="s">
        <v>484</v>
      </c>
      <c r="B236" s="7">
        <v>43402</v>
      </c>
      <c r="C236" t="s">
        <v>485</v>
      </c>
      <c r="D236" t="s">
        <v>7</v>
      </c>
      <c r="E236" t="s">
        <v>8</v>
      </c>
      <c r="F236">
        <v>234</v>
      </c>
      <c r="G236">
        <v>39</v>
      </c>
      <c r="H236">
        <v>10</v>
      </c>
    </row>
    <row r="237" spans="1:8" x14ac:dyDescent="0.25">
      <c r="A237" t="s">
        <v>486</v>
      </c>
      <c r="B237" s="7">
        <v>43402</v>
      </c>
      <c r="C237" t="s">
        <v>487</v>
      </c>
      <c r="D237" t="s">
        <v>11</v>
      </c>
      <c r="E237" t="s">
        <v>12</v>
      </c>
      <c r="F237">
        <v>1298</v>
      </c>
      <c r="G237">
        <v>65</v>
      </c>
      <c r="H237">
        <v>9</v>
      </c>
    </row>
    <row r="238" spans="1:8" x14ac:dyDescent="0.25">
      <c r="A238" t="s">
        <v>488</v>
      </c>
      <c r="B238" s="7">
        <v>43402</v>
      </c>
      <c r="C238" t="s">
        <v>489</v>
      </c>
      <c r="D238" t="s">
        <v>11</v>
      </c>
      <c r="E238" t="s">
        <v>91</v>
      </c>
      <c r="F238">
        <v>263</v>
      </c>
      <c r="G238">
        <v>50</v>
      </c>
      <c r="H238">
        <v>5</v>
      </c>
    </row>
    <row r="239" spans="1:8" x14ac:dyDescent="0.25">
      <c r="A239" t="s">
        <v>490</v>
      </c>
      <c r="B239" s="7">
        <v>43402</v>
      </c>
      <c r="C239" t="s">
        <v>371</v>
      </c>
      <c r="D239" t="s">
        <v>15</v>
      </c>
      <c r="E239" t="s">
        <v>94</v>
      </c>
      <c r="F239">
        <v>1267</v>
      </c>
      <c r="G239">
        <v>390</v>
      </c>
      <c r="H239">
        <v>18</v>
      </c>
    </row>
    <row r="240" spans="1:8" x14ac:dyDescent="0.25">
      <c r="A240" t="s">
        <v>491</v>
      </c>
      <c r="B240" s="7">
        <v>43403</v>
      </c>
      <c r="C240" t="s">
        <v>492</v>
      </c>
      <c r="D240" t="s">
        <v>23</v>
      </c>
      <c r="E240" t="s">
        <v>24</v>
      </c>
      <c r="F240">
        <v>1250</v>
      </c>
      <c r="G240">
        <v>486</v>
      </c>
      <c r="H240">
        <v>7</v>
      </c>
    </row>
    <row r="241" spans="1:8" x14ac:dyDescent="0.25">
      <c r="A241" t="s">
        <v>493</v>
      </c>
      <c r="B241" s="7">
        <v>43404</v>
      </c>
      <c r="C241" t="s">
        <v>494</v>
      </c>
      <c r="D241" t="s">
        <v>27</v>
      </c>
      <c r="E241" t="s">
        <v>28</v>
      </c>
      <c r="F241">
        <v>806</v>
      </c>
      <c r="G241">
        <v>199</v>
      </c>
      <c r="H241">
        <v>10</v>
      </c>
    </row>
    <row r="242" spans="1:8" x14ac:dyDescent="0.25">
      <c r="A242" t="s">
        <v>495</v>
      </c>
      <c r="B242" s="7">
        <v>43405</v>
      </c>
      <c r="C242" t="s">
        <v>496</v>
      </c>
      <c r="D242" t="s">
        <v>11</v>
      </c>
      <c r="E242" t="s">
        <v>91</v>
      </c>
      <c r="F242">
        <v>22</v>
      </c>
      <c r="G242">
        <v>11</v>
      </c>
      <c r="H242">
        <v>2</v>
      </c>
    </row>
    <row r="243" spans="1:8" x14ac:dyDescent="0.25">
      <c r="A243" t="s">
        <v>497</v>
      </c>
      <c r="B243" s="7">
        <v>43406</v>
      </c>
      <c r="C243" t="s">
        <v>209</v>
      </c>
      <c r="D243" t="s">
        <v>15</v>
      </c>
      <c r="E243" t="s">
        <v>94</v>
      </c>
      <c r="F243">
        <v>1543</v>
      </c>
      <c r="G243">
        <v>370</v>
      </c>
      <c r="H243">
        <v>8</v>
      </c>
    </row>
    <row r="244" spans="1:8" x14ac:dyDescent="0.25">
      <c r="A244" t="s">
        <v>498</v>
      </c>
      <c r="B244" s="7">
        <v>43407</v>
      </c>
      <c r="C244" t="s">
        <v>499</v>
      </c>
      <c r="D244" t="s">
        <v>11</v>
      </c>
      <c r="E244" t="s">
        <v>91</v>
      </c>
      <c r="F244">
        <v>582</v>
      </c>
      <c r="G244">
        <v>117</v>
      </c>
      <c r="H244">
        <v>19</v>
      </c>
    </row>
    <row r="245" spans="1:8" x14ac:dyDescent="0.25">
      <c r="A245" t="s">
        <v>500</v>
      </c>
      <c r="B245" s="7">
        <v>43407</v>
      </c>
      <c r="C245" t="s">
        <v>501</v>
      </c>
      <c r="D245" t="s">
        <v>15</v>
      </c>
      <c r="E245" t="s">
        <v>94</v>
      </c>
      <c r="F245">
        <v>86</v>
      </c>
      <c r="G245">
        <v>8</v>
      </c>
      <c r="H245">
        <v>2</v>
      </c>
    </row>
    <row r="246" spans="1:8" x14ac:dyDescent="0.25">
      <c r="A246" t="s">
        <v>502</v>
      </c>
      <c r="B246" s="7">
        <v>43407</v>
      </c>
      <c r="C246" t="s">
        <v>503</v>
      </c>
      <c r="D246" t="s">
        <v>47</v>
      </c>
      <c r="E246" t="s">
        <v>48</v>
      </c>
      <c r="F246">
        <v>1245</v>
      </c>
      <c r="G246">
        <v>451</v>
      </c>
      <c r="H246">
        <v>15</v>
      </c>
    </row>
    <row r="247" spans="1:8" x14ac:dyDescent="0.25">
      <c r="A247" t="s">
        <v>504</v>
      </c>
      <c r="B247" s="7">
        <v>43407</v>
      </c>
      <c r="C247" t="s">
        <v>505</v>
      </c>
      <c r="D247" t="s">
        <v>51</v>
      </c>
      <c r="E247" t="s">
        <v>52</v>
      </c>
      <c r="F247">
        <v>94</v>
      </c>
      <c r="G247">
        <v>7</v>
      </c>
      <c r="H247">
        <v>7</v>
      </c>
    </row>
    <row r="248" spans="1:8" x14ac:dyDescent="0.25">
      <c r="A248" t="s">
        <v>506</v>
      </c>
      <c r="B248" s="7">
        <v>43407</v>
      </c>
      <c r="C248" t="s">
        <v>507</v>
      </c>
      <c r="D248" t="s">
        <v>55</v>
      </c>
      <c r="E248" t="s">
        <v>52</v>
      </c>
      <c r="F248">
        <v>907</v>
      </c>
      <c r="G248">
        <v>296</v>
      </c>
      <c r="H248">
        <v>12</v>
      </c>
    </row>
    <row r="249" spans="1:8" x14ac:dyDescent="0.25">
      <c r="A249" t="s">
        <v>508</v>
      </c>
      <c r="B249" s="7">
        <v>43407</v>
      </c>
      <c r="C249" t="s">
        <v>464</v>
      </c>
      <c r="D249" t="s">
        <v>58</v>
      </c>
      <c r="E249" t="s">
        <v>59</v>
      </c>
      <c r="F249">
        <v>811</v>
      </c>
      <c r="G249">
        <v>79</v>
      </c>
      <c r="H249">
        <v>11</v>
      </c>
    </row>
    <row r="250" spans="1:8" x14ac:dyDescent="0.25">
      <c r="A250" t="s">
        <v>509</v>
      </c>
      <c r="B250" s="7">
        <v>43408</v>
      </c>
      <c r="C250" t="s">
        <v>510</v>
      </c>
      <c r="D250" t="s">
        <v>62</v>
      </c>
      <c r="E250" t="s">
        <v>63</v>
      </c>
      <c r="F250">
        <v>336</v>
      </c>
      <c r="G250">
        <v>123</v>
      </c>
      <c r="H250">
        <v>3</v>
      </c>
    </row>
    <row r="251" spans="1:8" x14ac:dyDescent="0.25">
      <c r="A251" t="s">
        <v>511</v>
      </c>
      <c r="B251" s="7">
        <v>43409</v>
      </c>
      <c r="C251" t="s">
        <v>395</v>
      </c>
      <c r="D251" t="s">
        <v>66</v>
      </c>
      <c r="E251" t="s">
        <v>66</v>
      </c>
      <c r="F251">
        <v>2393</v>
      </c>
      <c r="G251">
        <v>685</v>
      </c>
      <c r="H251">
        <v>36</v>
      </c>
    </row>
    <row r="252" spans="1:8" x14ac:dyDescent="0.25">
      <c r="A252" t="s">
        <v>512</v>
      </c>
      <c r="B252" s="7">
        <v>43410</v>
      </c>
      <c r="C252" t="s">
        <v>513</v>
      </c>
      <c r="D252" t="s">
        <v>69</v>
      </c>
      <c r="E252" t="s">
        <v>70</v>
      </c>
      <c r="F252">
        <v>1383</v>
      </c>
      <c r="G252">
        <v>343</v>
      </c>
      <c r="H252">
        <v>39</v>
      </c>
    </row>
    <row r="253" spans="1:8" x14ac:dyDescent="0.25">
      <c r="A253" t="s">
        <v>514</v>
      </c>
      <c r="B253" s="7">
        <v>43411</v>
      </c>
      <c r="C253" t="s">
        <v>515</v>
      </c>
      <c r="D253" t="s">
        <v>73</v>
      </c>
      <c r="E253" t="s">
        <v>74</v>
      </c>
      <c r="F253">
        <v>1510</v>
      </c>
      <c r="G253">
        <v>290</v>
      </c>
      <c r="H253">
        <v>19</v>
      </c>
    </row>
    <row r="254" spans="1:8" x14ac:dyDescent="0.25">
      <c r="A254" t="s">
        <v>516</v>
      </c>
      <c r="B254" s="7">
        <v>43412</v>
      </c>
      <c r="C254" t="s">
        <v>517</v>
      </c>
      <c r="D254" t="s">
        <v>7</v>
      </c>
      <c r="E254" t="s">
        <v>8</v>
      </c>
      <c r="F254">
        <v>3208</v>
      </c>
      <c r="G254">
        <v>970</v>
      </c>
      <c r="H254">
        <v>32</v>
      </c>
    </row>
    <row r="255" spans="1:8" x14ac:dyDescent="0.25">
      <c r="A255" t="s">
        <v>518</v>
      </c>
      <c r="B255" s="7">
        <v>43412</v>
      </c>
      <c r="C255" t="s">
        <v>308</v>
      </c>
      <c r="D255" t="s">
        <v>11</v>
      </c>
      <c r="E255" t="s">
        <v>12</v>
      </c>
      <c r="F255">
        <v>1565</v>
      </c>
      <c r="G255">
        <v>526</v>
      </c>
      <c r="H255">
        <v>37</v>
      </c>
    </row>
    <row r="256" spans="1:8" x14ac:dyDescent="0.25">
      <c r="A256" t="s">
        <v>519</v>
      </c>
      <c r="B256" s="7">
        <v>43412</v>
      </c>
      <c r="C256" t="s">
        <v>520</v>
      </c>
      <c r="D256" t="s">
        <v>15</v>
      </c>
      <c r="E256" t="s">
        <v>16</v>
      </c>
      <c r="F256">
        <v>4613</v>
      </c>
      <c r="G256">
        <v>1432</v>
      </c>
      <c r="H256">
        <v>32</v>
      </c>
    </row>
    <row r="257" spans="1:8" x14ac:dyDescent="0.25">
      <c r="A257" t="s">
        <v>521</v>
      </c>
      <c r="B257" s="7">
        <v>43414</v>
      </c>
      <c r="C257" t="s">
        <v>520</v>
      </c>
      <c r="D257" t="s">
        <v>11</v>
      </c>
      <c r="E257" t="s">
        <v>91</v>
      </c>
      <c r="F257">
        <v>1078</v>
      </c>
      <c r="G257">
        <v>130</v>
      </c>
      <c r="H257">
        <v>13</v>
      </c>
    </row>
    <row r="258" spans="1:8" x14ac:dyDescent="0.25">
      <c r="A258" t="s">
        <v>522</v>
      </c>
      <c r="B258" s="7">
        <v>43414</v>
      </c>
      <c r="C258" t="s">
        <v>523</v>
      </c>
      <c r="D258" t="s">
        <v>15</v>
      </c>
      <c r="E258" t="s">
        <v>94</v>
      </c>
      <c r="F258">
        <v>1149</v>
      </c>
      <c r="G258">
        <v>264</v>
      </c>
      <c r="H258">
        <v>14</v>
      </c>
    </row>
    <row r="259" spans="1:8" x14ac:dyDescent="0.25">
      <c r="A259" t="s">
        <v>524</v>
      </c>
      <c r="B259" s="7">
        <v>43417</v>
      </c>
      <c r="C259" t="s">
        <v>448</v>
      </c>
      <c r="D259" t="s">
        <v>11</v>
      </c>
      <c r="E259" t="s">
        <v>91</v>
      </c>
      <c r="F259">
        <v>3395</v>
      </c>
      <c r="G259">
        <v>868</v>
      </c>
      <c r="H259">
        <v>34</v>
      </c>
    </row>
    <row r="260" spans="1:8" x14ac:dyDescent="0.25">
      <c r="A260" t="s">
        <v>525</v>
      </c>
      <c r="B260" s="7">
        <v>43418</v>
      </c>
      <c r="C260" t="s">
        <v>526</v>
      </c>
      <c r="D260" t="s">
        <v>15</v>
      </c>
      <c r="E260" t="s">
        <v>94</v>
      </c>
      <c r="F260">
        <v>724</v>
      </c>
      <c r="G260">
        <v>253</v>
      </c>
      <c r="H260">
        <v>2</v>
      </c>
    </row>
    <row r="261" spans="1:8" x14ac:dyDescent="0.25">
      <c r="A261" t="s">
        <v>527</v>
      </c>
      <c r="B261" s="7">
        <v>43419</v>
      </c>
      <c r="C261" t="s">
        <v>340</v>
      </c>
      <c r="D261" t="s">
        <v>35</v>
      </c>
      <c r="E261" t="s">
        <v>36</v>
      </c>
      <c r="F261">
        <v>112</v>
      </c>
      <c r="G261">
        <v>24</v>
      </c>
      <c r="H261">
        <v>3</v>
      </c>
    </row>
    <row r="262" spans="1:8" x14ac:dyDescent="0.25">
      <c r="A262" t="s">
        <v>528</v>
      </c>
      <c r="B262" s="7">
        <v>43419</v>
      </c>
      <c r="C262" t="s">
        <v>529</v>
      </c>
      <c r="D262" t="s">
        <v>39</v>
      </c>
      <c r="E262" t="s">
        <v>40</v>
      </c>
      <c r="F262">
        <v>556</v>
      </c>
      <c r="G262">
        <v>-38</v>
      </c>
      <c r="H262">
        <v>18</v>
      </c>
    </row>
    <row r="263" spans="1:8" x14ac:dyDescent="0.25">
      <c r="A263" t="s">
        <v>530</v>
      </c>
      <c r="B263" s="7">
        <v>43419</v>
      </c>
      <c r="C263" t="s">
        <v>531</v>
      </c>
      <c r="D263" t="s">
        <v>43</v>
      </c>
      <c r="E263" t="s">
        <v>44</v>
      </c>
      <c r="F263">
        <v>2262</v>
      </c>
      <c r="G263">
        <v>745</v>
      </c>
      <c r="H263">
        <v>12</v>
      </c>
    </row>
    <row r="264" spans="1:8" x14ac:dyDescent="0.25">
      <c r="A264" t="s">
        <v>532</v>
      </c>
      <c r="B264" s="7">
        <v>43419</v>
      </c>
      <c r="C264" t="s">
        <v>533</v>
      </c>
      <c r="D264" t="s">
        <v>47</v>
      </c>
      <c r="E264" t="s">
        <v>48</v>
      </c>
      <c r="F264">
        <v>189</v>
      </c>
      <c r="G264">
        <v>87</v>
      </c>
      <c r="H264">
        <v>7</v>
      </c>
    </row>
    <row r="265" spans="1:8" x14ac:dyDescent="0.25">
      <c r="A265" t="s">
        <v>534</v>
      </c>
      <c r="B265" s="7">
        <v>43419</v>
      </c>
      <c r="C265" t="s">
        <v>535</v>
      </c>
      <c r="D265" t="s">
        <v>11</v>
      </c>
      <c r="E265" t="s">
        <v>91</v>
      </c>
      <c r="F265">
        <v>166</v>
      </c>
      <c r="G265">
        <v>28</v>
      </c>
      <c r="H265">
        <v>9</v>
      </c>
    </row>
    <row r="266" spans="1:8" x14ac:dyDescent="0.25">
      <c r="A266" t="s">
        <v>536</v>
      </c>
      <c r="B266" s="7">
        <v>43419</v>
      </c>
      <c r="C266" t="s">
        <v>537</v>
      </c>
      <c r="D266" t="s">
        <v>15</v>
      </c>
      <c r="E266" t="s">
        <v>94</v>
      </c>
      <c r="F266">
        <v>85</v>
      </c>
      <c r="G266">
        <v>-1</v>
      </c>
      <c r="H266">
        <v>3</v>
      </c>
    </row>
    <row r="267" spans="1:8" x14ac:dyDescent="0.25">
      <c r="A267" t="s">
        <v>538</v>
      </c>
      <c r="B267" s="7">
        <v>43420</v>
      </c>
      <c r="C267" t="s">
        <v>539</v>
      </c>
      <c r="D267" t="s">
        <v>58</v>
      </c>
      <c r="E267" t="s">
        <v>59</v>
      </c>
      <c r="F267">
        <v>51</v>
      </c>
      <c r="G267">
        <v>14</v>
      </c>
      <c r="H267">
        <v>2</v>
      </c>
    </row>
    <row r="268" spans="1:8" x14ac:dyDescent="0.25">
      <c r="A268" t="s">
        <v>540</v>
      </c>
      <c r="B268" s="7">
        <v>43421</v>
      </c>
      <c r="C268" t="s">
        <v>430</v>
      </c>
      <c r="D268" t="s">
        <v>62</v>
      </c>
      <c r="E268" t="s">
        <v>63</v>
      </c>
      <c r="F268">
        <v>434</v>
      </c>
      <c r="G268">
        <v>52</v>
      </c>
      <c r="H268">
        <v>13</v>
      </c>
    </row>
    <row r="269" spans="1:8" x14ac:dyDescent="0.25">
      <c r="A269" t="s">
        <v>541</v>
      </c>
      <c r="B269" s="7">
        <v>43422</v>
      </c>
      <c r="C269" t="s">
        <v>542</v>
      </c>
      <c r="D269" t="s">
        <v>66</v>
      </c>
      <c r="E269" t="s">
        <v>66</v>
      </c>
      <c r="F269">
        <v>1350</v>
      </c>
      <c r="G269">
        <v>278</v>
      </c>
      <c r="H269">
        <v>5</v>
      </c>
    </row>
    <row r="270" spans="1:8" x14ac:dyDescent="0.25">
      <c r="A270" t="s">
        <v>543</v>
      </c>
      <c r="B270" s="7">
        <v>43423</v>
      </c>
      <c r="C270" t="s">
        <v>544</v>
      </c>
      <c r="D270" t="s">
        <v>69</v>
      </c>
      <c r="E270" t="s">
        <v>70</v>
      </c>
      <c r="F270">
        <v>86</v>
      </c>
      <c r="G270">
        <v>9</v>
      </c>
      <c r="H270">
        <v>3</v>
      </c>
    </row>
    <row r="271" spans="1:8" x14ac:dyDescent="0.25">
      <c r="A271" t="s">
        <v>545</v>
      </c>
      <c r="B271" s="7">
        <v>43424</v>
      </c>
      <c r="C271" t="s">
        <v>302</v>
      </c>
      <c r="D271" t="s">
        <v>73</v>
      </c>
      <c r="E271" t="s">
        <v>74</v>
      </c>
      <c r="F271">
        <v>1385</v>
      </c>
      <c r="G271">
        <v>208</v>
      </c>
      <c r="H271">
        <v>20</v>
      </c>
    </row>
    <row r="272" spans="1:8" x14ac:dyDescent="0.25">
      <c r="A272" t="s">
        <v>546</v>
      </c>
      <c r="B272" s="7">
        <v>43425</v>
      </c>
      <c r="C272" t="s">
        <v>547</v>
      </c>
      <c r="D272" t="s">
        <v>7</v>
      </c>
      <c r="E272" t="s">
        <v>548</v>
      </c>
      <c r="F272">
        <v>118</v>
      </c>
      <c r="G272">
        <v>25</v>
      </c>
      <c r="H272">
        <v>4</v>
      </c>
    </row>
    <row r="273" spans="1:8" x14ac:dyDescent="0.25">
      <c r="A273" t="s">
        <v>549</v>
      </c>
      <c r="B273" s="7">
        <v>43426</v>
      </c>
      <c r="C273" t="s">
        <v>550</v>
      </c>
      <c r="D273" t="s">
        <v>11</v>
      </c>
      <c r="E273" t="s">
        <v>91</v>
      </c>
      <c r="F273">
        <v>57</v>
      </c>
      <c r="G273">
        <v>27</v>
      </c>
      <c r="H273">
        <v>2</v>
      </c>
    </row>
    <row r="274" spans="1:8" x14ac:dyDescent="0.25">
      <c r="A274" t="s">
        <v>551</v>
      </c>
      <c r="B274" s="7">
        <v>43427</v>
      </c>
      <c r="C274" t="s">
        <v>552</v>
      </c>
      <c r="D274" t="s">
        <v>15</v>
      </c>
      <c r="E274" t="s">
        <v>94</v>
      </c>
      <c r="F274">
        <v>1757</v>
      </c>
      <c r="G274">
        <v>455</v>
      </c>
      <c r="H274">
        <v>11</v>
      </c>
    </row>
    <row r="275" spans="1:8" x14ac:dyDescent="0.25">
      <c r="A275" t="s">
        <v>553</v>
      </c>
      <c r="B275" s="7">
        <v>43428</v>
      </c>
      <c r="C275" t="s">
        <v>257</v>
      </c>
      <c r="D275" t="s">
        <v>19</v>
      </c>
      <c r="E275" t="s">
        <v>554</v>
      </c>
      <c r="F275">
        <v>124</v>
      </c>
      <c r="G275">
        <v>54</v>
      </c>
      <c r="H275">
        <v>5</v>
      </c>
    </row>
    <row r="276" spans="1:8" x14ac:dyDescent="0.25">
      <c r="A276" t="s">
        <v>555</v>
      </c>
      <c r="B276" s="7">
        <v>43428</v>
      </c>
      <c r="C276" t="s">
        <v>556</v>
      </c>
      <c r="D276" t="s">
        <v>39</v>
      </c>
      <c r="E276" t="s">
        <v>557</v>
      </c>
      <c r="F276">
        <v>248</v>
      </c>
      <c r="G276">
        <v>8</v>
      </c>
      <c r="H276">
        <v>2</v>
      </c>
    </row>
    <row r="277" spans="1:8" x14ac:dyDescent="0.25">
      <c r="A277" t="s">
        <v>558</v>
      </c>
      <c r="B277" s="7">
        <v>43428</v>
      </c>
      <c r="C277" t="s">
        <v>559</v>
      </c>
      <c r="D277" t="s">
        <v>51</v>
      </c>
      <c r="E277" t="s">
        <v>560</v>
      </c>
      <c r="F277">
        <v>282</v>
      </c>
      <c r="G277">
        <v>14</v>
      </c>
      <c r="H277">
        <v>4</v>
      </c>
    </row>
    <row r="278" spans="1:8" x14ac:dyDescent="0.25">
      <c r="A278" t="s">
        <v>561</v>
      </c>
      <c r="B278" s="7">
        <v>43428</v>
      </c>
      <c r="C278" t="s">
        <v>562</v>
      </c>
      <c r="D278" t="s">
        <v>7</v>
      </c>
      <c r="E278" t="s">
        <v>548</v>
      </c>
      <c r="F278">
        <v>1430</v>
      </c>
      <c r="G278">
        <v>609</v>
      </c>
      <c r="H278">
        <v>9</v>
      </c>
    </row>
    <row r="279" spans="1:8" x14ac:dyDescent="0.25">
      <c r="A279" t="s">
        <v>563</v>
      </c>
      <c r="B279" s="7">
        <v>43428</v>
      </c>
      <c r="C279" t="s">
        <v>564</v>
      </c>
      <c r="D279" t="s">
        <v>11</v>
      </c>
      <c r="E279" t="s">
        <v>91</v>
      </c>
      <c r="F279">
        <v>1895</v>
      </c>
      <c r="G279">
        <v>672</v>
      </c>
      <c r="H279">
        <v>26</v>
      </c>
    </row>
    <row r="280" spans="1:8" x14ac:dyDescent="0.25">
      <c r="A280" t="s">
        <v>565</v>
      </c>
      <c r="B280" s="7">
        <v>43428</v>
      </c>
      <c r="C280" t="s">
        <v>407</v>
      </c>
      <c r="D280" t="s">
        <v>15</v>
      </c>
      <c r="E280" t="s">
        <v>94</v>
      </c>
      <c r="F280">
        <v>57</v>
      </c>
      <c r="G280">
        <v>28</v>
      </c>
      <c r="H280">
        <v>2</v>
      </c>
    </row>
    <row r="281" spans="1:8" x14ac:dyDescent="0.25">
      <c r="A281" t="s">
        <v>566</v>
      </c>
      <c r="B281" s="7">
        <v>43428</v>
      </c>
      <c r="C281" t="s">
        <v>567</v>
      </c>
      <c r="D281" t="s">
        <v>19</v>
      </c>
      <c r="E281" t="s">
        <v>554</v>
      </c>
      <c r="F281">
        <v>108</v>
      </c>
      <c r="G281">
        <v>37</v>
      </c>
      <c r="H281">
        <v>2</v>
      </c>
    </row>
    <row r="282" spans="1:8" x14ac:dyDescent="0.25">
      <c r="A282" t="s">
        <v>568</v>
      </c>
      <c r="B282" s="7">
        <v>43429</v>
      </c>
      <c r="C282" t="s">
        <v>96</v>
      </c>
      <c r="D282" t="s">
        <v>39</v>
      </c>
      <c r="E282" t="s">
        <v>557</v>
      </c>
      <c r="F282">
        <v>5809</v>
      </c>
      <c r="G282">
        <v>400</v>
      </c>
      <c r="H282">
        <v>23</v>
      </c>
    </row>
    <row r="283" spans="1:8" x14ac:dyDescent="0.25">
      <c r="A283" t="s">
        <v>569</v>
      </c>
      <c r="B283" s="7">
        <v>43430</v>
      </c>
      <c r="C283" t="s">
        <v>570</v>
      </c>
      <c r="D283" t="s">
        <v>51</v>
      </c>
      <c r="E283" t="s">
        <v>560</v>
      </c>
      <c r="F283">
        <v>121</v>
      </c>
      <c r="G283">
        <v>19</v>
      </c>
      <c r="H283">
        <v>4</v>
      </c>
    </row>
    <row r="284" spans="1:8" x14ac:dyDescent="0.25">
      <c r="A284" t="s">
        <v>571</v>
      </c>
      <c r="B284" s="7">
        <v>43431</v>
      </c>
      <c r="C284" t="s">
        <v>572</v>
      </c>
      <c r="D284" t="s">
        <v>7</v>
      </c>
      <c r="E284" t="s">
        <v>548</v>
      </c>
      <c r="F284">
        <v>404</v>
      </c>
      <c r="G284">
        <v>80</v>
      </c>
      <c r="H284">
        <v>22</v>
      </c>
    </row>
    <row r="285" spans="1:8" x14ac:dyDescent="0.25">
      <c r="A285" t="s">
        <v>573</v>
      </c>
      <c r="B285" s="7">
        <v>43432</v>
      </c>
      <c r="C285" t="s">
        <v>574</v>
      </c>
      <c r="D285" t="s">
        <v>11</v>
      </c>
      <c r="E285" t="s">
        <v>91</v>
      </c>
      <c r="F285">
        <v>24</v>
      </c>
      <c r="G285">
        <v>2</v>
      </c>
      <c r="H285">
        <v>4</v>
      </c>
    </row>
    <row r="286" spans="1:8" x14ac:dyDescent="0.25">
      <c r="A286" t="s">
        <v>575</v>
      </c>
      <c r="B286" s="7">
        <v>43432</v>
      </c>
      <c r="C286" t="s">
        <v>576</v>
      </c>
      <c r="D286" t="s">
        <v>15</v>
      </c>
      <c r="E286" t="s">
        <v>94</v>
      </c>
      <c r="F286">
        <v>1571</v>
      </c>
      <c r="G286">
        <v>421</v>
      </c>
      <c r="H286">
        <v>13</v>
      </c>
    </row>
    <row r="287" spans="1:8" x14ac:dyDescent="0.25">
      <c r="A287" t="s">
        <v>577</v>
      </c>
      <c r="B287" s="7">
        <v>43432</v>
      </c>
      <c r="C287" t="s">
        <v>578</v>
      </c>
      <c r="D287" t="s">
        <v>19</v>
      </c>
      <c r="E287" t="s">
        <v>554</v>
      </c>
      <c r="F287">
        <v>761</v>
      </c>
      <c r="G287">
        <v>139</v>
      </c>
      <c r="H287">
        <v>13</v>
      </c>
    </row>
    <row r="288" spans="1:8" x14ac:dyDescent="0.25">
      <c r="A288" t="s">
        <v>579</v>
      </c>
      <c r="B288" s="7">
        <v>43435</v>
      </c>
      <c r="C288" t="s">
        <v>580</v>
      </c>
      <c r="D288" t="s">
        <v>39</v>
      </c>
      <c r="E288" t="s">
        <v>557</v>
      </c>
      <c r="F288">
        <v>2208</v>
      </c>
      <c r="G288">
        <v>240</v>
      </c>
      <c r="H288">
        <v>12</v>
      </c>
    </row>
    <row r="289" spans="1:8" x14ac:dyDescent="0.25">
      <c r="A289" t="s">
        <v>581</v>
      </c>
      <c r="B289" s="7">
        <v>43436</v>
      </c>
      <c r="C289" t="s">
        <v>464</v>
      </c>
      <c r="D289" t="s">
        <v>51</v>
      </c>
      <c r="E289" t="s">
        <v>560</v>
      </c>
      <c r="F289">
        <v>887</v>
      </c>
      <c r="G289">
        <v>219</v>
      </c>
      <c r="H289">
        <v>9</v>
      </c>
    </row>
    <row r="290" spans="1:8" x14ac:dyDescent="0.25">
      <c r="A290" t="s">
        <v>582</v>
      </c>
      <c r="B290" s="7">
        <v>43437</v>
      </c>
      <c r="C290" t="s">
        <v>395</v>
      </c>
      <c r="D290" t="s">
        <v>7</v>
      </c>
      <c r="E290" t="s">
        <v>548</v>
      </c>
      <c r="F290">
        <v>264</v>
      </c>
      <c r="G290">
        <v>64</v>
      </c>
      <c r="H290">
        <v>12</v>
      </c>
    </row>
    <row r="291" spans="1:8" x14ac:dyDescent="0.25">
      <c r="A291" t="s">
        <v>583</v>
      </c>
      <c r="B291" s="7">
        <v>43438</v>
      </c>
      <c r="C291" t="s">
        <v>584</v>
      </c>
      <c r="D291" t="s">
        <v>11</v>
      </c>
      <c r="E291" t="s">
        <v>91</v>
      </c>
      <c r="F291">
        <v>465</v>
      </c>
      <c r="G291">
        <v>207</v>
      </c>
      <c r="H291">
        <v>9</v>
      </c>
    </row>
    <row r="292" spans="1:8" x14ac:dyDescent="0.25">
      <c r="A292" t="s">
        <v>585</v>
      </c>
      <c r="B292" s="7">
        <v>43438</v>
      </c>
      <c r="C292" t="s">
        <v>251</v>
      </c>
      <c r="D292" t="s">
        <v>15</v>
      </c>
      <c r="E292" t="s">
        <v>94</v>
      </c>
      <c r="F292">
        <v>243</v>
      </c>
      <c r="G292">
        <v>79</v>
      </c>
      <c r="H292">
        <v>13</v>
      </c>
    </row>
    <row r="293" spans="1:8" x14ac:dyDescent="0.25">
      <c r="A293" t="s">
        <v>586</v>
      </c>
      <c r="B293" s="7">
        <v>43438</v>
      </c>
      <c r="C293" t="s">
        <v>380</v>
      </c>
      <c r="D293" t="s">
        <v>19</v>
      </c>
      <c r="E293" t="s">
        <v>554</v>
      </c>
      <c r="F293">
        <v>139</v>
      </c>
      <c r="G293">
        <v>30</v>
      </c>
      <c r="H293">
        <v>3</v>
      </c>
    </row>
    <row r="294" spans="1:8" x14ac:dyDescent="0.25">
      <c r="A294" t="s">
        <v>587</v>
      </c>
      <c r="B294" s="7">
        <v>43438</v>
      </c>
      <c r="C294" t="s">
        <v>588</v>
      </c>
      <c r="D294" t="s">
        <v>39</v>
      </c>
      <c r="E294" t="s">
        <v>557</v>
      </c>
      <c r="F294">
        <v>1931</v>
      </c>
      <c r="G294">
        <v>376</v>
      </c>
      <c r="H294">
        <v>32</v>
      </c>
    </row>
    <row r="295" spans="1:8" x14ac:dyDescent="0.25">
      <c r="A295" t="s">
        <v>589</v>
      </c>
      <c r="B295" s="7">
        <v>43438</v>
      </c>
      <c r="C295" t="s">
        <v>590</v>
      </c>
      <c r="D295" t="s">
        <v>51</v>
      </c>
      <c r="E295" t="s">
        <v>560</v>
      </c>
      <c r="F295">
        <v>1246</v>
      </c>
      <c r="G295">
        <v>62</v>
      </c>
      <c r="H295">
        <v>3</v>
      </c>
    </row>
    <row r="296" spans="1:8" x14ac:dyDescent="0.25">
      <c r="A296" t="s">
        <v>591</v>
      </c>
      <c r="B296" s="7">
        <v>43438</v>
      </c>
      <c r="C296" t="s">
        <v>592</v>
      </c>
      <c r="D296" t="s">
        <v>7</v>
      </c>
      <c r="E296" t="s">
        <v>548</v>
      </c>
      <c r="F296">
        <v>388</v>
      </c>
      <c r="G296">
        <v>93</v>
      </c>
      <c r="H296">
        <v>2</v>
      </c>
    </row>
    <row r="297" spans="1:8" x14ac:dyDescent="0.25">
      <c r="A297" t="s">
        <v>593</v>
      </c>
      <c r="B297" s="7">
        <v>43439</v>
      </c>
      <c r="C297" t="s">
        <v>320</v>
      </c>
      <c r="D297" t="s">
        <v>11</v>
      </c>
      <c r="E297" t="s">
        <v>91</v>
      </c>
      <c r="F297">
        <v>755</v>
      </c>
      <c r="G297">
        <v>190</v>
      </c>
      <c r="H297">
        <v>25</v>
      </c>
    </row>
    <row r="298" spans="1:8" x14ac:dyDescent="0.25">
      <c r="A298" t="s">
        <v>594</v>
      </c>
      <c r="B298" s="7">
        <v>43440</v>
      </c>
      <c r="C298" t="s">
        <v>464</v>
      </c>
      <c r="D298" t="s">
        <v>15</v>
      </c>
      <c r="E298" t="s">
        <v>94</v>
      </c>
      <c r="F298">
        <v>834</v>
      </c>
      <c r="G298">
        <v>239</v>
      </c>
      <c r="H298">
        <v>17</v>
      </c>
    </row>
    <row r="299" spans="1:8" x14ac:dyDescent="0.25">
      <c r="A299" t="s">
        <v>595</v>
      </c>
      <c r="B299" s="7">
        <v>43441</v>
      </c>
      <c r="C299" t="s">
        <v>395</v>
      </c>
      <c r="D299" t="s">
        <v>19</v>
      </c>
      <c r="E299" t="s">
        <v>554</v>
      </c>
      <c r="F299">
        <v>2866</v>
      </c>
      <c r="G299">
        <v>394</v>
      </c>
      <c r="H299">
        <v>24</v>
      </c>
    </row>
    <row r="300" spans="1:8" x14ac:dyDescent="0.25">
      <c r="A300" t="s">
        <v>596</v>
      </c>
      <c r="B300" s="7">
        <v>43442</v>
      </c>
      <c r="C300" t="s">
        <v>597</v>
      </c>
      <c r="D300" t="s">
        <v>39</v>
      </c>
      <c r="E300" t="s">
        <v>557</v>
      </c>
      <c r="F300">
        <v>939</v>
      </c>
      <c r="G300">
        <v>41</v>
      </c>
      <c r="H300">
        <v>9</v>
      </c>
    </row>
    <row r="301" spans="1:8" x14ac:dyDescent="0.25">
      <c r="A301" t="s">
        <v>598</v>
      </c>
      <c r="B301" s="7">
        <v>43443</v>
      </c>
      <c r="C301" t="s">
        <v>523</v>
      </c>
      <c r="D301" t="s">
        <v>51</v>
      </c>
      <c r="E301" t="s">
        <v>560</v>
      </c>
      <c r="F301">
        <v>365</v>
      </c>
      <c r="G301">
        <v>132</v>
      </c>
      <c r="H301">
        <v>8</v>
      </c>
    </row>
    <row r="302" spans="1:8" x14ac:dyDescent="0.25">
      <c r="A302" t="s">
        <v>599</v>
      </c>
      <c r="B302" s="7">
        <v>43444</v>
      </c>
      <c r="C302" t="s">
        <v>600</v>
      </c>
      <c r="D302" t="s">
        <v>7</v>
      </c>
      <c r="E302" t="s">
        <v>548</v>
      </c>
      <c r="F302">
        <v>468</v>
      </c>
      <c r="G302">
        <v>95</v>
      </c>
      <c r="H302">
        <v>10</v>
      </c>
    </row>
    <row r="303" spans="1:8" x14ac:dyDescent="0.25">
      <c r="A303" t="s">
        <v>601</v>
      </c>
      <c r="B303" s="7">
        <v>43444</v>
      </c>
      <c r="C303" t="s">
        <v>602</v>
      </c>
      <c r="D303" t="s">
        <v>11</v>
      </c>
      <c r="E303" t="s">
        <v>91</v>
      </c>
      <c r="F303">
        <v>3003</v>
      </c>
      <c r="G303">
        <v>243</v>
      </c>
      <c r="H303">
        <v>23</v>
      </c>
    </row>
    <row r="304" spans="1:8" x14ac:dyDescent="0.25">
      <c r="A304" t="s">
        <v>603</v>
      </c>
      <c r="B304" s="7">
        <v>43444</v>
      </c>
      <c r="C304" t="s">
        <v>604</v>
      </c>
      <c r="D304" t="s">
        <v>15</v>
      </c>
      <c r="E304" t="s">
        <v>94</v>
      </c>
      <c r="F304">
        <v>1210</v>
      </c>
      <c r="G304">
        <v>287</v>
      </c>
      <c r="H304">
        <v>26</v>
      </c>
    </row>
    <row r="305" spans="1:8" x14ac:dyDescent="0.25">
      <c r="A305" t="s">
        <v>605</v>
      </c>
      <c r="B305" s="7">
        <v>43444</v>
      </c>
      <c r="C305" t="s">
        <v>448</v>
      </c>
      <c r="D305" t="s">
        <v>606</v>
      </c>
      <c r="E305" t="s">
        <v>606</v>
      </c>
      <c r="F305">
        <v>954</v>
      </c>
      <c r="G305">
        <v>143</v>
      </c>
      <c r="H305">
        <v>4</v>
      </c>
    </row>
    <row r="306" spans="1:8" x14ac:dyDescent="0.25">
      <c r="A306" t="s">
        <v>607</v>
      </c>
      <c r="B306" s="7">
        <v>43445</v>
      </c>
      <c r="C306" t="s">
        <v>608</v>
      </c>
      <c r="D306" t="s">
        <v>15</v>
      </c>
      <c r="E306" t="s">
        <v>606</v>
      </c>
      <c r="F306">
        <v>152</v>
      </c>
      <c r="G306">
        <v>50</v>
      </c>
      <c r="H306">
        <v>6</v>
      </c>
    </row>
    <row r="307" spans="1:8" x14ac:dyDescent="0.25">
      <c r="A307" t="s">
        <v>609</v>
      </c>
      <c r="B307" s="7">
        <v>43445</v>
      </c>
      <c r="C307" t="s">
        <v>610</v>
      </c>
      <c r="D307" t="s">
        <v>606</v>
      </c>
      <c r="E307" t="s">
        <v>606</v>
      </c>
      <c r="F307">
        <v>78</v>
      </c>
      <c r="G307">
        <v>27</v>
      </c>
      <c r="H307">
        <v>3</v>
      </c>
    </row>
    <row r="308" spans="1:8" x14ac:dyDescent="0.25">
      <c r="A308" t="s">
        <v>611</v>
      </c>
      <c r="B308" s="7">
        <v>43445</v>
      </c>
      <c r="C308" t="s">
        <v>612</v>
      </c>
      <c r="D308" t="s">
        <v>15</v>
      </c>
      <c r="E308" t="s">
        <v>16</v>
      </c>
      <c r="F308">
        <v>30</v>
      </c>
      <c r="G308">
        <v>11</v>
      </c>
      <c r="H308">
        <v>5</v>
      </c>
    </row>
    <row r="309" spans="1:8" x14ac:dyDescent="0.25">
      <c r="A309" t="s">
        <v>613</v>
      </c>
      <c r="B309" s="7">
        <v>43446</v>
      </c>
      <c r="C309" t="s">
        <v>614</v>
      </c>
      <c r="D309" t="s">
        <v>606</v>
      </c>
      <c r="E309" t="s">
        <v>606</v>
      </c>
      <c r="F309">
        <v>179</v>
      </c>
      <c r="G309">
        <v>25</v>
      </c>
      <c r="H309">
        <v>5</v>
      </c>
    </row>
    <row r="310" spans="1:8" x14ac:dyDescent="0.25">
      <c r="A310" t="s">
        <v>615</v>
      </c>
      <c r="B310" s="7">
        <v>43447</v>
      </c>
      <c r="C310" t="s">
        <v>616</v>
      </c>
      <c r="D310" t="s">
        <v>15</v>
      </c>
      <c r="E310" t="s">
        <v>606</v>
      </c>
      <c r="F310">
        <v>2233</v>
      </c>
      <c r="G310">
        <v>450</v>
      </c>
      <c r="H310">
        <v>16</v>
      </c>
    </row>
    <row r="311" spans="1:8" x14ac:dyDescent="0.25">
      <c r="A311" t="s">
        <v>617</v>
      </c>
      <c r="B311" s="7">
        <v>43448</v>
      </c>
      <c r="C311" t="s">
        <v>618</v>
      </c>
      <c r="D311" t="s">
        <v>606</v>
      </c>
      <c r="E311" t="s">
        <v>606</v>
      </c>
      <c r="F311">
        <v>3574</v>
      </c>
      <c r="G311">
        <v>-265</v>
      </c>
      <c r="H311">
        <v>29</v>
      </c>
    </row>
    <row r="312" spans="1:8" x14ac:dyDescent="0.25">
      <c r="A312" t="s">
        <v>619</v>
      </c>
      <c r="B312" s="7">
        <v>43449</v>
      </c>
      <c r="C312" t="s">
        <v>620</v>
      </c>
      <c r="D312" t="s">
        <v>15</v>
      </c>
      <c r="E312" t="s">
        <v>16</v>
      </c>
      <c r="F312">
        <v>40</v>
      </c>
      <c r="G312">
        <v>15</v>
      </c>
      <c r="H312">
        <v>1</v>
      </c>
    </row>
    <row r="313" spans="1:8" x14ac:dyDescent="0.25">
      <c r="A313" t="s">
        <v>621</v>
      </c>
      <c r="B313" s="7">
        <v>43450</v>
      </c>
      <c r="C313" t="s">
        <v>622</v>
      </c>
      <c r="D313" t="s">
        <v>606</v>
      </c>
      <c r="E313" t="s">
        <v>606</v>
      </c>
      <c r="F313">
        <v>102</v>
      </c>
      <c r="G313">
        <v>11</v>
      </c>
      <c r="H313">
        <v>6</v>
      </c>
    </row>
    <row r="314" spans="1:8" x14ac:dyDescent="0.25">
      <c r="A314" t="s">
        <v>623</v>
      </c>
      <c r="B314" s="7">
        <v>43451</v>
      </c>
      <c r="C314" t="s">
        <v>624</v>
      </c>
      <c r="D314" t="s">
        <v>15</v>
      </c>
      <c r="E314" t="s">
        <v>606</v>
      </c>
      <c r="F314">
        <v>103</v>
      </c>
      <c r="G314">
        <v>21</v>
      </c>
      <c r="H314">
        <v>7</v>
      </c>
    </row>
    <row r="315" spans="1:8" x14ac:dyDescent="0.25">
      <c r="A315" t="s">
        <v>625</v>
      </c>
      <c r="B315" s="7">
        <v>43452</v>
      </c>
      <c r="C315" t="s">
        <v>626</v>
      </c>
      <c r="D315" t="s">
        <v>606</v>
      </c>
      <c r="E315" t="s">
        <v>606</v>
      </c>
      <c r="F315">
        <v>585</v>
      </c>
      <c r="G315">
        <v>165</v>
      </c>
      <c r="H315">
        <v>6</v>
      </c>
    </row>
    <row r="316" spans="1:8" x14ac:dyDescent="0.25">
      <c r="A316" t="s">
        <v>627</v>
      </c>
      <c r="B316" s="7">
        <v>43453</v>
      </c>
      <c r="C316" t="s">
        <v>628</v>
      </c>
      <c r="D316" t="s">
        <v>51</v>
      </c>
      <c r="E316" t="s">
        <v>560</v>
      </c>
      <c r="F316">
        <v>277</v>
      </c>
      <c r="G316">
        <v>3</v>
      </c>
      <c r="H316">
        <v>1</v>
      </c>
    </row>
    <row r="317" spans="1:8" x14ac:dyDescent="0.25">
      <c r="A317" t="s">
        <v>629</v>
      </c>
      <c r="B317" s="7">
        <v>43454</v>
      </c>
      <c r="C317" t="s">
        <v>630</v>
      </c>
      <c r="D317" t="s">
        <v>7</v>
      </c>
      <c r="E317" t="s">
        <v>548</v>
      </c>
      <c r="F317">
        <v>80</v>
      </c>
      <c r="G317">
        <v>26</v>
      </c>
      <c r="H317">
        <v>9</v>
      </c>
    </row>
    <row r="318" spans="1:8" x14ac:dyDescent="0.25">
      <c r="A318" t="s">
        <v>631</v>
      </c>
      <c r="B318" s="7">
        <v>43455</v>
      </c>
      <c r="C318" t="s">
        <v>108</v>
      </c>
      <c r="D318" t="s">
        <v>11</v>
      </c>
      <c r="E318" t="s">
        <v>91</v>
      </c>
      <c r="F318">
        <v>100</v>
      </c>
      <c r="G318">
        <v>12</v>
      </c>
      <c r="H318">
        <v>2</v>
      </c>
    </row>
    <row r="319" spans="1:8" x14ac:dyDescent="0.25">
      <c r="A319" t="s">
        <v>632</v>
      </c>
      <c r="B319" s="7">
        <v>43456</v>
      </c>
      <c r="C319" t="s">
        <v>633</v>
      </c>
      <c r="D319" t="s">
        <v>15</v>
      </c>
      <c r="E319" t="s">
        <v>94</v>
      </c>
      <c r="F319">
        <v>244</v>
      </c>
      <c r="G319">
        <v>122</v>
      </c>
      <c r="H319">
        <v>5</v>
      </c>
    </row>
    <row r="320" spans="1:8" x14ac:dyDescent="0.25">
      <c r="A320" t="s">
        <v>634</v>
      </c>
      <c r="B320" s="7">
        <v>43457</v>
      </c>
      <c r="C320" t="s">
        <v>635</v>
      </c>
      <c r="D320" t="s">
        <v>19</v>
      </c>
      <c r="E320" t="s">
        <v>554</v>
      </c>
      <c r="F320">
        <v>3350</v>
      </c>
      <c r="G320">
        <v>501</v>
      </c>
      <c r="H320">
        <v>23</v>
      </c>
    </row>
    <row r="321" spans="1:8" x14ac:dyDescent="0.25">
      <c r="A321" t="s">
        <v>636</v>
      </c>
      <c r="B321" s="7">
        <v>43458</v>
      </c>
      <c r="C321" t="s">
        <v>637</v>
      </c>
      <c r="D321" t="s">
        <v>39</v>
      </c>
      <c r="E321" t="s">
        <v>557</v>
      </c>
      <c r="F321">
        <v>100</v>
      </c>
      <c r="G321">
        <v>7</v>
      </c>
      <c r="H321">
        <v>2</v>
      </c>
    </row>
    <row r="322" spans="1:8" x14ac:dyDescent="0.25">
      <c r="A322" t="s">
        <v>638</v>
      </c>
      <c r="B322" s="7">
        <v>43459</v>
      </c>
      <c r="C322" t="s">
        <v>639</v>
      </c>
      <c r="D322" t="s">
        <v>51</v>
      </c>
      <c r="E322" t="s">
        <v>560</v>
      </c>
      <c r="F322">
        <v>325</v>
      </c>
      <c r="G322">
        <v>-67</v>
      </c>
      <c r="H322">
        <v>12</v>
      </c>
    </row>
    <row r="323" spans="1:8" x14ac:dyDescent="0.25">
      <c r="A323" t="s">
        <v>640</v>
      </c>
      <c r="B323" s="7">
        <v>43460</v>
      </c>
      <c r="C323" t="s">
        <v>641</v>
      </c>
      <c r="D323" t="s">
        <v>7</v>
      </c>
      <c r="E323" t="s">
        <v>548</v>
      </c>
      <c r="F323">
        <v>52</v>
      </c>
      <c r="G323">
        <v>18</v>
      </c>
      <c r="H323">
        <v>2</v>
      </c>
    </row>
    <row r="324" spans="1:8" x14ac:dyDescent="0.25">
      <c r="A324" t="s">
        <v>642</v>
      </c>
      <c r="B324" s="7">
        <v>43461</v>
      </c>
      <c r="C324" t="s">
        <v>643</v>
      </c>
      <c r="D324" t="s">
        <v>11</v>
      </c>
      <c r="E324" t="s">
        <v>91</v>
      </c>
      <c r="F324">
        <v>4836</v>
      </c>
      <c r="G324">
        <v>966</v>
      </c>
      <c r="H324">
        <v>13</v>
      </c>
    </row>
    <row r="325" spans="1:8" x14ac:dyDescent="0.25">
      <c r="A325" t="s">
        <v>644</v>
      </c>
      <c r="B325" s="7">
        <v>43462</v>
      </c>
      <c r="C325" t="s">
        <v>645</v>
      </c>
      <c r="D325" t="s">
        <v>27</v>
      </c>
      <c r="E325" t="s">
        <v>28</v>
      </c>
      <c r="F325">
        <v>148</v>
      </c>
      <c r="G325">
        <v>54</v>
      </c>
      <c r="H325">
        <v>2</v>
      </c>
    </row>
    <row r="326" spans="1:8" x14ac:dyDescent="0.25">
      <c r="A326" t="s">
        <v>646</v>
      </c>
      <c r="B326" s="7">
        <v>43463</v>
      </c>
      <c r="C326" t="s">
        <v>160</v>
      </c>
      <c r="D326" t="s">
        <v>11</v>
      </c>
      <c r="E326" t="s">
        <v>91</v>
      </c>
      <c r="F326">
        <v>1569</v>
      </c>
      <c r="G326">
        <v>-15</v>
      </c>
      <c r="H326">
        <v>7</v>
      </c>
    </row>
    <row r="327" spans="1:8" x14ac:dyDescent="0.25">
      <c r="A327" t="s">
        <v>647</v>
      </c>
      <c r="B327" s="7">
        <v>43464</v>
      </c>
      <c r="C327" t="s">
        <v>648</v>
      </c>
      <c r="D327" t="s">
        <v>15</v>
      </c>
      <c r="E327" t="s">
        <v>94</v>
      </c>
      <c r="F327">
        <v>57</v>
      </c>
      <c r="G327">
        <v>6</v>
      </c>
      <c r="H327">
        <v>5</v>
      </c>
    </row>
    <row r="328" spans="1:8" x14ac:dyDescent="0.25">
      <c r="A328" t="s">
        <v>649</v>
      </c>
      <c r="B328" s="7">
        <v>43465</v>
      </c>
      <c r="C328" t="s">
        <v>190</v>
      </c>
      <c r="D328" t="s">
        <v>39</v>
      </c>
      <c r="E328" t="s">
        <v>40</v>
      </c>
      <c r="F328">
        <v>200</v>
      </c>
      <c r="G328">
        <v>7</v>
      </c>
      <c r="H328">
        <v>4</v>
      </c>
    </row>
    <row r="329" spans="1:8" x14ac:dyDescent="0.25">
      <c r="A329" t="s">
        <v>650</v>
      </c>
      <c r="B329" s="7">
        <v>43466</v>
      </c>
      <c r="C329" t="s">
        <v>651</v>
      </c>
      <c r="D329" t="s">
        <v>43</v>
      </c>
      <c r="E329" t="s">
        <v>44</v>
      </c>
      <c r="F329">
        <v>147</v>
      </c>
      <c r="G329">
        <v>25</v>
      </c>
      <c r="H329">
        <v>4</v>
      </c>
    </row>
    <row r="330" spans="1:8" x14ac:dyDescent="0.25">
      <c r="A330" t="s">
        <v>652</v>
      </c>
      <c r="B330" s="7">
        <v>43467</v>
      </c>
      <c r="C330" t="s">
        <v>653</v>
      </c>
      <c r="D330" t="s">
        <v>47</v>
      </c>
      <c r="E330" t="s">
        <v>48</v>
      </c>
      <c r="F330">
        <v>1678</v>
      </c>
      <c r="G330">
        <v>316</v>
      </c>
      <c r="H330">
        <v>9</v>
      </c>
    </row>
    <row r="331" spans="1:8" x14ac:dyDescent="0.25">
      <c r="A331" t="s">
        <v>654</v>
      </c>
      <c r="B331" s="7">
        <v>43468</v>
      </c>
      <c r="C331" t="s">
        <v>655</v>
      </c>
      <c r="D331" t="s">
        <v>51</v>
      </c>
      <c r="E331" t="s">
        <v>52</v>
      </c>
      <c r="F331">
        <v>1397</v>
      </c>
      <c r="G331">
        <v>173</v>
      </c>
      <c r="H331">
        <v>28</v>
      </c>
    </row>
    <row r="332" spans="1:8" x14ac:dyDescent="0.25">
      <c r="A332" t="s">
        <v>656</v>
      </c>
      <c r="B332" s="7">
        <v>43469</v>
      </c>
      <c r="C332" t="s">
        <v>657</v>
      </c>
      <c r="D332" t="s">
        <v>11</v>
      </c>
      <c r="E332" t="s">
        <v>91</v>
      </c>
      <c r="F332">
        <v>73</v>
      </c>
      <c r="G332">
        <v>-36</v>
      </c>
      <c r="H332">
        <v>3</v>
      </c>
    </row>
    <row r="333" spans="1:8" x14ac:dyDescent="0.25">
      <c r="A333" t="s">
        <v>658</v>
      </c>
      <c r="B333" s="7">
        <v>43469</v>
      </c>
      <c r="C333" t="s">
        <v>659</v>
      </c>
      <c r="D333" t="s">
        <v>15</v>
      </c>
      <c r="E333" t="s">
        <v>94</v>
      </c>
      <c r="F333">
        <v>71</v>
      </c>
      <c r="G333">
        <v>-14</v>
      </c>
      <c r="H333">
        <v>4</v>
      </c>
    </row>
    <row r="334" spans="1:8" x14ac:dyDescent="0.25">
      <c r="A334" t="s">
        <v>660</v>
      </c>
      <c r="B334" s="7">
        <v>43469</v>
      </c>
      <c r="C334" t="s">
        <v>661</v>
      </c>
      <c r="D334" t="s">
        <v>11</v>
      </c>
      <c r="E334" t="s">
        <v>91</v>
      </c>
      <c r="F334">
        <v>700</v>
      </c>
      <c r="G334">
        <v>-556</v>
      </c>
      <c r="H334">
        <v>11</v>
      </c>
    </row>
    <row r="335" spans="1:8" x14ac:dyDescent="0.25">
      <c r="A335" t="s">
        <v>662</v>
      </c>
      <c r="B335" s="7">
        <v>43469</v>
      </c>
      <c r="C335" t="s">
        <v>663</v>
      </c>
      <c r="D335" t="s">
        <v>15</v>
      </c>
      <c r="E335" t="s">
        <v>94</v>
      </c>
      <c r="F335">
        <v>105</v>
      </c>
      <c r="G335">
        <v>33</v>
      </c>
      <c r="H335">
        <v>6</v>
      </c>
    </row>
    <row r="336" spans="1:8" x14ac:dyDescent="0.25">
      <c r="A336" t="s">
        <v>664</v>
      </c>
      <c r="B336" s="7">
        <v>43469</v>
      </c>
      <c r="C336" t="s">
        <v>665</v>
      </c>
      <c r="D336" t="s">
        <v>69</v>
      </c>
      <c r="E336" t="s">
        <v>70</v>
      </c>
      <c r="F336">
        <v>1969</v>
      </c>
      <c r="G336">
        <v>512</v>
      </c>
      <c r="H336">
        <v>10</v>
      </c>
    </row>
    <row r="337" spans="1:8" x14ac:dyDescent="0.25">
      <c r="A337" t="s">
        <v>666</v>
      </c>
      <c r="B337" s="7">
        <v>43470</v>
      </c>
      <c r="C337" t="s">
        <v>667</v>
      </c>
      <c r="D337" t="s">
        <v>51</v>
      </c>
      <c r="E337" t="s">
        <v>52</v>
      </c>
      <c r="F337">
        <v>61</v>
      </c>
      <c r="G337">
        <v>25</v>
      </c>
      <c r="H337">
        <v>4</v>
      </c>
    </row>
    <row r="338" spans="1:8" x14ac:dyDescent="0.25">
      <c r="A338" t="s">
        <v>668</v>
      </c>
      <c r="B338" s="7">
        <v>43470</v>
      </c>
      <c r="C338" t="s">
        <v>430</v>
      </c>
      <c r="D338" t="s">
        <v>55</v>
      </c>
      <c r="E338" t="s">
        <v>52</v>
      </c>
      <c r="F338">
        <v>1101</v>
      </c>
      <c r="G338">
        <v>352</v>
      </c>
      <c r="H338">
        <v>3</v>
      </c>
    </row>
    <row r="339" spans="1:8" x14ac:dyDescent="0.25">
      <c r="A339" t="s">
        <v>669</v>
      </c>
      <c r="B339" s="7">
        <v>43470</v>
      </c>
      <c r="C339" t="s">
        <v>661</v>
      </c>
      <c r="D339" t="s">
        <v>58</v>
      </c>
      <c r="E339" t="s">
        <v>59</v>
      </c>
      <c r="F339">
        <v>120</v>
      </c>
      <c r="G339">
        <v>26</v>
      </c>
      <c r="H339">
        <v>5</v>
      </c>
    </row>
    <row r="340" spans="1:8" x14ac:dyDescent="0.25">
      <c r="A340" t="s">
        <v>670</v>
      </c>
      <c r="B340" s="7">
        <v>43470</v>
      </c>
      <c r="C340" t="s">
        <v>671</v>
      </c>
      <c r="D340" t="s">
        <v>62</v>
      </c>
      <c r="E340" t="s">
        <v>63</v>
      </c>
      <c r="F340">
        <v>666</v>
      </c>
      <c r="G340">
        <v>92</v>
      </c>
      <c r="H340">
        <v>9</v>
      </c>
    </row>
    <row r="341" spans="1:8" x14ac:dyDescent="0.25">
      <c r="A341" t="s">
        <v>672</v>
      </c>
      <c r="B341" s="7">
        <v>43471</v>
      </c>
      <c r="C341" t="s">
        <v>673</v>
      </c>
      <c r="D341" t="s">
        <v>66</v>
      </c>
      <c r="E341" t="s">
        <v>66</v>
      </c>
      <c r="F341">
        <v>114</v>
      </c>
      <c r="G341">
        <v>7</v>
      </c>
      <c r="H341">
        <v>8</v>
      </c>
    </row>
    <row r="342" spans="1:8" x14ac:dyDescent="0.25">
      <c r="A342" t="s">
        <v>674</v>
      </c>
      <c r="B342" s="7">
        <v>43472</v>
      </c>
      <c r="C342" t="s">
        <v>675</v>
      </c>
      <c r="D342" t="s">
        <v>69</v>
      </c>
      <c r="E342" t="s">
        <v>70</v>
      </c>
      <c r="F342">
        <v>177</v>
      </c>
      <c r="G342">
        <v>41</v>
      </c>
      <c r="H342">
        <v>4</v>
      </c>
    </row>
    <row r="343" spans="1:8" x14ac:dyDescent="0.25">
      <c r="A343" t="s">
        <v>676</v>
      </c>
      <c r="B343" s="7">
        <v>43473</v>
      </c>
      <c r="C343" t="s">
        <v>457</v>
      </c>
      <c r="D343" t="s">
        <v>73</v>
      </c>
      <c r="E343" t="s">
        <v>74</v>
      </c>
      <c r="F343">
        <v>646</v>
      </c>
      <c r="G343">
        <v>-23</v>
      </c>
      <c r="H343">
        <v>2</v>
      </c>
    </row>
    <row r="344" spans="1:8" x14ac:dyDescent="0.25">
      <c r="A344" t="s">
        <v>677</v>
      </c>
      <c r="B344" s="7">
        <v>43474</v>
      </c>
      <c r="C344" t="s">
        <v>678</v>
      </c>
      <c r="D344" t="s">
        <v>7</v>
      </c>
      <c r="E344" t="s">
        <v>8</v>
      </c>
      <c r="F344">
        <v>1907</v>
      </c>
      <c r="G344">
        <v>420</v>
      </c>
      <c r="H344">
        <v>22</v>
      </c>
    </row>
    <row r="345" spans="1:8" x14ac:dyDescent="0.25">
      <c r="A345" t="s">
        <v>679</v>
      </c>
      <c r="B345" s="7">
        <v>43475</v>
      </c>
      <c r="C345" t="s">
        <v>680</v>
      </c>
      <c r="D345" t="s">
        <v>11</v>
      </c>
      <c r="E345" t="s">
        <v>12</v>
      </c>
      <c r="F345">
        <v>169</v>
      </c>
      <c r="G345">
        <v>38</v>
      </c>
      <c r="H345">
        <v>3</v>
      </c>
    </row>
    <row r="346" spans="1:8" x14ac:dyDescent="0.25">
      <c r="A346" t="s">
        <v>681</v>
      </c>
      <c r="B346" s="7">
        <v>43476</v>
      </c>
      <c r="C346" t="s">
        <v>682</v>
      </c>
      <c r="D346" t="s">
        <v>15</v>
      </c>
      <c r="E346" t="s">
        <v>94</v>
      </c>
      <c r="F346">
        <v>1133</v>
      </c>
      <c r="G346">
        <v>-9</v>
      </c>
      <c r="H346">
        <v>10</v>
      </c>
    </row>
    <row r="347" spans="1:8" x14ac:dyDescent="0.25">
      <c r="A347" t="s">
        <v>683</v>
      </c>
      <c r="B347" s="7">
        <v>43477</v>
      </c>
      <c r="C347" t="s">
        <v>550</v>
      </c>
      <c r="D347" t="s">
        <v>73</v>
      </c>
      <c r="E347" t="s">
        <v>74</v>
      </c>
      <c r="F347">
        <v>146</v>
      </c>
      <c r="G347">
        <v>7</v>
      </c>
      <c r="H347">
        <v>2</v>
      </c>
    </row>
    <row r="348" spans="1:8" x14ac:dyDescent="0.25">
      <c r="A348" t="s">
        <v>684</v>
      </c>
      <c r="B348" s="7">
        <v>43478</v>
      </c>
      <c r="C348" t="s">
        <v>685</v>
      </c>
      <c r="D348" t="s">
        <v>7</v>
      </c>
      <c r="E348" t="s">
        <v>8</v>
      </c>
      <c r="F348">
        <v>497</v>
      </c>
      <c r="G348">
        <v>68</v>
      </c>
      <c r="H348">
        <v>8</v>
      </c>
    </row>
    <row r="349" spans="1:8" x14ac:dyDescent="0.25">
      <c r="A349" t="s">
        <v>686</v>
      </c>
      <c r="B349" s="7">
        <v>43478</v>
      </c>
      <c r="C349" t="s">
        <v>687</v>
      </c>
      <c r="D349" t="s">
        <v>11</v>
      </c>
      <c r="E349" t="s">
        <v>12</v>
      </c>
      <c r="F349">
        <v>152</v>
      </c>
      <c r="G349">
        <v>23</v>
      </c>
      <c r="H349">
        <v>3</v>
      </c>
    </row>
    <row r="350" spans="1:8" x14ac:dyDescent="0.25">
      <c r="A350" t="s">
        <v>688</v>
      </c>
      <c r="B350" s="7">
        <v>43478</v>
      </c>
      <c r="C350" t="s">
        <v>689</v>
      </c>
      <c r="D350" t="s">
        <v>11</v>
      </c>
      <c r="E350" t="s">
        <v>91</v>
      </c>
      <c r="F350">
        <v>315</v>
      </c>
      <c r="G350">
        <v>77</v>
      </c>
      <c r="H350">
        <v>8</v>
      </c>
    </row>
    <row r="351" spans="1:8" x14ac:dyDescent="0.25">
      <c r="A351" t="s">
        <v>690</v>
      </c>
      <c r="B351" s="7">
        <v>43478</v>
      </c>
      <c r="C351" t="s">
        <v>160</v>
      </c>
      <c r="D351" t="s">
        <v>15</v>
      </c>
      <c r="E351" t="s">
        <v>94</v>
      </c>
      <c r="F351">
        <v>3211</v>
      </c>
      <c r="G351">
        <v>268</v>
      </c>
      <c r="H351">
        <v>45</v>
      </c>
    </row>
    <row r="352" spans="1:8" x14ac:dyDescent="0.25">
      <c r="A352" t="s">
        <v>691</v>
      </c>
      <c r="B352" s="7">
        <v>43478</v>
      </c>
      <c r="C352" t="s">
        <v>692</v>
      </c>
      <c r="D352" t="s">
        <v>23</v>
      </c>
      <c r="E352" t="s">
        <v>24</v>
      </c>
      <c r="F352">
        <v>1782</v>
      </c>
      <c r="G352">
        <v>516</v>
      </c>
      <c r="H352">
        <v>29</v>
      </c>
    </row>
    <row r="353" spans="1:8" x14ac:dyDescent="0.25">
      <c r="A353" t="s">
        <v>693</v>
      </c>
      <c r="B353" s="7">
        <v>43478</v>
      </c>
      <c r="C353" t="s">
        <v>152</v>
      </c>
      <c r="D353" t="s">
        <v>15</v>
      </c>
      <c r="E353" t="s">
        <v>94</v>
      </c>
      <c r="F353">
        <v>1752</v>
      </c>
      <c r="G353">
        <v>295</v>
      </c>
      <c r="H353">
        <v>31</v>
      </c>
    </row>
    <row r="354" spans="1:8" x14ac:dyDescent="0.25">
      <c r="A354" t="s">
        <v>694</v>
      </c>
      <c r="B354" s="7">
        <v>43479</v>
      </c>
      <c r="C354" t="s">
        <v>204</v>
      </c>
      <c r="D354" t="s">
        <v>73</v>
      </c>
      <c r="E354" t="s">
        <v>74</v>
      </c>
      <c r="F354">
        <v>2567</v>
      </c>
      <c r="G354">
        <v>391</v>
      </c>
      <c r="H354">
        <v>37</v>
      </c>
    </row>
    <row r="355" spans="1:8" x14ac:dyDescent="0.25">
      <c r="A355" t="s">
        <v>695</v>
      </c>
      <c r="B355" s="7">
        <v>43479</v>
      </c>
      <c r="C355" t="s">
        <v>696</v>
      </c>
      <c r="D355" t="s">
        <v>7</v>
      </c>
      <c r="E355" t="s">
        <v>8</v>
      </c>
      <c r="F355">
        <v>2017</v>
      </c>
      <c r="G355">
        <v>131</v>
      </c>
      <c r="H355">
        <v>20</v>
      </c>
    </row>
    <row r="356" spans="1:8" x14ac:dyDescent="0.25">
      <c r="A356" t="s">
        <v>697</v>
      </c>
      <c r="B356" s="7">
        <v>43481</v>
      </c>
      <c r="C356" t="s">
        <v>349</v>
      </c>
      <c r="D356" t="s">
        <v>11</v>
      </c>
      <c r="E356" t="s">
        <v>12</v>
      </c>
      <c r="F356">
        <v>6339</v>
      </c>
      <c r="G356">
        <v>669</v>
      </c>
      <c r="H356">
        <v>46</v>
      </c>
    </row>
    <row r="357" spans="1:8" x14ac:dyDescent="0.25">
      <c r="A357" t="s">
        <v>698</v>
      </c>
      <c r="B357" s="7">
        <v>43482</v>
      </c>
      <c r="C357" t="s">
        <v>190</v>
      </c>
      <c r="D357" t="s">
        <v>11</v>
      </c>
      <c r="E357" t="s">
        <v>91</v>
      </c>
      <c r="F357">
        <v>795</v>
      </c>
      <c r="G357">
        <v>67</v>
      </c>
      <c r="H357">
        <v>15</v>
      </c>
    </row>
    <row r="358" spans="1:8" x14ac:dyDescent="0.25">
      <c r="A358" t="s">
        <v>699</v>
      </c>
      <c r="B358" s="7">
        <v>43483</v>
      </c>
      <c r="C358" t="s">
        <v>188</v>
      </c>
      <c r="D358" t="s">
        <v>15</v>
      </c>
      <c r="E358" t="s">
        <v>94</v>
      </c>
      <c r="F358">
        <v>1320</v>
      </c>
      <c r="G358">
        <v>62</v>
      </c>
      <c r="H358">
        <v>13</v>
      </c>
    </row>
    <row r="359" spans="1:8" x14ac:dyDescent="0.25">
      <c r="A359" t="s">
        <v>700</v>
      </c>
      <c r="B359" s="7">
        <v>43483</v>
      </c>
      <c r="C359" t="s">
        <v>701</v>
      </c>
      <c r="D359" t="s">
        <v>23</v>
      </c>
      <c r="E359" t="s">
        <v>24</v>
      </c>
      <c r="F359">
        <v>465</v>
      </c>
      <c r="G359">
        <v>57</v>
      </c>
      <c r="H359">
        <v>5</v>
      </c>
    </row>
    <row r="360" spans="1:8" x14ac:dyDescent="0.25">
      <c r="A360" t="s">
        <v>702</v>
      </c>
      <c r="B360" s="7">
        <v>43483</v>
      </c>
      <c r="C360" t="s">
        <v>703</v>
      </c>
      <c r="D360" t="s">
        <v>15</v>
      </c>
      <c r="E360" t="s">
        <v>94</v>
      </c>
      <c r="F360">
        <v>2268</v>
      </c>
      <c r="G360">
        <v>627</v>
      </c>
      <c r="H360">
        <v>30</v>
      </c>
    </row>
    <row r="361" spans="1:8" x14ac:dyDescent="0.25">
      <c r="A361" t="s">
        <v>704</v>
      </c>
      <c r="B361" s="7">
        <v>43483</v>
      </c>
      <c r="C361" t="s">
        <v>190</v>
      </c>
      <c r="D361" t="s">
        <v>73</v>
      </c>
      <c r="E361" t="s">
        <v>74</v>
      </c>
      <c r="F361">
        <v>171</v>
      </c>
      <c r="G361">
        <v>-140</v>
      </c>
      <c r="H361">
        <v>2</v>
      </c>
    </row>
    <row r="362" spans="1:8" x14ac:dyDescent="0.25">
      <c r="A362" t="s">
        <v>705</v>
      </c>
      <c r="B362" s="7">
        <v>43483</v>
      </c>
      <c r="C362" t="s">
        <v>366</v>
      </c>
      <c r="D362" t="s">
        <v>7</v>
      </c>
      <c r="E362" t="s">
        <v>8</v>
      </c>
      <c r="F362">
        <v>954</v>
      </c>
      <c r="G362">
        <v>154</v>
      </c>
      <c r="H362">
        <v>20</v>
      </c>
    </row>
    <row r="363" spans="1:8" x14ac:dyDescent="0.25">
      <c r="A363" t="s">
        <v>706</v>
      </c>
      <c r="B363" s="7">
        <v>43484</v>
      </c>
      <c r="C363" t="s">
        <v>707</v>
      </c>
      <c r="D363" t="s">
        <v>11</v>
      </c>
      <c r="E363" t="s">
        <v>12</v>
      </c>
      <c r="F363">
        <v>1116</v>
      </c>
      <c r="G363">
        <v>-22</v>
      </c>
      <c r="H363">
        <v>6</v>
      </c>
    </row>
    <row r="364" spans="1:8" x14ac:dyDescent="0.25">
      <c r="A364" t="s">
        <v>708</v>
      </c>
      <c r="B364" s="7">
        <v>43484</v>
      </c>
      <c r="C364" t="s">
        <v>709</v>
      </c>
      <c r="D364" t="s">
        <v>11</v>
      </c>
      <c r="E364" t="s">
        <v>91</v>
      </c>
      <c r="F364">
        <v>53</v>
      </c>
      <c r="G364">
        <v>8</v>
      </c>
      <c r="H364">
        <v>3</v>
      </c>
    </row>
    <row r="365" spans="1:8" x14ac:dyDescent="0.25">
      <c r="A365" t="s">
        <v>710</v>
      </c>
      <c r="B365" s="7">
        <v>43485</v>
      </c>
      <c r="C365" t="s">
        <v>711</v>
      </c>
      <c r="D365" t="s">
        <v>15</v>
      </c>
      <c r="E365" t="s">
        <v>94</v>
      </c>
      <c r="F365">
        <v>1904</v>
      </c>
      <c r="G365">
        <v>660</v>
      </c>
      <c r="H365">
        <v>23</v>
      </c>
    </row>
    <row r="366" spans="1:8" x14ac:dyDescent="0.25">
      <c r="A366" t="s">
        <v>712</v>
      </c>
      <c r="B366" s="7">
        <v>43486</v>
      </c>
      <c r="C366" t="s">
        <v>713</v>
      </c>
      <c r="D366" t="s">
        <v>23</v>
      </c>
      <c r="E366" t="s">
        <v>24</v>
      </c>
      <c r="F366">
        <v>17</v>
      </c>
      <c r="G366">
        <v>7</v>
      </c>
      <c r="H366">
        <v>3</v>
      </c>
    </row>
    <row r="367" spans="1:8" x14ac:dyDescent="0.25">
      <c r="A367" t="s">
        <v>714</v>
      </c>
      <c r="B367" s="7">
        <v>43486</v>
      </c>
      <c r="C367" t="s">
        <v>349</v>
      </c>
      <c r="D367" t="s">
        <v>19</v>
      </c>
      <c r="E367" t="s">
        <v>554</v>
      </c>
      <c r="F367">
        <v>510</v>
      </c>
      <c r="G367">
        <v>234</v>
      </c>
      <c r="H367">
        <v>6</v>
      </c>
    </row>
    <row r="368" spans="1:8" x14ac:dyDescent="0.25">
      <c r="A368" t="s">
        <v>715</v>
      </c>
      <c r="B368" s="7">
        <v>43486</v>
      </c>
      <c r="C368" t="s">
        <v>539</v>
      </c>
      <c r="D368" t="s">
        <v>39</v>
      </c>
      <c r="E368" t="s">
        <v>557</v>
      </c>
      <c r="F368">
        <v>365</v>
      </c>
      <c r="G368">
        <v>37</v>
      </c>
      <c r="H368">
        <v>15</v>
      </c>
    </row>
    <row r="369" spans="1:8" x14ac:dyDescent="0.25">
      <c r="A369" t="s">
        <v>716</v>
      </c>
      <c r="B369" s="7">
        <v>43486</v>
      </c>
      <c r="C369" t="s">
        <v>717</v>
      </c>
      <c r="D369" t="s">
        <v>51</v>
      </c>
      <c r="E369" t="s">
        <v>560</v>
      </c>
      <c r="F369">
        <v>811</v>
      </c>
      <c r="G369">
        <v>154</v>
      </c>
      <c r="H369">
        <v>7</v>
      </c>
    </row>
    <row r="370" spans="1:8" x14ac:dyDescent="0.25">
      <c r="A370" t="s">
        <v>718</v>
      </c>
      <c r="B370" s="7">
        <v>43486</v>
      </c>
      <c r="C370" t="s">
        <v>719</v>
      </c>
      <c r="D370" t="s">
        <v>7</v>
      </c>
      <c r="E370" t="s">
        <v>548</v>
      </c>
      <c r="F370">
        <v>3343</v>
      </c>
      <c r="G370">
        <v>251</v>
      </c>
      <c r="H370">
        <v>15</v>
      </c>
    </row>
    <row r="371" spans="1:8" x14ac:dyDescent="0.25">
      <c r="A371" t="s">
        <v>720</v>
      </c>
      <c r="B371" s="7">
        <v>43487</v>
      </c>
      <c r="C371" t="s">
        <v>176</v>
      </c>
      <c r="D371" t="s">
        <v>11</v>
      </c>
      <c r="E371" t="s">
        <v>91</v>
      </c>
      <c r="F371">
        <v>1421</v>
      </c>
      <c r="G371">
        <v>398</v>
      </c>
      <c r="H371">
        <v>11</v>
      </c>
    </row>
    <row r="372" spans="1:8" x14ac:dyDescent="0.25">
      <c r="A372" t="s">
        <v>721</v>
      </c>
      <c r="B372" s="7">
        <v>43487</v>
      </c>
      <c r="C372" t="s">
        <v>182</v>
      </c>
      <c r="D372" t="s">
        <v>15</v>
      </c>
      <c r="E372" t="s">
        <v>94</v>
      </c>
      <c r="F372">
        <v>244</v>
      </c>
      <c r="G372">
        <v>83</v>
      </c>
      <c r="H372">
        <v>2</v>
      </c>
    </row>
    <row r="373" spans="1:8" x14ac:dyDescent="0.25">
      <c r="A373" t="s">
        <v>722</v>
      </c>
      <c r="B373" s="7">
        <v>43488</v>
      </c>
      <c r="C373" t="s">
        <v>723</v>
      </c>
      <c r="D373" t="s">
        <v>19</v>
      </c>
      <c r="E373" t="s">
        <v>554</v>
      </c>
      <c r="F373">
        <v>115</v>
      </c>
      <c r="G373">
        <v>47</v>
      </c>
      <c r="H373">
        <v>2</v>
      </c>
    </row>
    <row r="374" spans="1:8" x14ac:dyDescent="0.25">
      <c r="A374" t="s">
        <v>724</v>
      </c>
      <c r="B374" s="7">
        <v>43489</v>
      </c>
      <c r="C374" t="s">
        <v>725</v>
      </c>
      <c r="D374" t="s">
        <v>39</v>
      </c>
      <c r="E374" t="s">
        <v>557</v>
      </c>
      <c r="F374">
        <v>5228</v>
      </c>
      <c r="G374">
        <v>1970</v>
      </c>
      <c r="H374">
        <v>40</v>
      </c>
    </row>
    <row r="375" spans="1:8" x14ac:dyDescent="0.25">
      <c r="A375" t="s">
        <v>726</v>
      </c>
      <c r="B375" s="7">
        <v>43490</v>
      </c>
      <c r="C375" t="s">
        <v>727</v>
      </c>
      <c r="D375" t="s">
        <v>19</v>
      </c>
      <c r="E375" t="s">
        <v>554</v>
      </c>
      <c r="F375">
        <v>662</v>
      </c>
      <c r="G375">
        <v>240</v>
      </c>
      <c r="H375">
        <v>2</v>
      </c>
    </row>
    <row r="376" spans="1:8" x14ac:dyDescent="0.25">
      <c r="A376" t="s">
        <v>728</v>
      </c>
      <c r="B376" s="7">
        <v>43490</v>
      </c>
      <c r="C376" t="s">
        <v>152</v>
      </c>
      <c r="D376" t="s">
        <v>39</v>
      </c>
      <c r="E376" t="s">
        <v>557</v>
      </c>
      <c r="F376">
        <v>29</v>
      </c>
      <c r="G376">
        <v>2</v>
      </c>
      <c r="H376">
        <v>3</v>
      </c>
    </row>
    <row r="377" spans="1:8" x14ac:dyDescent="0.25">
      <c r="A377" t="s">
        <v>729</v>
      </c>
      <c r="B377" s="7">
        <v>43490</v>
      </c>
      <c r="C377" t="s">
        <v>730</v>
      </c>
      <c r="D377" t="s">
        <v>51</v>
      </c>
      <c r="E377" t="s">
        <v>560</v>
      </c>
      <c r="F377">
        <v>193</v>
      </c>
      <c r="G377">
        <v>8</v>
      </c>
      <c r="H377">
        <v>4</v>
      </c>
    </row>
    <row r="378" spans="1:8" x14ac:dyDescent="0.25">
      <c r="A378" t="s">
        <v>731</v>
      </c>
      <c r="B378" s="7">
        <v>43492</v>
      </c>
      <c r="C378" t="s">
        <v>200</v>
      </c>
      <c r="D378" t="s">
        <v>7</v>
      </c>
      <c r="E378" t="s">
        <v>548</v>
      </c>
      <c r="F378">
        <v>281</v>
      </c>
      <c r="G378">
        <v>84</v>
      </c>
      <c r="H378">
        <v>8</v>
      </c>
    </row>
    <row r="379" spans="1:8" x14ac:dyDescent="0.25">
      <c r="A379" t="s">
        <v>732</v>
      </c>
      <c r="B379" s="7">
        <v>43492</v>
      </c>
      <c r="C379" t="s">
        <v>733</v>
      </c>
      <c r="D379" t="s">
        <v>11</v>
      </c>
      <c r="E379" t="s">
        <v>91</v>
      </c>
      <c r="F379">
        <v>1404</v>
      </c>
      <c r="G379">
        <v>-15</v>
      </c>
      <c r="H379">
        <v>11</v>
      </c>
    </row>
    <row r="380" spans="1:8" x14ac:dyDescent="0.25">
      <c r="A380" t="s">
        <v>734</v>
      </c>
      <c r="B380" s="7">
        <v>43492</v>
      </c>
      <c r="C380" t="s">
        <v>390</v>
      </c>
      <c r="D380" t="s">
        <v>15</v>
      </c>
      <c r="E380" t="s">
        <v>94</v>
      </c>
      <c r="F380">
        <v>995</v>
      </c>
      <c r="G380">
        <v>144</v>
      </c>
      <c r="H380">
        <v>12</v>
      </c>
    </row>
    <row r="381" spans="1:8" x14ac:dyDescent="0.25">
      <c r="A381" t="s">
        <v>735</v>
      </c>
      <c r="B381" s="7">
        <v>43492</v>
      </c>
      <c r="C381" t="s">
        <v>247</v>
      </c>
      <c r="D381" t="s">
        <v>19</v>
      </c>
      <c r="E381" t="s">
        <v>554</v>
      </c>
      <c r="F381">
        <v>22</v>
      </c>
      <c r="G381">
        <v>11</v>
      </c>
      <c r="H381">
        <v>3</v>
      </c>
    </row>
    <row r="382" spans="1:8" x14ac:dyDescent="0.25">
      <c r="A382" t="s">
        <v>736</v>
      </c>
      <c r="B382" s="7">
        <v>43493</v>
      </c>
      <c r="C382" t="s">
        <v>737</v>
      </c>
      <c r="D382" t="s">
        <v>606</v>
      </c>
      <c r="E382" t="s">
        <v>606</v>
      </c>
      <c r="F382">
        <v>1318</v>
      </c>
      <c r="G382">
        <v>377</v>
      </c>
      <c r="H382">
        <v>18</v>
      </c>
    </row>
    <row r="383" spans="1:8" x14ac:dyDescent="0.25">
      <c r="A383" t="s">
        <v>738</v>
      </c>
      <c r="B383" s="7">
        <v>43494</v>
      </c>
      <c r="C383" t="s">
        <v>739</v>
      </c>
      <c r="D383" t="s">
        <v>606</v>
      </c>
      <c r="E383" t="s">
        <v>606</v>
      </c>
      <c r="F383">
        <v>13</v>
      </c>
      <c r="G383">
        <v>3</v>
      </c>
      <c r="H383">
        <v>1</v>
      </c>
    </row>
    <row r="384" spans="1:8" x14ac:dyDescent="0.25">
      <c r="A384" t="s">
        <v>740</v>
      </c>
      <c r="B384" s="7">
        <v>43495</v>
      </c>
      <c r="C384" t="s">
        <v>741</v>
      </c>
      <c r="D384" t="s">
        <v>606</v>
      </c>
      <c r="E384" t="s">
        <v>606</v>
      </c>
      <c r="F384">
        <v>1034</v>
      </c>
      <c r="G384">
        <v>-122</v>
      </c>
      <c r="H384">
        <v>22</v>
      </c>
    </row>
    <row r="385" spans="1:8" x14ac:dyDescent="0.25">
      <c r="A385" t="s">
        <v>742</v>
      </c>
      <c r="B385" s="7">
        <v>43495</v>
      </c>
      <c r="C385" t="s">
        <v>626</v>
      </c>
      <c r="D385" t="s">
        <v>606</v>
      </c>
      <c r="E385" t="s">
        <v>606</v>
      </c>
      <c r="F385">
        <v>304</v>
      </c>
      <c r="G385">
        <v>97</v>
      </c>
      <c r="H385">
        <v>6</v>
      </c>
    </row>
    <row r="386" spans="1:8" x14ac:dyDescent="0.25">
      <c r="A386" t="s">
        <v>743</v>
      </c>
      <c r="B386" s="7">
        <v>43496</v>
      </c>
      <c r="C386" t="s">
        <v>744</v>
      </c>
      <c r="D386" t="s">
        <v>15</v>
      </c>
      <c r="E386" t="s">
        <v>94</v>
      </c>
      <c r="F386">
        <v>381</v>
      </c>
      <c r="G386">
        <v>65</v>
      </c>
      <c r="H386">
        <v>17</v>
      </c>
    </row>
    <row r="387" spans="1:8" x14ac:dyDescent="0.25">
      <c r="A387" t="s">
        <v>745</v>
      </c>
      <c r="B387" s="7">
        <v>43496</v>
      </c>
      <c r="C387" t="s">
        <v>247</v>
      </c>
      <c r="D387" t="s">
        <v>19</v>
      </c>
      <c r="E387" t="s">
        <v>554</v>
      </c>
      <c r="F387">
        <v>2225</v>
      </c>
      <c r="G387">
        <v>310</v>
      </c>
      <c r="H387">
        <v>24</v>
      </c>
    </row>
    <row r="388" spans="1:8" x14ac:dyDescent="0.25">
      <c r="A388" t="s">
        <v>746</v>
      </c>
      <c r="B388" s="7">
        <v>43496</v>
      </c>
      <c r="C388" t="s">
        <v>747</v>
      </c>
      <c r="D388" t="s">
        <v>606</v>
      </c>
      <c r="E388" t="s">
        <v>606</v>
      </c>
      <c r="F388">
        <v>387</v>
      </c>
      <c r="G388">
        <v>11</v>
      </c>
      <c r="H388">
        <v>13</v>
      </c>
    </row>
    <row r="389" spans="1:8" x14ac:dyDescent="0.25">
      <c r="A389" t="s">
        <v>748</v>
      </c>
      <c r="B389" s="7">
        <v>43496</v>
      </c>
      <c r="C389" t="s">
        <v>749</v>
      </c>
      <c r="D389" t="s">
        <v>606</v>
      </c>
      <c r="E389" t="s">
        <v>606</v>
      </c>
      <c r="F389">
        <v>79</v>
      </c>
      <c r="G389">
        <v>24</v>
      </c>
      <c r="H389">
        <v>9</v>
      </c>
    </row>
    <row r="390" spans="1:8" x14ac:dyDescent="0.25">
      <c r="A390" t="s">
        <v>750</v>
      </c>
      <c r="B390" s="7">
        <v>43497</v>
      </c>
      <c r="C390" t="s">
        <v>174</v>
      </c>
      <c r="D390" t="s">
        <v>606</v>
      </c>
      <c r="E390" t="s">
        <v>606</v>
      </c>
      <c r="F390">
        <v>764</v>
      </c>
      <c r="G390">
        <v>156</v>
      </c>
      <c r="H390">
        <v>13</v>
      </c>
    </row>
    <row r="391" spans="1:8" x14ac:dyDescent="0.25">
      <c r="A391" t="s">
        <v>751</v>
      </c>
      <c r="B391" s="7">
        <v>43498</v>
      </c>
      <c r="C391" t="s">
        <v>752</v>
      </c>
      <c r="D391" t="s">
        <v>606</v>
      </c>
      <c r="E391" t="s">
        <v>606</v>
      </c>
      <c r="F391">
        <v>71</v>
      </c>
      <c r="G391">
        <v>32</v>
      </c>
      <c r="H391">
        <v>3</v>
      </c>
    </row>
    <row r="392" spans="1:8" x14ac:dyDescent="0.25">
      <c r="A392" t="s">
        <v>753</v>
      </c>
      <c r="B392" s="7">
        <v>43499</v>
      </c>
      <c r="C392" t="s">
        <v>754</v>
      </c>
      <c r="D392" t="s">
        <v>15</v>
      </c>
      <c r="E392" t="s">
        <v>94</v>
      </c>
      <c r="F392">
        <v>291</v>
      </c>
      <c r="G392">
        <v>48</v>
      </c>
      <c r="H392">
        <v>11</v>
      </c>
    </row>
    <row r="393" spans="1:8" x14ac:dyDescent="0.25">
      <c r="A393" t="s">
        <v>755</v>
      </c>
      <c r="B393" s="7">
        <v>43499</v>
      </c>
      <c r="C393" t="s">
        <v>517</v>
      </c>
      <c r="D393" t="s">
        <v>19</v>
      </c>
      <c r="E393" t="s">
        <v>554</v>
      </c>
      <c r="F393">
        <v>141</v>
      </c>
      <c r="G393">
        <v>41</v>
      </c>
      <c r="H393">
        <v>3</v>
      </c>
    </row>
    <row r="394" spans="1:8" x14ac:dyDescent="0.25">
      <c r="A394" t="s">
        <v>756</v>
      </c>
      <c r="B394" s="7">
        <v>43499</v>
      </c>
      <c r="C394" t="s">
        <v>757</v>
      </c>
      <c r="D394" t="s">
        <v>606</v>
      </c>
      <c r="E394" t="s">
        <v>606</v>
      </c>
      <c r="F394">
        <v>6026</v>
      </c>
      <c r="G394">
        <v>864</v>
      </c>
      <c r="H394">
        <v>25</v>
      </c>
    </row>
    <row r="395" spans="1:8" x14ac:dyDescent="0.25">
      <c r="A395" t="s">
        <v>758</v>
      </c>
      <c r="B395" s="7">
        <v>43499</v>
      </c>
      <c r="C395" t="s">
        <v>759</v>
      </c>
      <c r="D395" t="s">
        <v>606</v>
      </c>
      <c r="E395" t="s">
        <v>606</v>
      </c>
      <c r="F395">
        <v>196</v>
      </c>
      <c r="G395">
        <v>-7</v>
      </c>
      <c r="H395">
        <v>5</v>
      </c>
    </row>
    <row r="396" spans="1:8" x14ac:dyDescent="0.25">
      <c r="A396" t="s">
        <v>760</v>
      </c>
      <c r="B396" s="7">
        <v>43500</v>
      </c>
      <c r="C396" t="s">
        <v>761</v>
      </c>
      <c r="D396" t="s">
        <v>606</v>
      </c>
      <c r="E396" t="s">
        <v>606</v>
      </c>
      <c r="F396">
        <v>1314</v>
      </c>
      <c r="G396">
        <v>342</v>
      </c>
      <c r="H396">
        <v>3</v>
      </c>
    </row>
    <row r="397" spans="1:8" x14ac:dyDescent="0.25">
      <c r="A397" t="s">
        <v>762</v>
      </c>
      <c r="B397" s="7">
        <v>43500</v>
      </c>
      <c r="C397" t="s">
        <v>763</v>
      </c>
      <c r="D397" t="s">
        <v>606</v>
      </c>
      <c r="E397" t="s">
        <v>606</v>
      </c>
      <c r="F397">
        <v>994</v>
      </c>
      <c r="G397">
        <v>275</v>
      </c>
      <c r="H397">
        <v>21</v>
      </c>
    </row>
    <row r="398" spans="1:8" x14ac:dyDescent="0.25">
      <c r="A398" t="s">
        <v>764</v>
      </c>
      <c r="B398" s="7">
        <v>43500</v>
      </c>
      <c r="C398" t="s">
        <v>42</v>
      </c>
      <c r="D398" t="s">
        <v>15</v>
      </c>
      <c r="E398" t="s">
        <v>94</v>
      </c>
      <c r="F398">
        <v>2587</v>
      </c>
      <c r="G398">
        <v>247</v>
      </c>
      <c r="H398">
        <v>13</v>
      </c>
    </row>
    <row r="399" spans="1:8" x14ac:dyDescent="0.25">
      <c r="A399" t="s">
        <v>765</v>
      </c>
      <c r="B399" s="7">
        <v>43500</v>
      </c>
      <c r="C399" t="s">
        <v>766</v>
      </c>
      <c r="D399" t="s">
        <v>19</v>
      </c>
      <c r="E399" t="s">
        <v>554</v>
      </c>
      <c r="F399">
        <v>50</v>
      </c>
      <c r="G399">
        <v>-28</v>
      </c>
      <c r="H399">
        <v>5</v>
      </c>
    </row>
    <row r="400" spans="1:8" x14ac:dyDescent="0.25">
      <c r="A400" t="s">
        <v>767</v>
      </c>
      <c r="B400" s="7">
        <v>43501</v>
      </c>
      <c r="C400" t="s">
        <v>768</v>
      </c>
      <c r="D400" t="s">
        <v>606</v>
      </c>
      <c r="E400" t="s">
        <v>606</v>
      </c>
      <c r="F400">
        <v>2342</v>
      </c>
      <c r="G400">
        <v>420</v>
      </c>
      <c r="H400">
        <v>40</v>
      </c>
    </row>
    <row r="401" spans="1:8" x14ac:dyDescent="0.25">
      <c r="A401" t="s">
        <v>769</v>
      </c>
      <c r="B401" s="7">
        <v>43502</v>
      </c>
      <c r="C401" t="s">
        <v>308</v>
      </c>
      <c r="D401" t="s">
        <v>606</v>
      </c>
      <c r="E401" t="s">
        <v>606</v>
      </c>
      <c r="F401">
        <v>1316</v>
      </c>
      <c r="G401">
        <v>253</v>
      </c>
      <c r="H401">
        <v>11</v>
      </c>
    </row>
    <row r="402" spans="1:8" x14ac:dyDescent="0.25">
      <c r="A402" t="s">
        <v>770</v>
      </c>
      <c r="B402" s="7">
        <v>43503</v>
      </c>
      <c r="C402" t="s">
        <v>771</v>
      </c>
      <c r="D402" t="s">
        <v>606</v>
      </c>
      <c r="E402" t="s">
        <v>606</v>
      </c>
      <c r="F402">
        <v>220</v>
      </c>
      <c r="G402">
        <v>28</v>
      </c>
      <c r="H402">
        <v>14</v>
      </c>
    </row>
    <row r="403" spans="1:8" x14ac:dyDescent="0.25">
      <c r="A403" t="s">
        <v>772</v>
      </c>
      <c r="B403" s="7">
        <v>43504</v>
      </c>
      <c r="C403" t="s">
        <v>328</v>
      </c>
      <c r="D403" t="s">
        <v>606</v>
      </c>
      <c r="E403" t="s">
        <v>606</v>
      </c>
      <c r="F403">
        <v>681</v>
      </c>
      <c r="G403">
        <v>128</v>
      </c>
      <c r="H403">
        <v>20</v>
      </c>
    </row>
    <row r="404" spans="1:8" x14ac:dyDescent="0.25">
      <c r="A404" t="s">
        <v>773</v>
      </c>
      <c r="B404" s="7">
        <v>43504</v>
      </c>
      <c r="C404" t="s">
        <v>774</v>
      </c>
      <c r="D404" t="s">
        <v>15</v>
      </c>
      <c r="E404" t="s">
        <v>16</v>
      </c>
      <c r="F404">
        <v>3548</v>
      </c>
      <c r="G404">
        <v>117</v>
      </c>
      <c r="H404">
        <v>30</v>
      </c>
    </row>
    <row r="405" spans="1:8" x14ac:dyDescent="0.25">
      <c r="A405" t="s">
        <v>775</v>
      </c>
      <c r="B405" s="7">
        <v>43504</v>
      </c>
      <c r="C405" t="s">
        <v>776</v>
      </c>
      <c r="D405" t="s">
        <v>19</v>
      </c>
      <c r="E405" t="s">
        <v>20</v>
      </c>
      <c r="F405">
        <v>309</v>
      </c>
      <c r="G405">
        <v>117</v>
      </c>
      <c r="H405">
        <v>5</v>
      </c>
    </row>
    <row r="406" spans="1:8" x14ac:dyDescent="0.25">
      <c r="A406" t="s">
        <v>777</v>
      </c>
      <c r="B406" s="7">
        <v>43504</v>
      </c>
      <c r="C406" t="s">
        <v>778</v>
      </c>
      <c r="D406" t="s">
        <v>23</v>
      </c>
      <c r="E406" t="s">
        <v>24</v>
      </c>
      <c r="F406">
        <v>87</v>
      </c>
      <c r="G406">
        <v>10</v>
      </c>
      <c r="H406">
        <v>3</v>
      </c>
    </row>
    <row r="407" spans="1:8" x14ac:dyDescent="0.25">
      <c r="A407" t="s">
        <v>779</v>
      </c>
      <c r="B407" s="7">
        <v>43505</v>
      </c>
      <c r="C407" t="s">
        <v>780</v>
      </c>
      <c r="D407" t="s">
        <v>27</v>
      </c>
      <c r="E407" t="s">
        <v>28</v>
      </c>
      <c r="F407">
        <v>1301</v>
      </c>
      <c r="G407">
        <v>573</v>
      </c>
      <c r="H407">
        <v>5</v>
      </c>
    </row>
    <row r="408" spans="1:8" x14ac:dyDescent="0.25">
      <c r="A408" t="s">
        <v>781</v>
      </c>
      <c r="B408" s="7">
        <v>43505</v>
      </c>
      <c r="C408" t="s">
        <v>308</v>
      </c>
      <c r="D408" t="s">
        <v>31</v>
      </c>
      <c r="E408" t="s">
        <v>32</v>
      </c>
      <c r="F408">
        <v>311</v>
      </c>
      <c r="G408">
        <v>72</v>
      </c>
      <c r="H408">
        <v>2</v>
      </c>
    </row>
    <row r="409" spans="1:8" x14ac:dyDescent="0.25">
      <c r="A409" t="s">
        <v>782</v>
      </c>
      <c r="B409" s="7">
        <v>43505</v>
      </c>
      <c r="C409" t="s">
        <v>783</v>
      </c>
      <c r="D409" t="s">
        <v>35</v>
      </c>
      <c r="E409" t="s">
        <v>36</v>
      </c>
      <c r="F409">
        <v>295</v>
      </c>
      <c r="G409">
        <v>78</v>
      </c>
      <c r="H409">
        <v>11</v>
      </c>
    </row>
    <row r="410" spans="1:8" x14ac:dyDescent="0.25">
      <c r="A410" t="s">
        <v>784</v>
      </c>
      <c r="B410" s="7">
        <v>43506</v>
      </c>
      <c r="C410" t="s">
        <v>539</v>
      </c>
      <c r="D410" t="s">
        <v>39</v>
      </c>
      <c r="E410" t="s">
        <v>40</v>
      </c>
      <c r="F410">
        <v>480</v>
      </c>
      <c r="G410">
        <v>140</v>
      </c>
      <c r="H410">
        <v>11</v>
      </c>
    </row>
    <row r="411" spans="1:8" x14ac:dyDescent="0.25">
      <c r="A411" t="s">
        <v>785</v>
      </c>
      <c r="B411" s="7">
        <v>43507</v>
      </c>
      <c r="C411" t="s">
        <v>786</v>
      </c>
      <c r="D411" t="s">
        <v>43</v>
      </c>
      <c r="E411" t="s">
        <v>44</v>
      </c>
      <c r="F411">
        <v>890</v>
      </c>
      <c r="G411">
        <v>34</v>
      </c>
      <c r="H411">
        <v>18</v>
      </c>
    </row>
    <row r="412" spans="1:8" x14ac:dyDescent="0.25">
      <c r="A412" t="s">
        <v>787</v>
      </c>
      <c r="B412" s="7">
        <v>43508</v>
      </c>
      <c r="C412" t="s">
        <v>6</v>
      </c>
      <c r="D412" t="s">
        <v>7</v>
      </c>
      <c r="E412" t="s">
        <v>8</v>
      </c>
      <c r="F412">
        <v>93</v>
      </c>
      <c r="G412">
        <v>44</v>
      </c>
      <c r="H412">
        <v>2</v>
      </c>
    </row>
    <row r="413" spans="1:8" x14ac:dyDescent="0.25">
      <c r="A413" t="s">
        <v>788</v>
      </c>
      <c r="B413" s="7">
        <v>43509</v>
      </c>
      <c r="C413" t="s">
        <v>10</v>
      </c>
      <c r="D413" t="s">
        <v>11</v>
      </c>
      <c r="E413" t="s">
        <v>12</v>
      </c>
      <c r="F413">
        <v>21</v>
      </c>
      <c r="G413">
        <v>8</v>
      </c>
      <c r="H413">
        <v>2</v>
      </c>
    </row>
    <row r="414" spans="1:8" x14ac:dyDescent="0.25">
      <c r="A414" t="s">
        <v>789</v>
      </c>
      <c r="B414" s="7">
        <v>43509</v>
      </c>
      <c r="C414" t="s">
        <v>14</v>
      </c>
      <c r="D414" t="s">
        <v>15</v>
      </c>
      <c r="E414" t="s">
        <v>16</v>
      </c>
      <c r="F414">
        <v>29</v>
      </c>
      <c r="G414">
        <v>10</v>
      </c>
      <c r="H414">
        <v>3</v>
      </c>
    </row>
    <row r="415" spans="1:8" x14ac:dyDescent="0.25">
      <c r="A415" t="s">
        <v>790</v>
      </c>
      <c r="B415" s="7">
        <v>43509</v>
      </c>
      <c r="C415" t="s">
        <v>18</v>
      </c>
      <c r="D415" t="s">
        <v>19</v>
      </c>
      <c r="E415" t="s">
        <v>20</v>
      </c>
      <c r="F415">
        <v>684</v>
      </c>
      <c r="G415">
        <v>136</v>
      </c>
      <c r="H415">
        <v>12</v>
      </c>
    </row>
    <row r="416" spans="1:8" x14ac:dyDescent="0.25">
      <c r="A416" t="s">
        <v>791</v>
      </c>
      <c r="B416" s="7">
        <v>43510</v>
      </c>
      <c r="C416" t="s">
        <v>22</v>
      </c>
      <c r="D416" t="s">
        <v>23</v>
      </c>
      <c r="E416" t="s">
        <v>24</v>
      </c>
      <c r="F416">
        <v>128</v>
      </c>
      <c r="G416">
        <v>55</v>
      </c>
      <c r="H416">
        <v>1</v>
      </c>
    </row>
    <row r="417" spans="1:8" x14ac:dyDescent="0.25">
      <c r="A417" t="s">
        <v>792</v>
      </c>
      <c r="B417" s="7">
        <v>43510</v>
      </c>
      <c r="C417" t="s">
        <v>26</v>
      </c>
      <c r="D417" t="s">
        <v>27</v>
      </c>
      <c r="E417" t="s">
        <v>28</v>
      </c>
      <c r="F417">
        <v>839</v>
      </c>
      <c r="G417">
        <v>61</v>
      </c>
      <c r="H417">
        <v>13</v>
      </c>
    </row>
    <row r="418" spans="1:8" x14ac:dyDescent="0.25">
      <c r="A418" t="s">
        <v>793</v>
      </c>
      <c r="B418" s="7">
        <v>43510</v>
      </c>
      <c r="C418" t="s">
        <v>30</v>
      </c>
      <c r="D418" t="s">
        <v>31</v>
      </c>
      <c r="E418" t="s">
        <v>32</v>
      </c>
      <c r="F418">
        <v>78</v>
      </c>
      <c r="G418">
        <v>7</v>
      </c>
      <c r="H418">
        <v>1</v>
      </c>
    </row>
    <row r="419" spans="1:8" x14ac:dyDescent="0.25">
      <c r="A419" t="s">
        <v>794</v>
      </c>
      <c r="B419" s="7">
        <v>43510</v>
      </c>
      <c r="C419" t="s">
        <v>34</v>
      </c>
      <c r="D419" t="s">
        <v>35</v>
      </c>
      <c r="E419" t="s">
        <v>36</v>
      </c>
      <c r="F419">
        <v>387</v>
      </c>
      <c r="G419">
        <v>115</v>
      </c>
      <c r="H419">
        <v>7</v>
      </c>
    </row>
    <row r="420" spans="1:8" x14ac:dyDescent="0.25">
      <c r="A420" t="s">
        <v>795</v>
      </c>
      <c r="B420" s="7">
        <v>43511</v>
      </c>
      <c r="C420" t="s">
        <v>38</v>
      </c>
      <c r="D420" t="s">
        <v>39</v>
      </c>
      <c r="E420" t="s">
        <v>40</v>
      </c>
      <c r="F420">
        <v>585</v>
      </c>
      <c r="G420">
        <v>175</v>
      </c>
      <c r="H420">
        <v>13</v>
      </c>
    </row>
    <row r="421" spans="1:8" x14ac:dyDescent="0.25">
      <c r="A421" t="s">
        <v>796</v>
      </c>
      <c r="B421" s="7">
        <v>43512</v>
      </c>
      <c r="C421" t="s">
        <v>42</v>
      </c>
      <c r="D421" t="s">
        <v>43</v>
      </c>
      <c r="E421" t="s">
        <v>44</v>
      </c>
      <c r="F421">
        <v>319</v>
      </c>
      <c r="G421">
        <v>102</v>
      </c>
      <c r="H421">
        <v>6</v>
      </c>
    </row>
    <row r="422" spans="1:8" x14ac:dyDescent="0.25">
      <c r="A422" t="s">
        <v>797</v>
      </c>
      <c r="B422" s="7">
        <v>43513</v>
      </c>
      <c r="C422" t="s">
        <v>46</v>
      </c>
      <c r="D422" t="s">
        <v>47</v>
      </c>
      <c r="E422" t="s">
        <v>48</v>
      </c>
      <c r="F422">
        <v>192</v>
      </c>
      <c r="G422">
        <v>68</v>
      </c>
      <c r="H422">
        <v>11</v>
      </c>
    </row>
    <row r="423" spans="1:8" x14ac:dyDescent="0.25">
      <c r="A423" t="s">
        <v>798</v>
      </c>
      <c r="B423" s="7">
        <v>43514</v>
      </c>
      <c r="C423" t="s">
        <v>50</v>
      </c>
      <c r="D423" t="s">
        <v>51</v>
      </c>
      <c r="E423" t="s">
        <v>52</v>
      </c>
      <c r="F423">
        <v>1824</v>
      </c>
      <c r="G423">
        <v>-1303</v>
      </c>
      <c r="H423">
        <v>8</v>
      </c>
    </row>
    <row r="424" spans="1:8" x14ac:dyDescent="0.25">
      <c r="A424" t="s">
        <v>799</v>
      </c>
      <c r="B424" s="7">
        <v>43515</v>
      </c>
      <c r="C424" t="s">
        <v>54</v>
      </c>
      <c r="D424" t="s">
        <v>55</v>
      </c>
      <c r="E424" t="s">
        <v>52</v>
      </c>
      <c r="F424">
        <v>1271</v>
      </c>
      <c r="G424">
        <v>490</v>
      </c>
      <c r="H424">
        <v>18</v>
      </c>
    </row>
    <row r="425" spans="1:8" x14ac:dyDescent="0.25">
      <c r="A425" t="s">
        <v>800</v>
      </c>
      <c r="B425" s="7">
        <v>43515</v>
      </c>
      <c r="C425" t="s">
        <v>57</v>
      </c>
      <c r="D425" t="s">
        <v>58</v>
      </c>
      <c r="E425" t="s">
        <v>59</v>
      </c>
      <c r="F425">
        <v>168</v>
      </c>
      <c r="G425">
        <v>18</v>
      </c>
      <c r="H425">
        <v>6</v>
      </c>
    </row>
    <row r="426" spans="1:8" x14ac:dyDescent="0.25">
      <c r="A426" t="s">
        <v>801</v>
      </c>
      <c r="B426" s="7">
        <v>43515</v>
      </c>
      <c r="C426" t="s">
        <v>61</v>
      </c>
      <c r="D426" t="s">
        <v>62</v>
      </c>
      <c r="E426" t="s">
        <v>63</v>
      </c>
      <c r="F426">
        <v>228</v>
      </c>
      <c r="G426">
        <v>25</v>
      </c>
      <c r="H426">
        <v>10</v>
      </c>
    </row>
    <row r="427" spans="1:8" x14ac:dyDescent="0.25">
      <c r="A427" t="s">
        <v>802</v>
      </c>
      <c r="B427" s="7">
        <v>43515</v>
      </c>
      <c r="C427" t="s">
        <v>65</v>
      </c>
      <c r="D427" t="s">
        <v>66</v>
      </c>
      <c r="E427" t="s">
        <v>66</v>
      </c>
      <c r="F427">
        <v>280</v>
      </c>
      <c r="G427">
        <v>78</v>
      </c>
      <c r="H427">
        <v>12</v>
      </c>
    </row>
    <row r="428" spans="1:8" x14ac:dyDescent="0.25">
      <c r="A428" t="s">
        <v>803</v>
      </c>
      <c r="B428" s="7">
        <v>43516</v>
      </c>
      <c r="C428" t="s">
        <v>68</v>
      </c>
      <c r="D428" t="s">
        <v>69</v>
      </c>
      <c r="E428" t="s">
        <v>70</v>
      </c>
      <c r="F428">
        <v>54</v>
      </c>
      <c r="G428">
        <v>8</v>
      </c>
      <c r="H428">
        <v>4</v>
      </c>
    </row>
    <row r="429" spans="1:8" x14ac:dyDescent="0.25">
      <c r="A429" t="s">
        <v>804</v>
      </c>
      <c r="B429" s="7">
        <v>43516</v>
      </c>
      <c r="C429" t="s">
        <v>72</v>
      </c>
      <c r="D429" t="s">
        <v>73</v>
      </c>
      <c r="E429" t="s">
        <v>74</v>
      </c>
      <c r="F429">
        <v>1464</v>
      </c>
      <c r="G429">
        <v>583</v>
      </c>
      <c r="H429">
        <v>5</v>
      </c>
    </row>
    <row r="430" spans="1:8" x14ac:dyDescent="0.25">
      <c r="A430" t="s">
        <v>805</v>
      </c>
      <c r="B430" s="7">
        <v>43516</v>
      </c>
      <c r="C430" t="s">
        <v>76</v>
      </c>
      <c r="D430" t="s">
        <v>7</v>
      </c>
      <c r="E430" t="s">
        <v>8</v>
      </c>
      <c r="F430">
        <v>21</v>
      </c>
      <c r="G430">
        <v>10</v>
      </c>
      <c r="H430">
        <v>1</v>
      </c>
    </row>
    <row r="431" spans="1:8" x14ac:dyDescent="0.25">
      <c r="A431" t="s">
        <v>806</v>
      </c>
      <c r="B431" s="7">
        <v>43517</v>
      </c>
      <c r="C431" t="s">
        <v>78</v>
      </c>
      <c r="D431" t="s">
        <v>11</v>
      </c>
      <c r="E431" t="s">
        <v>12</v>
      </c>
      <c r="F431">
        <v>754</v>
      </c>
      <c r="G431">
        <v>199</v>
      </c>
      <c r="H431">
        <v>21</v>
      </c>
    </row>
    <row r="432" spans="1:8" x14ac:dyDescent="0.25">
      <c r="A432" t="s">
        <v>807</v>
      </c>
      <c r="B432" s="7">
        <v>43518</v>
      </c>
      <c r="C432" t="s">
        <v>80</v>
      </c>
      <c r="D432" t="s">
        <v>15</v>
      </c>
      <c r="E432" t="s">
        <v>16</v>
      </c>
      <c r="F432">
        <v>67</v>
      </c>
      <c r="G432">
        <v>9</v>
      </c>
      <c r="H432">
        <v>4</v>
      </c>
    </row>
    <row r="433" spans="1:8" x14ac:dyDescent="0.25">
      <c r="A433" t="s">
        <v>808</v>
      </c>
      <c r="B433" s="7">
        <v>43518</v>
      </c>
      <c r="C433" t="s">
        <v>82</v>
      </c>
      <c r="D433" t="s">
        <v>19</v>
      </c>
      <c r="E433" t="s">
        <v>20</v>
      </c>
      <c r="F433">
        <v>47</v>
      </c>
      <c r="G433">
        <v>15</v>
      </c>
      <c r="H433">
        <v>5</v>
      </c>
    </row>
    <row r="434" spans="1:8" x14ac:dyDescent="0.25">
      <c r="A434" t="s">
        <v>809</v>
      </c>
      <c r="B434" s="7">
        <v>43518</v>
      </c>
      <c r="C434" t="s">
        <v>84</v>
      </c>
      <c r="D434" t="s">
        <v>23</v>
      </c>
      <c r="E434" t="s">
        <v>24</v>
      </c>
      <c r="F434">
        <v>1028</v>
      </c>
      <c r="G434">
        <v>237</v>
      </c>
      <c r="H434">
        <v>9</v>
      </c>
    </row>
    <row r="435" spans="1:8" x14ac:dyDescent="0.25">
      <c r="A435" t="s">
        <v>810</v>
      </c>
      <c r="B435" s="7">
        <v>43519</v>
      </c>
      <c r="C435" t="s">
        <v>86</v>
      </c>
      <c r="D435" t="s">
        <v>27</v>
      </c>
      <c r="E435" t="s">
        <v>28</v>
      </c>
      <c r="F435">
        <v>425</v>
      </c>
      <c r="G435">
        <v>183</v>
      </c>
      <c r="H435">
        <v>5</v>
      </c>
    </row>
    <row r="436" spans="1:8" x14ac:dyDescent="0.25">
      <c r="A436" t="s">
        <v>811</v>
      </c>
      <c r="B436" s="7">
        <v>43519</v>
      </c>
      <c r="C436" t="s">
        <v>88</v>
      </c>
      <c r="D436" t="s">
        <v>31</v>
      </c>
      <c r="E436" t="s">
        <v>32</v>
      </c>
      <c r="F436">
        <v>1180</v>
      </c>
      <c r="G436">
        <v>285</v>
      </c>
      <c r="H436">
        <v>17</v>
      </c>
    </row>
    <row r="437" spans="1:8" x14ac:dyDescent="0.25">
      <c r="A437" t="s">
        <v>812</v>
      </c>
      <c r="B437" s="7">
        <v>43519</v>
      </c>
      <c r="C437" t="s">
        <v>90</v>
      </c>
      <c r="D437" t="s">
        <v>11</v>
      </c>
      <c r="E437" t="s">
        <v>91</v>
      </c>
      <c r="F437">
        <v>341</v>
      </c>
      <c r="G437">
        <v>44</v>
      </c>
      <c r="H437">
        <v>7</v>
      </c>
    </row>
    <row r="438" spans="1:8" x14ac:dyDescent="0.25">
      <c r="A438" t="s">
        <v>813</v>
      </c>
      <c r="B438" s="7">
        <v>43519</v>
      </c>
      <c r="C438" t="s">
        <v>93</v>
      </c>
      <c r="D438" t="s">
        <v>15</v>
      </c>
      <c r="E438" t="s">
        <v>94</v>
      </c>
      <c r="F438">
        <v>171</v>
      </c>
      <c r="G438">
        <v>68</v>
      </c>
      <c r="H438">
        <v>7</v>
      </c>
    </row>
    <row r="439" spans="1:8" x14ac:dyDescent="0.25">
      <c r="A439" t="s">
        <v>814</v>
      </c>
      <c r="B439" s="7">
        <v>43520</v>
      </c>
      <c r="C439" t="s">
        <v>96</v>
      </c>
      <c r="D439" t="s">
        <v>43</v>
      </c>
      <c r="E439" t="s">
        <v>44</v>
      </c>
      <c r="F439">
        <v>253</v>
      </c>
      <c r="G439">
        <v>100</v>
      </c>
      <c r="H439">
        <v>8</v>
      </c>
    </row>
    <row r="440" spans="1:8" x14ac:dyDescent="0.25">
      <c r="A440" t="s">
        <v>815</v>
      </c>
      <c r="B440" s="7">
        <v>43521</v>
      </c>
      <c r="C440" t="s">
        <v>98</v>
      </c>
      <c r="D440" t="s">
        <v>47</v>
      </c>
      <c r="E440" t="s">
        <v>48</v>
      </c>
      <c r="F440">
        <v>83</v>
      </c>
      <c r="G440">
        <v>34</v>
      </c>
      <c r="H440">
        <v>5</v>
      </c>
    </row>
    <row r="441" spans="1:8" x14ac:dyDescent="0.25">
      <c r="A441" t="s">
        <v>816</v>
      </c>
      <c r="B441" s="7">
        <v>43522</v>
      </c>
      <c r="C441" t="s">
        <v>100</v>
      </c>
      <c r="D441" t="s">
        <v>51</v>
      </c>
      <c r="E441" t="s">
        <v>52</v>
      </c>
      <c r="F441">
        <v>984</v>
      </c>
      <c r="G441">
        <v>126</v>
      </c>
      <c r="H441">
        <v>9</v>
      </c>
    </row>
    <row r="442" spans="1:8" x14ac:dyDescent="0.25">
      <c r="A442" t="s">
        <v>817</v>
      </c>
      <c r="B442" s="7">
        <v>43523</v>
      </c>
      <c r="C442" t="s">
        <v>102</v>
      </c>
      <c r="D442" t="s">
        <v>55</v>
      </c>
      <c r="E442" t="s">
        <v>52</v>
      </c>
      <c r="F442">
        <v>176</v>
      </c>
      <c r="G442">
        <v>-28</v>
      </c>
      <c r="H442">
        <v>5</v>
      </c>
    </row>
    <row r="443" spans="1:8" x14ac:dyDescent="0.25">
      <c r="A443" t="s">
        <v>818</v>
      </c>
      <c r="B443" s="7">
        <v>43524</v>
      </c>
      <c r="C443" t="s">
        <v>104</v>
      </c>
      <c r="D443" t="s">
        <v>58</v>
      </c>
      <c r="E443" t="s">
        <v>59</v>
      </c>
      <c r="F443">
        <v>36</v>
      </c>
      <c r="G443">
        <v>15</v>
      </c>
      <c r="H443">
        <v>3</v>
      </c>
    </row>
    <row r="444" spans="1:8" x14ac:dyDescent="0.25">
      <c r="A444" t="s">
        <v>819</v>
      </c>
      <c r="B444" s="7">
        <v>43525</v>
      </c>
      <c r="C444" t="s">
        <v>106</v>
      </c>
      <c r="D444" t="s">
        <v>62</v>
      </c>
      <c r="E444" t="s">
        <v>63</v>
      </c>
      <c r="F444">
        <v>478</v>
      </c>
      <c r="G444">
        <v>143</v>
      </c>
      <c r="H444">
        <v>25</v>
      </c>
    </row>
    <row r="445" spans="1:8" x14ac:dyDescent="0.25">
      <c r="A445" t="s">
        <v>820</v>
      </c>
      <c r="B445" s="7">
        <v>43526</v>
      </c>
      <c r="C445" t="s">
        <v>108</v>
      </c>
      <c r="D445" t="s">
        <v>66</v>
      </c>
      <c r="E445" t="s">
        <v>66</v>
      </c>
      <c r="F445">
        <v>28</v>
      </c>
      <c r="G445">
        <v>10</v>
      </c>
      <c r="H445">
        <v>3</v>
      </c>
    </row>
    <row r="446" spans="1:8" x14ac:dyDescent="0.25">
      <c r="A446" t="s">
        <v>821</v>
      </c>
      <c r="B446" s="7">
        <v>43527</v>
      </c>
      <c r="C446" t="s">
        <v>110</v>
      </c>
      <c r="D446" t="s">
        <v>69</v>
      </c>
      <c r="E446" t="s">
        <v>70</v>
      </c>
      <c r="F446">
        <v>884</v>
      </c>
      <c r="G446">
        <v>157</v>
      </c>
      <c r="H446">
        <v>15</v>
      </c>
    </row>
    <row r="447" spans="1:8" x14ac:dyDescent="0.25">
      <c r="A447" t="s">
        <v>822</v>
      </c>
      <c r="B447" s="7">
        <v>43528</v>
      </c>
      <c r="C447" t="s">
        <v>112</v>
      </c>
      <c r="D447" t="s">
        <v>11</v>
      </c>
      <c r="E447" t="s">
        <v>91</v>
      </c>
      <c r="F447">
        <v>32</v>
      </c>
      <c r="G447">
        <v>3</v>
      </c>
      <c r="H447">
        <v>8</v>
      </c>
    </row>
    <row r="448" spans="1:8" x14ac:dyDescent="0.25">
      <c r="A448" t="s">
        <v>823</v>
      </c>
      <c r="B448" s="7">
        <v>43528</v>
      </c>
      <c r="C448" t="s">
        <v>114</v>
      </c>
      <c r="D448" t="s">
        <v>15</v>
      </c>
      <c r="E448" t="s">
        <v>94</v>
      </c>
      <c r="F448">
        <v>55</v>
      </c>
      <c r="G448">
        <v>12</v>
      </c>
      <c r="H448">
        <v>5</v>
      </c>
    </row>
    <row r="449" spans="1:8" x14ac:dyDescent="0.25">
      <c r="A449" t="s">
        <v>824</v>
      </c>
      <c r="B449" s="7">
        <v>43528</v>
      </c>
      <c r="C449" t="s">
        <v>116</v>
      </c>
      <c r="D449" t="s">
        <v>11</v>
      </c>
      <c r="E449" t="s">
        <v>12</v>
      </c>
      <c r="F449">
        <v>3129</v>
      </c>
      <c r="G449">
        <v>505</v>
      </c>
      <c r="H449">
        <v>17</v>
      </c>
    </row>
    <row r="450" spans="1:8" x14ac:dyDescent="0.25">
      <c r="A450" t="s">
        <v>825</v>
      </c>
      <c r="B450" s="7">
        <v>43529</v>
      </c>
      <c r="C450" t="s">
        <v>118</v>
      </c>
      <c r="D450" t="s">
        <v>15</v>
      </c>
      <c r="E450" t="s">
        <v>16</v>
      </c>
      <c r="F450">
        <v>100</v>
      </c>
      <c r="G450">
        <v>28</v>
      </c>
      <c r="H450">
        <v>2</v>
      </c>
    </row>
    <row r="451" spans="1:8" x14ac:dyDescent="0.25">
      <c r="A451" t="s">
        <v>826</v>
      </c>
      <c r="B451" s="7">
        <v>43530</v>
      </c>
      <c r="C451" t="s">
        <v>120</v>
      </c>
      <c r="D451" t="s">
        <v>19</v>
      </c>
      <c r="E451" t="s">
        <v>20</v>
      </c>
      <c r="F451">
        <v>1962</v>
      </c>
      <c r="G451">
        <v>440</v>
      </c>
      <c r="H451">
        <v>33</v>
      </c>
    </row>
    <row r="452" spans="1:8" x14ac:dyDescent="0.25">
      <c r="A452" t="s">
        <v>827</v>
      </c>
      <c r="B452" s="7">
        <v>43531</v>
      </c>
      <c r="C452" t="s">
        <v>122</v>
      </c>
      <c r="D452" t="s">
        <v>23</v>
      </c>
      <c r="E452" t="s">
        <v>24</v>
      </c>
      <c r="F452">
        <v>4719</v>
      </c>
      <c r="G452">
        <v>906</v>
      </c>
      <c r="H452">
        <v>49</v>
      </c>
    </row>
    <row r="453" spans="1:8" x14ac:dyDescent="0.25">
      <c r="A453" t="s">
        <v>828</v>
      </c>
      <c r="B453" s="7">
        <v>43532</v>
      </c>
      <c r="C453" t="s">
        <v>124</v>
      </c>
      <c r="D453" t="s">
        <v>27</v>
      </c>
      <c r="E453" t="s">
        <v>28</v>
      </c>
      <c r="F453">
        <v>1286</v>
      </c>
      <c r="G453">
        <v>245</v>
      </c>
      <c r="H453">
        <v>23</v>
      </c>
    </row>
    <row r="454" spans="1:8" x14ac:dyDescent="0.25">
      <c r="A454" t="s">
        <v>829</v>
      </c>
      <c r="B454" s="7">
        <v>43533</v>
      </c>
      <c r="C454" t="s">
        <v>126</v>
      </c>
      <c r="D454" t="s">
        <v>31</v>
      </c>
      <c r="E454" t="s">
        <v>32</v>
      </c>
      <c r="F454">
        <v>1769</v>
      </c>
      <c r="G454">
        <v>454</v>
      </c>
      <c r="H454">
        <v>30</v>
      </c>
    </row>
    <row r="455" spans="1:8" x14ac:dyDescent="0.25">
      <c r="A455" t="s">
        <v>830</v>
      </c>
      <c r="B455" s="7">
        <v>43534</v>
      </c>
      <c r="C455" t="s">
        <v>128</v>
      </c>
      <c r="D455" t="s">
        <v>11</v>
      </c>
      <c r="E455" t="s">
        <v>91</v>
      </c>
      <c r="F455">
        <v>1553</v>
      </c>
      <c r="G455">
        <v>402</v>
      </c>
      <c r="H455">
        <v>25</v>
      </c>
    </row>
    <row r="456" spans="1:8" x14ac:dyDescent="0.25">
      <c r="A456" t="s">
        <v>831</v>
      </c>
      <c r="B456" s="7">
        <v>43534</v>
      </c>
      <c r="C456" t="s">
        <v>130</v>
      </c>
      <c r="D456" t="s">
        <v>15</v>
      </c>
      <c r="E456" t="s">
        <v>94</v>
      </c>
      <c r="F456">
        <v>8502</v>
      </c>
      <c r="G456">
        <v>683</v>
      </c>
      <c r="H456">
        <v>57</v>
      </c>
    </row>
    <row r="457" spans="1:8" x14ac:dyDescent="0.25">
      <c r="A457" t="s">
        <v>832</v>
      </c>
      <c r="B457" s="7">
        <v>43534</v>
      </c>
      <c r="C457" t="s">
        <v>132</v>
      </c>
      <c r="D457" t="s">
        <v>43</v>
      </c>
      <c r="E457" t="s">
        <v>44</v>
      </c>
      <c r="F457">
        <v>1770</v>
      </c>
      <c r="G457">
        <v>225</v>
      </c>
      <c r="H457">
        <v>39</v>
      </c>
    </row>
    <row r="458" spans="1:8" x14ac:dyDescent="0.25">
      <c r="A458" t="s">
        <v>833</v>
      </c>
      <c r="B458" s="7">
        <v>43534</v>
      </c>
      <c r="C458" t="s">
        <v>134</v>
      </c>
      <c r="D458" t="s">
        <v>47</v>
      </c>
      <c r="E458" t="s">
        <v>48</v>
      </c>
      <c r="F458">
        <v>1673</v>
      </c>
      <c r="G458">
        <v>404</v>
      </c>
      <c r="H458">
        <v>14</v>
      </c>
    </row>
    <row r="459" spans="1:8" x14ac:dyDescent="0.25">
      <c r="A459" t="s">
        <v>834</v>
      </c>
      <c r="B459" s="7">
        <v>43535</v>
      </c>
      <c r="C459" t="s">
        <v>136</v>
      </c>
      <c r="D459" t="s">
        <v>51</v>
      </c>
      <c r="E459" t="s">
        <v>52</v>
      </c>
      <c r="F459">
        <v>212</v>
      </c>
      <c r="G459">
        <v>97</v>
      </c>
      <c r="H459">
        <v>7</v>
      </c>
    </row>
    <row r="460" spans="1:8" x14ac:dyDescent="0.25">
      <c r="A460" t="s">
        <v>835</v>
      </c>
      <c r="B460" s="7">
        <v>43536</v>
      </c>
      <c r="C460" t="s">
        <v>138</v>
      </c>
      <c r="D460" t="s">
        <v>55</v>
      </c>
      <c r="E460" t="s">
        <v>52</v>
      </c>
      <c r="F460">
        <v>20</v>
      </c>
      <c r="G460">
        <v>6</v>
      </c>
      <c r="H460">
        <v>1</v>
      </c>
    </row>
    <row r="461" spans="1:8" x14ac:dyDescent="0.25">
      <c r="A461" t="s">
        <v>836</v>
      </c>
      <c r="B461" s="7">
        <v>43537</v>
      </c>
      <c r="C461" t="s">
        <v>140</v>
      </c>
      <c r="D461" t="s">
        <v>11</v>
      </c>
      <c r="E461" t="s">
        <v>91</v>
      </c>
      <c r="F461">
        <v>382</v>
      </c>
      <c r="G461">
        <v>68</v>
      </c>
      <c r="H461">
        <v>3</v>
      </c>
    </row>
    <row r="462" spans="1:8" x14ac:dyDescent="0.25">
      <c r="A462" t="s">
        <v>837</v>
      </c>
      <c r="B462" s="7">
        <v>43538</v>
      </c>
      <c r="C462" t="s">
        <v>142</v>
      </c>
      <c r="D462" t="s">
        <v>15</v>
      </c>
      <c r="E462" t="s">
        <v>94</v>
      </c>
      <c r="F462">
        <v>2457</v>
      </c>
      <c r="G462">
        <v>387</v>
      </c>
      <c r="H462">
        <v>15</v>
      </c>
    </row>
    <row r="463" spans="1:8" x14ac:dyDescent="0.25">
      <c r="A463" t="s">
        <v>838</v>
      </c>
      <c r="B463" s="7">
        <v>43539</v>
      </c>
      <c r="C463" t="s">
        <v>144</v>
      </c>
      <c r="D463" t="s">
        <v>66</v>
      </c>
      <c r="E463" t="s">
        <v>66</v>
      </c>
      <c r="F463">
        <v>107</v>
      </c>
      <c r="G463">
        <v>-59</v>
      </c>
      <c r="H463">
        <v>6</v>
      </c>
    </row>
    <row r="464" spans="1:8" x14ac:dyDescent="0.25">
      <c r="A464" t="s">
        <v>839</v>
      </c>
      <c r="B464" s="7">
        <v>43539</v>
      </c>
      <c r="C464" t="s">
        <v>146</v>
      </c>
      <c r="D464" t="s">
        <v>69</v>
      </c>
      <c r="E464" t="s">
        <v>70</v>
      </c>
      <c r="F464">
        <v>241</v>
      </c>
      <c r="G464">
        <v>-77</v>
      </c>
      <c r="H464">
        <v>4</v>
      </c>
    </row>
    <row r="465" spans="1:8" x14ac:dyDescent="0.25">
      <c r="A465" t="s">
        <v>840</v>
      </c>
      <c r="B465" s="7">
        <v>43540</v>
      </c>
      <c r="C465" t="s">
        <v>841</v>
      </c>
      <c r="D465" t="s">
        <v>11</v>
      </c>
      <c r="E465" t="s">
        <v>91</v>
      </c>
      <c r="F465">
        <v>280</v>
      </c>
      <c r="G465">
        <v>43</v>
      </c>
      <c r="H465">
        <v>17</v>
      </c>
    </row>
    <row r="466" spans="1:8" x14ac:dyDescent="0.25">
      <c r="A466" t="s">
        <v>842</v>
      </c>
      <c r="B466" s="7">
        <v>43540</v>
      </c>
      <c r="C466" t="s">
        <v>150</v>
      </c>
      <c r="D466" t="s">
        <v>15</v>
      </c>
      <c r="E466" t="s">
        <v>94</v>
      </c>
      <c r="F466">
        <v>146</v>
      </c>
      <c r="G466">
        <v>19</v>
      </c>
      <c r="H466">
        <v>5</v>
      </c>
    </row>
    <row r="467" spans="1:8" x14ac:dyDescent="0.25">
      <c r="A467" t="s">
        <v>843</v>
      </c>
      <c r="B467" s="7">
        <v>43540</v>
      </c>
      <c r="C467" t="s">
        <v>152</v>
      </c>
      <c r="D467" t="s">
        <v>11</v>
      </c>
      <c r="E467" t="s">
        <v>12</v>
      </c>
      <c r="F467">
        <v>86</v>
      </c>
      <c r="G467">
        <v>22</v>
      </c>
      <c r="H467">
        <v>2</v>
      </c>
    </row>
    <row r="468" spans="1:8" x14ac:dyDescent="0.25">
      <c r="A468" t="s">
        <v>844</v>
      </c>
      <c r="B468" s="7">
        <v>43540</v>
      </c>
      <c r="C468" t="s">
        <v>154</v>
      </c>
      <c r="D468" t="s">
        <v>15</v>
      </c>
      <c r="E468" t="s">
        <v>16</v>
      </c>
      <c r="F468">
        <v>2995</v>
      </c>
      <c r="G468">
        <v>216</v>
      </c>
      <c r="H468">
        <v>25</v>
      </c>
    </row>
    <row r="469" spans="1:8" x14ac:dyDescent="0.25">
      <c r="A469" t="s">
        <v>845</v>
      </c>
      <c r="B469" s="7">
        <v>43540</v>
      </c>
      <c r="C469" t="s">
        <v>156</v>
      </c>
      <c r="D469" t="s">
        <v>19</v>
      </c>
      <c r="E469" t="s">
        <v>20</v>
      </c>
      <c r="F469">
        <v>193</v>
      </c>
      <c r="G469">
        <v>33</v>
      </c>
      <c r="H469">
        <v>5</v>
      </c>
    </row>
    <row r="470" spans="1:8" x14ac:dyDescent="0.25">
      <c r="A470" t="s">
        <v>846</v>
      </c>
      <c r="B470" s="7">
        <v>43541</v>
      </c>
      <c r="C470" t="s">
        <v>158</v>
      </c>
      <c r="D470" t="s">
        <v>23</v>
      </c>
      <c r="E470" t="s">
        <v>24</v>
      </c>
      <c r="F470">
        <v>55</v>
      </c>
      <c r="G470">
        <v>18</v>
      </c>
      <c r="H470">
        <v>2</v>
      </c>
    </row>
    <row r="471" spans="1:8" x14ac:dyDescent="0.25">
      <c r="A471" t="s">
        <v>847</v>
      </c>
      <c r="B471" s="7">
        <v>43542</v>
      </c>
      <c r="C471" t="s">
        <v>160</v>
      </c>
      <c r="D471" t="s">
        <v>27</v>
      </c>
      <c r="E471" t="s">
        <v>28</v>
      </c>
      <c r="F471">
        <v>725</v>
      </c>
      <c r="G471">
        <v>310</v>
      </c>
      <c r="H471">
        <v>12</v>
      </c>
    </row>
    <row r="472" spans="1:8" x14ac:dyDescent="0.25">
      <c r="A472" t="s">
        <v>848</v>
      </c>
      <c r="B472" s="7">
        <v>43543</v>
      </c>
      <c r="C472" t="s">
        <v>162</v>
      </c>
      <c r="D472" t="s">
        <v>31</v>
      </c>
      <c r="E472" t="s">
        <v>32</v>
      </c>
      <c r="F472">
        <v>21</v>
      </c>
      <c r="G472">
        <v>4</v>
      </c>
      <c r="H472">
        <v>3</v>
      </c>
    </row>
    <row r="473" spans="1:8" x14ac:dyDescent="0.25">
      <c r="A473" t="s">
        <v>849</v>
      </c>
      <c r="B473" s="7">
        <v>43544</v>
      </c>
      <c r="C473" t="s">
        <v>164</v>
      </c>
      <c r="D473" t="s">
        <v>11</v>
      </c>
      <c r="E473" t="s">
        <v>91</v>
      </c>
      <c r="F473">
        <v>313</v>
      </c>
      <c r="G473">
        <v>44</v>
      </c>
      <c r="H473">
        <v>3</v>
      </c>
    </row>
    <row r="474" spans="1:8" x14ac:dyDescent="0.25">
      <c r="A474" t="s">
        <v>850</v>
      </c>
      <c r="B474" s="7">
        <v>43545</v>
      </c>
      <c r="C474" t="s">
        <v>166</v>
      </c>
      <c r="D474" t="s">
        <v>15</v>
      </c>
      <c r="E474" t="s">
        <v>94</v>
      </c>
      <c r="F474">
        <v>1992</v>
      </c>
      <c r="G474">
        <v>889</v>
      </c>
      <c r="H474">
        <v>23</v>
      </c>
    </row>
    <row r="475" spans="1:8" x14ac:dyDescent="0.25">
      <c r="A475" t="s">
        <v>851</v>
      </c>
      <c r="B475" s="7">
        <v>43545</v>
      </c>
      <c r="C475" t="s">
        <v>6</v>
      </c>
      <c r="D475" t="s">
        <v>7</v>
      </c>
      <c r="E475" t="s">
        <v>8</v>
      </c>
      <c r="F475">
        <v>57</v>
      </c>
      <c r="G475">
        <v>21</v>
      </c>
      <c r="H475">
        <v>4</v>
      </c>
    </row>
    <row r="476" spans="1:8" x14ac:dyDescent="0.25">
      <c r="A476" t="s">
        <v>852</v>
      </c>
      <c r="B476" s="7">
        <v>43545</v>
      </c>
      <c r="C476" t="s">
        <v>10</v>
      </c>
      <c r="D476" t="s">
        <v>11</v>
      </c>
      <c r="E476" t="s">
        <v>12</v>
      </c>
      <c r="F476">
        <v>34</v>
      </c>
      <c r="G476">
        <v>12</v>
      </c>
      <c r="H476">
        <v>2</v>
      </c>
    </row>
    <row r="477" spans="1:8" x14ac:dyDescent="0.25">
      <c r="A477" t="s">
        <v>853</v>
      </c>
      <c r="B477" s="7">
        <v>43545</v>
      </c>
      <c r="C477" t="s">
        <v>14</v>
      </c>
      <c r="D477" t="s">
        <v>15</v>
      </c>
      <c r="E477" t="s">
        <v>16</v>
      </c>
      <c r="F477">
        <v>753</v>
      </c>
      <c r="G477">
        <v>275</v>
      </c>
      <c r="H477">
        <v>15</v>
      </c>
    </row>
    <row r="478" spans="1:8" x14ac:dyDescent="0.25">
      <c r="A478" t="s">
        <v>854</v>
      </c>
      <c r="B478" s="7">
        <v>43546</v>
      </c>
      <c r="C478" t="s">
        <v>18</v>
      </c>
      <c r="D478" t="s">
        <v>19</v>
      </c>
      <c r="E478" t="s">
        <v>20</v>
      </c>
      <c r="F478">
        <v>62</v>
      </c>
      <c r="G478">
        <v>11</v>
      </c>
      <c r="H478">
        <v>7</v>
      </c>
    </row>
    <row r="479" spans="1:8" x14ac:dyDescent="0.25">
      <c r="A479" t="s">
        <v>855</v>
      </c>
      <c r="B479" s="7">
        <v>43546</v>
      </c>
      <c r="C479" t="s">
        <v>22</v>
      </c>
      <c r="D479" t="s">
        <v>23</v>
      </c>
      <c r="E479" t="s">
        <v>24</v>
      </c>
      <c r="F479">
        <v>755</v>
      </c>
      <c r="G479">
        <v>202</v>
      </c>
      <c r="H479">
        <v>9</v>
      </c>
    </row>
    <row r="480" spans="1:8" x14ac:dyDescent="0.25">
      <c r="A480" t="s">
        <v>856</v>
      </c>
      <c r="B480" s="7">
        <v>43546</v>
      </c>
      <c r="C480" t="s">
        <v>26</v>
      </c>
      <c r="D480" t="s">
        <v>27</v>
      </c>
      <c r="E480" t="s">
        <v>28</v>
      </c>
      <c r="F480">
        <v>18</v>
      </c>
      <c r="G480">
        <v>3</v>
      </c>
      <c r="H480">
        <v>2</v>
      </c>
    </row>
    <row r="481" spans="1:8" x14ac:dyDescent="0.25">
      <c r="A481" t="s">
        <v>857</v>
      </c>
      <c r="B481" s="7">
        <v>43546</v>
      </c>
      <c r="C481" t="s">
        <v>30</v>
      </c>
      <c r="D481" t="s">
        <v>31</v>
      </c>
      <c r="E481" t="s">
        <v>32</v>
      </c>
      <c r="F481">
        <v>109</v>
      </c>
      <c r="G481">
        <v>35</v>
      </c>
      <c r="H481">
        <v>6</v>
      </c>
    </row>
    <row r="482" spans="1:8" x14ac:dyDescent="0.25">
      <c r="A482" t="s">
        <v>858</v>
      </c>
      <c r="B482" s="7">
        <v>43546</v>
      </c>
      <c r="C482" t="s">
        <v>34</v>
      </c>
      <c r="D482" t="s">
        <v>35</v>
      </c>
      <c r="E482" t="s">
        <v>36</v>
      </c>
      <c r="F482">
        <v>1361</v>
      </c>
      <c r="G482">
        <v>-328</v>
      </c>
      <c r="H482">
        <v>23</v>
      </c>
    </row>
    <row r="483" spans="1:8" x14ac:dyDescent="0.25">
      <c r="A483" t="s">
        <v>859</v>
      </c>
      <c r="B483" s="7">
        <v>43547</v>
      </c>
      <c r="C483" t="s">
        <v>38</v>
      </c>
      <c r="D483" t="s">
        <v>39</v>
      </c>
      <c r="E483" t="s">
        <v>40</v>
      </c>
      <c r="F483">
        <v>95</v>
      </c>
      <c r="G483">
        <v>5</v>
      </c>
      <c r="H483">
        <v>2</v>
      </c>
    </row>
    <row r="484" spans="1:8" x14ac:dyDescent="0.25">
      <c r="A484" t="s">
        <v>860</v>
      </c>
      <c r="B484" s="7">
        <v>43548</v>
      </c>
      <c r="C484" t="s">
        <v>42</v>
      </c>
      <c r="D484" t="s">
        <v>43</v>
      </c>
      <c r="E484" t="s">
        <v>44</v>
      </c>
      <c r="F484">
        <v>410</v>
      </c>
      <c r="G484">
        <v>50</v>
      </c>
      <c r="H484">
        <v>12</v>
      </c>
    </row>
    <row r="485" spans="1:8" x14ac:dyDescent="0.25">
      <c r="A485" t="s">
        <v>861</v>
      </c>
      <c r="B485" s="7">
        <v>43549</v>
      </c>
      <c r="C485" t="s">
        <v>46</v>
      </c>
      <c r="D485" t="s">
        <v>47</v>
      </c>
      <c r="E485" t="s">
        <v>48</v>
      </c>
      <c r="F485">
        <v>209</v>
      </c>
      <c r="G485">
        <v>-63</v>
      </c>
      <c r="H485">
        <v>4</v>
      </c>
    </row>
    <row r="486" spans="1:8" x14ac:dyDescent="0.25">
      <c r="A486" t="s">
        <v>862</v>
      </c>
      <c r="B486" s="7">
        <v>43550</v>
      </c>
      <c r="C486" t="s">
        <v>50</v>
      </c>
      <c r="D486" t="s">
        <v>51</v>
      </c>
      <c r="E486" t="s">
        <v>52</v>
      </c>
      <c r="F486">
        <v>1745</v>
      </c>
      <c r="G486">
        <v>653</v>
      </c>
      <c r="H486">
        <v>10</v>
      </c>
    </row>
    <row r="487" spans="1:8" x14ac:dyDescent="0.25">
      <c r="A487" t="s">
        <v>863</v>
      </c>
      <c r="B487" s="7">
        <v>43550</v>
      </c>
      <c r="C487" t="s">
        <v>54</v>
      </c>
      <c r="D487" t="s">
        <v>55</v>
      </c>
      <c r="E487" t="s">
        <v>52</v>
      </c>
      <c r="F487">
        <v>830</v>
      </c>
      <c r="G487">
        <v>120</v>
      </c>
      <c r="H487">
        <v>10</v>
      </c>
    </row>
    <row r="488" spans="1:8" x14ac:dyDescent="0.25">
      <c r="A488" t="s">
        <v>864</v>
      </c>
      <c r="B488" s="7">
        <v>43550</v>
      </c>
      <c r="C488" t="s">
        <v>57</v>
      </c>
      <c r="D488" t="s">
        <v>58</v>
      </c>
      <c r="E488" t="s">
        <v>59</v>
      </c>
      <c r="F488">
        <v>696</v>
      </c>
      <c r="G488">
        <v>119</v>
      </c>
      <c r="H488">
        <v>21</v>
      </c>
    </row>
    <row r="489" spans="1:8" x14ac:dyDescent="0.25">
      <c r="A489" t="s">
        <v>865</v>
      </c>
      <c r="B489" s="7">
        <v>43550</v>
      </c>
      <c r="C489" t="s">
        <v>61</v>
      </c>
      <c r="D489" t="s">
        <v>62</v>
      </c>
      <c r="E489" t="s">
        <v>63</v>
      </c>
      <c r="F489">
        <v>11</v>
      </c>
      <c r="G489">
        <v>5</v>
      </c>
      <c r="H489">
        <v>2</v>
      </c>
    </row>
    <row r="490" spans="1:8" x14ac:dyDescent="0.25">
      <c r="A490" t="s">
        <v>866</v>
      </c>
      <c r="B490" s="7">
        <v>43550</v>
      </c>
      <c r="C490" t="s">
        <v>65</v>
      </c>
      <c r="D490" t="s">
        <v>66</v>
      </c>
      <c r="E490" t="s">
        <v>66</v>
      </c>
      <c r="F490">
        <v>225</v>
      </c>
      <c r="G490">
        <v>42</v>
      </c>
      <c r="H490">
        <v>10</v>
      </c>
    </row>
    <row r="491" spans="1:8" x14ac:dyDescent="0.25">
      <c r="A491" t="s">
        <v>867</v>
      </c>
      <c r="B491" s="7">
        <v>43551</v>
      </c>
      <c r="C491" t="s">
        <v>68</v>
      </c>
      <c r="D491" t="s">
        <v>69</v>
      </c>
      <c r="E491" t="s">
        <v>70</v>
      </c>
      <c r="F491">
        <v>80</v>
      </c>
      <c r="G491">
        <v>22</v>
      </c>
      <c r="H491">
        <v>3</v>
      </c>
    </row>
    <row r="492" spans="1:8" x14ac:dyDescent="0.25">
      <c r="A492" t="s">
        <v>868</v>
      </c>
      <c r="B492" s="7">
        <v>43551</v>
      </c>
      <c r="C492" t="s">
        <v>72</v>
      </c>
      <c r="D492" t="s">
        <v>73</v>
      </c>
      <c r="E492" t="s">
        <v>74</v>
      </c>
      <c r="F492">
        <v>246</v>
      </c>
      <c r="G492">
        <v>89</v>
      </c>
      <c r="H492">
        <v>11</v>
      </c>
    </row>
    <row r="493" spans="1:8" x14ac:dyDescent="0.25">
      <c r="A493" t="s">
        <v>869</v>
      </c>
      <c r="B493" s="7">
        <v>43551</v>
      </c>
      <c r="C493" t="s">
        <v>76</v>
      </c>
      <c r="D493" t="s">
        <v>7</v>
      </c>
      <c r="E493" t="s">
        <v>8</v>
      </c>
      <c r="F493">
        <v>97</v>
      </c>
      <c r="G493">
        <v>14</v>
      </c>
      <c r="H493">
        <v>2</v>
      </c>
    </row>
    <row r="494" spans="1:8" x14ac:dyDescent="0.25">
      <c r="A494" t="s">
        <v>870</v>
      </c>
      <c r="B494" s="7">
        <v>43551</v>
      </c>
      <c r="C494" t="s">
        <v>78</v>
      </c>
      <c r="D494" t="s">
        <v>11</v>
      </c>
      <c r="E494" t="s">
        <v>12</v>
      </c>
      <c r="F494">
        <v>4502</v>
      </c>
      <c r="G494">
        <v>1020</v>
      </c>
      <c r="H494">
        <v>28</v>
      </c>
    </row>
    <row r="495" spans="1:8" x14ac:dyDescent="0.25">
      <c r="A495" t="s">
        <v>871</v>
      </c>
      <c r="B495" s="7">
        <v>43551</v>
      </c>
      <c r="C495" t="s">
        <v>80</v>
      </c>
      <c r="D495" t="s">
        <v>15</v>
      </c>
      <c r="E495" t="s">
        <v>16</v>
      </c>
      <c r="F495">
        <v>152</v>
      </c>
      <c r="G495">
        <v>50</v>
      </c>
      <c r="H495">
        <v>6</v>
      </c>
    </row>
    <row r="496" spans="1:8" x14ac:dyDescent="0.25">
      <c r="A496" t="s">
        <v>872</v>
      </c>
      <c r="B496" s="7">
        <v>43552</v>
      </c>
      <c r="C496" t="s">
        <v>82</v>
      </c>
      <c r="D496" t="s">
        <v>19</v>
      </c>
      <c r="E496" t="s">
        <v>20</v>
      </c>
      <c r="F496">
        <v>6</v>
      </c>
      <c r="G496">
        <v>1</v>
      </c>
      <c r="H496">
        <v>1</v>
      </c>
    </row>
    <row r="497" spans="1:8" x14ac:dyDescent="0.25">
      <c r="A497" t="s">
        <v>873</v>
      </c>
      <c r="B497" s="7">
        <v>43552</v>
      </c>
      <c r="C497" t="s">
        <v>84</v>
      </c>
      <c r="D497" t="s">
        <v>23</v>
      </c>
      <c r="E497" t="s">
        <v>24</v>
      </c>
      <c r="F497">
        <v>1091</v>
      </c>
      <c r="G497">
        <v>121</v>
      </c>
      <c r="H497">
        <v>18</v>
      </c>
    </row>
    <row r="498" spans="1:8" x14ac:dyDescent="0.25">
      <c r="A498" t="s">
        <v>874</v>
      </c>
      <c r="B498" s="7">
        <v>43552</v>
      </c>
      <c r="C498" t="s">
        <v>86</v>
      </c>
      <c r="D498" t="s">
        <v>27</v>
      </c>
      <c r="E498" t="s">
        <v>28</v>
      </c>
      <c r="F498">
        <v>1688</v>
      </c>
      <c r="G498">
        <v>-504</v>
      </c>
      <c r="H498">
        <v>23</v>
      </c>
    </row>
    <row r="499" spans="1:8" x14ac:dyDescent="0.25">
      <c r="A499" t="s">
        <v>875</v>
      </c>
      <c r="B499" s="7">
        <v>43553</v>
      </c>
      <c r="C499" t="s">
        <v>88</v>
      </c>
      <c r="D499" t="s">
        <v>31</v>
      </c>
      <c r="E499" t="s">
        <v>32</v>
      </c>
      <c r="F499">
        <v>1189</v>
      </c>
      <c r="G499">
        <v>350</v>
      </c>
      <c r="H499">
        <v>21</v>
      </c>
    </row>
    <row r="500" spans="1:8" x14ac:dyDescent="0.25">
      <c r="A500" t="s">
        <v>876</v>
      </c>
      <c r="B500" s="7">
        <v>43554</v>
      </c>
      <c r="C500" t="s">
        <v>90</v>
      </c>
      <c r="D500" t="s">
        <v>11</v>
      </c>
      <c r="E500" t="s">
        <v>91</v>
      </c>
      <c r="F500">
        <v>3417</v>
      </c>
      <c r="G500">
        <v>859</v>
      </c>
      <c r="H500">
        <v>15</v>
      </c>
    </row>
    <row r="501" spans="1:8" x14ac:dyDescent="0.25">
      <c r="A501" t="s">
        <v>877</v>
      </c>
      <c r="B501" s="7">
        <v>43555</v>
      </c>
      <c r="C501" t="s">
        <v>93</v>
      </c>
      <c r="D501" t="s">
        <v>15</v>
      </c>
      <c r="E501" t="s">
        <v>94</v>
      </c>
      <c r="F501">
        <v>934</v>
      </c>
      <c r="G501">
        <v>256</v>
      </c>
      <c r="H501">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A66EC-5695-4653-9227-A2A64A822BEB}">
  <dimension ref="A1:U501"/>
  <sheetViews>
    <sheetView topLeftCell="C1" workbookViewId="0">
      <selection activeCell="Q2" sqref="Q2"/>
    </sheetView>
  </sheetViews>
  <sheetFormatPr defaultRowHeight="15" x14ac:dyDescent="0.25"/>
  <cols>
    <col min="2" max="2" width="18" style="7" bestFit="1" customWidth="1"/>
    <col min="13" max="13" width="16" customWidth="1"/>
    <col min="14" max="14" width="10.42578125" style="8" bestFit="1" customWidth="1"/>
    <col min="15" max="15" width="9.140625" style="8"/>
  </cols>
  <sheetData>
    <row r="1" spans="1:21" ht="15.75" thickBot="1" x14ac:dyDescent="0.3">
      <c r="A1" t="s">
        <v>0</v>
      </c>
      <c r="B1" s="7" t="s">
        <v>1</v>
      </c>
      <c r="C1" t="s">
        <v>2</v>
      </c>
      <c r="D1" t="s">
        <v>3</v>
      </c>
      <c r="E1" t="s">
        <v>4</v>
      </c>
      <c r="F1" t="s">
        <v>878</v>
      </c>
      <c r="G1" t="s">
        <v>879</v>
      </c>
      <c r="H1" t="s">
        <v>880</v>
      </c>
      <c r="I1" t="s">
        <v>944</v>
      </c>
      <c r="J1" t="s">
        <v>953</v>
      </c>
      <c r="K1" t="s">
        <v>902</v>
      </c>
      <c r="L1" t="s">
        <v>901</v>
      </c>
      <c r="M1" t="s">
        <v>926</v>
      </c>
      <c r="N1" s="8" t="s">
        <v>930</v>
      </c>
      <c r="O1" s="8" t="s">
        <v>936</v>
      </c>
      <c r="P1" t="s">
        <v>937</v>
      </c>
      <c r="Q1" t="s">
        <v>938</v>
      </c>
    </row>
    <row r="2" spans="1:21" x14ac:dyDescent="0.25">
      <c r="A2" t="s">
        <v>5</v>
      </c>
      <c r="B2" s="7">
        <v>43191</v>
      </c>
      <c r="C2" t="s">
        <v>6</v>
      </c>
      <c r="D2" t="s">
        <v>7</v>
      </c>
      <c r="E2" t="s">
        <v>8</v>
      </c>
      <c r="F2">
        <v>1429</v>
      </c>
      <c r="G2">
        <v>-1218</v>
      </c>
      <c r="H2">
        <v>19</v>
      </c>
      <c r="I2">
        <f>F2*H2</f>
        <v>27151</v>
      </c>
      <c r="J2">
        <f>ABS((G2/F2)*100)</f>
        <v>85.234429671098667</v>
      </c>
      <c r="K2" t="s">
        <v>882</v>
      </c>
      <c r="L2" t="s">
        <v>894</v>
      </c>
      <c r="M2">
        <f ca="1">DAYS360(B2,TODAY())</f>
        <v>1400</v>
      </c>
      <c r="N2" s="8">
        <f ca="1">IF(M2&lt;=$S$7,5,IF(M2&lt;=$S$8,4,IF(M2&lt;=$S$9,3,IF(M2&lt;=$S$10,2,1))))</f>
        <v>2</v>
      </c>
      <c r="O2" s="8">
        <f>IF(H2&lt;=$T$7,2,IF(H2&lt;=$T$8,3,IF(H2&lt;=$T$9,4,IF(H2&gt;$T$9,5,1))))</f>
        <v>5</v>
      </c>
      <c r="P2">
        <f>IF(F2&lt;=$U$6,1,IF(F2&lt;=$U$7,2,IF(F2&lt;=$U$8,3,IF(F2&lt;=$U$9,4,IF(F2&gt;$U$9,5,1)))))</f>
        <v>5</v>
      </c>
      <c r="Q2" s="8">
        <f ca="1">N2+O2+P2</f>
        <v>12</v>
      </c>
      <c r="R2" s="22" t="s">
        <v>944</v>
      </c>
      <c r="S2" s="23">
        <f>SUM(I2:I501)</f>
        <v>8932510</v>
      </c>
      <c r="T2" s="23" t="s">
        <v>951</v>
      </c>
      <c r="U2" s="24">
        <f>SUM(H2:H501)</f>
        <v>5615</v>
      </c>
    </row>
    <row r="3" spans="1:21" x14ac:dyDescent="0.25">
      <c r="A3" t="s">
        <v>9</v>
      </c>
      <c r="B3" s="7">
        <v>43191</v>
      </c>
      <c r="C3" t="s">
        <v>10</v>
      </c>
      <c r="D3" t="s">
        <v>11</v>
      </c>
      <c r="E3" t="s">
        <v>12</v>
      </c>
      <c r="F3">
        <v>3889</v>
      </c>
      <c r="G3">
        <v>975</v>
      </c>
      <c r="H3">
        <v>22</v>
      </c>
      <c r="I3">
        <f t="shared" ref="I3:I66" si="0">F3*H3</f>
        <v>85558</v>
      </c>
      <c r="J3">
        <f t="shared" ref="J3:J66" si="1">ABS((G3/F3)*100)</f>
        <v>25.070712265363849</v>
      </c>
      <c r="K3" t="s">
        <v>886</v>
      </c>
      <c r="L3" t="s">
        <v>898</v>
      </c>
      <c r="M3">
        <f t="shared" ref="M3:M66" ca="1" si="2">DAYS360(B3,TODAY())</f>
        <v>1400</v>
      </c>
      <c r="N3" s="8">
        <f t="shared" ref="N3:N66" ca="1" si="3">IF(M3&lt;=$S$7,5,IF(M3&lt;=$S$8,4,IF(M3&lt;=$S$9,3,IF(M3&lt;=$S$10,2,1))))</f>
        <v>2</v>
      </c>
      <c r="O3" s="8">
        <f t="shared" ref="O3:O66" si="4">IF(H3&lt;=$T$7,2,IF(H3&lt;=$T$8,3,IF(H3&lt;=$T$9,4,IF(H3&gt;$T$9,5,1))))</f>
        <v>5</v>
      </c>
      <c r="P3">
        <f t="shared" ref="P3:P66" si="5">IF(F3&lt;=$U$6,1,IF(F3&lt;=$U$7,2,IF(F3&lt;=$U$8,3,IF(F3&lt;=$U$9,4,IF(F3&gt;$U$9,5,1)))))</f>
        <v>5</v>
      </c>
      <c r="Q3" s="8">
        <f t="shared" ref="Q3:Q66" ca="1" si="6">N3+O3+P3</f>
        <v>12</v>
      </c>
      <c r="R3" s="25" t="s">
        <v>949</v>
      </c>
      <c r="S3" s="21">
        <v>500</v>
      </c>
      <c r="T3" s="21" t="s">
        <v>952</v>
      </c>
      <c r="U3" s="26">
        <f>SUM(G2:G501)</f>
        <v>23965</v>
      </c>
    </row>
    <row r="4" spans="1:21" ht="15.75" thickBot="1" x14ac:dyDescent="0.3">
      <c r="A4" t="s">
        <v>13</v>
      </c>
      <c r="B4" s="7">
        <v>43193</v>
      </c>
      <c r="C4" t="s">
        <v>14</v>
      </c>
      <c r="D4" t="s">
        <v>15</v>
      </c>
      <c r="E4" t="s">
        <v>16</v>
      </c>
      <c r="F4">
        <v>2025</v>
      </c>
      <c r="G4">
        <v>-180</v>
      </c>
      <c r="H4">
        <v>25</v>
      </c>
      <c r="I4">
        <f t="shared" si="0"/>
        <v>50625</v>
      </c>
      <c r="J4">
        <f t="shared" si="1"/>
        <v>8.8888888888888893</v>
      </c>
      <c r="K4" t="s">
        <v>884</v>
      </c>
      <c r="L4" t="s">
        <v>899</v>
      </c>
      <c r="M4">
        <f t="shared" ca="1" si="2"/>
        <v>1398</v>
      </c>
      <c r="N4" s="8">
        <f t="shared" ca="1" si="3"/>
        <v>2</v>
      </c>
      <c r="O4" s="8">
        <f t="shared" si="4"/>
        <v>5</v>
      </c>
      <c r="P4">
        <f t="shared" si="5"/>
        <v>5</v>
      </c>
      <c r="Q4" s="8">
        <f t="shared" ca="1" si="6"/>
        <v>12</v>
      </c>
      <c r="R4" s="27" t="s">
        <v>950</v>
      </c>
      <c r="S4" s="28">
        <f>S2/S3</f>
        <v>17865.02</v>
      </c>
      <c r="T4" s="28"/>
      <c r="U4" s="29"/>
    </row>
    <row r="5" spans="1:21" x14ac:dyDescent="0.25">
      <c r="A5" t="s">
        <v>17</v>
      </c>
      <c r="B5" s="7">
        <v>43193</v>
      </c>
      <c r="C5" t="s">
        <v>18</v>
      </c>
      <c r="D5" t="s">
        <v>19</v>
      </c>
      <c r="E5" t="s">
        <v>20</v>
      </c>
      <c r="F5">
        <v>222</v>
      </c>
      <c r="G5">
        <v>22</v>
      </c>
      <c r="H5">
        <v>11</v>
      </c>
      <c r="I5">
        <f t="shared" si="0"/>
        <v>2442</v>
      </c>
      <c r="J5">
        <f t="shared" si="1"/>
        <v>9.9099099099099099</v>
      </c>
      <c r="K5" t="s">
        <v>884</v>
      </c>
      <c r="L5" t="s">
        <v>892</v>
      </c>
      <c r="M5">
        <f t="shared" ca="1" si="2"/>
        <v>1398</v>
      </c>
      <c r="N5" s="8">
        <f t="shared" ca="1" si="3"/>
        <v>2</v>
      </c>
      <c r="O5" s="8">
        <f t="shared" si="4"/>
        <v>4</v>
      </c>
      <c r="P5">
        <f t="shared" si="5"/>
        <v>3</v>
      </c>
      <c r="Q5" s="8">
        <f t="shared" ca="1" si="6"/>
        <v>9</v>
      </c>
      <c r="R5" s="22"/>
      <c r="S5" s="23" t="s">
        <v>927</v>
      </c>
      <c r="T5" s="23" t="s">
        <v>928</v>
      </c>
      <c r="U5" s="24" t="s">
        <v>929</v>
      </c>
    </row>
    <row r="6" spans="1:21" x14ac:dyDescent="0.25">
      <c r="A6" t="s">
        <v>21</v>
      </c>
      <c r="B6" s="7">
        <v>43195</v>
      </c>
      <c r="C6" t="s">
        <v>22</v>
      </c>
      <c r="D6" t="s">
        <v>23</v>
      </c>
      <c r="E6" t="s">
        <v>24</v>
      </c>
      <c r="F6">
        <v>75</v>
      </c>
      <c r="G6">
        <v>0</v>
      </c>
      <c r="H6">
        <v>7</v>
      </c>
      <c r="I6">
        <f t="shared" si="0"/>
        <v>525</v>
      </c>
      <c r="J6">
        <f t="shared" si="1"/>
        <v>0</v>
      </c>
      <c r="K6" t="s">
        <v>884</v>
      </c>
      <c r="L6" t="s">
        <v>891</v>
      </c>
      <c r="M6">
        <f t="shared" ca="1" si="2"/>
        <v>1396</v>
      </c>
      <c r="N6" s="8">
        <f t="shared" ca="1" si="3"/>
        <v>2</v>
      </c>
      <c r="O6" s="8">
        <f t="shared" si="4"/>
        <v>3</v>
      </c>
      <c r="P6">
        <f t="shared" si="5"/>
        <v>2</v>
      </c>
      <c r="Q6" s="8">
        <f t="shared" ca="1" si="6"/>
        <v>7</v>
      </c>
      <c r="R6" s="25" t="s">
        <v>931</v>
      </c>
      <c r="S6" s="21">
        <f ca="1">MIN(M2:M501)</f>
        <v>1041</v>
      </c>
      <c r="T6" s="21">
        <f>MIN(H:H)</f>
        <v>1</v>
      </c>
      <c r="U6" s="26">
        <f>MIN(F:F)</f>
        <v>6</v>
      </c>
    </row>
    <row r="7" spans="1:21" x14ac:dyDescent="0.25">
      <c r="A7" t="s">
        <v>25</v>
      </c>
      <c r="B7" s="7">
        <v>43196</v>
      </c>
      <c r="C7" t="s">
        <v>26</v>
      </c>
      <c r="D7" t="s">
        <v>27</v>
      </c>
      <c r="E7" t="s">
        <v>28</v>
      </c>
      <c r="F7">
        <v>87</v>
      </c>
      <c r="G7">
        <v>4</v>
      </c>
      <c r="H7">
        <v>2</v>
      </c>
      <c r="I7">
        <f t="shared" si="0"/>
        <v>174</v>
      </c>
      <c r="J7">
        <f t="shared" si="1"/>
        <v>4.5977011494252871</v>
      </c>
      <c r="K7" t="s">
        <v>884</v>
      </c>
      <c r="L7" t="s">
        <v>895</v>
      </c>
      <c r="M7">
        <f t="shared" ca="1" si="2"/>
        <v>1395</v>
      </c>
      <c r="N7" s="8">
        <f t="shared" ca="1" si="3"/>
        <v>2</v>
      </c>
      <c r="O7" s="8">
        <f t="shared" si="4"/>
        <v>2</v>
      </c>
      <c r="P7">
        <f t="shared" si="5"/>
        <v>2</v>
      </c>
      <c r="Q7" s="8">
        <f t="shared" ca="1" si="6"/>
        <v>6</v>
      </c>
      <c r="R7" s="25" t="s">
        <v>932</v>
      </c>
      <c r="S7" s="21">
        <f ca="1">_xlfn.QUARTILE.EXC(M2:M501,1)</f>
        <v>1106</v>
      </c>
      <c r="T7" s="21">
        <f>_xlfn.QUARTILE.EXC(H:H,1)</f>
        <v>3</v>
      </c>
      <c r="U7" s="26">
        <f>_xlfn.QUARTILE.EXC(F:F,1)</f>
        <v>123.25</v>
      </c>
    </row>
    <row r="8" spans="1:21" x14ac:dyDescent="0.25">
      <c r="A8" t="s">
        <v>29</v>
      </c>
      <c r="B8" s="7">
        <v>43196</v>
      </c>
      <c r="C8" t="s">
        <v>30</v>
      </c>
      <c r="D8" t="s">
        <v>31</v>
      </c>
      <c r="E8" t="s">
        <v>32</v>
      </c>
      <c r="F8">
        <v>50</v>
      </c>
      <c r="G8">
        <v>15</v>
      </c>
      <c r="H8">
        <v>4</v>
      </c>
      <c r="I8">
        <f t="shared" si="0"/>
        <v>200</v>
      </c>
      <c r="J8">
        <f t="shared" si="1"/>
        <v>30</v>
      </c>
      <c r="K8" t="s">
        <v>884</v>
      </c>
      <c r="L8" t="s">
        <v>888</v>
      </c>
      <c r="M8">
        <f t="shared" ca="1" si="2"/>
        <v>1395</v>
      </c>
      <c r="N8" s="8">
        <f t="shared" ca="1" si="3"/>
        <v>2</v>
      </c>
      <c r="O8" s="8">
        <f t="shared" si="4"/>
        <v>3</v>
      </c>
      <c r="P8">
        <f t="shared" si="5"/>
        <v>2</v>
      </c>
      <c r="Q8" s="8">
        <f t="shared" ca="1" si="6"/>
        <v>7</v>
      </c>
      <c r="R8" s="25" t="s">
        <v>933</v>
      </c>
      <c r="S8" s="21">
        <f ca="1">_xlfn.QUARTILE.EXC(M2:M501,2)</f>
        <v>1185.5</v>
      </c>
      <c r="T8" s="21">
        <f>_xlfn.QUARTILE.EXC(H:H,2)</f>
        <v>8</v>
      </c>
      <c r="U8" s="26">
        <f>_xlfn.QUARTILE.EXC(F:F,2)</f>
        <v>416.5</v>
      </c>
    </row>
    <row r="9" spans="1:21" x14ac:dyDescent="0.25">
      <c r="A9" t="s">
        <v>33</v>
      </c>
      <c r="B9" s="7">
        <v>43198</v>
      </c>
      <c r="C9" t="s">
        <v>34</v>
      </c>
      <c r="D9" t="s">
        <v>35</v>
      </c>
      <c r="E9" t="s">
        <v>36</v>
      </c>
      <c r="F9">
        <v>2953</v>
      </c>
      <c r="G9">
        <v>-1456</v>
      </c>
      <c r="H9">
        <v>19</v>
      </c>
      <c r="I9">
        <f t="shared" si="0"/>
        <v>56107</v>
      </c>
      <c r="J9">
        <f t="shared" si="1"/>
        <v>49.305790721300376</v>
      </c>
      <c r="K9" t="s">
        <v>882</v>
      </c>
      <c r="L9" t="s">
        <v>900</v>
      </c>
      <c r="M9">
        <f t="shared" ca="1" si="2"/>
        <v>1393</v>
      </c>
      <c r="N9" s="8">
        <f t="shared" ca="1" si="3"/>
        <v>2</v>
      </c>
      <c r="O9" s="8">
        <f t="shared" si="4"/>
        <v>5</v>
      </c>
      <c r="P9">
        <f t="shared" si="5"/>
        <v>5</v>
      </c>
      <c r="Q9" s="8">
        <f t="shared" ca="1" si="6"/>
        <v>12</v>
      </c>
      <c r="R9" s="25" t="s">
        <v>934</v>
      </c>
      <c r="S9" s="21">
        <f ca="1">_xlfn.QUARTILE.EXC(M2:M501,3)</f>
        <v>1290.75</v>
      </c>
      <c r="T9" s="21">
        <f>_xlfn.QUARTILE.EXC(H2:H501,3)</f>
        <v>16</v>
      </c>
      <c r="U9" s="26">
        <f>_xlfn.QUARTILE.EXC(F:F,3)</f>
        <v>1245.75</v>
      </c>
    </row>
    <row r="10" spans="1:21" ht="15.75" thickBot="1" x14ac:dyDescent="0.3">
      <c r="A10" t="s">
        <v>37</v>
      </c>
      <c r="B10" s="7">
        <v>43199</v>
      </c>
      <c r="C10" t="s">
        <v>38</v>
      </c>
      <c r="D10" t="s">
        <v>39</v>
      </c>
      <c r="E10" t="s">
        <v>40</v>
      </c>
      <c r="F10">
        <v>510</v>
      </c>
      <c r="G10">
        <v>24</v>
      </c>
      <c r="H10">
        <v>8</v>
      </c>
      <c r="I10">
        <f t="shared" si="0"/>
        <v>4080</v>
      </c>
      <c r="J10">
        <f t="shared" si="1"/>
        <v>4.7058823529411766</v>
      </c>
      <c r="K10" t="s">
        <v>886</v>
      </c>
      <c r="L10" t="s">
        <v>893</v>
      </c>
      <c r="M10">
        <f t="shared" ca="1" si="2"/>
        <v>1392</v>
      </c>
      <c r="N10" s="8">
        <f t="shared" ca="1" si="3"/>
        <v>2</v>
      </c>
      <c r="O10" s="8">
        <f t="shared" si="4"/>
        <v>3</v>
      </c>
      <c r="P10">
        <f t="shared" si="5"/>
        <v>4</v>
      </c>
      <c r="Q10" s="8">
        <f t="shared" ca="1" si="6"/>
        <v>9</v>
      </c>
      <c r="R10" s="27" t="s">
        <v>935</v>
      </c>
      <c r="S10" s="28">
        <f ca="1">MAX(M2:M501)</f>
        <v>1400</v>
      </c>
      <c r="T10" s="28">
        <f>MAX(H2:H501)</f>
        <v>57</v>
      </c>
      <c r="U10" s="29">
        <f>MAX(F:F)</f>
        <v>8502</v>
      </c>
    </row>
    <row r="11" spans="1:21" x14ac:dyDescent="0.25">
      <c r="A11" t="s">
        <v>41</v>
      </c>
      <c r="B11" s="7">
        <v>43199</v>
      </c>
      <c r="C11" t="s">
        <v>42</v>
      </c>
      <c r="D11" t="s">
        <v>43</v>
      </c>
      <c r="E11" t="s">
        <v>44</v>
      </c>
      <c r="F11">
        <v>2105</v>
      </c>
      <c r="G11">
        <v>-746</v>
      </c>
      <c r="H11">
        <v>24</v>
      </c>
      <c r="I11">
        <f t="shared" si="0"/>
        <v>50520</v>
      </c>
      <c r="J11">
        <f t="shared" si="1"/>
        <v>35.439429928741092</v>
      </c>
      <c r="K11" t="s">
        <v>886</v>
      </c>
      <c r="L11" t="s">
        <v>896</v>
      </c>
      <c r="M11">
        <f t="shared" ca="1" si="2"/>
        <v>1392</v>
      </c>
      <c r="N11" s="8">
        <f t="shared" ca="1" si="3"/>
        <v>2</v>
      </c>
      <c r="O11" s="8">
        <f t="shared" si="4"/>
        <v>5</v>
      </c>
      <c r="P11">
        <f t="shared" si="5"/>
        <v>5</v>
      </c>
      <c r="Q11" s="8">
        <f t="shared" ca="1" si="6"/>
        <v>12</v>
      </c>
    </row>
    <row r="12" spans="1:21" x14ac:dyDescent="0.25">
      <c r="A12" t="s">
        <v>45</v>
      </c>
      <c r="B12" s="7">
        <v>43201</v>
      </c>
      <c r="C12" t="s">
        <v>46</v>
      </c>
      <c r="D12" t="s">
        <v>47</v>
      </c>
      <c r="E12" t="s">
        <v>48</v>
      </c>
      <c r="F12">
        <v>160</v>
      </c>
      <c r="G12">
        <v>-59</v>
      </c>
      <c r="H12">
        <v>2</v>
      </c>
      <c r="I12">
        <f t="shared" si="0"/>
        <v>320</v>
      </c>
      <c r="J12">
        <f t="shared" si="1"/>
        <v>36.875</v>
      </c>
      <c r="K12" t="s">
        <v>884</v>
      </c>
      <c r="L12" t="s">
        <v>891</v>
      </c>
      <c r="M12">
        <f t="shared" ca="1" si="2"/>
        <v>1390</v>
      </c>
      <c r="N12" s="8">
        <f t="shared" ca="1" si="3"/>
        <v>2</v>
      </c>
      <c r="O12" s="8">
        <f t="shared" si="4"/>
        <v>2</v>
      </c>
      <c r="P12">
        <f t="shared" si="5"/>
        <v>3</v>
      </c>
      <c r="Q12" s="8">
        <f t="shared" ca="1" si="6"/>
        <v>7</v>
      </c>
    </row>
    <row r="13" spans="1:21" x14ac:dyDescent="0.25">
      <c r="A13" t="s">
        <v>49</v>
      </c>
      <c r="B13" s="7">
        <v>43202</v>
      </c>
      <c r="C13" t="s">
        <v>50</v>
      </c>
      <c r="D13" t="s">
        <v>51</v>
      </c>
      <c r="E13" t="s">
        <v>52</v>
      </c>
      <c r="F13">
        <v>259</v>
      </c>
      <c r="G13">
        <v>-55</v>
      </c>
      <c r="H13">
        <v>2</v>
      </c>
      <c r="I13">
        <f t="shared" si="0"/>
        <v>518</v>
      </c>
      <c r="J13">
        <f t="shared" si="1"/>
        <v>21.235521235521233</v>
      </c>
      <c r="K13" t="s">
        <v>882</v>
      </c>
      <c r="L13" t="s">
        <v>881</v>
      </c>
      <c r="M13">
        <f t="shared" ca="1" si="2"/>
        <v>1389</v>
      </c>
      <c r="N13" s="8">
        <f t="shared" ca="1" si="3"/>
        <v>2</v>
      </c>
      <c r="O13" s="8">
        <f t="shared" si="4"/>
        <v>2</v>
      </c>
      <c r="P13">
        <f t="shared" si="5"/>
        <v>3</v>
      </c>
      <c r="Q13" s="8">
        <f t="shared" ca="1" si="6"/>
        <v>7</v>
      </c>
    </row>
    <row r="14" spans="1:21" x14ac:dyDescent="0.25">
      <c r="A14" t="s">
        <v>53</v>
      </c>
      <c r="B14" s="7">
        <v>43202</v>
      </c>
      <c r="C14" t="s">
        <v>54</v>
      </c>
      <c r="D14" t="s">
        <v>55</v>
      </c>
      <c r="E14" t="s">
        <v>52</v>
      </c>
      <c r="F14">
        <v>1603</v>
      </c>
      <c r="G14">
        <v>0</v>
      </c>
      <c r="H14">
        <v>9</v>
      </c>
      <c r="I14">
        <f t="shared" si="0"/>
        <v>14427</v>
      </c>
      <c r="J14">
        <f t="shared" si="1"/>
        <v>0</v>
      </c>
      <c r="K14" t="s">
        <v>884</v>
      </c>
      <c r="L14" t="s">
        <v>891</v>
      </c>
      <c r="M14">
        <f t="shared" ca="1" si="2"/>
        <v>1389</v>
      </c>
      <c r="N14" s="8">
        <f t="shared" ca="1" si="3"/>
        <v>2</v>
      </c>
      <c r="O14" s="8">
        <f t="shared" si="4"/>
        <v>4</v>
      </c>
      <c r="P14">
        <f t="shared" si="5"/>
        <v>5</v>
      </c>
      <c r="Q14" s="8">
        <f t="shared" ca="1" si="6"/>
        <v>11</v>
      </c>
    </row>
    <row r="15" spans="1:21" x14ac:dyDescent="0.25">
      <c r="A15" t="s">
        <v>56</v>
      </c>
      <c r="B15" s="7">
        <v>43203</v>
      </c>
      <c r="C15" t="s">
        <v>57</v>
      </c>
      <c r="D15" t="s">
        <v>58</v>
      </c>
      <c r="E15" t="s">
        <v>59</v>
      </c>
      <c r="F15">
        <v>592</v>
      </c>
      <c r="G15">
        <v>42</v>
      </c>
      <c r="H15">
        <v>6</v>
      </c>
      <c r="I15">
        <f t="shared" si="0"/>
        <v>3552</v>
      </c>
      <c r="J15">
        <f t="shared" si="1"/>
        <v>7.0945945945945947</v>
      </c>
      <c r="K15" t="s">
        <v>882</v>
      </c>
      <c r="L15" t="s">
        <v>894</v>
      </c>
      <c r="M15">
        <f t="shared" ca="1" si="2"/>
        <v>1388</v>
      </c>
      <c r="N15" s="8">
        <f t="shared" ca="1" si="3"/>
        <v>2</v>
      </c>
      <c r="O15" s="8">
        <f t="shared" si="4"/>
        <v>3</v>
      </c>
      <c r="P15">
        <f t="shared" si="5"/>
        <v>4</v>
      </c>
      <c r="Q15" s="8">
        <f t="shared" ca="1" si="6"/>
        <v>9</v>
      </c>
    </row>
    <row r="16" spans="1:21" x14ac:dyDescent="0.25">
      <c r="A16" t="s">
        <v>60</v>
      </c>
      <c r="B16" s="7">
        <v>43205</v>
      </c>
      <c r="C16" t="s">
        <v>61</v>
      </c>
      <c r="D16" t="s">
        <v>62</v>
      </c>
      <c r="E16" t="s">
        <v>63</v>
      </c>
      <c r="F16">
        <v>68</v>
      </c>
      <c r="G16">
        <v>20</v>
      </c>
      <c r="H16">
        <v>5</v>
      </c>
      <c r="I16">
        <f t="shared" si="0"/>
        <v>340</v>
      </c>
      <c r="J16">
        <f t="shared" si="1"/>
        <v>29.411764705882355</v>
      </c>
      <c r="K16" t="s">
        <v>884</v>
      </c>
      <c r="L16" t="s">
        <v>887</v>
      </c>
      <c r="M16">
        <f t="shared" ca="1" si="2"/>
        <v>1386</v>
      </c>
      <c r="N16" s="8">
        <f t="shared" ca="1" si="3"/>
        <v>2</v>
      </c>
      <c r="O16" s="8">
        <f t="shared" si="4"/>
        <v>3</v>
      </c>
      <c r="P16">
        <f t="shared" si="5"/>
        <v>2</v>
      </c>
      <c r="Q16" s="8">
        <f t="shared" ca="1" si="6"/>
        <v>7</v>
      </c>
    </row>
    <row r="17" spans="1:17" x14ac:dyDescent="0.25">
      <c r="A17" t="s">
        <v>64</v>
      </c>
      <c r="B17" s="7">
        <v>43205</v>
      </c>
      <c r="C17" t="s">
        <v>65</v>
      </c>
      <c r="D17" t="s">
        <v>66</v>
      </c>
      <c r="E17" t="s">
        <v>66</v>
      </c>
      <c r="F17">
        <v>194</v>
      </c>
      <c r="G17">
        <v>-48</v>
      </c>
      <c r="H17">
        <v>16</v>
      </c>
      <c r="I17">
        <f t="shared" si="0"/>
        <v>3104</v>
      </c>
      <c r="J17">
        <f t="shared" si="1"/>
        <v>24.742268041237114</v>
      </c>
      <c r="K17" t="s">
        <v>884</v>
      </c>
      <c r="L17" t="s">
        <v>887</v>
      </c>
      <c r="M17">
        <f t="shared" ca="1" si="2"/>
        <v>1386</v>
      </c>
      <c r="N17" s="8">
        <f t="shared" ca="1" si="3"/>
        <v>2</v>
      </c>
      <c r="O17" s="8">
        <f t="shared" si="4"/>
        <v>4</v>
      </c>
      <c r="P17">
        <f t="shared" si="5"/>
        <v>3</v>
      </c>
      <c r="Q17" s="8">
        <f t="shared" ca="1" si="6"/>
        <v>9</v>
      </c>
    </row>
    <row r="18" spans="1:17" x14ac:dyDescent="0.25">
      <c r="A18" t="s">
        <v>67</v>
      </c>
      <c r="B18" s="7">
        <v>43207</v>
      </c>
      <c r="C18" t="s">
        <v>68</v>
      </c>
      <c r="D18" t="s">
        <v>69</v>
      </c>
      <c r="E18" t="s">
        <v>70</v>
      </c>
      <c r="F18">
        <v>305</v>
      </c>
      <c r="G18">
        <v>-270</v>
      </c>
      <c r="H18">
        <v>5</v>
      </c>
      <c r="I18">
        <f t="shared" si="0"/>
        <v>1525</v>
      </c>
      <c r="J18">
        <f t="shared" si="1"/>
        <v>88.52459016393442</v>
      </c>
      <c r="K18" t="s">
        <v>886</v>
      </c>
      <c r="L18" t="s">
        <v>893</v>
      </c>
      <c r="M18">
        <f t="shared" ca="1" si="2"/>
        <v>1384</v>
      </c>
      <c r="N18" s="8">
        <f t="shared" ca="1" si="3"/>
        <v>2</v>
      </c>
      <c r="O18" s="8">
        <f t="shared" si="4"/>
        <v>3</v>
      </c>
      <c r="P18">
        <f t="shared" si="5"/>
        <v>3</v>
      </c>
      <c r="Q18" s="8">
        <f t="shared" ca="1" si="6"/>
        <v>8</v>
      </c>
    </row>
    <row r="19" spans="1:17" x14ac:dyDescent="0.25">
      <c r="A19" t="s">
        <v>71</v>
      </c>
      <c r="B19" s="7">
        <v>43208</v>
      </c>
      <c r="C19" t="s">
        <v>72</v>
      </c>
      <c r="D19" t="s">
        <v>73</v>
      </c>
      <c r="E19" t="s">
        <v>74</v>
      </c>
      <c r="F19">
        <v>374</v>
      </c>
      <c r="G19">
        <v>127</v>
      </c>
      <c r="H19">
        <v>3</v>
      </c>
      <c r="I19">
        <f t="shared" si="0"/>
        <v>1122</v>
      </c>
      <c r="J19">
        <f t="shared" si="1"/>
        <v>33.957219251336902</v>
      </c>
      <c r="K19" t="s">
        <v>882</v>
      </c>
      <c r="L19" t="s">
        <v>894</v>
      </c>
      <c r="M19">
        <f t="shared" ca="1" si="2"/>
        <v>1383</v>
      </c>
      <c r="N19" s="8">
        <f t="shared" ca="1" si="3"/>
        <v>2</v>
      </c>
      <c r="O19" s="8">
        <f t="shared" si="4"/>
        <v>2</v>
      </c>
      <c r="P19">
        <f t="shared" si="5"/>
        <v>3</v>
      </c>
      <c r="Q19" s="8">
        <f t="shared" ca="1" si="6"/>
        <v>7</v>
      </c>
    </row>
    <row r="20" spans="1:17" x14ac:dyDescent="0.25">
      <c r="A20" t="s">
        <v>75</v>
      </c>
      <c r="B20" s="7">
        <v>43208</v>
      </c>
      <c r="C20" t="s">
        <v>76</v>
      </c>
      <c r="D20" t="s">
        <v>7</v>
      </c>
      <c r="E20" t="s">
        <v>8</v>
      </c>
      <c r="F20">
        <v>353</v>
      </c>
      <c r="G20">
        <v>90</v>
      </c>
      <c r="H20">
        <v>8</v>
      </c>
      <c r="I20">
        <f t="shared" si="0"/>
        <v>2824</v>
      </c>
      <c r="J20">
        <f t="shared" si="1"/>
        <v>25.495750708215297</v>
      </c>
      <c r="K20" t="s">
        <v>884</v>
      </c>
      <c r="L20" t="s">
        <v>891</v>
      </c>
      <c r="M20">
        <f t="shared" ca="1" si="2"/>
        <v>1383</v>
      </c>
      <c r="N20" s="8">
        <f t="shared" ca="1" si="3"/>
        <v>2</v>
      </c>
      <c r="O20" s="8">
        <f t="shared" si="4"/>
        <v>3</v>
      </c>
      <c r="P20">
        <f t="shared" si="5"/>
        <v>3</v>
      </c>
      <c r="Q20" s="8">
        <f t="shared" ca="1" si="6"/>
        <v>8</v>
      </c>
    </row>
    <row r="21" spans="1:17" x14ac:dyDescent="0.25">
      <c r="A21" t="s">
        <v>77</v>
      </c>
      <c r="B21" s="7">
        <v>43210</v>
      </c>
      <c r="C21" t="s">
        <v>78</v>
      </c>
      <c r="D21" t="s">
        <v>11</v>
      </c>
      <c r="E21" t="s">
        <v>12</v>
      </c>
      <c r="F21">
        <v>193</v>
      </c>
      <c r="G21">
        <v>46</v>
      </c>
      <c r="H21">
        <v>1</v>
      </c>
      <c r="I21">
        <f t="shared" si="0"/>
        <v>193</v>
      </c>
      <c r="J21">
        <f t="shared" si="1"/>
        <v>23.834196891191709</v>
      </c>
      <c r="K21" t="s">
        <v>886</v>
      </c>
      <c r="L21" t="s">
        <v>896</v>
      </c>
      <c r="M21">
        <f t="shared" ca="1" si="2"/>
        <v>1381</v>
      </c>
      <c r="N21" s="8">
        <f t="shared" ca="1" si="3"/>
        <v>2</v>
      </c>
      <c r="O21" s="8">
        <f t="shared" si="4"/>
        <v>2</v>
      </c>
      <c r="P21">
        <f t="shared" si="5"/>
        <v>3</v>
      </c>
      <c r="Q21" s="8">
        <f t="shared" ca="1" si="6"/>
        <v>7</v>
      </c>
    </row>
    <row r="22" spans="1:17" x14ac:dyDescent="0.25">
      <c r="A22" t="s">
        <v>79</v>
      </c>
      <c r="B22" s="7">
        <v>43210</v>
      </c>
      <c r="C22" t="s">
        <v>80</v>
      </c>
      <c r="D22" t="s">
        <v>15</v>
      </c>
      <c r="E22" t="s">
        <v>16</v>
      </c>
      <c r="F22">
        <v>794</v>
      </c>
      <c r="G22">
        <v>38</v>
      </c>
      <c r="H22">
        <v>11</v>
      </c>
      <c r="I22">
        <f t="shared" si="0"/>
        <v>8734</v>
      </c>
      <c r="J22">
        <f t="shared" si="1"/>
        <v>4.7858942065491181</v>
      </c>
      <c r="K22" t="s">
        <v>886</v>
      </c>
      <c r="L22" t="s">
        <v>893</v>
      </c>
      <c r="M22">
        <f t="shared" ca="1" si="2"/>
        <v>1381</v>
      </c>
      <c r="N22" s="8">
        <f t="shared" ca="1" si="3"/>
        <v>2</v>
      </c>
      <c r="O22" s="8">
        <f t="shared" si="4"/>
        <v>4</v>
      </c>
      <c r="P22">
        <f t="shared" si="5"/>
        <v>4</v>
      </c>
      <c r="Q22" s="8">
        <f t="shared" ca="1" si="6"/>
        <v>10</v>
      </c>
    </row>
    <row r="23" spans="1:17" x14ac:dyDescent="0.25">
      <c r="A23" t="s">
        <v>81</v>
      </c>
      <c r="B23" s="7">
        <v>43212</v>
      </c>
      <c r="C23" t="s">
        <v>82</v>
      </c>
      <c r="D23" t="s">
        <v>19</v>
      </c>
      <c r="E23" t="s">
        <v>20</v>
      </c>
      <c r="F23">
        <v>534</v>
      </c>
      <c r="G23">
        <v>0</v>
      </c>
      <c r="H23">
        <v>3</v>
      </c>
      <c r="I23">
        <f t="shared" si="0"/>
        <v>1602</v>
      </c>
      <c r="J23">
        <f t="shared" si="1"/>
        <v>0</v>
      </c>
      <c r="K23" t="s">
        <v>884</v>
      </c>
      <c r="L23" t="s">
        <v>891</v>
      </c>
      <c r="M23">
        <f t="shared" ca="1" si="2"/>
        <v>1379</v>
      </c>
      <c r="N23" s="8">
        <f t="shared" ca="1" si="3"/>
        <v>2</v>
      </c>
      <c r="O23" s="8">
        <f t="shared" si="4"/>
        <v>2</v>
      </c>
      <c r="P23">
        <f t="shared" si="5"/>
        <v>4</v>
      </c>
      <c r="Q23" s="8">
        <f t="shared" ca="1" si="6"/>
        <v>8</v>
      </c>
    </row>
    <row r="24" spans="1:17" x14ac:dyDescent="0.25">
      <c r="A24" t="s">
        <v>83</v>
      </c>
      <c r="B24" s="7">
        <v>43212</v>
      </c>
      <c r="C24" t="s">
        <v>84</v>
      </c>
      <c r="D24" t="s">
        <v>23</v>
      </c>
      <c r="E24" t="s">
        <v>24</v>
      </c>
      <c r="F24">
        <v>465</v>
      </c>
      <c r="G24">
        <v>3</v>
      </c>
      <c r="H24">
        <v>13</v>
      </c>
      <c r="I24">
        <f t="shared" si="0"/>
        <v>6045</v>
      </c>
      <c r="J24">
        <f t="shared" si="1"/>
        <v>0.64516129032258063</v>
      </c>
      <c r="K24" t="s">
        <v>884</v>
      </c>
      <c r="L24" t="s">
        <v>890</v>
      </c>
      <c r="M24">
        <f t="shared" ca="1" si="2"/>
        <v>1379</v>
      </c>
      <c r="N24" s="8">
        <f t="shared" ca="1" si="3"/>
        <v>2</v>
      </c>
      <c r="O24" s="8">
        <f t="shared" si="4"/>
        <v>4</v>
      </c>
      <c r="P24">
        <f t="shared" si="5"/>
        <v>4</v>
      </c>
      <c r="Q24" s="8">
        <f t="shared" ca="1" si="6"/>
        <v>10</v>
      </c>
    </row>
    <row r="25" spans="1:17" x14ac:dyDescent="0.25">
      <c r="A25" t="s">
        <v>85</v>
      </c>
      <c r="B25" s="7">
        <v>43212</v>
      </c>
      <c r="C25" t="s">
        <v>86</v>
      </c>
      <c r="D25" t="s">
        <v>27</v>
      </c>
      <c r="E25" t="s">
        <v>28</v>
      </c>
      <c r="F25">
        <v>26</v>
      </c>
      <c r="G25">
        <v>12</v>
      </c>
      <c r="H25">
        <v>3</v>
      </c>
      <c r="I25">
        <f t="shared" si="0"/>
        <v>78</v>
      </c>
      <c r="J25">
        <f t="shared" si="1"/>
        <v>46.153846153846153</v>
      </c>
      <c r="K25" t="s">
        <v>884</v>
      </c>
      <c r="L25" t="s">
        <v>887</v>
      </c>
      <c r="M25">
        <f t="shared" ca="1" si="2"/>
        <v>1379</v>
      </c>
      <c r="N25" s="8">
        <f t="shared" ca="1" si="3"/>
        <v>2</v>
      </c>
      <c r="O25" s="8">
        <f t="shared" si="4"/>
        <v>2</v>
      </c>
      <c r="P25">
        <f t="shared" si="5"/>
        <v>2</v>
      </c>
      <c r="Q25" s="8">
        <f t="shared" ca="1" si="6"/>
        <v>6</v>
      </c>
    </row>
    <row r="26" spans="1:17" x14ac:dyDescent="0.25">
      <c r="A26" t="s">
        <v>87</v>
      </c>
      <c r="B26" s="7">
        <v>43213</v>
      </c>
      <c r="C26" t="s">
        <v>88</v>
      </c>
      <c r="D26" t="s">
        <v>31</v>
      </c>
      <c r="E26" t="s">
        <v>32</v>
      </c>
      <c r="F26">
        <v>791</v>
      </c>
      <c r="G26">
        <v>-290</v>
      </c>
      <c r="H26">
        <v>10</v>
      </c>
      <c r="I26">
        <f t="shared" si="0"/>
        <v>7910</v>
      </c>
      <c r="J26">
        <f t="shared" si="1"/>
        <v>36.662452591656134</v>
      </c>
      <c r="K26" t="s">
        <v>884</v>
      </c>
      <c r="L26" t="s">
        <v>887</v>
      </c>
      <c r="M26">
        <f t="shared" ca="1" si="2"/>
        <v>1378</v>
      </c>
      <c r="N26" s="8">
        <f t="shared" ca="1" si="3"/>
        <v>2</v>
      </c>
      <c r="O26" s="8">
        <f t="shared" si="4"/>
        <v>4</v>
      </c>
      <c r="P26">
        <f t="shared" si="5"/>
        <v>4</v>
      </c>
      <c r="Q26" s="8">
        <f t="shared" ca="1" si="6"/>
        <v>10</v>
      </c>
    </row>
    <row r="27" spans="1:17" x14ac:dyDescent="0.25">
      <c r="A27" t="s">
        <v>89</v>
      </c>
      <c r="B27" s="7">
        <v>43213</v>
      </c>
      <c r="C27" t="s">
        <v>90</v>
      </c>
      <c r="D27" t="s">
        <v>11</v>
      </c>
      <c r="E27" t="s">
        <v>91</v>
      </c>
      <c r="F27">
        <v>1149</v>
      </c>
      <c r="G27">
        <v>-290</v>
      </c>
      <c r="H27">
        <v>4</v>
      </c>
      <c r="I27">
        <f t="shared" si="0"/>
        <v>4596</v>
      </c>
      <c r="J27">
        <f t="shared" si="1"/>
        <v>25.239338555265451</v>
      </c>
      <c r="K27" t="s">
        <v>886</v>
      </c>
      <c r="L27" t="s">
        <v>898</v>
      </c>
      <c r="M27">
        <f t="shared" ca="1" si="2"/>
        <v>1378</v>
      </c>
      <c r="N27" s="8">
        <f t="shared" ca="1" si="3"/>
        <v>2</v>
      </c>
      <c r="O27" s="8">
        <f t="shared" si="4"/>
        <v>3</v>
      </c>
      <c r="P27">
        <f t="shared" si="5"/>
        <v>4</v>
      </c>
      <c r="Q27" s="8">
        <f t="shared" ca="1" si="6"/>
        <v>9</v>
      </c>
    </row>
    <row r="28" spans="1:17" x14ac:dyDescent="0.25">
      <c r="A28" t="s">
        <v>92</v>
      </c>
      <c r="B28" s="7">
        <v>43213</v>
      </c>
      <c r="C28" t="s">
        <v>93</v>
      </c>
      <c r="D28" t="s">
        <v>15</v>
      </c>
      <c r="E28" t="s">
        <v>94</v>
      </c>
      <c r="F28">
        <v>55</v>
      </c>
      <c r="G28">
        <v>-39</v>
      </c>
      <c r="H28">
        <v>4</v>
      </c>
      <c r="I28">
        <f t="shared" si="0"/>
        <v>220</v>
      </c>
      <c r="J28">
        <f t="shared" si="1"/>
        <v>70.909090909090907</v>
      </c>
      <c r="K28" t="s">
        <v>884</v>
      </c>
      <c r="L28" t="s">
        <v>890</v>
      </c>
      <c r="M28">
        <f t="shared" ca="1" si="2"/>
        <v>1378</v>
      </c>
      <c r="N28" s="8">
        <f t="shared" ca="1" si="3"/>
        <v>2</v>
      </c>
      <c r="O28" s="8">
        <f t="shared" si="4"/>
        <v>3</v>
      </c>
      <c r="P28">
        <f t="shared" si="5"/>
        <v>2</v>
      </c>
      <c r="Q28" s="8">
        <f t="shared" ca="1" si="6"/>
        <v>7</v>
      </c>
    </row>
    <row r="29" spans="1:17" x14ac:dyDescent="0.25">
      <c r="A29" t="s">
        <v>95</v>
      </c>
      <c r="B29" s="7">
        <v>43214</v>
      </c>
      <c r="C29" t="s">
        <v>96</v>
      </c>
      <c r="D29" t="s">
        <v>43</v>
      </c>
      <c r="E29" t="s">
        <v>44</v>
      </c>
      <c r="F29">
        <v>104</v>
      </c>
      <c r="G29">
        <v>-4</v>
      </c>
      <c r="H29">
        <v>10</v>
      </c>
      <c r="I29">
        <f t="shared" si="0"/>
        <v>1040</v>
      </c>
      <c r="J29">
        <f t="shared" si="1"/>
        <v>3.8461538461538463</v>
      </c>
      <c r="K29" t="s">
        <v>884</v>
      </c>
      <c r="L29" t="s">
        <v>883</v>
      </c>
      <c r="M29">
        <f t="shared" ca="1" si="2"/>
        <v>1377</v>
      </c>
      <c r="N29" s="8">
        <f t="shared" ca="1" si="3"/>
        <v>2</v>
      </c>
      <c r="O29" s="8">
        <f t="shared" si="4"/>
        <v>4</v>
      </c>
      <c r="P29">
        <f t="shared" si="5"/>
        <v>2</v>
      </c>
      <c r="Q29" s="8">
        <f t="shared" ca="1" si="6"/>
        <v>8</v>
      </c>
    </row>
    <row r="30" spans="1:17" x14ac:dyDescent="0.25">
      <c r="A30" t="s">
        <v>97</v>
      </c>
      <c r="B30" s="7">
        <v>43214</v>
      </c>
      <c r="C30" t="s">
        <v>98</v>
      </c>
      <c r="D30" t="s">
        <v>47</v>
      </c>
      <c r="E30" t="s">
        <v>48</v>
      </c>
      <c r="F30">
        <v>1560</v>
      </c>
      <c r="G30">
        <v>421</v>
      </c>
      <c r="H30">
        <v>3</v>
      </c>
      <c r="I30">
        <f t="shared" si="0"/>
        <v>4680</v>
      </c>
      <c r="J30">
        <f t="shared" si="1"/>
        <v>26.987179487179485</v>
      </c>
      <c r="K30" t="s">
        <v>884</v>
      </c>
      <c r="L30" t="s">
        <v>899</v>
      </c>
      <c r="M30">
        <f t="shared" ca="1" si="2"/>
        <v>1377</v>
      </c>
      <c r="N30" s="8">
        <f t="shared" ca="1" si="3"/>
        <v>2</v>
      </c>
      <c r="O30" s="8">
        <f t="shared" si="4"/>
        <v>2</v>
      </c>
      <c r="P30">
        <f t="shared" si="5"/>
        <v>5</v>
      </c>
      <c r="Q30" s="8">
        <f t="shared" ca="1" si="6"/>
        <v>9</v>
      </c>
    </row>
    <row r="31" spans="1:17" x14ac:dyDescent="0.25">
      <c r="A31" t="s">
        <v>99</v>
      </c>
      <c r="B31" s="7">
        <v>43214</v>
      </c>
      <c r="C31" t="s">
        <v>100</v>
      </c>
      <c r="D31" t="s">
        <v>51</v>
      </c>
      <c r="E31" t="s">
        <v>52</v>
      </c>
      <c r="F31">
        <v>506</v>
      </c>
      <c r="G31">
        <v>-211</v>
      </c>
      <c r="H31">
        <v>21</v>
      </c>
      <c r="I31">
        <f t="shared" si="0"/>
        <v>10626</v>
      </c>
      <c r="J31">
        <f t="shared" si="1"/>
        <v>41.699604743083</v>
      </c>
      <c r="K31" t="s">
        <v>884</v>
      </c>
      <c r="L31" t="s">
        <v>890</v>
      </c>
      <c r="M31">
        <f t="shared" ca="1" si="2"/>
        <v>1377</v>
      </c>
      <c r="N31" s="8">
        <f t="shared" ca="1" si="3"/>
        <v>2</v>
      </c>
      <c r="O31" s="8">
        <f t="shared" si="4"/>
        <v>5</v>
      </c>
      <c r="P31">
        <f t="shared" si="5"/>
        <v>4</v>
      </c>
      <c r="Q31" s="8">
        <f t="shared" ca="1" si="6"/>
        <v>11</v>
      </c>
    </row>
    <row r="32" spans="1:17" x14ac:dyDescent="0.25">
      <c r="A32" t="s">
        <v>101</v>
      </c>
      <c r="B32" s="7">
        <v>43214</v>
      </c>
      <c r="C32" t="s">
        <v>102</v>
      </c>
      <c r="D32" t="s">
        <v>55</v>
      </c>
      <c r="E32" t="s">
        <v>52</v>
      </c>
      <c r="F32">
        <v>89</v>
      </c>
      <c r="G32">
        <v>-89</v>
      </c>
      <c r="H32">
        <v>2</v>
      </c>
      <c r="I32">
        <f t="shared" si="0"/>
        <v>178</v>
      </c>
      <c r="J32">
        <f t="shared" si="1"/>
        <v>100</v>
      </c>
      <c r="K32" t="s">
        <v>882</v>
      </c>
      <c r="L32" t="s">
        <v>897</v>
      </c>
      <c r="M32">
        <f t="shared" ca="1" si="2"/>
        <v>1377</v>
      </c>
      <c r="N32" s="8">
        <f t="shared" ca="1" si="3"/>
        <v>2</v>
      </c>
      <c r="O32" s="8">
        <f t="shared" si="4"/>
        <v>2</v>
      </c>
      <c r="P32">
        <f t="shared" si="5"/>
        <v>2</v>
      </c>
      <c r="Q32" s="8">
        <f t="shared" ca="1" si="6"/>
        <v>6</v>
      </c>
    </row>
    <row r="33" spans="1:17" x14ac:dyDescent="0.25">
      <c r="A33" t="s">
        <v>103</v>
      </c>
      <c r="B33" s="7">
        <v>43215</v>
      </c>
      <c r="C33" t="s">
        <v>104</v>
      </c>
      <c r="D33" t="s">
        <v>58</v>
      </c>
      <c r="E33" t="s">
        <v>59</v>
      </c>
      <c r="F33">
        <v>19</v>
      </c>
      <c r="G33">
        <v>-2</v>
      </c>
      <c r="H33">
        <v>2</v>
      </c>
      <c r="I33">
        <f t="shared" si="0"/>
        <v>38</v>
      </c>
      <c r="J33">
        <f t="shared" si="1"/>
        <v>10.526315789473683</v>
      </c>
      <c r="K33" t="s">
        <v>884</v>
      </c>
      <c r="L33" t="s">
        <v>888</v>
      </c>
      <c r="M33">
        <f t="shared" ca="1" si="2"/>
        <v>1376</v>
      </c>
      <c r="N33" s="8">
        <f t="shared" ca="1" si="3"/>
        <v>2</v>
      </c>
      <c r="O33" s="8">
        <f t="shared" si="4"/>
        <v>2</v>
      </c>
      <c r="P33">
        <f t="shared" si="5"/>
        <v>2</v>
      </c>
      <c r="Q33" s="8">
        <f t="shared" ca="1" si="6"/>
        <v>6</v>
      </c>
    </row>
    <row r="34" spans="1:17" x14ac:dyDescent="0.25">
      <c r="A34" t="s">
        <v>105</v>
      </c>
      <c r="B34" s="7">
        <v>43216</v>
      </c>
      <c r="C34" t="s">
        <v>106</v>
      </c>
      <c r="D34" t="s">
        <v>62</v>
      </c>
      <c r="E34" t="s">
        <v>63</v>
      </c>
      <c r="F34">
        <v>1456</v>
      </c>
      <c r="G34">
        <v>-217</v>
      </c>
      <c r="H34">
        <v>10</v>
      </c>
      <c r="I34">
        <f t="shared" si="0"/>
        <v>14560</v>
      </c>
      <c r="J34">
        <f t="shared" si="1"/>
        <v>14.903846153846153</v>
      </c>
      <c r="K34" t="s">
        <v>886</v>
      </c>
      <c r="L34" t="s">
        <v>898</v>
      </c>
      <c r="M34">
        <f t="shared" ca="1" si="2"/>
        <v>1375</v>
      </c>
      <c r="N34" s="8">
        <f t="shared" ca="1" si="3"/>
        <v>2</v>
      </c>
      <c r="O34" s="8">
        <f t="shared" si="4"/>
        <v>4</v>
      </c>
      <c r="P34">
        <f t="shared" si="5"/>
        <v>5</v>
      </c>
      <c r="Q34" s="8">
        <f t="shared" ca="1" si="6"/>
        <v>11</v>
      </c>
    </row>
    <row r="35" spans="1:17" x14ac:dyDescent="0.25">
      <c r="A35" t="s">
        <v>107</v>
      </c>
      <c r="B35" s="7">
        <v>43216</v>
      </c>
      <c r="C35" t="s">
        <v>108</v>
      </c>
      <c r="D35" t="s">
        <v>66</v>
      </c>
      <c r="E35" t="s">
        <v>66</v>
      </c>
      <c r="F35">
        <v>389</v>
      </c>
      <c r="G35">
        <v>-83</v>
      </c>
      <c r="H35">
        <v>3</v>
      </c>
      <c r="I35">
        <f t="shared" si="0"/>
        <v>1167</v>
      </c>
      <c r="J35">
        <f t="shared" si="1"/>
        <v>21.336760925449873</v>
      </c>
      <c r="K35" t="s">
        <v>882</v>
      </c>
      <c r="L35" t="s">
        <v>881</v>
      </c>
      <c r="M35">
        <f t="shared" ca="1" si="2"/>
        <v>1375</v>
      </c>
      <c r="N35" s="8">
        <f t="shared" ca="1" si="3"/>
        <v>2</v>
      </c>
      <c r="O35" s="8">
        <f t="shared" si="4"/>
        <v>2</v>
      </c>
      <c r="P35">
        <f t="shared" si="5"/>
        <v>3</v>
      </c>
      <c r="Q35" s="8">
        <f t="shared" ca="1" si="6"/>
        <v>7</v>
      </c>
    </row>
    <row r="36" spans="1:17" x14ac:dyDescent="0.25">
      <c r="A36" t="s">
        <v>109</v>
      </c>
      <c r="B36" s="7">
        <v>43216</v>
      </c>
      <c r="C36" t="s">
        <v>110</v>
      </c>
      <c r="D36" t="s">
        <v>69</v>
      </c>
      <c r="E36" t="s">
        <v>70</v>
      </c>
      <c r="F36">
        <v>445</v>
      </c>
      <c r="G36">
        <v>48</v>
      </c>
      <c r="H36">
        <v>8</v>
      </c>
      <c r="I36">
        <f t="shared" si="0"/>
        <v>3560</v>
      </c>
      <c r="J36">
        <f t="shared" si="1"/>
        <v>10.786516853932584</v>
      </c>
      <c r="K36" t="s">
        <v>884</v>
      </c>
      <c r="L36" t="s">
        <v>887</v>
      </c>
      <c r="M36">
        <f t="shared" ca="1" si="2"/>
        <v>1375</v>
      </c>
      <c r="N36" s="8">
        <f t="shared" ca="1" si="3"/>
        <v>2</v>
      </c>
      <c r="O36" s="8">
        <f t="shared" si="4"/>
        <v>3</v>
      </c>
      <c r="P36">
        <f t="shared" si="5"/>
        <v>4</v>
      </c>
      <c r="Q36" s="8">
        <f t="shared" ca="1" si="6"/>
        <v>9</v>
      </c>
    </row>
    <row r="37" spans="1:17" x14ac:dyDescent="0.25">
      <c r="A37" t="s">
        <v>111</v>
      </c>
      <c r="B37" s="7">
        <v>43216</v>
      </c>
      <c r="C37" t="s">
        <v>112</v>
      </c>
      <c r="D37" t="s">
        <v>11</v>
      </c>
      <c r="E37" t="s">
        <v>91</v>
      </c>
      <c r="F37">
        <v>637</v>
      </c>
      <c r="G37">
        <v>113</v>
      </c>
      <c r="H37">
        <v>5</v>
      </c>
      <c r="I37">
        <f t="shared" si="0"/>
        <v>3185</v>
      </c>
      <c r="J37">
        <f t="shared" si="1"/>
        <v>17.739403453689167</v>
      </c>
      <c r="K37" t="s">
        <v>884</v>
      </c>
      <c r="L37" t="s">
        <v>891</v>
      </c>
      <c r="M37">
        <f t="shared" ca="1" si="2"/>
        <v>1375</v>
      </c>
      <c r="N37" s="8">
        <f t="shared" ca="1" si="3"/>
        <v>2</v>
      </c>
      <c r="O37" s="8">
        <f t="shared" si="4"/>
        <v>3</v>
      </c>
      <c r="P37">
        <f t="shared" si="5"/>
        <v>4</v>
      </c>
      <c r="Q37" s="8">
        <f t="shared" ca="1" si="6"/>
        <v>9</v>
      </c>
    </row>
    <row r="38" spans="1:17" x14ac:dyDescent="0.25">
      <c r="A38" t="s">
        <v>113</v>
      </c>
      <c r="B38" s="7">
        <v>43216</v>
      </c>
      <c r="C38" t="s">
        <v>114</v>
      </c>
      <c r="D38" t="s">
        <v>15</v>
      </c>
      <c r="E38" t="s">
        <v>94</v>
      </c>
      <c r="F38">
        <v>117</v>
      </c>
      <c r="G38">
        <v>14</v>
      </c>
      <c r="H38">
        <v>3</v>
      </c>
      <c r="I38">
        <f t="shared" si="0"/>
        <v>351</v>
      </c>
      <c r="J38">
        <f t="shared" si="1"/>
        <v>11.965811965811966</v>
      </c>
      <c r="K38" t="s">
        <v>884</v>
      </c>
      <c r="L38" t="s">
        <v>895</v>
      </c>
      <c r="M38">
        <f t="shared" ca="1" si="2"/>
        <v>1375</v>
      </c>
      <c r="N38" s="8">
        <f t="shared" ca="1" si="3"/>
        <v>2</v>
      </c>
      <c r="O38" s="8">
        <f t="shared" si="4"/>
        <v>2</v>
      </c>
      <c r="P38">
        <f t="shared" si="5"/>
        <v>2</v>
      </c>
      <c r="Q38" s="8">
        <f t="shared" ca="1" si="6"/>
        <v>6</v>
      </c>
    </row>
    <row r="39" spans="1:17" x14ac:dyDescent="0.25">
      <c r="A39" t="s">
        <v>115</v>
      </c>
      <c r="B39" s="7">
        <v>43216</v>
      </c>
      <c r="C39" t="s">
        <v>116</v>
      </c>
      <c r="D39" t="s">
        <v>11</v>
      </c>
      <c r="E39" t="s">
        <v>12</v>
      </c>
      <c r="F39">
        <v>2032</v>
      </c>
      <c r="G39">
        <v>29</v>
      </c>
      <c r="H39">
        <v>17</v>
      </c>
      <c r="I39">
        <f t="shared" si="0"/>
        <v>34544</v>
      </c>
      <c r="J39">
        <f t="shared" si="1"/>
        <v>1.4271653543307088</v>
      </c>
      <c r="K39" t="s">
        <v>882</v>
      </c>
      <c r="L39" t="s">
        <v>894</v>
      </c>
      <c r="M39">
        <f t="shared" ca="1" si="2"/>
        <v>1375</v>
      </c>
      <c r="N39" s="8">
        <f t="shared" ca="1" si="3"/>
        <v>2</v>
      </c>
      <c r="O39" s="8">
        <f t="shared" si="4"/>
        <v>5</v>
      </c>
      <c r="P39">
        <f t="shared" si="5"/>
        <v>5</v>
      </c>
      <c r="Q39" s="8">
        <f t="shared" ca="1" si="6"/>
        <v>12</v>
      </c>
    </row>
    <row r="40" spans="1:17" x14ac:dyDescent="0.25">
      <c r="A40" t="s">
        <v>117</v>
      </c>
      <c r="B40" s="7">
        <v>43217</v>
      </c>
      <c r="C40" t="s">
        <v>118</v>
      </c>
      <c r="D40" t="s">
        <v>15</v>
      </c>
      <c r="E40" t="s">
        <v>16</v>
      </c>
      <c r="F40">
        <v>1629</v>
      </c>
      <c r="G40">
        <v>-153</v>
      </c>
      <c r="H40">
        <v>3</v>
      </c>
      <c r="I40">
        <f t="shared" si="0"/>
        <v>4887</v>
      </c>
      <c r="J40">
        <f t="shared" si="1"/>
        <v>9.3922651933701662</v>
      </c>
      <c r="K40" t="s">
        <v>886</v>
      </c>
      <c r="L40" t="s">
        <v>898</v>
      </c>
      <c r="M40">
        <f t="shared" ca="1" si="2"/>
        <v>1374</v>
      </c>
      <c r="N40" s="8">
        <f t="shared" ca="1" si="3"/>
        <v>2</v>
      </c>
      <c r="O40" s="8">
        <f t="shared" si="4"/>
        <v>2</v>
      </c>
      <c r="P40">
        <f t="shared" si="5"/>
        <v>5</v>
      </c>
      <c r="Q40" s="8">
        <f t="shared" ca="1" si="6"/>
        <v>9</v>
      </c>
    </row>
    <row r="41" spans="1:17" x14ac:dyDescent="0.25">
      <c r="A41" t="s">
        <v>119</v>
      </c>
      <c r="B41" s="7">
        <v>43217</v>
      </c>
      <c r="C41" t="s">
        <v>120</v>
      </c>
      <c r="D41" t="s">
        <v>19</v>
      </c>
      <c r="E41" t="s">
        <v>20</v>
      </c>
      <c r="F41">
        <v>504</v>
      </c>
      <c r="G41">
        <v>-348</v>
      </c>
      <c r="H41">
        <v>19</v>
      </c>
      <c r="I41">
        <f t="shared" si="0"/>
        <v>9576</v>
      </c>
      <c r="J41">
        <f t="shared" si="1"/>
        <v>69.047619047619051</v>
      </c>
      <c r="K41" t="s">
        <v>884</v>
      </c>
      <c r="L41" t="s">
        <v>899</v>
      </c>
      <c r="M41">
        <f t="shared" ca="1" si="2"/>
        <v>1374</v>
      </c>
      <c r="N41" s="8">
        <f t="shared" ca="1" si="3"/>
        <v>2</v>
      </c>
      <c r="O41" s="8">
        <f t="shared" si="4"/>
        <v>5</v>
      </c>
      <c r="P41">
        <f t="shared" si="5"/>
        <v>4</v>
      </c>
      <c r="Q41" s="8">
        <f t="shared" ca="1" si="6"/>
        <v>11</v>
      </c>
    </row>
    <row r="42" spans="1:17" x14ac:dyDescent="0.25">
      <c r="A42" t="s">
        <v>121</v>
      </c>
      <c r="B42" s="7">
        <v>43217</v>
      </c>
      <c r="C42" t="s">
        <v>122</v>
      </c>
      <c r="D42" t="s">
        <v>23</v>
      </c>
      <c r="E42" t="s">
        <v>24</v>
      </c>
      <c r="F42">
        <v>22</v>
      </c>
      <c r="G42">
        <v>-6</v>
      </c>
      <c r="H42">
        <v>1</v>
      </c>
      <c r="I42">
        <f t="shared" si="0"/>
        <v>22</v>
      </c>
      <c r="J42">
        <f t="shared" si="1"/>
        <v>27.27272727272727</v>
      </c>
      <c r="K42" t="s">
        <v>882</v>
      </c>
      <c r="L42" t="s">
        <v>897</v>
      </c>
      <c r="M42">
        <f t="shared" ca="1" si="2"/>
        <v>1374</v>
      </c>
      <c r="N42" s="8">
        <f t="shared" ca="1" si="3"/>
        <v>2</v>
      </c>
      <c r="O42" s="8">
        <f t="shared" si="4"/>
        <v>2</v>
      </c>
      <c r="P42">
        <f t="shared" si="5"/>
        <v>2</v>
      </c>
      <c r="Q42" s="8">
        <f t="shared" ca="1" si="6"/>
        <v>6</v>
      </c>
    </row>
    <row r="43" spans="1:17" x14ac:dyDescent="0.25">
      <c r="A43" t="s">
        <v>123</v>
      </c>
      <c r="B43" s="7">
        <v>43218</v>
      </c>
      <c r="C43" t="s">
        <v>124</v>
      </c>
      <c r="D43" t="s">
        <v>27</v>
      </c>
      <c r="E43" t="s">
        <v>28</v>
      </c>
      <c r="F43">
        <v>434</v>
      </c>
      <c r="G43">
        <v>26</v>
      </c>
      <c r="H43">
        <v>11</v>
      </c>
      <c r="I43">
        <f t="shared" si="0"/>
        <v>4774</v>
      </c>
      <c r="J43">
        <f t="shared" si="1"/>
        <v>5.9907834101382482</v>
      </c>
      <c r="K43" t="s">
        <v>884</v>
      </c>
      <c r="L43" t="s">
        <v>895</v>
      </c>
      <c r="M43">
        <f t="shared" ca="1" si="2"/>
        <v>1373</v>
      </c>
      <c r="N43" s="8">
        <f t="shared" ca="1" si="3"/>
        <v>2</v>
      </c>
      <c r="O43" s="8">
        <f t="shared" si="4"/>
        <v>4</v>
      </c>
      <c r="P43">
        <f t="shared" si="5"/>
        <v>4</v>
      </c>
      <c r="Q43" s="8">
        <f t="shared" ca="1" si="6"/>
        <v>10</v>
      </c>
    </row>
    <row r="44" spans="1:17" x14ac:dyDescent="0.25">
      <c r="A44" t="s">
        <v>125</v>
      </c>
      <c r="B44" s="7">
        <v>43219</v>
      </c>
      <c r="C44" t="s">
        <v>126</v>
      </c>
      <c r="D44" t="s">
        <v>31</v>
      </c>
      <c r="E44" t="s">
        <v>32</v>
      </c>
      <c r="F44">
        <v>1447</v>
      </c>
      <c r="G44">
        <v>-173</v>
      </c>
      <c r="H44">
        <v>17</v>
      </c>
      <c r="I44">
        <f t="shared" si="0"/>
        <v>24599</v>
      </c>
      <c r="J44">
        <f t="shared" si="1"/>
        <v>11.955770559778852</v>
      </c>
      <c r="K44" t="s">
        <v>882</v>
      </c>
      <c r="L44" t="s">
        <v>894</v>
      </c>
      <c r="M44">
        <f t="shared" ca="1" si="2"/>
        <v>1372</v>
      </c>
      <c r="N44" s="8">
        <f t="shared" ca="1" si="3"/>
        <v>2</v>
      </c>
      <c r="O44" s="8">
        <f t="shared" si="4"/>
        <v>5</v>
      </c>
      <c r="P44">
        <f t="shared" si="5"/>
        <v>5</v>
      </c>
      <c r="Q44" s="8">
        <f t="shared" ca="1" si="6"/>
        <v>12</v>
      </c>
    </row>
    <row r="45" spans="1:17" x14ac:dyDescent="0.25">
      <c r="A45" t="s">
        <v>127</v>
      </c>
      <c r="B45" s="7">
        <v>43220</v>
      </c>
      <c r="C45" t="s">
        <v>128</v>
      </c>
      <c r="D45" t="s">
        <v>11</v>
      </c>
      <c r="E45" t="s">
        <v>91</v>
      </c>
      <c r="F45">
        <v>76</v>
      </c>
      <c r="G45">
        <v>-92</v>
      </c>
      <c r="H45">
        <v>8</v>
      </c>
      <c r="I45">
        <f t="shared" si="0"/>
        <v>608</v>
      </c>
      <c r="J45">
        <f t="shared" si="1"/>
        <v>121.05263157894737</v>
      </c>
      <c r="K45" t="s">
        <v>882</v>
      </c>
      <c r="L45" t="s">
        <v>897</v>
      </c>
      <c r="M45">
        <f t="shared" ca="1" si="2"/>
        <v>1371</v>
      </c>
      <c r="N45" s="8">
        <f t="shared" ca="1" si="3"/>
        <v>2</v>
      </c>
      <c r="O45" s="8">
        <f t="shared" si="4"/>
        <v>3</v>
      </c>
      <c r="P45">
        <f t="shared" si="5"/>
        <v>2</v>
      </c>
      <c r="Q45" s="8">
        <f t="shared" ca="1" si="6"/>
        <v>7</v>
      </c>
    </row>
    <row r="46" spans="1:17" x14ac:dyDescent="0.25">
      <c r="A46" t="s">
        <v>129</v>
      </c>
      <c r="B46" s="7">
        <v>43221</v>
      </c>
      <c r="C46" t="s">
        <v>130</v>
      </c>
      <c r="D46" t="s">
        <v>15</v>
      </c>
      <c r="E46" t="s">
        <v>94</v>
      </c>
      <c r="F46">
        <v>675</v>
      </c>
      <c r="G46">
        <v>-195</v>
      </c>
      <c r="H46">
        <v>14</v>
      </c>
      <c r="I46">
        <f t="shared" si="0"/>
        <v>9450</v>
      </c>
      <c r="J46">
        <f t="shared" si="1"/>
        <v>28.888888888888886</v>
      </c>
      <c r="K46" t="s">
        <v>886</v>
      </c>
      <c r="L46" t="s">
        <v>898</v>
      </c>
      <c r="M46">
        <f t="shared" ca="1" si="2"/>
        <v>1370</v>
      </c>
      <c r="N46" s="8">
        <f t="shared" ca="1" si="3"/>
        <v>2</v>
      </c>
      <c r="O46" s="8">
        <f t="shared" si="4"/>
        <v>4</v>
      </c>
      <c r="P46">
        <f t="shared" si="5"/>
        <v>4</v>
      </c>
      <c r="Q46" s="8">
        <f t="shared" ca="1" si="6"/>
        <v>10</v>
      </c>
    </row>
    <row r="47" spans="1:17" x14ac:dyDescent="0.25">
      <c r="A47" t="s">
        <v>131</v>
      </c>
      <c r="B47" s="7">
        <v>43221</v>
      </c>
      <c r="C47" t="s">
        <v>132</v>
      </c>
      <c r="D47" t="s">
        <v>43</v>
      </c>
      <c r="E47" t="s">
        <v>44</v>
      </c>
      <c r="F47">
        <v>20</v>
      </c>
      <c r="G47">
        <v>-8</v>
      </c>
      <c r="H47">
        <v>2</v>
      </c>
      <c r="I47">
        <f t="shared" si="0"/>
        <v>40</v>
      </c>
      <c r="J47">
        <f t="shared" si="1"/>
        <v>40</v>
      </c>
      <c r="K47" t="s">
        <v>884</v>
      </c>
      <c r="L47" t="s">
        <v>891</v>
      </c>
      <c r="M47">
        <f t="shared" ca="1" si="2"/>
        <v>1370</v>
      </c>
      <c r="N47" s="8">
        <f t="shared" ca="1" si="3"/>
        <v>2</v>
      </c>
      <c r="O47" s="8">
        <f t="shared" si="4"/>
        <v>2</v>
      </c>
      <c r="P47">
        <f t="shared" si="5"/>
        <v>2</v>
      </c>
      <c r="Q47" s="8">
        <f t="shared" ca="1" si="6"/>
        <v>6</v>
      </c>
    </row>
    <row r="48" spans="1:17" x14ac:dyDescent="0.25">
      <c r="A48" t="s">
        <v>133</v>
      </c>
      <c r="B48" s="7">
        <v>43223</v>
      </c>
      <c r="C48" t="s">
        <v>134</v>
      </c>
      <c r="D48" t="s">
        <v>47</v>
      </c>
      <c r="E48" t="s">
        <v>48</v>
      </c>
      <c r="F48">
        <v>42</v>
      </c>
      <c r="G48">
        <v>-6</v>
      </c>
      <c r="H48">
        <v>4</v>
      </c>
      <c r="I48">
        <f t="shared" si="0"/>
        <v>168</v>
      </c>
      <c r="J48">
        <f t="shared" si="1"/>
        <v>14.285714285714285</v>
      </c>
      <c r="K48" t="s">
        <v>884</v>
      </c>
      <c r="L48" t="s">
        <v>891</v>
      </c>
      <c r="M48">
        <f t="shared" ca="1" si="2"/>
        <v>1368</v>
      </c>
      <c r="N48" s="8">
        <f t="shared" ca="1" si="3"/>
        <v>2</v>
      </c>
      <c r="O48" s="8">
        <f t="shared" si="4"/>
        <v>3</v>
      </c>
      <c r="P48">
        <f t="shared" si="5"/>
        <v>2</v>
      </c>
      <c r="Q48" s="8">
        <f t="shared" ca="1" si="6"/>
        <v>7</v>
      </c>
    </row>
    <row r="49" spans="1:17" x14ac:dyDescent="0.25">
      <c r="A49" t="s">
        <v>135</v>
      </c>
      <c r="B49" s="7">
        <v>43224</v>
      </c>
      <c r="C49" t="s">
        <v>136</v>
      </c>
      <c r="D49" t="s">
        <v>51</v>
      </c>
      <c r="E49" t="s">
        <v>52</v>
      </c>
      <c r="F49">
        <v>315</v>
      </c>
      <c r="G49">
        <v>-77</v>
      </c>
      <c r="H49">
        <v>10</v>
      </c>
      <c r="I49">
        <f t="shared" si="0"/>
        <v>3150</v>
      </c>
      <c r="J49">
        <f t="shared" si="1"/>
        <v>24.444444444444443</v>
      </c>
      <c r="K49" t="s">
        <v>886</v>
      </c>
      <c r="L49" t="s">
        <v>898</v>
      </c>
      <c r="M49">
        <f t="shared" ca="1" si="2"/>
        <v>1367</v>
      </c>
      <c r="N49" s="8">
        <f t="shared" ca="1" si="3"/>
        <v>2</v>
      </c>
      <c r="O49" s="8">
        <f t="shared" si="4"/>
        <v>4</v>
      </c>
      <c r="P49">
        <f t="shared" si="5"/>
        <v>3</v>
      </c>
      <c r="Q49" s="8">
        <f t="shared" ca="1" si="6"/>
        <v>9</v>
      </c>
    </row>
    <row r="50" spans="1:17" x14ac:dyDescent="0.25">
      <c r="A50" t="s">
        <v>137</v>
      </c>
      <c r="B50" s="7">
        <v>43225</v>
      </c>
      <c r="C50" t="s">
        <v>138</v>
      </c>
      <c r="D50" t="s">
        <v>55</v>
      </c>
      <c r="E50" t="s">
        <v>52</v>
      </c>
      <c r="F50">
        <v>27</v>
      </c>
      <c r="G50">
        <v>-25</v>
      </c>
      <c r="H50">
        <v>2</v>
      </c>
      <c r="I50">
        <f t="shared" si="0"/>
        <v>54</v>
      </c>
      <c r="J50">
        <f t="shared" si="1"/>
        <v>92.592592592592595</v>
      </c>
      <c r="K50" t="s">
        <v>884</v>
      </c>
      <c r="L50" t="s">
        <v>890</v>
      </c>
      <c r="M50">
        <f t="shared" ca="1" si="2"/>
        <v>1366</v>
      </c>
      <c r="N50" s="8">
        <f t="shared" ca="1" si="3"/>
        <v>2</v>
      </c>
      <c r="O50" s="8">
        <f t="shared" si="4"/>
        <v>2</v>
      </c>
      <c r="P50">
        <f t="shared" si="5"/>
        <v>2</v>
      </c>
      <c r="Q50" s="8">
        <f t="shared" ca="1" si="6"/>
        <v>6</v>
      </c>
    </row>
    <row r="51" spans="1:17" x14ac:dyDescent="0.25">
      <c r="A51" t="s">
        <v>139</v>
      </c>
      <c r="B51" s="7">
        <v>43226</v>
      </c>
      <c r="C51" t="s">
        <v>140</v>
      </c>
      <c r="D51" t="s">
        <v>11</v>
      </c>
      <c r="E51" t="s">
        <v>91</v>
      </c>
      <c r="F51">
        <v>2810</v>
      </c>
      <c r="G51">
        <v>-799</v>
      </c>
      <c r="H51">
        <v>31</v>
      </c>
      <c r="I51">
        <f t="shared" si="0"/>
        <v>87110</v>
      </c>
      <c r="J51">
        <f t="shared" si="1"/>
        <v>28.434163701067618</v>
      </c>
      <c r="K51" t="s">
        <v>886</v>
      </c>
      <c r="L51" t="s">
        <v>896</v>
      </c>
      <c r="M51">
        <f t="shared" ca="1" si="2"/>
        <v>1365</v>
      </c>
      <c r="N51" s="8">
        <f t="shared" ca="1" si="3"/>
        <v>2</v>
      </c>
      <c r="O51" s="8">
        <f t="shared" si="4"/>
        <v>5</v>
      </c>
      <c r="P51">
        <f t="shared" si="5"/>
        <v>5</v>
      </c>
      <c r="Q51" s="8">
        <f t="shared" ca="1" si="6"/>
        <v>12</v>
      </c>
    </row>
    <row r="52" spans="1:17" x14ac:dyDescent="0.25">
      <c r="A52" t="s">
        <v>141</v>
      </c>
      <c r="B52" s="7">
        <v>43227</v>
      </c>
      <c r="C52" t="s">
        <v>142</v>
      </c>
      <c r="D52" t="s">
        <v>15</v>
      </c>
      <c r="E52" t="s">
        <v>94</v>
      </c>
      <c r="F52">
        <v>1802</v>
      </c>
      <c r="G52">
        <v>-237</v>
      </c>
      <c r="H52">
        <v>28</v>
      </c>
      <c r="I52">
        <f t="shared" si="0"/>
        <v>50456</v>
      </c>
      <c r="J52">
        <f t="shared" si="1"/>
        <v>13.152053274139844</v>
      </c>
      <c r="K52" t="s">
        <v>882</v>
      </c>
      <c r="L52" t="s">
        <v>894</v>
      </c>
      <c r="M52">
        <f t="shared" ca="1" si="2"/>
        <v>1364</v>
      </c>
      <c r="N52" s="8">
        <f t="shared" ca="1" si="3"/>
        <v>2</v>
      </c>
      <c r="O52" s="8">
        <f t="shared" si="4"/>
        <v>5</v>
      </c>
      <c r="P52">
        <f t="shared" si="5"/>
        <v>5</v>
      </c>
      <c r="Q52" s="8">
        <f t="shared" ca="1" si="6"/>
        <v>12</v>
      </c>
    </row>
    <row r="53" spans="1:17" x14ac:dyDescent="0.25">
      <c r="A53" t="s">
        <v>143</v>
      </c>
      <c r="B53" s="7">
        <v>43228</v>
      </c>
      <c r="C53" t="s">
        <v>144</v>
      </c>
      <c r="D53" t="s">
        <v>66</v>
      </c>
      <c r="E53" t="s">
        <v>66</v>
      </c>
      <c r="F53">
        <v>493</v>
      </c>
      <c r="G53">
        <v>-324</v>
      </c>
      <c r="H53">
        <v>27</v>
      </c>
      <c r="I53">
        <f t="shared" si="0"/>
        <v>13311</v>
      </c>
      <c r="J53">
        <f t="shared" si="1"/>
        <v>65.720081135902646</v>
      </c>
      <c r="K53" t="s">
        <v>884</v>
      </c>
      <c r="L53" t="s">
        <v>883</v>
      </c>
      <c r="M53">
        <f t="shared" ca="1" si="2"/>
        <v>1363</v>
      </c>
      <c r="N53" s="8">
        <f t="shared" ca="1" si="3"/>
        <v>2</v>
      </c>
      <c r="O53" s="8">
        <f t="shared" si="4"/>
        <v>5</v>
      </c>
      <c r="P53">
        <f t="shared" si="5"/>
        <v>4</v>
      </c>
      <c r="Q53" s="8">
        <f t="shared" ca="1" si="6"/>
        <v>11</v>
      </c>
    </row>
    <row r="54" spans="1:17" x14ac:dyDescent="0.25">
      <c r="A54" t="s">
        <v>145</v>
      </c>
      <c r="B54" s="7">
        <v>43228</v>
      </c>
      <c r="C54" t="s">
        <v>146</v>
      </c>
      <c r="D54" t="s">
        <v>69</v>
      </c>
      <c r="E54" t="s">
        <v>70</v>
      </c>
      <c r="F54">
        <v>4434</v>
      </c>
      <c r="G54">
        <v>-406</v>
      </c>
      <c r="H54">
        <v>45</v>
      </c>
      <c r="I54">
        <f t="shared" si="0"/>
        <v>199530</v>
      </c>
      <c r="J54">
        <f t="shared" si="1"/>
        <v>9.1565178168696448</v>
      </c>
      <c r="K54" t="s">
        <v>886</v>
      </c>
      <c r="L54" t="s">
        <v>896</v>
      </c>
      <c r="M54">
        <f t="shared" ca="1" si="2"/>
        <v>1363</v>
      </c>
      <c r="N54" s="8">
        <f t="shared" ca="1" si="3"/>
        <v>2</v>
      </c>
      <c r="O54" s="8">
        <f t="shared" si="4"/>
        <v>5</v>
      </c>
      <c r="P54">
        <f t="shared" si="5"/>
        <v>5</v>
      </c>
      <c r="Q54" s="8">
        <f t="shared" ca="1" si="6"/>
        <v>12</v>
      </c>
    </row>
    <row r="55" spans="1:17" x14ac:dyDescent="0.25">
      <c r="A55" t="s">
        <v>147</v>
      </c>
      <c r="B55" s="7">
        <v>43230</v>
      </c>
      <c r="C55" t="s">
        <v>148</v>
      </c>
      <c r="D55" t="s">
        <v>11</v>
      </c>
      <c r="E55" t="s">
        <v>91</v>
      </c>
      <c r="F55">
        <v>1384</v>
      </c>
      <c r="G55">
        <v>-182</v>
      </c>
      <c r="H55">
        <v>21</v>
      </c>
      <c r="I55">
        <f t="shared" si="0"/>
        <v>29064</v>
      </c>
      <c r="J55">
        <f t="shared" si="1"/>
        <v>13.150289017341041</v>
      </c>
      <c r="K55" t="s">
        <v>884</v>
      </c>
      <c r="L55" t="s">
        <v>887</v>
      </c>
      <c r="M55">
        <f t="shared" ca="1" si="2"/>
        <v>1361</v>
      </c>
      <c r="N55" s="8">
        <f t="shared" ca="1" si="3"/>
        <v>2</v>
      </c>
      <c r="O55" s="8">
        <f t="shared" si="4"/>
        <v>5</v>
      </c>
      <c r="P55">
        <f t="shared" si="5"/>
        <v>5</v>
      </c>
      <c r="Q55" s="8">
        <f t="shared" ca="1" si="6"/>
        <v>12</v>
      </c>
    </row>
    <row r="56" spans="1:17" x14ac:dyDescent="0.25">
      <c r="A56" t="s">
        <v>149</v>
      </c>
      <c r="B56" s="7">
        <v>43231</v>
      </c>
      <c r="C56" t="s">
        <v>150</v>
      </c>
      <c r="D56" t="s">
        <v>15</v>
      </c>
      <c r="E56" t="s">
        <v>94</v>
      </c>
      <c r="F56">
        <v>1055</v>
      </c>
      <c r="G56">
        <v>-489</v>
      </c>
      <c r="H56">
        <v>39</v>
      </c>
      <c r="I56">
        <f t="shared" si="0"/>
        <v>41145</v>
      </c>
      <c r="J56">
        <f t="shared" si="1"/>
        <v>46.350710900473935</v>
      </c>
      <c r="K56" t="s">
        <v>884</v>
      </c>
      <c r="L56" t="s">
        <v>887</v>
      </c>
      <c r="M56">
        <f t="shared" ca="1" si="2"/>
        <v>1360</v>
      </c>
      <c r="N56" s="8">
        <f t="shared" ca="1" si="3"/>
        <v>2</v>
      </c>
      <c r="O56" s="8">
        <f t="shared" si="4"/>
        <v>5</v>
      </c>
      <c r="P56">
        <f t="shared" si="5"/>
        <v>4</v>
      </c>
      <c r="Q56" s="8">
        <f t="shared" ca="1" si="6"/>
        <v>11</v>
      </c>
    </row>
    <row r="57" spans="1:17" x14ac:dyDescent="0.25">
      <c r="A57" t="s">
        <v>151</v>
      </c>
      <c r="B57" s="7">
        <v>43231</v>
      </c>
      <c r="C57" t="s">
        <v>152</v>
      </c>
      <c r="D57" t="s">
        <v>11</v>
      </c>
      <c r="E57" t="s">
        <v>12</v>
      </c>
      <c r="F57">
        <v>3895</v>
      </c>
      <c r="G57">
        <v>1021</v>
      </c>
      <c r="H57">
        <v>43</v>
      </c>
      <c r="I57">
        <f t="shared" si="0"/>
        <v>167485</v>
      </c>
      <c r="J57">
        <f t="shared" si="1"/>
        <v>26.213093709884465</v>
      </c>
      <c r="K57" t="s">
        <v>884</v>
      </c>
      <c r="L57" t="s">
        <v>891</v>
      </c>
      <c r="M57">
        <f t="shared" ca="1" si="2"/>
        <v>1360</v>
      </c>
      <c r="N57" s="8">
        <f t="shared" ca="1" si="3"/>
        <v>2</v>
      </c>
      <c r="O57" s="8">
        <f t="shared" si="4"/>
        <v>5</v>
      </c>
      <c r="P57">
        <f t="shared" si="5"/>
        <v>5</v>
      </c>
      <c r="Q57" s="8">
        <f t="shared" ca="1" si="6"/>
        <v>12</v>
      </c>
    </row>
    <row r="58" spans="1:17" x14ac:dyDescent="0.25">
      <c r="A58" t="s">
        <v>153</v>
      </c>
      <c r="B58" s="7">
        <v>43233</v>
      </c>
      <c r="C58" t="s">
        <v>154</v>
      </c>
      <c r="D58" t="s">
        <v>15</v>
      </c>
      <c r="E58" t="s">
        <v>16</v>
      </c>
      <c r="F58">
        <v>1673</v>
      </c>
      <c r="G58">
        <v>-293</v>
      </c>
      <c r="H58">
        <v>19</v>
      </c>
      <c r="I58">
        <f t="shared" si="0"/>
        <v>31787</v>
      </c>
      <c r="J58">
        <f t="shared" si="1"/>
        <v>17.513448894202032</v>
      </c>
      <c r="K58" t="s">
        <v>886</v>
      </c>
      <c r="L58" t="s">
        <v>893</v>
      </c>
      <c r="M58">
        <f t="shared" ca="1" si="2"/>
        <v>1358</v>
      </c>
      <c r="N58" s="8">
        <f t="shared" ca="1" si="3"/>
        <v>2</v>
      </c>
      <c r="O58" s="8">
        <f t="shared" si="4"/>
        <v>5</v>
      </c>
      <c r="P58">
        <f t="shared" si="5"/>
        <v>5</v>
      </c>
      <c r="Q58" s="8">
        <f t="shared" ca="1" si="6"/>
        <v>12</v>
      </c>
    </row>
    <row r="59" spans="1:17" x14ac:dyDescent="0.25">
      <c r="A59" t="s">
        <v>155</v>
      </c>
      <c r="B59" s="7">
        <v>43234</v>
      </c>
      <c r="C59" t="s">
        <v>156</v>
      </c>
      <c r="D59" t="s">
        <v>19</v>
      </c>
      <c r="E59" t="s">
        <v>20</v>
      </c>
      <c r="F59">
        <v>27</v>
      </c>
      <c r="G59">
        <v>9</v>
      </c>
      <c r="H59">
        <v>2</v>
      </c>
      <c r="I59">
        <f t="shared" si="0"/>
        <v>54</v>
      </c>
      <c r="J59">
        <f t="shared" si="1"/>
        <v>33.333333333333329</v>
      </c>
      <c r="K59" t="s">
        <v>884</v>
      </c>
      <c r="L59" t="s">
        <v>892</v>
      </c>
      <c r="M59">
        <f t="shared" ca="1" si="2"/>
        <v>1357</v>
      </c>
      <c r="N59" s="8">
        <f t="shared" ca="1" si="3"/>
        <v>2</v>
      </c>
      <c r="O59" s="8">
        <f t="shared" si="4"/>
        <v>2</v>
      </c>
      <c r="P59">
        <f t="shared" si="5"/>
        <v>2</v>
      </c>
      <c r="Q59" s="8">
        <f t="shared" ca="1" si="6"/>
        <v>6</v>
      </c>
    </row>
    <row r="60" spans="1:17" x14ac:dyDescent="0.25">
      <c r="A60" t="s">
        <v>157</v>
      </c>
      <c r="B60" s="7">
        <v>43235</v>
      </c>
      <c r="C60" t="s">
        <v>158</v>
      </c>
      <c r="D60" t="s">
        <v>23</v>
      </c>
      <c r="E60" t="s">
        <v>24</v>
      </c>
      <c r="F60">
        <v>148</v>
      </c>
      <c r="G60">
        <v>72</v>
      </c>
      <c r="H60">
        <v>7</v>
      </c>
      <c r="I60">
        <f t="shared" si="0"/>
        <v>1036</v>
      </c>
      <c r="J60">
        <f t="shared" si="1"/>
        <v>48.648648648648653</v>
      </c>
      <c r="K60" t="s">
        <v>884</v>
      </c>
      <c r="L60" t="s">
        <v>892</v>
      </c>
      <c r="M60">
        <f t="shared" ca="1" si="2"/>
        <v>1356</v>
      </c>
      <c r="N60" s="8">
        <f t="shared" ca="1" si="3"/>
        <v>2</v>
      </c>
      <c r="O60" s="8">
        <f t="shared" si="4"/>
        <v>3</v>
      </c>
      <c r="P60">
        <f t="shared" si="5"/>
        <v>3</v>
      </c>
      <c r="Q60" s="8">
        <f t="shared" ca="1" si="6"/>
        <v>8</v>
      </c>
    </row>
    <row r="61" spans="1:17" x14ac:dyDescent="0.25">
      <c r="A61" t="s">
        <v>159</v>
      </c>
      <c r="B61" s="7">
        <v>43236</v>
      </c>
      <c r="C61" t="s">
        <v>160</v>
      </c>
      <c r="D61" t="s">
        <v>27</v>
      </c>
      <c r="E61" t="s">
        <v>28</v>
      </c>
      <c r="F61">
        <v>245</v>
      </c>
      <c r="G61">
        <v>-78</v>
      </c>
      <c r="H61">
        <v>3</v>
      </c>
      <c r="I61">
        <f t="shared" si="0"/>
        <v>735</v>
      </c>
      <c r="J61">
        <f t="shared" si="1"/>
        <v>31.836734693877549</v>
      </c>
      <c r="K61" t="s">
        <v>884</v>
      </c>
      <c r="L61" t="s">
        <v>891</v>
      </c>
      <c r="M61">
        <f t="shared" ca="1" si="2"/>
        <v>1355</v>
      </c>
      <c r="N61" s="8">
        <f t="shared" ca="1" si="3"/>
        <v>2</v>
      </c>
      <c r="O61" s="8">
        <f t="shared" si="4"/>
        <v>2</v>
      </c>
      <c r="P61">
        <f t="shared" si="5"/>
        <v>3</v>
      </c>
      <c r="Q61" s="8">
        <f t="shared" ca="1" si="6"/>
        <v>7</v>
      </c>
    </row>
    <row r="62" spans="1:17" x14ac:dyDescent="0.25">
      <c r="A62" t="s">
        <v>161</v>
      </c>
      <c r="B62" s="7">
        <v>43237</v>
      </c>
      <c r="C62" t="s">
        <v>162</v>
      </c>
      <c r="D62" t="s">
        <v>31</v>
      </c>
      <c r="E62" t="s">
        <v>32</v>
      </c>
      <c r="F62">
        <v>508</v>
      </c>
      <c r="G62">
        <v>-276</v>
      </c>
      <c r="H62">
        <v>17</v>
      </c>
      <c r="I62">
        <f t="shared" si="0"/>
        <v>8636</v>
      </c>
      <c r="J62">
        <f t="shared" si="1"/>
        <v>54.330708661417326</v>
      </c>
      <c r="K62" t="s">
        <v>884</v>
      </c>
      <c r="L62" t="s">
        <v>887</v>
      </c>
      <c r="M62">
        <f t="shared" ca="1" si="2"/>
        <v>1354</v>
      </c>
      <c r="N62" s="8">
        <f t="shared" ca="1" si="3"/>
        <v>2</v>
      </c>
      <c r="O62" s="8">
        <f t="shared" si="4"/>
        <v>5</v>
      </c>
      <c r="P62">
        <f t="shared" si="5"/>
        <v>4</v>
      </c>
      <c r="Q62" s="8">
        <f t="shared" ca="1" si="6"/>
        <v>11</v>
      </c>
    </row>
    <row r="63" spans="1:17" x14ac:dyDescent="0.25">
      <c r="A63" t="s">
        <v>163</v>
      </c>
      <c r="B63" s="7">
        <v>43237</v>
      </c>
      <c r="C63" t="s">
        <v>164</v>
      </c>
      <c r="D63" t="s">
        <v>11</v>
      </c>
      <c r="E63" t="s">
        <v>91</v>
      </c>
      <c r="F63">
        <v>495</v>
      </c>
      <c r="G63">
        <v>-100</v>
      </c>
      <c r="H63">
        <v>14</v>
      </c>
      <c r="I63">
        <f t="shared" si="0"/>
        <v>6930</v>
      </c>
      <c r="J63">
        <f t="shared" si="1"/>
        <v>20.202020202020201</v>
      </c>
      <c r="K63" t="s">
        <v>884</v>
      </c>
      <c r="L63" t="s">
        <v>892</v>
      </c>
      <c r="M63">
        <f t="shared" ca="1" si="2"/>
        <v>1354</v>
      </c>
      <c r="N63" s="8">
        <f t="shared" ca="1" si="3"/>
        <v>2</v>
      </c>
      <c r="O63" s="8">
        <f t="shared" si="4"/>
        <v>4</v>
      </c>
      <c r="P63">
        <f t="shared" si="5"/>
        <v>4</v>
      </c>
      <c r="Q63" s="8">
        <f t="shared" ca="1" si="6"/>
        <v>10</v>
      </c>
    </row>
    <row r="64" spans="1:17" x14ac:dyDescent="0.25">
      <c r="A64" t="s">
        <v>165</v>
      </c>
      <c r="B64" s="7">
        <v>43239</v>
      </c>
      <c r="C64" t="s">
        <v>166</v>
      </c>
      <c r="D64" t="s">
        <v>15</v>
      </c>
      <c r="E64" t="s">
        <v>94</v>
      </c>
      <c r="F64">
        <v>294</v>
      </c>
      <c r="G64">
        <v>138</v>
      </c>
      <c r="H64">
        <v>2</v>
      </c>
      <c r="I64">
        <f t="shared" si="0"/>
        <v>588</v>
      </c>
      <c r="J64">
        <f t="shared" si="1"/>
        <v>46.938775510204081</v>
      </c>
      <c r="K64" t="s">
        <v>886</v>
      </c>
      <c r="L64" t="s">
        <v>896</v>
      </c>
      <c r="M64">
        <f t="shared" ca="1" si="2"/>
        <v>1352</v>
      </c>
      <c r="N64" s="8">
        <f t="shared" ca="1" si="3"/>
        <v>2</v>
      </c>
      <c r="O64" s="8">
        <f t="shared" si="4"/>
        <v>2</v>
      </c>
      <c r="P64">
        <f t="shared" si="5"/>
        <v>3</v>
      </c>
      <c r="Q64" s="8">
        <f t="shared" ca="1" si="6"/>
        <v>7</v>
      </c>
    </row>
    <row r="65" spans="1:17" x14ac:dyDescent="0.25">
      <c r="A65" t="s">
        <v>167</v>
      </c>
      <c r="B65" s="7">
        <v>43240</v>
      </c>
      <c r="C65" t="s">
        <v>168</v>
      </c>
      <c r="D65" t="s">
        <v>43</v>
      </c>
      <c r="E65" t="s">
        <v>44</v>
      </c>
      <c r="F65">
        <v>1570</v>
      </c>
      <c r="G65">
        <v>-223</v>
      </c>
      <c r="H65">
        <v>9</v>
      </c>
      <c r="I65">
        <f t="shared" si="0"/>
        <v>14130</v>
      </c>
      <c r="J65">
        <f t="shared" si="1"/>
        <v>14.203821656050955</v>
      </c>
      <c r="K65" t="s">
        <v>886</v>
      </c>
      <c r="L65" t="s">
        <v>898</v>
      </c>
      <c r="M65">
        <f t="shared" ca="1" si="2"/>
        <v>1351</v>
      </c>
      <c r="N65" s="8">
        <f t="shared" ca="1" si="3"/>
        <v>2</v>
      </c>
      <c r="O65" s="8">
        <f t="shared" si="4"/>
        <v>4</v>
      </c>
      <c r="P65">
        <f t="shared" si="5"/>
        <v>5</v>
      </c>
      <c r="Q65" s="8">
        <f t="shared" ca="1" si="6"/>
        <v>11</v>
      </c>
    </row>
    <row r="66" spans="1:17" x14ac:dyDescent="0.25">
      <c r="A66" t="s">
        <v>169</v>
      </c>
      <c r="B66" s="7">
        <v>43241</v>
      </c>
      <c r="C66" t="s">
        <v>170</v>
      </c>
      <c r="D66" t="s">
        <v>47</v>
      </c>
      <c r="E66" t="s">
        <v>48</v>
      </c>
      <c r="F66">
        <v>166</v>
      </c>
      <c r="G66">
        <v>-113</v>
      </c>
      <c r="H66">
        <v>4</v>
      </c>
      <c r="I66">
        <f t="shared" si="0"/>
        <v>664</v>
      </c>
      <c r="J66">
        <f t="shared" si="1"/>
        <v>68.07228915662651</v>
      </c>
      <c r="K66" t="s">
        <v>886</v>
      </c>
      <c r="L66" t="s">
        <v>885</v>
      </c>
      <c r="M66">
        <f t="shared" ca="1" si="2"/>
        <v>1350</v>
      </c>
      <c r="N66" s="8">
        <f t="shared" ca="1" si="3"/>
        <v>2</v>
      </c>
      <c r="O66" s="8">
        <f t="shared" si="4"/>
        <v>3</v>
      </c>
      <c r="P66">
        <f t="shared" si="5"/>
        <v>3</v>
      </c>
      <c r="Q66" s="8">
        <f t="shared" ca="1" si="6"/>
        <v>8</v>
      </c>
    </row>
    <row r="67" spans="1:17" x14ac:dyDescent="0.25">
      <c r="A67" t="s">
        <v>171</v>
      </c>
      <c r="B67" s="7">
        <v>43242</v>
      </c>
      <c r="C67" t="s">
        <v>172</v>
      </c>
      <c r="D67" t="s">
        <v>51</v>
      </c>
      <c r="E67" t="s">
        <v>52</v>
      </c>
      <c r="F67">
        <v>934</v>
      </c>
      <c r="G67">
        <v>-916</v>
      </c>
      <c r="H67">
        <v>7</v>
      </c>
      <c r="I67">
        <f t="shared" ref="I67:I130" si="7">F67*H67</f>
        <v>6538</v>
      </c>
      <c r="J67">
        <f t="shared" ref="J67:J130" si="8">ABS((G67/F67)*100)</f>
        <v>98.072805139186286</v>
      </c>
      <c r="K67" t="s">
        <v>886</v>
      </c>
      <c r="L67" t="s">
        <v>893</v>
      </c>
      <c r="M67">
        <f t="shared" ref="M67:M130" ca="1" si="9">DAYS360(B67,TODAY())</f>
        <v>1349</v>
      </c>
      <c r="N67" s="8">
        <f t="shared" ref="N67:N130" ca="1" si="10">IF(M67&lt;=$S$7,5,IF(M67&lt;=$S$8,4,IF(M67&lt;=$S$9,3,IF(M67&lt;=$S$10,2,1))))</f>
        <v>2</v>
      </c>
      <c r="O67" s="8">
        <f t="shared" ref="O67:O130" si="11">IF(H67&lt;=$T$7,2,IF(H67&lt;=$T$8,3,IF(H67&lt;=$T$9,4,IF(H67&gt;$T$9,5,1))))</f>
        <v>3</v>
      </c>
      <c r="P67">
        <f t="shared" ref="P67:P130" si="12">IF(F67&lt;=$U$6,1,IF(F67&lt;=$U$7,2,IF(F67&lt;=$U$8,3,IF(F67&lt;=$U$9,4,IF(F67&gt;$U$9,5,1)))))</f>
        <v>4</v>
      </c>
      <c r="Q67" s="8">
        <f t="shared" ref="Q67:Q130" ca="1" si="13">N67+O67+P67</f>
        <v>9</v>
      </c>
    </row>
    <row r="68" spans="1:17" x14ac:dyDescent="0.25">
      <c r="A68" t="s">
        <v>173</v>
      </c>
      <c r="B68" s="7">
        <v>43243</v>
      </c>
      <c r="C68" t="s">
        <v>174</v>
      </c>
      <c r="D68" t="s">
        <v>55</v>
      </c>
      <c r="E68" t="s">
        <v>52</v>
      </c>
      <c r="F68">
        <v>1942</v>
      </c>
      <c r="G68">
        <v>245</v>
      </c>
      <c r="H68">
        <v>24</v>
      </c>
      <c r="I68">
        <f t="shared" si="7"/>
        <v>46608</v>
      </c>
      <c r="J68">
        <f t="shared" si="8"/>
        <v>12.615859938208033</v>
      </c>
      <c r="K68" t="s">
        <v>884</v>
      </c>
      <c r="L68" t="s">
        <v>887</v>
      </c>
      <c r="M68">
        <f t="shared" ca="1" si="9"/>
        <v>1348</v>
      </c>
      <c r="N68" s="8">
        <f t="shared" ca="1" si="10"/>
        <v>2</v>
      </c>
      <c r="O68" s="8">
        <f t="shared" si="11"/>
        <v>5</v>
      </c>
      <c r="P68">
        <f t="shared" si="12"/>
        <v>5</v>
      </c>
      <c r="Q68" s="8">
        <f t="shared" ca="1" si="13"/>
        <v>12</v>
      </c>
    </row>
    <row r="69" spans="1:17" x14ac:dyDescent="0.25">
      <c r="A69" t="s">
        <v>175</v>
      </c>
      <c r="B69" s="7">
        <v>43244</v>
      </c>
      <c r="C69" t="s">
        <v>176</v>
      </c>
      <c r="D69" t="s">
        <v>58</v>
      </c>
      <c r="E69" t="s">
        <v>59</v>
      </c>
      <c r="F69">
        <v>123</v>
      </c>
      <c r="G69">
        <v>17</v>
      </c>
      <c r="H69">
        <v>3</v>
      </c>
      <c r="I69">
        <f t="shared" si="7"/>
        <v>369</v>
      </c>
      <c r="J69">
        <f t="shared" si="8"/>
        <v>13.821138211382115</v>
      </c>
      <c r="K69" t="s">
        <v>882</v>
      </c>
      <c r="L69" t="s">
        <v>897</v>
      </c>
      <c r="M69">
        <f t="shared" ca="1" si="9"/>
        <v>1347</v>
      </c>
      <c r="N69" s="8">
        <f t="shared" ca="1" si="10"/>
        <v>2</v>
      </c>
      <c r="O69" s="8">
        <f t="shared" si="11"/>
        <v>2</v>
      </c>
      <c r="P69">
        <f t="shared" si="12"/>
        <v>2</v>
      </c>
      <c r="Q69" s="8">
        <f t="shared" ca="1" si="13"/>
        <v>6</v>
      </c>
    </row>
    <row r="70" spans="1:17" x14ac:dyDescent="0.25">
      <c r="A70" t="s">
        <v>177</v>
      </c>
      <c r="B70" s="7">
        <v>43245</v>
      </c>
      <c r="C70" t="s">
        <v>178</v>
      </c>
      <c r="D70" t="s">
        <v>62</v>
      </c>
      <c r="E70" t="s">
        <v>63</v>
      </c>
      <c r="F70">
        <v>610</v>
      </c>
      <c r="G70">
        <v>-66</v>
      </c>
      <c r="H70">
        <v>2</v>
      </c>
      <c r="I70">
        <f t="shared" si="7"/>
        <v>1220</v>
      </c>
      <c r="J70">
        <f t="shared" si="8"/>
        <v>10.819672131147541</v>
      </c>
      <c r="K70" t="s">
        <v>882</v>
      </c>
      <c r="L70" t="s">
        <v>900</v>
      </c>
      <c r="M70">
        <f t="shared" ca="1" si="9"/>
        <v>1346</v>
      </c>
      <c r="N70" s="8">
        <f t="shared" ca="1" si="10"/>
        <v>2</v>
      </c>
      <c r="O70" s="8">
        <f t="shared" si="11"/>
        <v>2</v>
      </c>
      <c r="P70">
        <f t="shared" si="12"/>
        <v>4</v>
      </c>
      <c r="Q70" s="8">
        <f t="shared" ca="1" si="13"/>
        <v>8</v>
      </c>
    </row>
    <row r="71" spans="1:17" x14ac:dyDescent="0.25">
      <c r="A71" t="s">
        <v>179</v>
      </c>
      <c r="B71" s="7">
        <v>43245</v>
      </c>
      <c r="C71" t="s">
        <v>180</v>
      </c>
      <c r="D71" t="s">
        <v>66</v>
      </c>
      <c r="E71" t="s">
        <v>66</v>
      </c>
      <c r="F71">
        <v>768</v>
      </c>
      <c r="G71">
        <v>-4</v>
      </c>
      <c r="H71">
        <v>8</v>
      </c>
      <c r="I71">
        <f t="shared" si="7"/>
        <v>6144</v>
      </c>
      <c r="J71">
        <f t="shared" si="8"/>
        <v>0.52083333333333326</v>
      </c>
      <c r="K71" t="s">
        <v>884</v>
      </c>
      <c r="L71" t="s">
        <v>890</v>
      </c>
      <c r="M71">
        <f t="shared" ca="1" si="9"/>
        <v>1346</v>
      </c>
      <c r="N71" s="8">
        <f t="shared" ca="1" si="10"/>
        <v>2</v>
      </c>
      <c r="O71" s="8">
        <f t="shared" si="11"/>
        <v>3</v>
      </c>
      <c r="P71">
        <f t="shared" si="12"/>
        <v>4</v>
      </c>
      <c r="Q71" s="8">
        <f t="shared" ca="1" si="13"/>
        <v>9</v>
      </c>
    </row>
    <row r="72" spans="1:17" x14ac:dyDescent="0.25">
      <c r="A72" t="s">
        <v>181</v>
      </c>
      <c r="B72" s="7">
        <v>43247</v>
      </c>
      <c r="C72" t="s">
        <v>182</v>
      </c>
      <c r="D72" t="s">
        <v>69</v>
      </c>
      <c r="E72" t="s">
        <v>70</v>
      </c>
      <c r="F72">
        <v>832</v>
      </c>
      <c r="G72">
        <v>0</v>
      </c>
      <c r="H72">
        <v>3</v>
      </c>
      <c r="I72">
        <f t="shared" si="7"/>
        <v>2496</v>
      </c>
      <c r="J72">
        <f t="shared" si="8"/>
        <v>0</v>
      </c>
      <c r="K72" t="s">
        <v>884</v>
      </c>
      <c r="L72" t="s">
        <v>899</v>
      </c>
      <c r="M72">
        <f t="shared" ca="1" si="9"/>
        <v>1344</v>
      </c>
      <c r="N72" s="8">
        <f t="shared" ca="1" si="10"/>
        <v>2</v>
      </c>
      <c r="O72" s="8">
        <f t="shared" si="11"/>
        <v>2</v>
      </c>
      <c r="P72">
        <f t="shared" si="12"/>
        <v>4</v>
      </c>
      <c r="Q72" s="8">
        <f t="shared" ca="1" si="13"/>
        <v>8</v>
      </c>
    </row>
    <row r="73" spans="1:17" x14ac:dyDescent="0.25">
      <c r="A73" t="s">
        <v>183</v>
      </c>
      <c r="B73" s="7">
        <v>43248</v>
      </c>
      <c r="C73" t="s">
        <v>184</v>
      </c>
      <c r="D73" t="s">
        <v>73</v>
      </c>
      <c r="E73" t="s">
        <v>74</v>
      </c>
      <c r="F73">
        <v>27</v>
      </c>
      <c r="G73">
        <v>-15</v>
      </c>
      <c r="H73">
        <v>1</v>
      </c>
      <c r="I73">
        <f t="shared" si="7"/>
        <v>27</v>
      </c>
      <c r="J73">
        <f t="shared" si="8"/>
        <v>55.555555555555557</v>
      </c>
      <c r="K73" t="s">
        <v>884</v>
      </c>
      <c r="L73" t="s">
        <v>890</v>
      </c>
      <c r="M73">
        <f t="shared" ca="1" si="9"/>
        <v>1343</v>
      </c>
      <c r="N73" s="8">
        <f t="shared" ca="1" si="10"/>
        <v>2</v>
      </c>
      <c r="O73" s="8">
        <f t="shared" si="11"/>
        <v>2</v>
      </c>
      <c r="P73">
        <f t="shared" si="12"/>
        <v>2</v>
      </c>
      <c r="Q73" s="8">
        <f t="shared" ca="1" si="13"/>
        <v>6</v>
      </c>
    </row>
    <row r="74" spans="1:17" x14ac:dyDescent="0.25">
      <c r="A74" t="s">
        <v>185</v>
      </c>
      <c r="B74" s="7">
        <v>43248</v>
      </c>
      <c r="C74" t="s">
        <v>186</v>
      </c>
      <c r="D74" t="s">
        <v>7</v>
      </c>
      <c r="E74" t="s">
        <v>8</v>
      </c>
      <c r="F74">
        <v>285</v>
      </c>
      <c r="G74">
        <v>-149</v>
      </c>
      <c r="H74">
        <v>18</v>
      </c>
      <c r="I74">
        <f t="shared" si="7"/>
        <v>5130</v>
      </c>
      <c r="J74">
        <f t="shared" si="8"/>
        <v>52.280701754385959</v>
      </c>
      <c r="K74" t="s">
        <v>884</v>
      </c>
      <c r="L74" t="s">
        <v>891</v>
      </c>
      <c r="M74">
        <f t="shared" ca="1" si="9"/>
        <v>1343</v>
      </c>
      <c r="N74" s="8">
        <f t="shared" ca="1" si="10"/>
        <v>2</v>
      </c>
      <c r="O74" s="8">
        <f t="shared" si="11"/>
        <v>5</v>
      </c>
      <c r="P74">
        <f t="shared" si="12"/>
        <v>3</v>
      </c>
      <c r="Q74" s="8">
        <f t="shared" ca="1" si="13"/>
        <v>10</v>
      </c>
    </row>
    <row r="75" spans="1:17" x14ac:dyDescent="0.25">
      <c r="A75" t="s">
        <v>187</v>
      </c>
      <c r="B75" s="7">
        <v>43248</v>
      </c>
      <c r="C75" t="s">
        <v>188</v>
      </c>
      <c r="D75" t="s">
        <v>11</v>
      </c>
      <c r="E75" t="s">
        <v>12</v>
      </c>
      <c r="F75">
        <v>17</v>
      </c>
      <c r="G75">
        <v>-12</v>
      </c>
      <c r="H75">
        <v>5</v>
      </c>
      <c r="I75">
        <f t="shared" si="7"/>
        <v>85</v>
      </c>
      <c r="J75">
        <f t="shared" si="8"/>
        <v>70.588235294117652</v>
      </c>
      <c r="K75" t="s">
        <v>884</v>
      </c>
      <c r="L75" t="s">
        <v>883</v>
      </c>
      <c r="M75">
        <f t="shared" ca="1" si="9"/>
        <v>1343</v>
      </c>
      <c r="N75" s="8">
        <f t="shared" ca="1" si="10"/>
        <v>2</v>
      </c>
      <c r="O75" s="8">
        <f t="shared" si="11"/>
        <v>3</v>
      </c>
      <c r="P75">
        <f t="shared" si="12"/>
        <v>2</v>
      </c>
      <c r="Q75" s="8">
        <f t="shared" ca="1" si="13"/>
        <v>7</v>
      </c>
    </row>
    <row r="76" spans="1:17" x14ac:dyDescent="0.25">
      <c r="A76" t="s">
        <v>189</v>
      </c>
      <c r="B76" s="7">
        <v>43251</v>
      </c>
      <c r="C76" t="s">
        <v>190</v>
      </c>
      <c r="D76" t="s">
        <v>15</v>
      </c>
      <c r="E76" t="s">
        <v>16</v>
      </c>
      <c r="F76">
        <v>929</v>
      </c>
      <c r="G76">
        <v>-93</v>
      </c>
      <c r="H76">
        <v>9</v>
      </c>
      <c r="I76">
        <f t="shared" si="7"/>
        <v>8361</v>
      </c>
      <c r="J76">
        <f t="shared" si="8"/>
        <v>10.010764262648008</v>
      </c>
      <c r="K76" t="s">
        <v>884</v>
      </c>
      <c r="L76" t="s">
        <v>891</v>
      </c>
      <c r="M76">
        <f t="shared" ca="1" si="9"/>
        <v>1341</v>
      </c>
      <c r="N76" s="8">
        <f t="shared" ca="1" si="10"/>
        <v>2</v>
      </c>
      <c r="O76" s="8">
        <f t="shared" si="11"/>
        <v>4</v>
      </c>
      <c r="P76">
        <f t="shared" si="12"/>
        <v>4</v>
      </c>
      <c r="Q76" s="8">
        <f t="shared" ca="1" si="13"/>
        <v>10</v>
      </c>
    </row>
    <row r="77" spans="1:17" x14ac:dyDescent="0.25">
      <c r="A77" t="s">
        <v>191</v>
      </c>
      <c r="B77" s="7">
        <v>43252</v>
      </c>
      <c r="C77" t="s">
        <v>192</v>
      </c>
      <c r="D77" t="s">
        <v>19</v>
      </c>
      <c r="E77" t="s">
        <v>20</v>
      </c>
      <c r="F77">
        <v>2390</v>
      </c>
      <c r="G77">
        <v>-304</v>
      </c>
      <c r="H77">
        <v>18</v>
      </c>
      <c r="I77">
        <f t="shared" si="7"/>
        <v>43020</v>
      </c>
      <c r="J77">
        <f t="shared" si="8"/>
        <v>12.719665271966527</v>
      </c>
      <c r="K77" t="s">
        <v>886</v>
      </c>
      <c r="L77" t="s">
        <v>893</v>
      </c>
      <c r="M77">
        <f t="shared" ca="1" si="9"/>
        <v>1340</v>
      </c>
      <c r="N77" s="8">
        <f t="shared" ca="1" si="10"/>
        <v>2</v>
      </c>
      <c r="O77" s="8">
        <f t="shared" si="11"/>
        <v>5</v>
      </c>
      <c r="P77">
        <f t="shared" si="12"/>
        <v>5</v>
      </c>
      <c r="Q77" s="8">
        <f t="shared" ca="1" si="13"/>
        <v>12</v>
      </c>
    </row>
    <row r="78" spans="1:17" x14ac:dyDescent="0.25">
      <c r="A78" t="s">
        <v>193</v>
      </c>
      <c r="B78" s="7">
        <v>43253</v>
      </c>
      <c r="C78" t="s">
        <v>194</v>
      </c>
      <c r="D78" t="s">
        <v>23</v>
      </c>
      <c r="E78" t="s">
        <v>24</v>
      </c>
      <c r="F78">
        <v>20</v>
      </c>
      <c r="G78">
        <v>-2</v>
      </c>
      <c r="H78">
        <v>1</v>
      </c>
      <c r="I78">
        <f t="shared" si="7"/>
        <v>20</v>
      </c>
      <c r="J78">
        <f t="shared" si="8"/>
        <v>10</v>
      </c>
      <c r="K78" t="s">
        <v>886</v>
      </c>
      <c r="L78" t="s">
        <v>885</v>
      </c>
      <c r="M78">
        <f t="shared" ca="1" si="9"/>
        <v>1339</v>
      </c>
      <c r="N78" s="8">
        <f t="shared" ca="1" si="10"/>
        <v>2</v>
      </c>
      <c r="O78" s="8">
        <f t="shared" si="11"/>
        <v>2</v>
      </c>
      <c r="P78">
        <f t="shared" si="12"/>
        <v>2</v>
      </c>
      <c r="Q78" s="8">
        <f t="shared" ca="1" si="13"/>
        <v>6</v>
      </c>
    </row>
    <row r="79" spans="1:17" x14ac:dyDescent="0.25">
      <c r="A79" t="s">
        <v>195</v>
      </c>
      <c r="B79" s="7">
        <v>43254</v>
      </c>
      <c r="C79" t="s">
        <v>196</v>
      </c>
      <c r="D79" t="s">
        <v>27</v>
      </c>
      <c r="E79" t="s">
        <v>28</v>
      </c>
      <c r="F79">
        <v>425</v>
      </c>
      <c r="G79">
        <v>-74</v>
      </c>
      <c r="H79">
        <v>8</v>
      </c>
      <c r="I79">
        <f t="shared" si="7"/>
        <v>3400</v>
      </c>
      <c r="J79">
        <f t="shared" si="8"/>
        <v>17.411764705882351</v>
      </c>
      <c r="K79" t="s">
        <v>884</v>
      </c>
      <c r="L79" t="s">
        <v>891</v>
      </c>
      <c r="M79">
        <f t="shared" ca="1" si="9"/>
        <v>1338</v>
      </c>
      <c r="N79" s="8">
        <f t="shared" ca="1" si="10"/>
        <v>2</v>
      </c>
      <c r="O79" s="8">
        <f t="shared" si="11"/>
        <v>3</v>
      </c>
      <c r="P79">
        <f t="shared" si="12"/>
        <v>4</v>
      </c>
      <c r="Q79" s="8">
        <f t="shared" ca="1" si="13"/>
        <v>9</v>
      </c>
    </row>
    <row r="80" spans="1:17" x14ac:dyDescent="0.25">
      <c r="A80" t="s">
        <v>197</v>
      </c>
      <c r="B80" s="7">
        <v>43255</v>
      </c>
      <c r="C80" t="s">
        <v>198</v>
      </c>
      <c r="D80" t="s">
        <v>11</v>
      </c>
      <c r="E80" t="s">
        <v>91</v>
      </c>
      <c r="F80">
        <v>76</v>
      </c>
      <c r="G80">
        <v>-50</v>
      </c>
      <c r="H80">
        <v>1</v>
      </c>
      <c r="I80">
        <f t="shared" si="7"/>
        <v>76</v>
      </c>
      <c r="J80">
        <f t="shared" si="8"/>
        <v>65.789473684210535</v>
      </c>
      <c r="K80" t="s">
        <v>884</v>
      </c>
      <c r="L80" t="s">
        <v>891</v>
      </c>
      <c r="M80">
        <f t="shared" ca="1" si="9"/>
        <v>1337</v>
      </c>
      <c r="N80" s="8">
        <f t="shared" ca="1" si="10"/>
        <v>2</v>
      </c>
      <c r="O80" s="8">
        <f t="shared" si="11"/>
        <v>2</v>
      </c>
      <c r="P80">
        <f t="shared" si="12"/>
        <v>2</v>
      </c>
      <c r="Q80" s="8">
        <f t="shared" ca="1" si="13"/>
        <v>6</v>
      </c>
    </row>
    <row r="81" spans="1:17" x14ac:dyDescent="0.25">
      <c r="A81" t="s">
        <v>199</v>
      </c>
      <c r="B81" s="7">
        <v>43255</v>
      </c>
      <c r="C81" t="s">
        <v>200</v>
      </c>
      <c r="D81" t="s">
        <v>15</v>
      </c>
      <c r="E81" t="s">
        <v>94</v>
      </c>
      <c r="F81">
        <v>73</v>
      </c>
      <c r="G81">
        <v>-25</v>
      </c>
      <c r="H81">
        <v>3</v>
      </c>
      <c r="I81">
        <f t="shared" si="7"/>
        <v>219</v>
      </c>
      <c r="J81">
        <f t="shared" si="8"/>
        <v>34.246575342465754</v>
      </c>
      <c r="K81" t="s">
        <v>884</v>
      </c>
      <c r="L81" t="s">
        <v>891</v>
      </c>
      <c r="M81">
        <f t="shared" ca="1" si="9"/>
        <v>1337</v>
      </c>
      <c r="N81" s="8">
        <f t="shared" ca="1" si="10"/>
        <v>2</v>
      </c>
      <c r="O81" s="8">
        <f t="shared" si="11"/>
        <v>2</v>
      </c>
      <c r="P81">
        <f t="shared" si="12"/>
        <v>2</v>
      </c>
      <c r="Q81" s="8">
        <f t="shared" ca="1" si="13"/>
        <v>6</v>
      </c>
    </row>
    <row r="82" spans="1:17" x14ac:dyDescent="0.25">
      <c r="A82" t="s">
        <v>201</v>
      </c>
      <c r="B82" s="7">
        <v>43255</v>
      </c>
      <c r="C82" t="s">
        <v>202</v>
      </c>
      <c r="D82" t="s">
        <v>15</v>
      </c>
      <c r="E82" t="s">
        <v>94</v>
      </c>
      <c r="F82">
        <v>3599</v>
      </c>
      <c r="G82">
        <v>-575</v>
      </c>
      <c r="H82">
        <v>23</v>
      </c>
      <c r="I82">
        <f t="shared" si="7"/>
        <v>82777</v>
      </c>
      <c r="J82">
        <f t="shared" si="8"/>
        <v>15.976660183384272</v>
      </c>
      <c r="K82" t="s">
        <v>886</v>
      </c>
      <c r="L82" t="s">
        <v>885</v>
      </c>
      <c r="M82">
        <f t="shared" ca="1" si="9"/>
        <v>1337</v>
      </c>
      <c r="N82" s="8">
        <f t="shared" ca="1" si="10"/>
        <v>2</v>
      </c>
      <c r="O82" s="8">
        <f t="shared" si="11"/>
        <v>5</v>
      </c>
      <c r="P82">
        <f t="shared" si="12"/>
        <v>5</v>
      </c>
      <c r="Q82" s="8">
        <f t="shared" ca="1" si="13"/>
        <v>12</v>
      </c>
    </row>
    <row r="83" spans="1:17" x14ac:dyDescent="0.25">
      <c r="A83" t="s">
        <v>203</v>
      </c>
      <c r="B83" s="7">
        <v>43258</v>
      </c>
      <c r="C83" t="s">
        <v>204</v>
      </c>
      <c r="D83" t="s">
        <v>43</v>
      </c>
      <c r="E83" t="s">
        <v>44</v>
      </c>
      <c r="F83">
        <v>545</v>
      </c>
      <c r="G83">
        <v>-73</v>
      </c>
      <c r="H83">
        <v>11</v>
      </c>
      <c r="I83">
        <f t="shared" si="7"/>
        <v>5995</v>
      </c>
      <c r="J83">
        <f t="shared" si="8"/>
        <v>13.394495412844037</v>
      </c>
      <c r="K83" t="s">
        <v>886</v>
      </c>
      <c r="L83" t="s">
        <v>898</v>
      </c>
      <c r="M83">
        <f t="shared" ca="1" si="9"/>
        <v>1334</v>
      </c>
      <c r="N83" s="8">
        <f t="shared" ca="1" si="10"/>
        <v>2</v>
      </c>
      <c r="O83" s="8">
        <f t="shared" si="11"/>
        <v>4</v>
      </c>
      <c r="P83">
        <f t="shared" si="12"/>
        <v>4</v>
      </c>
      <c r="Q83" s="8">
        <f t="shared" ca="1" si="13"/>
        <v>10</v>
      </c>
    </row>
    <row r="84" spans="1:17" x14ac:dyDescent="0.25">
      <c r="A84" t="s">
        <v>205</v>
      </c>
      <c r="B84" s="7">
        <v>43259</v>
      </c>
      <c r="C84" t="s">
        <v>190</v>
      </c>
      <c r="D84" t="s">
        <v>47</v>
      </c>
      <c r="E84" t="s">
        <v>48</v>
      </c>
      <c r="F84">
        <v>1067</v>
      </c>
      <c r="G84">
        <v>76</v>
      </c>
      <c r="H84">
        <v>21</v>
      </c>
      <c r="I84">
        <f t="shared" si="7"/>
        <v>22407</v>
      </c>
      <c r="J84">
        <f t="shared" si="8"/>
        <v>7.1227741330834125</v>
      </c>
      <c r="K84" t="s">
        <v>886</v>
      </c>
      <c r="L84" t="s">
        <v>896</v>
      </c>
      <c r="M84">
        <f t="shared" ca="1" si="9"/>
        <v>1333</v>
      </c>
      <c r="N84" s="8">
        <f t="shared" ca="1" si="10"/>
        <v>2</v>
      </c>
      <c r="O84" s="8">
        <f t="shared" si="11"/>
        <v>5</v>
      </c>
      <c r="P84">
        <f t="shared" si="12"/>
        <v>4</v>
      </c>
      <c r="Q84" s="8">
        <f t="shared" ca="1" si="13"/>
        <v>11</v>
      </c>
    </row>
    <row r="85" spans="1:17" x14ac:dyDescent="0.25">
      <c r="A85" t="s">
        <v>206</v>
      </c>
      <c r="B85" s="7">
        <v>43260</v>
      </c>
      <c r="C85" t="s">
        <v>207</v>
      </c>
      <c r="D85" t="s">
        <v>11</v>
      </c>
      <c r="E85" t="s">
        <v>91</v>
      </c>
      <c r="F85">
        <v>134</v>
      </c>
      <c r="G85">
        <v>42</v>
      </c>
      <c r="H85">
        <v>2</v>
      </c>
      <c r="I85">
        <f t="shared" si="7"/>
        <v>268</v>
      </c>
      <c r="J85">
        <f t="shared" si="8"/>
        <v>31.343283582089555</v>
      </c>
      <c r="K85" t="s">
        <v>882</v>
      </c>
      <c r="L85" t="s">
        <v>881</v>
      </c>
      <c r="M85">
        <f t="shared" ca="1" si="9"/>
        <v>1332</v>
      </c>
      <c r="N85" s="8">
        <f t="shared" ca="1" si="10"/>
        <v>2</v>
      </c>
      <c r="O85" s="8">
        <f t="shared" si="11"/>
        <v>2</v>
      </c>
      <c r="P85">
        <f t="shared" si="12"/>
        <v>3</v>
      </c>
      <c r="Q85" s="8">
        <f t="shared" ca="1" si="13"/>
        <v>7</v>
      </c>
    </row>
    <row r="86" spans="1:17" x14ac:dyDescent="0.25">
      <c r="A86" t="s">
        <v>208</v>
      </c>
      <c r="B86" s="7">
        <v>43261</v>
      </c>
      <c r="C86" t="s">
        <v>209</v>
      </c>
      <c r="D86" t="s">
        <v>15</v>
      </c>
      <c r="E86" t="s">
        <v>94</v>
      </c>
      <c r="F86">
        <v>889</v>
      </c>
      <c r="G86">
        <v>112</v>
      </c>
      <c r="H86">
        <v>12</v>
      </c>
      <c r="I86">
        <f t="shared" si="7"/>
        <v>10668</v>
      </c>
      <c r="J86">
        <f t="shared" si="8"/>
        <v>12.598425196850393</v>
      </c>
      <c r="K86" t="s">
        <v>882</v>
      </c>
      <c r="L86" t="s">
        <v>897</v>
      </c>
      <c r="M86">
        <f t="shared" ca="1" si="9"/>
        <v>1331</v>
      </c>
      <c r="N86" s="8">
        <f t="shared" ca="1" si="10"/>
        <v>2</v>
      </c>
      <c r="O86" s="8">
        <f t="shared" si="11"/>
        <v>4</v>
      </c>
      <c r="P86">
        <f t="shared" si="12"/>
        <v>4</v>
      </c>
      <c r="Q86" s="8">
        <f t="shared" ca="1" si="13"/>
        <v>10</v>
      </c>
    </row>
    <row r="87" spans="1:17" x14ac:dyDescent="0.25">
      <c r="A87" t="s">
        <v>210</v>
      </c>
      <c r="B87" s="7">
        <v>43262</v>
      </c>
      <c r="C87" t="s">
        <v>96</v>
      </c>
      <c r="D87" t="s">
        <v>58</v>
      </c>
      <c r="E87" t="s">
        <v>59</v>
      </c>
      <c r="F87">
        <v>2542</v>
      </c>
      <c r="G87">
        <v>-572</v>
      </c>
      <c r="H87">
        <v>11</v>
      </c>
      <c r="I87">
        <f t="shared" si="7"/>
        <v>27962</v>
      </c>
      <c r="J87">
        <f t="shared" si="8"/>
        <v>22.501966955153421</v>
      </c>
      <c r="K87" t="s">
        <v>884</v>
      </c>
      <c r="L87" t="s">
        <v>891</v>
      </c>
      <c r="M87">
        <f t="shared" ca="1" si="9"/>
        <v>1330</v>
      </c>
      <c r="N87" s="8">
        <f t="shared" ca="1" si="10"/>
        <v>2</v>
      </c>
      <c r="O87" s="8">
        <f t="shared" si="11"/>
        <v>4</v>
      </c>
      <c r="P87">
        <f t="shared" si="12"/>
        <v>5</v>
      </c>
      <c r="Q87" s="8">
        <f t="shared" ca="1" si="13"/>
        <v>11</v>
      </c>
    </row>
    <row r="88" spans="1:17" x14ac:dyDescent="0.25">
      <c r="A88" t="s">
        <v>211</v>
      </c>
      <c r="B88" s="7">
        <v>43262</v>
      </c>
      <c r="C88" t="s">
        <v>212</v>
      </c>
      <c r="D88" t="s">
        <v>11</v>
      </c>
      <c r="E88" t="s">
        <v>91</v>
      </c>
      <c r="F88">
        <v>826</v>
      </c>
      <c r="G88">
        <v>-48</v>
      </c>
      <c r="H88">
        <v>15</v>
      </c>
      <c r="I88">
        <f t="shared" si="7"/>
        <v>12390</v>
      </c>
      <c r="J88">
        <f t="shared" si="8"/>
        <v>5.8111380145278453</v>
      </c>
      <c r="K88" t="s">
        <v>884</v>
      </c>
      <c r="L88" t="s">
        <v>890</v>
      </c>
      <c r="M88">
        <f t="shared" ca="1" si="9"/>
        <v>1330</v>
      </c>
      <c r="N88" s="8">
        <f t="shared" ca="1" si="10"/>
        <v>2</v>
      </c>
      <c r="O88" s="8">
        <f t="shared" si="11"/>
        <v>4</v>
      </c>
      <c r="P88">
        <f t="shared" si="12"/>
        <v>4</v>
      </c>
      <c r="Q88" s="8">
        <f t="shared" ca="1" si="13"/>
        <v>10</v>
      </c>
    </row>
    <row r="89" spans="1:17" x14ac:dyDescent="0.25">
      <c r="A89" t="s">
        <v>213</v>
      </c>
      <c r="B89" s="7">
        <v>43262</v>
      </c>
      <c r="C89" t="s">
        <v>214</v>
      </c>
      <c r="D89" t="s">
        <v>15</v>
      </c>
      <c r="E89" t="s">
        <v>94</v>
      </c>
      <c r="F89">
        <v>352</v>
      </c>
      <c r="G89">
        <v>-345</v>
      </c>
      <c r="H89">
        <v>5</v>
      </c>
      <c r="I89">
        <f t="shared" si="7"/>
        <v>1760</v>
      </c>
      <c r="J89">
        <f t="shared" si="8"/>
        <v>98.01136363636364</v>
      </c>
      <c r="K89" t="s">
        <v>884</v>
      </c>
      <c r="L89" t="s">
        <v>891</v>
      </c>
      <c r="M89">
        <f t="shared" ca="1" si="9"/>
        <v>1330</v>
      </c>
      <c r="N89" s="8">
        <f t="shared" ca="1" si="10"/>
        <v>2</v>
      </c>
      <c r="O89" s="8">
        <f t="shared" si="11"/>
        <v>3</v>
      </c>
      <c r="P89">
        <f t="shared" si="12"/>
        <v>3</v>
      </c>
      <c r="Q89" s="8">
        <f t="shared" ca="1" si="13"/>
        <v>8</v>
      </c>
    </row>
    <row r="90" spans="1:17" x14ac:dyDescent="0.25">
      <c r="A90" t="s">
        <v>215</v>
      </c>
      <c r="B90" s="7">
        <v>43265</v>
      </c>
      <c r="C90" t="s">
        <v>216</v>
      </c>
      <c r="D90" t="s">
        <v>11</v>
      </c>
      <c r="E90" t="s">
        <v>91</v>
      </c>
      <c r="F90">
        <v>715</v>
      </c>
      <c r="G90">
        <v>-406</v>
      </c>
      <c r="H90">
        <v>8</v>
      </c>
      <c r="I90">
        <f t="shared" si="7"/>
        <v>5720</v>
      </c>
      <c r="J90">
        <f t="shared" si="8"/>
        <v>56.783216783216787</v>
      </c>
      <c r="K90" t="s">
        <v>886</v>
      </c>
      <c r="L90" t="s">
        <v>893</v>
      </c>
      <c r="M90">
        <f t="shared" ca="1" si="9"/>
        <v>1327</v>
      </c>
      <c r="N90" s="8">
        <f t="shared" ca="1" si="10"/>
        <v>2</v>
      </c>
      <c r="O90" s="8">
        <f t="shared" si="11"/>
        <v>3</v>
      </c>
      <c r="P90">
        <f t="shared" si="12"/>
        <v>4</v>
      </c>
      <c r="Q90" s="8">
        <f t="shared" ca="1" si="13"/>
        <v>9</v>
      </c>
    </row>
    <row r="91" spans="1:17" x14ac:dyDescent="0.25">
      <c r="A91" t="s">
        <v>217</v>
      </c>
      <c r="B91" s="7">
        <v>43266</v>
      </c>
      <c r="C91" t="s">
        <v>218</v>
      </c>
      <c r="D91" t="s">
        <v>15</v>
      </c>
      <c r="E91" t="s">
        <v>94</v>
      </c>
      <c r="F91">
        <v>31</v>
      </c>
      <c r="G91">
        <v>10</v>
      </c>
      <c r="H91">
        <v>3</v>
      </c>
      <c r="I91">
        <f t="shared" si="7"/>
        <v>93</v>
      </c>
      <c r="J91">
        <f t="shared" si="8"/>
        <v>32.258064516129032</v>
      </c>
      <c r="K91" t="s">
        <v>884</v>
      </c>
      <c r="L91" t="s">
        <v>883</v>
      </c>
      <c r="M91">
        <f t="shared" ca="1" si="9"/>
        <v>1326</v>
      </c>
      <c r="N91" s="8">
        <f t="shared" ca="1" si="10"/>
        <v>2</v>
      </c>
      <c r="O91" s="8">
        <f t="shared" si="11"/>
        <v>2</v>
      </c>
      <c r="P91">
        <f t="shared" si="12"/>
        <v>2</v>
      </c>
      <c r="Q91" s="8">
        <f t="shared" ca="1" si="13"/>
        <v>6</v>
      </c>
    </row>
    <row r="92" spans="1:17" x14ac:dyDescent="0.25">
      <c r="A92" t="s">
        <v>219</v>
      </c>
      <c r="B92" s="7">
        <v>43267</v>
      </c>
      <c r="C92" t="s">
        <v>220</v>
      </c>
      <c r="D92" t="s">
        <v>11</v>
      </c>
      <c r="E92" t="s">
        <v>91</v>
      </c>
      <c r="F92">
        <v>806</v>
      </c>
      <c r="G92">
        <v>22</v>
      </c>
      <c r="H92">
        <v>10</v>
      </c>
      <c r="I92">
        <f t="shared" si="7"/>
        <v>8060</v>
      </c>
      <c r="J92">
        <f t="shared" si="8"/>
        <v>2.7295285359801489</v>
      </c>
      <c r="K92" t="s">
        <v>884</v>
      </c>
      <c r="L92" t="s">
        <v>891</v>
      </c>
      <c r="M92">
        <f t="shared" ca="1" si="9"/>
        <v>1325</v>
      </c>
      <c r="N92" s="8">
        <f t="shared" ca="1" si="10"/>
        <v>2</v>
      </c>
      <c r="O92" s="8">
        <f t="shared" si="11"/>
        <v>4</v>
      </c>
      <c r="P92">
        <f t="shared" si="12"/>
        <v>4</v>
      </c>
      <c r="Q92" s="8">
        <f t="shared" ca="1" si="13"/>
        <v>10</v>
      </c>
    </row>
    <row r="93" spans="1:17" x14ac:dyDescent="0.25">
      <c r="A93" t="s">
        <v>221</v>
      </c>
      <c r="B93" s="7">
        <v>43268</v>
      </c>
      <c r="C93" t="s">
        <v>222</v>
      </c>
      <c r="D93" t="s">
        <v>15</v>
      </c>
      <c r="E93" t="s">
        <v>94</v>
      </c>
      <c r="F93">
        <v>141</v>
      </c>
      <c r="G93">
        <v>28</v>
      </c>
      <c r="H93">
        <v>7</v>
      </c>
      <c r="I93">
        <f t="shared" si="7"/>
        <v>987</v>
      </c>
      <c r="J93">
        <f t="shared" si="8"/>
        <v>19.858156028368796</v>
      </c>
      <c r="K93" t="s">
        <v>882</v>
      </c>
      <c r="L93" t="s">
        <v>897</v>
      </c>
      <c r="M93">
        <f t="shared" ca="1" si="9"/>
        <v>1324</v>
      </c>
      <c r="N93" s="8">
        <f t="shared" ca="1" si="10"/>
        <v>2</v>
      </c>
      <c r="O93" s="8">
        <f t="shared" si="11"/>
        <v>3</v>
      </c>
      <c r="P93">
        <f t="shared" si="12"/>
        <v>3</v>
      </c>
      <c r="Q93" s="8">
        <f t="shared" ca="1" si="13"/>
        <v>8</v>
      </c>
    </row>
    <row r="94" spans="1:17" x14ac:dyDescent="0.25">
      <c r="A94" t="s">
        <v>223</v>
      </c>
      <c r="B94" s="7">
        <v>43269</v>
      </c>
      <c r="C94" t="s">
        <v>224</v>
      </c>
      <c r="D94" t="s">
        <v>15</v>
      </c>
      <c r="E94" t="s">
        <v>16</v>
      </c>
      <c r="F94">
        <v>975</v>
      </c>
      <c r="G94">
        <v>-535</v>
      </c>
      <c r="H94">
        <v>30</v>
      </c>
      <c r="I94">
        <f t="shared" si="7"/>
        <v>29250</v>
      </c>
      <c r="J94">
        <f t="shared" si="8"/>
        <v>54.871794871794876</v>
      </c>
      <c r="K94" t="s">
        <v>884</v>
      </c>
      <c r="L94" t="s">
        <v>887</v>
      </c>
      <c r="M94">
        <f t="shared" ca="1" si="9"/>
        <v>1323</v>
      </c>
      <c r="N94" s="8">
        <f t="shared" ca="1" si="10"/>
        <v>2</v>
      </c>
      <c r="O94" s="8">
        <f t="shared" si="11"/>
        <v>5</v>
      </c>
      <c r="P94">
        <f t="shared" si="12"/>
        <v>4</v>
      </c>
      <c r="Q94" s="8">
        <f t="shared" ca="1" si="13"/>
        <v>11</v>
      </c>
    </row>
    <row r="95" spans="1:17" x14ac:dyDescent="0.25">
      <c r="A95" t="s">
        <v>225</v>
      </c>
      <c r="B95" s="7">
        <v>43269</v>
      </c>
      <c r="C95" t="s">
        <v>226</v>
      </c>
      <c r="D95" t="s">
        <v>19</v>
      </c>
      <c r="E95" t="s">
        <v>20</v>
      </c>
      <c r="F95">
        <v>167</v>
      </c>
      <c r="G95">
        <v>43</v>
      </c>
      <c r="H95">
        <v>7</v>
      </c>
      <c r="I95">
        <f t="shared" si="7"/>
        <v>1169</v>
      </c>
      <c r="J95">
        <f t="shared" si="8"/>
        <v>25.748502994011975</v>
      </c>
      <c r="K95" t="s">
        <v>884</v>
      </c>
      <c r="L95" t="s">
        <v>892</v>
      </c>
      <c r="M95">
        <f t="shared" ca="1" si="9"/>
        <v>1323</v>
      </c>
      <c r="N95" s="8">
        <f t="shared" ca="1" si="10"/>
        <v>2</v>
      </c>
      <c r="O95" s="8">
        <f t="shared" si="11"/>
        <v>3</v>
      </c>
      <c r="P95">
        <f t="shared" si="12"/>
        <v>3</v>
      </c>
      <c r="Q95" s="8">
        <f t="shared" ca="1" si="13"/>
        <v>8</v>
      </c>
    </row>
    <row r="96" spans="1:17" x14ac:dyDescent="0.25">
      <c r="A96" t="s">
        <v>227</v>
      </c>
      <c r="B96" s="7">
        <v>43269</v>
      </c>
      <c r="C96" t="s">
        <v>228</v>
      </c>
      <c r="D96" t="s">
        <v>23</v>
      </c>
      <c r="E96" t="s">
        <v>24</v>
      </c>
      <c r="F96">
        <v>171</v>
      </c>
      <c r="G96">
        <v>14</v>
      </c>
      <c r="H96">
        <v>9</v>
      </c>
      <c r="I96">
        <f t="shared" si="7"/>
        <v>1539</v>
      </c>
      <c r="J96">
        <f t="shared" si="8"/>
        <v>8.1871345029239766</v>
      </c>
      <c r="K96" t="s">
        <v>884</v>
      </c>
      <c r="L96" t="s">
        <v>895</v>
      </c>
      <c r="M96">
        <f t="shared" ca="1" si="9"/>
        <v>1323</v>
      </c>
      <c r="N96" s="8">
        <f t="shared" ca="1" si="10"/>
        <v>2</v>
      </c>
      <c r="O96" s="8">
        <f t="shared" si="11"/>
        <v>4</v>
      </c>
      <c r="P96">
        <f t="shared" si="12"/>
        <v>3</v>
      </c>
      <c r="Q96" s="8">
        <f t="shared" ca="1" si="13"/>
        <v>9</v>
      </c>
    </row>
    <row r="97" spans="1:17" x14ac:dyDescent="0.25">
      <c r="A97" t="s">
        <v>229</v>
      </c>
      <c r="B97" s="7">
        <v>43272</v>
      </c>
      <c r="C97" t="s">
        <v>230</v>
      </c>
      <c r="D97" t="s">
        <v>27</v>
      </c>
      <c r="E97" t="s">
        <v>28</v>
      </c>
      <c r="F97">
        <v>1607</v>
      </c>
      <c r="G97">
        <v>-207</v>
      </c>
      <c r="H97">
        <v>17</v>
      </c>
      <c r="I97">
        <f t="shared" si="7"/>
        <v>27319</v>
      </c>
      <c r="J97">
        <f t="shared" si="8"/>
        <v>12.881144990665838</v>
      </c>
      <c r="K97" t="s">
        <v>886</v>
      </c>
      <c r="L97" t="s">
        <v>898</v>
      </c>
      <c r="M97">
        <f t="shared" ca="1" si="9"/>
        <v>1320</v>
      </c>
      <c r="N97" s="8">
        <f t="shared" ca="1" si="10"/>
        <v>2</v>
      </c>
      <c r="O97" s="8">
        <f t="shared" si="11"/>
        <v>5</v>
      </c>
      <c r="P97">
        <f t="shared" si="12"/>
        <v>5</v>
      </c>
      <c r="Q97" s="8">
        <f t="shared" ca="1" si="13"/>
        <v>12</v>
      </c>
    </row>
    <row r="98" spans="1:17" x14ac:dyDescent="0.25">
      <c r="A98" t="s">
        <v>231</v>
      </c>
      <c r="B98" s="7">
        <v>43273</v>
      </c>
      <c r="C98" t="s">
        <v>232</v>
      </c>
      <c r="D98" t="s">
        <v>31</v>
      </c>
      <c r="E98" t="s">
        <v>32</v>
      </c>
      <c r="F98">
        <v>1995</v>
      </c>
      <c r="G98">
        <v>-292</v>
      </c>
      <c r="H98">
        <v>24</v>
      </c>
      <c r="I98">
        <f t="shared" si="7"/>
        <v>47880</v>
      </c>
      <c r="J98">
        <f t="shared" si="8"/>
        <v>14.636591478696742</v>
      </c>
      <c r="K98" t="s">
        <v>886</v>
      </c>
      <c r="L98" t="s">
        <v>885</v>
      </c>
      <c r="M98">
        <f t="shared" ca="1" si="9"/>
        <v>1319</v>
      </c>
      <c r="N98" s="8">
        <f t="shared" ca="1" si="10"/>
        <v>2</v>
      </c>
      <c r="O98" s="8">
        <f t="shared" si="11"/>
        <v>5</v>
      </c>
      <c r="P98">
        <f t="shared" si="12"/>
        <v>5</v>
      </c>
      <c r="Q98" s="8">
        <f t="shared" ca="1" si="13"/>
        <v>12</v>
      </c>
    </row>
    <row r="99" spans="1:17" x14ac:dyDescent="0.25">
      <c r="A99" t="s">
        <v>233</v>
      </c>
      <c r="B99" s="7">
        <v>43274</v>
      </c>
      <c r="C99" t="s">
        <v>234</v>
      </c>
      <c r="D99" t="s">
        <v>35</v>
      </c>
      <c r="E99" t="s">
        <v>36</v>
      </c>
      <c r="F99">
        <v>909</v>
      </c>
      <c r="G99">
        <v>-652</v>
      </c>
      <c r="H99">
        <v>23</v>
      </c>
      <c r="I99">
        <f t="shared" si="7"/>
        <v>20907</v>
      </c>
      <c r="J99">
        <f t="shared" si="8"/>
        <v>71.727172717271728</v>
      </c>
      <c r="K99" t="s">
        <v>884</v>
      </c>
      <c r="L99" t="s">
        <v>889</v>
      </c>
      <c r="M99">
        <f t="shared" ca="1" si="9"/>
        <v>1318</v>
      </c>
      <c r="N99" s="8">
        <f t="shared" ca="1" si="10"/>
        <v>2</v>
      </c>
      <c r="O99" s="8">
        <f t="shared" si="11"/>
        <v>5</v>
      </c>
      <c r="P99">
        <f t="shared" si="12"/>
        <v>4</v>
      </c>
      <c r="Q99" s="8">
        <f t="shared" ca="1" si="13"/>
        <v>11</v>
      </c>
    </row>
    <row r="100" spans="1:17" x14ac:dyDescent="0.25">
      <c r="A100" t="s">
        <v>235</v>
      </c>
      <c r="B100" s="7">
        <v>43275</v>
      </c>
      <c r="C100" t="s">
        <v>236</v>
      </c>
      <c r="D100" t="s">
        <v>39</v>
      </c>
      <c r="E100" t="s">
        <v>40</v>
      </c>
      <c r="F100">
        <v>124</v>
      </c>
      <c r="G100">
        <v>-71</v>
      </c>
      <c r="H100">
        <v>9</v>
      </c>
      <c r="I100">
        <f t="shared" si="7"/>
        <v>1116</v>
      </c>
      <c r="J100">
        <f t="shared" si="8"/>
        <v>57.258064516129039</v>
      </c>
      <c r="K100" t="s">
        <v>882</v>
      </c>
      <c r="L100" t="s">
        <v>897</v>
      </c>
      <c r="M100">
        <f t="shared" ca="1" si="9"/>
        <v>1317</v>
      </c>
      <c r="N100" s="8">
        <f t="shared" ca="1" si="10"/>
        <v>2</v>
      </c>
      <c r="O100" s="8">
        <f t="shared" si="11"/>
        <v>4</v>
      </c>
      <c r="P100">
        <f t="shared" si="12"/>
        <v>3</v>
      </c>
      <c r="Q100" s="8">
        <f t="shared" ca="1" si="13"/>
        <v>9</v>
      </c>
    </row>
    <row r="101" spans="1:17" x14ac:dyDescent="0.25">
      <c r="A101" t="s">
        <v>237</v>
      </c>
      <c r="B101" s="7">
        <v>43276</v>
      </c>
      <c r="C101" t="s">
        <v>238</v>
      </c>
      <c r="D101" t="s">
        <v>11</v>
      </c>
      <c r="E101" t="s">
        <v>91</v>
      </c>
      <c r="F101">
        <v>180</v>
      </c>
      <c r="G101">
        <v>-110</v>
      </c>
      <c r="H101">
        <v>10</v>
      </c>
      <c r="I101">
        <f t="shared" si="7"/>
        <v>1800</v>
      </c>
      <c r="J101">
        <f t="shared" si="8"/>
        <v>61.111111111111114</v>
      </c>
      <c r="K101" t="s">
        <v>884</v>
      </c>
      <c r="L101" t="s">
        <v>895</v>
      </c>
      <c r="M101">
        <f t="shared" ca="1" si="9"/>
        <v>1316</v>
      </c>
      <c r="N101" s="8">
        <f t="shared" ca="1" si="10"/>
        <v>2</v>
      </c>
      <c r="O101" s="8">
        <f t="shared" si="11"/>
        <v>4</v>
      </c>
      <c r="P101">
        <f t="shared" si="12"/>
        <v>3</v>
      </c>
      <c r="Q101" s="8">
        <f t="shared" ca="1" si="13"/>
        <v>9</v>
      </c>
    </row>
    <row r="102" spans="1:17" x14ac:dyDescent="0.25">
      <c r="A102" t="s">
        <v>239</v>
      </c>
      <c r="B102" s="7">
        <v>43277</v>
      </c>
      <c r="C102" t="s">
        <v>240</v>
      </c>
      <c r="D102" t="s">
        <v>15</v>
      </c>
      <c r="E102" t="s">
        <v>94</v>
      </c>
      <c r="F102">
        <v>174</v>
      </c>
      <c r="G102">
        <v>-94</v>
      </c>
      <c r="H102">
        <v>12</v>
      </c>
      <c r="I102">
        <f t="shared" si="7"/>
        <v>2088</v>
      </c>
      <c r="J102">
        <f t="shared" si="8"/>
        <v>54.022988505747129</v>
      </c>
      <c r="K102" t="s">
        <v>884</v>
      </c>
      <c r="L102" t="s">
        <v>883</v>
      </c>
      <c r="M102">
        <f t="shared" ca="1" si="9"/>
        <v>1315</v>
      </c>
      <c r="N102" s="8">
        <f t="shared" ca="1" si="10"/>
        <v>2</v>
      </c>
      <c r="O102" s="8">
        <f t="shared" si="11"/>
        <v>4</v>
      </c>
      <c r="P102">
        <f t="shared" si="12"/>
        <v>3</v>
      </c>
      <c r="Q102" s="8">
        <f t="shared" ca="1" si="13"/>
        <v>9</v>
      </c>
    </row>
    <row r="103" spans="1:17" x14ac:dyDescent="0.25">
      <c r="A103" t="s">
        <v>241</v>
      </c>
      <c r="B103" s="7">
        <v>43278</v>
      </c>
      <c r="C103" t="s">
        <v>242</v>
      </c>
      <c r="D103" t="s">
        <v>11</v>
      </c>
      <c r="E103" t="s">
        <v>91</v>
      </c>
      <c r="F103">
        <v>1777</v>
      </c>
      <c r="G103">
        <v>-370</v>
      </c>
      <c r="H103">
        <v>22</v>
      </c>
      <c r="I103">
        <f t="shared" si="7"/>
        <v>39094</v>
      </c>
      <c r="J103">
        <f t="shared" si="8"/>
        <v>20.821609454136183</v>
      </c>
      <c r="K103" t="s">
        <v>884</v>
      </c>
      <c r="L103" t="s">
        <v>895</v>
      </c>
      <c r="M103">
        <f t="shared" ca="1" si="9"/>
        <v>1314</v>
      </c>
      <c r="N103" s="8">
        <f t="shared" ca="1" si="10"/>
        <v>2</v>
      </c>
      <c r="O103" s="8">
        <f t="shared" si="11"/>
        <v>5</v>
      </c>
      <c r="P103">
        <f t="shared" si="12"/>
        <v>5</v>
      </c>
      <c r="Q103" s="8">
        <f t="shared" ca="1" si="13"/>
        <v>12</v>
      </c>
    </row>
    <row r="104" spans="1:17" x14ac:dyDescent="0.25">
      <c r="A104" t="s">
        <v>243</v>
      </c>
      <c r="B104" s="7">
        <v>43279</v>
      </c>
      <c r="C104" t="s">
        <v>194</v>
      </c>
      <c r="D104" t="s">
        <v>15</v>
      </c>
      <c r="E104" t="s">
        <v>94</v>
      </c>
      <c r="F104">
        <v>674</v>
      </c>
      <c r="G104">
        <v>-449</v>
      </c>
      <c r="H104">
        <v>39</v>
      </c>
      <c r="I104">
        <f t="shared" si="7"/>
        <v>26286</v>
      </c>
      <c r="J104">
        <f t="shared" si="8"/>
        <v>66.617210682492583</v>
      </c>
      <c r="K104" t="s">
        <v>882</v>
      </c>
      <c r="L104" t="s">
        <v>897</v>
      </c>
      <c r="M104">
        <f t="shared" ca="1" si="9"/>
        <v>1313</v>
      </c>
      <c r="N104" s="8">
        <f t="shared" ca="1" si="10"/>
        <v>2</v>
      </c>
      <c r="O104" s="8">
        <f t="shared" si="11"/>
        <v>5</v>
      </c>
      <c r="P104">
        <f t="shared" si="12"/>
        <v>4</v>
      </c>
      <c r="Q104" s="8">
        <f t="shared" ca="1" si="13"/>
        <v>11</v>
      </c>
    </row>
    <row r="105" spans="1:17" x14ac:dyDescent="0.25">
      <c r="A105" t="s">
        <v>244</v>
      </c>
      <c r="B105" s="7">
        <v>43280</v>
      </c>
      <c r="C105" t="s">
        <v>245</v>
      </c>
      <c r="D105" t="s">
        <v>11</v>
      </c>
      <c r="E105" t="s">
        <v>91</v>
      </c>
      <c r="F105">
        <v>228</v>
      </c>
      <c r="G105">
        <v>-63</v>
      </c>
      <c r="H105">
        <v>6</v>
      </c>
      <c r="I105">
        <f t="shared" si="7"/>
        <v>1368</v>
      </c>
      <c r="J105">
        <f t="shared" si="8"/>
        <v>27.631578947368425</v>
      </c>
      <c r="K105" t="s">
        <v>886</v>
      </c>
      <c r="L105" t="s">
        <v>885</v>
      </c>
      <c r="M105">
        <f t="shared" ca="1" si="9"/>
        <v>1312</v>
      </c>
      <c r="N105" s="8">
        <f t="shared" ca="1" si="10"/>
        <v>2</v>
      </c>
      <c r="O105" s="8">
        <f t="shared" si="11"/>
        <v>3</v>
      </c>
      <c r="P105">
        <f t="shared" si="12"/>
        <v>3</v>
      </c>
      <c r="Q105" s="8">
        <f t="shared" ca="1" si="13"/>
        <v>8</v>
      </c>
    </row>
    <row r="106" spans="1:17" x14ac:dyDescent="0.25">
      <c r="A106" t="s">
        <v>246</v>
      </c>
      <c r="B106" s="7">
        <v>43281</v>
      </c>
      <c r="C106" t="s">
        <v>247</v>
      </c>
      <c r="D106" t="s">
        <v>15</v>
      </c>
      <c r="E106" t="s">
        <v>94</v>
      </c>
      <c r="F106">
        <v>46</v>
      </c>
      <c r="G106">
        <v>0</v>
      </c>
      <c r="H106">
        <v>2</v>
      </c>
      <c r="I106">
        <f t="shared" si="7"/>
        <v>92</v>
      </c>
      <c r="J106">
        <f t="shared" si="8"/>
        <v>0</v>
      </c>
      <c r="K106" t="s">
        <v>886</v>
      </c>
      <c r="L106" t="s">
        <v>893</v>
      </c>
      <c r="M106">
        <f t="shared" ca="1" si="9"/>
        <v>1311</v>
      </c>
      <c r="N106" s="8">
        <f t="shared" ca="1" si="10"/>
        <v>2</v>
      </c>
      <c r="O106" s="8">
        <f t="shared" si="11"/>
        <v>2</v>
      </c>
      <c r="P106">
        <f t="shared" si="12"/>
        <v>2</v>
      </c>
      <c r="Q106" s="8">
        <f t="shared" ca="1" si="13"/>
        <v>6</v>
      </c>
    </row>
    <row r="107" spans="1:17" x14ac:dyDescent="0.25">
      <c r="A107" t="s">
        <v>248</v>
      </c>
      <c r="B107" s="7">
        <v>43282</v>
      </c>
      <c r="C107" t="s">
        <v>249</v>
      </c>
      <c r="D107" t="s">
        <v>66</v>
      </c>
      <c r="E107" t="s">
        <v>66</v>
      </c>
      <c r="F107">
        <v>31</v>
      </c>
      <c r="G107">
        <v>-11</v>
      </c>
      <c r="H107">
        <v>4</v>
      </c>
      <c r="I107">
        <f t="shared" si="7"/>
        <v>124</v>
      </c>
      <c r="J107">
        <f t="shared" si="8"/>
        <v>35.483870967741936</v>
      </c>
      <c r="K107" t="s">
        <v>884</v>
      </c>
      <c r="L107" t="s">
        <v>890</v>
      </c>
      <c r="M107">
        <f t="shared" ca="1" si="9"/>
        <v>1310</v>
      </c>
      <c r="N107" s="8">
        <f t="shared" ca="1" si="10"/>
        <v>2</v>
      </c>
      <c r="O107" s="8">
        <f t="shared" si="11"/>
        <v>3</v>
      </c>
      <c r="P107">
        <f t="shared" si="12"/>
        <v>2</v>
      </c>
      <c r="Q107" s="8">
        <f t="shared" ca="1" si="13"/>
        <v>7</v>
      </c>
    </row>
    <row r="108" spans="1:17" x14ac:dyDescent="0.25">
      <c r="A108" t="s">
        <v>250</v>
      </c>
      <c r="B108" s="7">
        <v>43282</v>
      </c>
      <c r="C108" t="s">
        <v>251</v>
      </c>
      <c r="D108" t="s">
        <v>11</v>
      </c>
      <c r="E108" t="s">
        <v>91</v>
      </c>
      <c r="F108">
        <v>8</v>
      </c>
      <c r="G108">
        <v>-6</v>
      </c>
      <c r="H108">
        <v>1</v>
      </c>
      <c r="I108">
        <f t="shared" si="7"/>
        <v>8</v>
      </c>
      <c r="J108">
        <f t="shared" si="8"/>
        <v>75</v>
      </c>
      <c r="K108" t="s">
        <v>884</v>
      </c>
      <c r="L108" t="s">
        <v>890</v>
      </c>
      <c r="M108">
        <f t="shared" ca="1" si="9"/>
        <v>1310</v>
      </c>
      <c r="N108" s="8">
        <f t="shared" ca="1" si="10"/>
        <v>2</v>
      </c>
      <c r="O108" s="8">
        <f t="shared" si="11"/>
        <v>2</v>
      </c>
      <c r="P108">
        <f t="shared" si="12"/>
        <v>2</v>
      </c>
      <c r="Q108" s="8">
        <f t="shared" ca="1" si="13"/>
        <v>6</v>
      </c>
    </row>
    <row r="109" spans="1:17" x14ac:dyDescent="0.25">
      <c r="A109" t="s">
        <v>252</v>
      </c>
      <c r="B109" s="7">
        <v>43282</v>
      </c>
      <c r="C109" t="s">
        <v>253</v>
      </c>
      <c r="D109" t="s">
        <v>15</v>
      </c>
      <c r="E109" t="s">
        <v>94</v>
      </c>
      <c r="F109">
        <v>1013</v>
      </c>
      <c r="G109">
        <v>-146</v>
      </c>
      <c r="H109">
        <v>22</v>
      </c>
      <c r="I109">
        <f t="shared" si="7"/>
        <v>22286</v>
      </c>
      <c r="J109">
        <f t="shared" si="8"/>
        <v>14.412635735439288</v>
      </c>
      <c r="K109" t="s">
        <v>882</v>
      </c>
      <c r="L109" t="s">
        <v>897</v>
      </c>
      <c r="M109">
        <f t="shared" ca="1" si="9"/>
        <v>1310</v>
      </c>
      <c r="N109" s="8">
        <f t="shared" ca="1" si="10"/>
        <v>2</v>
      </c>
      <c r="O109" s="8">
        <f t="shared" si="11"/>
        <v>5</v>
      </c>
      <c r="P109">
        <f t="shared" si="12"/>
        <v>4</v>
      </c>
      <c r="Q109" s="8">
        <f t="shared" ca="1" si="13"/>
        <v>11</v>
      </c>
    </row>
    <row r="110" spans="1:17" x14ac:dyDescent="0.25">
      <c r="A110" t="s">
        <v>254</v>
      </c>
      <c r="B110" s="7">
        <v>43282</v>
      </c>
      <c r="C110" t="s">
        <v>255</v>
      </c>
      <c r="D110" t="s">
        <v>15</v>
      </c>
      <c r="E110" t="s">
        <v>94</v>
      </c>
      <c r="F110">
        <v>74</v>
      </c>
      <c r="G110">
        <v>-18</v>
      </c>
      <c r="H110">
        <v>8</v>
      </c>
      <c r="I110">
        <f t="shared" si="7"/>
        <v>592</v>
      </c>
      <c r="J110">
        <f t="shared" si="8"/>
        <v>24.324324324324326</v>
      </c>
      <c r="K110" t="s">
        <v>884</v>
      </c>
      <c r="L110" t="s">
        <v>891</v>
      </c>
      <c r="M110">
        <f t="shared" ca="1" si="9"/>
        <v>1310</v>
      </c>
      <c r="N110" s="8">
        <f t="shared" ca="1" si="10"/>
        <v>2</v>
      </c>
      <c r="O110" s="8">
        <f t="shared" si="11"/>
        <v>3</v>
      </c>
      <c r="P110">
        <f t="shared" si="12"/>
        <v>2</v>
      </c>
      <c r="Q110" s="8">
        <f t="shared" ca="1" si="13"/>
        <v>7</v>
      </c>
    </row>
    <row r="111" spans="1:17" x14ac:dyDescent="0.25">
      <c r="A111" t="s">
        <v>256</v>
      </c>
      <c r="B111" s="7">
        <v>43286</v>
      </c>
      <c r="C111" t="s">
        <v>257</v>
      </c>
      <c r="D111" t="s">
        <v>11</v>
      </c>
      <c r="E111" t="s">
        <v>12</v>
      </c>
      <c r="F111">
        <v>933</v>
      </c>
      <c r="G111">
        <v>-134</v>
      </c>
      <c r="H111">
        <v>23</v>
      </c>
      <c r="I111">
        <f t="shared" si="7"/>
        <v>21459</v>
      </c>
      <c r="J111">
        <f t="shared" si="8"/>
        <v>14.362272240085744</v>
      </c>
      <c r="K111" t="s">
        <v>882</v>
      </c>
      <c r="L111" t="s">
        <v>897</v>
      </c>
      <c r="M111">
        <f t="shared" ca="1" si="9"/>
        <v>1306</v>
      </c>
      <c r="N111" s="8">
        <f t="shared" ca="1" si="10"/>
        <v>2</v>
      </c>
      <c r="O111" s="8">
        <f t="shared" si="11"/>
        <v>5</v>
      </c>
      <c r="P111">
        <f t="shared" si="12"/>
        <v>4</v>
      </c>
      <c r="Q111" s="8">
        <f t="shared" ca="1" si="13"/>
        <v>11</v>
      </c>
    </row>
    <row r="112" spans="1:17" x14ac:dyDescent="0.25">
      <c r="A112" t="s">
        <v>258</v>
      </c>
      <c r="B112" s="7">
        <v>43287</v>
      </c>
      <c r="C112" t="s">
        <v>259</v>
      </c>
      <c r="D112" t="s">
        <v>15</v>
      </c>
      <c r="E112" t="s">
        <v>16</v>
      </c>
      <c r="F112">
        <v>100</v>
      </c>
      <c r="G112">
        <v>-58</v>
      </c>
      <c r="H112">
        <v>4</v>
      </c>
      <c r="I112">
        <f t="shared" si="7"/>
        <v>400</v>
      </c>
      <c r="J112">
        <f t="shared" si="8"/>
        <v>57.999999999999993</v>
      </c>
      <c r="K112" t="s">
        <v>884</v>
      </c>
      <c r="L112" t="s">
        <v>887</v>
      </c>
      <c r="M112">
        <f t="shared" ca="1" si="9"/>
        <v>1305</v>
      </c>
      <c r="N112" s="8">
        <f t="shared" ca="1" si="10"/>
        <v>2</v>
      </c>
      <c r="O112" s="8">
        <f t="shared" si="11"/>
        <v>3</v>
      </c>
      <c r="P112">
        <f t="shared" si="12"/>
        <v>2</v>
      </c>
      <c r="Q112" s="8">
        <f t="shared" ca="1" si="13"/>
        <v>7</v>
      </c>
    </row>
    <row r="113" spans="1:17" x14ac:dyDescent="0.25">
      <c r="A113" t="s">
        <v>260</v>
      </c>
      <c r="B113" s="7">
        <v>43288</v>
      </c>
      <c r="C113" t="s">
        <v>261</v>
      </c>
      <c r="D113" t="s">
        <v>19</v>
      </c>
      <c r="E113" t="s">
        <v>20</v>
      </c>
      <c r="F113">
        <v>193</v>
      </c>
      <c r="G113">
        <v>-275</v>
      </c>
      <c r="H113">
        <v>3</v>
      </c>
      <c r="I113">
        <f t="shared" si="7"/>
        <v>579</v>
      </c>
      <c r="J113">
        <f t="shared" si="8"/>
        <v>142.48704663212436</v>
      </c>
      <c r="K113" t="s">
        <v>886</v>
      </c>
      <c r="L113" t="s">
        <v>898</v>
      </c>
      <c r="M113">
        <f t="shared" ca="1" si="9"/>
        <v>1304</v>
      </c>
      <c r="N113" s="8">
        <f t="shared" ca="1" si="10"/>
        <v>2</v>
      </c>
      <c r="O113" s="8">
        <f t="shared" si="11"/>
        <v>2</v>
      </c>
      <c r="P113">
        <f t="shared" si="12"/>
        <v>3</v>
      </c>
      <c r="Q113" s="8">
        <f t="shared" ca="1" si="13"/>
        <v>7</v>
      </c>
    </row>
    <row r="114" spans="1:17" x14ac:dyDescent="0.25">
      <c r="A114" t="s">
        <v>262</v>
      </c>
      <c r="B114" s="7">
        <v>43289</v>
      </c>
      <c r="C114" t="s">
        <v>263</v>
      </c>
      <c r="D114" t="s">
        <v>23</v>
      </c>
      <c r="E114" t="s">
        <v>24</v>
      </c>
      <c r="F114">
        <v>158</v>
      </c>
      <c r="G114">
        <v>-63</v>
      </c>
      <c r="H114">
        <v>4</v>
      </c>
      <c r="I114">
        <f t="shared" si="7"/>
        <v>632</v>
      </c>
      <c r="J114">
        <f t="shared" si="8"/>
        <v>39.87341772151899</v>
      </c>
      <c r="K114" t="s">
        <v>882</v>
      </c>
      <c r="L114" t="s">
        <v>881</v>
      </c>
      <c r="M114">
        <f t="shared" ca="1" si="9"/>
        <v>1303</v>
      </c>
      <c r="N114" s="8">
        <f t="shared" ca="1" si="10"/>
        <v>2</v>
      </c>
      <c r="O114" s="8">
        <f t="shared" si="11"/>
        <v>3</v>
      </c>
      <c r="P114">
        <f t="shared" si="12"/>
        <v>3</v>
      </c>
      <c r="Q114" s="8">
        <f t="shared" ca="1" si="13"/>
        <v>8</v>
      </c>
    </row>
    <row r="115" spans="1:17" x14ac:dyDescent="0.25">
      <c r="A115" t="s">
        <v>264</v>
      </c>
      <c r="B115" s="7">
        <v>43290</v>
      </c>
      <c r="C115" t="s">
        <v>265</v>
      </c>
      <c r="D115" t="s">
        <v>27</v>
      </c>
      <c r="E115" t="s">
        <v>28</v>
      </c>
      <c r="F115">
        <v>351</v>
      </c>
      <c r="G115">
        <v>15</v>
      </c>
      <c r="H115">
        <v>9</v>
      </c>
      <c r="I115">
        <f t="shared" si="7"/>
        <v>3159</v>
      </c>
      <c r="J115">
        <f t="shared" si="8"/>
        <v>4.2735042735042734</v>
      </c>
      <c r="K115" t="s">
        <v>884</v>
      </c>
      <c r="L115" t="s">
        <v>887</v>
      </c>
      <c r="M115">
        <f t="shared" ca="1" si="9"/>
        <v>1302</v>
      </c>
      <c r="N115" s="8">
        <f t="shared" ca="1" si="10"/>
        <v>2</v>
      </c>
      <c r="O115" s="8">
        <f t="shared" si="11"/>
        <v>4</v>
      </c>
      <c r="P115">
        <f t="shared" si="12"/>
        <v>3</v>
      </c>
      <c r="Q115" s="8">
        <f t="shared" ca="1" si="13"/>
        <v>9</v>
      </c>
    </row>
    <row r="116" spans="1:17" x14ac:dyDescent="0.25">
      <c r="A116" t="s">
        <v>266</v>
      </c>
      <c r="B116" s="7">
        <v>43291</v>
      </c>
      <c r="C116" t="s">
        <v>267</v>
      </c>
      <c r="D116" t="s">
        <v>31</v>
      </c>
      <c r="E116" t="s">
        <v>32</v>
      </c>
      <c r="F116">
        <v>416</v>
      </c>
      <c r="G116">
        <v>137</v>
      </c>
      <c r="H116">
        <v>3</v>
      </c>
      <c r="I116">
        <f t="shared" si="7"/>
        <v>1248</v>
      </c>
      <c r="J116">
        <f t="shared" si="8"/>
        <v>32.932692307692307</v>
      </c>
      <c r="K116" t="s">
        <v>886</v>
      </c>
      <c r="L116" t="s">
        <v>898</v>
      </c>
      <c r="M116">
        <f t="shared" ca="1" si="9"/>
        <v>1301</v>
      </c>
      <c r="N116" s="8">
        <f t="shared" ca="1" si="10"/>
        <v>2</v>
      </c>
      <c r="O116" s="8">
        <f t="shared" si="11"/>
        <v>2</v>
      </c>
      <c r="P116">
        <f t="shared" si="12"/>
        <v>3</v>
      </c>
      <c r="Q116" s="8">
        <f t="shared" ca="1" si="13"/>
        <v>7</v>
      </c>
    </row>
    <row r="117" spans="1:17" x14ac:dyDescent="0.25">
      <c r="A117" t="s">
        <v>268</v>
      </c>
      <c r="B117" s="7">
        <v>43292</v>
      </c>
      <c r="C117" t="s">
        <v>269</v>
      </c>
      <c r="D117" t="s">
        <v>35</v>
      </c>
      <c r="E117" t="s">
        <v>36</v>
      </c>
      <c r="F117">
        <v>58</v>
      </c>
      <c r="G117">
        <v>0</v>
      </c>
      <c r="H117">
        <v>4</v>
      </c>
      <c r="I117">
        <f t="shared" si="7"/>
        <v>232</v>
      </c>
      <c r="J117">
        <f t="shared" si="8"/>
        <v>0</v>
      </c>
      <c r="K117" t="s">
        <v>884</v>
      </c>
      <c r="L117" t="s">
        <v>891</v>
      </c>
      <c r="M117">
        <f t="shared" ca="1" si="9"/>
        <v>1300</v>
      </c>
      <c r="N117" s="8">
        <f t="shared" ca="1" si="10"/>
        <v>2</v>
      </c>
      <c r="O117" s="8">
        <f t="shared" si="11"/>
        <v>3</v>
      </c>
      <c r="P117">
        <f t="shared" si="12"/>
        <v>2</v>
      </c>
      <c r="Q117" s="8">
        <f t="shared" ca="1" si="13"/>
        <v>7</v>
      </c>
    </row>
    <row r="118" spans="1:17" x14ac:dyDescent="0.25">
      <c r="A118" t="s">
        <v>270</v>
      </c>
      <c r="B118" s="7">
        <v>43293</v>
      </c>
      <c r="C118" t="s">
        <v>271</v>
      </c>
      <c r="D118" t="s">
        <v>39</v>
      </c>
      <c r="E118" t="s">
        <v>40</v>
      </c>
      <c r="F118">
        <v>844</v>
      </c>
      <c r="G118">
        <v>193</v>
      </c>
      <c r="H118">
        <v>13</v>
      </c>
      <c r="I118">
        <f t="shared" si="7"/>
        <v>10972</v>
      </c>
      <c r="J118">
        <f t="shared" si="8"/>
        <v>22.867298578199051</v>
      </c>
      <c r="K118" t="s">
        <v>884</v>
      </c>
      <c r="L118" t="s">
        <v>891</v>
      </c>
      <c r="M118">
        <f t="shared" ca="1" si="9"/>
        <v>1299</v>
      </c>
      <c r="N118" s="8">
        <f t="shared" ca="1" si="10"/>
        <v>2</v>
      </c>
      <c r="O118" s="8">
        <f t="shared" si="11"/>
        <v>4</v>
      </c>
      <c r="P118">
        <f t="shared" si="12"/>
        <v>4</v>
      </c>
      <c r="Q118" s="8">
        <f t="shared" ca="1" si="13"/>
        <v>10</v>
      </c>
    </row>
    <row r="119" spans="1:17" x14ac:dyDescent="0.25">
      <c r="A119" t="s">
        <v>272</v>
      </c>
      <c r="B119" s="7">
        <v>43293</v>
      </c>
      <c r="C119" t="s">
        <v>174</v>
      </c>
      <c r="D119" t="s">
        <v>11</v>
      </c>
      <c r="E119" t="s">
        <v>91</v>
      </c>
      <c r="F119">
        <v>831</v>
      </c>
      <c r="G119">
        <v>146</v>
      </c>
      <c r="H119">
        <v>4</v>
      </c>
      <c r="I119">
        <f t="shared" si="7"/>
        <v>3324</v>
      </c>
      <c r="J119">
        <f t="shared" si="8"/>
        <v>17.569193742478941</v>
      </c>
      <c r="K119" t="s">
        <v>882</v>
      </c>
      <c r="L119" t="s">
        <v>894</v>
      </c>
      <c r="M119">
        <f t="shared" ca="1" si="9"/>
        <v>1299</v>
      </c>
      <c r="N119" s="8">
        <f t="shared" ca="1" si="10"/>
        <v>2</v>
      </c>
      <c r="O119" s="8">
        <f t="shared" si="11"/>
        <v>3</v>
      </c>
      <c r="P119">
        <f t="shared" si="12"/>
        <v>4</v>
      </c>
      <c r="Q119" s="8">
        <f t="shared" ca="1" si="13"/>
        <v>9</v>
      </c>
    </row>
    <row r="120" spans="1:17" x14ac:dyDescent="0.25">
      <c r="A120" t="s">
        <v>273</v>
      </c>
      <c r="B120" s="7">
        <v>43293</v>
      </c>
      <c r="C120" t="s">
        <v>222</v>
      </c>
      <c r="D120" t="s">
        <v>15</v>
      </c>
      <c r="E120" t="s">
        <v>94</v>
      </c>
      <c r="F120">
        <v>29</v>
      </c>
      <c r="G120">
        <v>10</v>
      </c>
      <c r="H120">
        <v>2</v>
      </c>
      <c r="I120">
        <f t="shared" si="7"/>
        <v>58</v>
      </c>
      <c r="J120">
        <f t="shared" si="8"/>
        <v>34.482758620689658</v>
      </c>
      <c r="K120" t="s">
        <v>884</v>
      </c>
      <c r="L120" t="s">
        <v>890</v>
      </c>
      <c r="M120">
        <f t="shared" ca="1" si="9"/>
        <v>1299</v>
      </c>
      <c r="N120" s="8">
        <f t="shared" ca="1" si="10"/>
        <v>2</v>
      </c>
      <c r="O120" s="8">
        <f t="shared" si="11"/>
        <v>2</v>
      </c>
      <c r="P120">
        <f t="shared" si="12"/>
        <v>2</v>
      </c>
      <c r="Q120" s="8">
        <f t="shared" ca="1" si="13"/>
        <v>6</v>
      </c>
    </row>
    <row r="121" spans="1:17" x14ac:dyDescent="0.25">
      <c r="A121" t="s">
        <v>274</v>
      </c>
      <c r="B121" s="7">
        <v>43296</v>
      </c>
      <c r="C121" t="s">
        <v>275</v>
      </c>
      <c r="D121" t="s">
        <v>51</v>
      </c>
      <c r="E121" t="s">
        <v>52</v>
      </c>
      <c r="F121">
        <v>30</v>
      </c>
      <c r="G121">
        <v>-25</v>
      </c>
      <c r="H121">
        <v>1</v>
      </c>
      <c r="I121">
        <f t="shared" si="7"/>
        <v>30</v>
      </c>
      <c r="J121">
        <f t="shared" si="8"/>
        <v>83.333333333333343</v>
      </c>
      <c r="K121" t="s">
        <v>882</v>
      </c>
      <c r="L121" t="s">
        <v>881</v>
      </c>
      <c r="M121">
        <f t="shared" ca="1" si="9"/>
        <v>1296</v>
      </c>
      <c r="N121" s="8">
        <f t="shared" ca="1" si="10"/>
        <v>2</v>
      </c>
      <c r="O121" s="8">
        <f t="shared" si="11"/>
        <v>2</v>
      </c>
      <c r="P121">
        <f t="shared" si="12"/>
        <v>2</v>
      </c>
      <c r="Q121" s="8">
        <f t="shared" ca="1" si="13"/>
        <v>6</v>
      </c>
    </row>
    <row r="122" spans="1:17" x14ac:dyDescent="0.25">
      <c r="A122" t="s">
        <v>276</v>
      </c>
      <c r="B122" s="7">
        <v>43297</v>
      </c>
      <c r="C122" t="s">
        <v>277</v>
      </c>
      <c r="D122" t="s">
        <v>55</v>
      </c>
      <c r="E122" t="s">
        <v>52</v>
      </c>
      <c r="F122">
        <v>369</v>
      </c>
      <c r="G122">
        <v>-7</v>
      </c>
      <c r="H122">
        <v>14</v>
      </c>
      <c r="I122">
        <f t="shared" si="7"/>
        <v>5166</v>
      </c>
      <c r="J122">
        <f t="shared" si="8"/>
        <v>1.8970189701897018</v>
      </c>
      <c r="K122" t="s">
        <v>884</v>
      </c>
      <c r="L122" t="s">
        <v>883</v>
      </c>
      <c r="M122">
        <f t="shared" ca="1" si="9"/>
        <v>1295</v>
      </c>
      <c r="N122" s="8">
        <f t="shared" ca="1" si="10"/>
        <v>2</v>
      </c>
      <c r="O122" s="8">
        <f t="shared" si="11"/>
        <v>4</v>
      </c>
      <c r="P122">
        <f t="shared" si="12"/>
        <v>3</v>
      </c>
      <c r="Q122" s="8">
        <f t="shared" ca="1" si="13"/>
        <v>9</v>
      </c>
    </row>
    <row r="123" spans="1:17" x14ac:dyDescent="0.25">
      <c r="A123" t="s">
        <v>278</v>
      </c>
      <c r="B123" s="7">
        <v>43298</v>
      </c>
      <c r="C123" t="s">
        <v>279</v>
      </c>
      <c r="D123" t="s">
        <v>58</v>
      </c>
      <c r="E123" t="s">
        <v>59</v>
      </c>
      <c r="F123">
        <v>48</v>
      </c>
      <c r="G123">
        <v>-8</v>
      </c>
      <c r="H123">
        <v>8</v>
      </c>
      <c r="I123">
        <f t="shared" si="7"/>
        <v>384</v>
      </c>
      <c r="J123">
        <f t="shared" si="8"/>
        <v>16.666666666666664</v>
      </c>
      <c r="K123" t="s">
        <v>884</v>
      </c>
      <c r="L123" t="s">
        <v>890</v>
      </c>
      <c r="M123">
        <f t="shared" ca="1" si="9"/>
        <v>1294</v>
      </c>
      <c r="N123" s="8">
        <f t="shared" ca="1" si="10"/>
        <v>2</v>
      </c>
      <c r="O123" s="8">
        <f t="shared" si="11"/>
        <v>3</v>
      </c>
      <c r="P123">
        <f t="shared" si="12"/>
        <v>2</v>
      </c>
      <c r="Q123" s="8">
        <f t="shared" ca="1" si="13"/>
        <v>7</v>
      </c>
    </row>
    <row r="124" spans="1:17" x14ac:dyDescent="0.25">
      <c r="A124" t="s">
        <v>280</v>
      </c>
      <c r="B124" s="7">
        <v>43299</v>
      </c>
      <c r="C124" t="s">
        <v>281</v>
      </c>
      <c r="D124" t="s">
        <v>11</v>
      </c>
      <c r="E124" t="s">
        <v>91</v>
      </c>
      <c r="F124">
        <v>130</v>
      </c>
      <c r="G124">
        <v>-97</v>
      </c>
      <c r="H124">
        <v>8</v>
      </c>
      <c r="I124">
        <f t="shared" si="7"/>
        <v>1040</v>
      </c>
      <c r="J124">
        <f t="shared" si="8"/>
        <v>74.615384615384613</v>
      </c>
      <c r="K124" t="s">
        <v>884</v>
      </c>
      <c r="L124" t="s">
        <v>890</v>
      </c>
      <c r="M124">
        <f t="shared" ca="1" si="9"/>
        <v>1293</v>
      </c>
      <c r="N124" s="8">
        <f t="shared" ca="1" si="10"/>
        <v>2</v>
      </c>
      <c r="O124" s="8">
        <f t="shared" si="11"/>
        <v>3</v>
      </c>
      <c r="P124">
        <f t="shared" si="12"/>
        <v>3</v>
      </c>
      <c r="Q124" s="8">
        <f t="shared" ca="1" si="13"/>
        <v>8</v>
      </c>
    </row>
    <row r="125" spans="1:17" x14ac:dyDescent="0.25">
      <c r="A125" t="s">
        <v>282</v>
      </c>
      <c r="B125" s="7">
        <v>43300</v>
      </c>
      <c r="C125" t="s">
        <v>209</v>
      </c>
      <c r="D125" t="s">
        <v>15</v>
      </c>
      <c r="E125" t="s">
        <v>94</v>
      </c>
      <c r="F125">
        <v>168</v>
      </c>
      <c r="G125">
        <v>-51</v>
      </c>
      <c r="H125">
        <v>2</v>
      </c>
      <c r="I125">
        <f t="shared" si="7"/>
        <v>336</v>
      </c>
      <c r="J125">
        <f t="shared" si="8"/>
        <v>30.357142857142854</v>
      </c>
      <c r="K125" t="s">
        <v>882</v>
      </c>
      <c r="L125" t="s">
        <v>894</v>
      </c>
      <c r="M125">
        <f t="shared" ca="1" si="9"/>
        <v>1292</v>
      </c>
      <c r="N125" s="8">
        <f t="shared" ca="1" si="10"/>
        <v>2</v>
      </c>
      <c r="O125" s="8">
        <f t="shared" si="11"/>
        <v>2</v>
      </c>
      <c r="P125">
        <f t="shared" si="12"/>
        <v>3</v>
      </c>
      <c r="Q125" s="8">
        <f t="shared" ca="1" si="13"/>
        <v>7</v>
      </c>
    </row>
    <row r="126" spans="1:17" x14ac:dyDescent="0.25">
      <c r="A126" t="s">
        <v>283</v>
      </c>
      <c r="B126" s="7">
        <v>43301</v>
      </c>
      <c r="C126" t="s">
        <v>284</v>
      </c>
      <c r="D126" t="s">
        <v>69</v>
      </c>
      <c r="E126" t="s">
        <v>70</v>
      </c>
      <c r="F126">
        <v>193</v>
      </c>
      <c r="G126">
        <v>-17</v>
      </c>
      <c r="H126">
        <v>13</v>
      </c>
      <c r="I126">
        <f t="shared" si="7"/>
        <v>2509</v>
      </c>
      <c r="J126">
        <f t="shared" si="8"/>
        <v>8.8082901554404138</v>
      </c>
      <c r="K126" t="s">
        <v>884</v>
      </c>
      <c r="L126" t="s">
        <v>887</v>
      </c>
      <c r="M126">
        <f t="shared" ca="1" si="9"/>
        <v>1291</v>
      </c>
      <c r="N126" s="8">
        <f t="shared" ca="1" si="10"/>
        <v>2</v>
      </c>
      <c r="O126" s="8">
        <f t="shared" si="11"/>
        <v>4</v>
      </c>
      <c r="P126">
        <f t="shared" si="12"/>
        <v>3</v>
      </c>
      <c r="Q126" s="8">
        <f t="shared" ca="1" si="13"/>
        <v>9</v>
      </c>
    </row>
    <row r="127" spans="1:17" x14ac:dyDescent="0.25">
      <c r="A127" t="s">
        <v>285</v>
      </c>
      <c r="B127" s="7">
        <v>43302</v>
      </c>
      <c r="C127" t="s">
        <v>286</v>
      </c>
      <c r="D127" t="s">
        <v>11</v>
      </c>
      <c r="E127" t="s">
        <v>91</v>
      </c>
      <c r="F127">
        <v>490</v>
      </c>
      <c r="G127">
        <v>-128</v>
      </c>
      <c r="H127">
        <v>8</v>
      </c>
      <c r="I127">
        <f t="shared" si="7"/>
        <v>3920</v>
      </c>
      <c r="J127">
        <f t="shared" si="8"/>
        <v>26.122448979591837</v>
      </c>
      <c r="K127" t="s">
        <v>882</v>
      </c>
      <c r="L127" t="s">
        <v>894</v>
      </c>
      <c r="M127">
        <f t="shared" ca="1" si="9"/>
        <v>1290</v>
      </c>
      <c r="N127" s="8">
        <f t="shared" ca="1" si="10"/>
        <v>3</v>
      </c>
      <c r="O127" s="8">
        <f t="shared" si="11"/>
        <v>3</v>
      </c>
      <c r="P127">
        <f t="shared" si="12"/>
        <v>4</v>
      </c>
      <c r="Q127" s="8">
        <f t="shared" ca="1" si="13"/>
        <v>10</v>
      </c>
    </row>
    <row r="128" spans="1:17" x14ac:dyDescent="0.25">
      <c r="A128" t="s">
        <v>287</v>
      </c>
      <c r="B128" s="7">
        <v>43303</v>
      </c>
      <c r="C128" t="s">
        <v>288</v>
      </c>
      <c r="D128" t="s">
        <v>15</v>
      </c>
      <c r="E128" t="s">
        <v>94</v>
      </c>
      <c r="F128">
        <v>384</v>
      </c>
      <c r="G128">
        <v>66</v>
      </c>
      <c r="H128">
        <v>10</v>
      </c>
      <c r="I128">
        <f t="shared" si="7"/>
        <v>3840</v>
      </c>
      <c r="J128">
        <f t="shared" si="8"/>
        <v>17.1875</v>
      </c>
      <c r="K128" t="s">
        <v>884</v>
      </c>
      <c r="L128" t="s">
        <v>888</v>
      </c>
      <c r="M128">
        <f t="shared" ca="1" si="9"/>
        <v>1289</v>
      </c>
      <c r="N128" s="8">
        <f t="shared" ca="1" si="10"/>
        <v>3</v>
      </c>
      <c r="O128" s="8">
        <f t="shared" si="11"/>
        <v>4</v>
      </c>
      <c r="P128">
        <f t="shared" si="12"/>
        <v>3</v>
      </c>
      <c r="Q128" s="8">
        <f t="shared" ca="1" si="13"/>
        <v>10</v>
      </c>
    </row>
    <row r="129" spans="1:17" x14ac:dyDescent="0.25">
      <c r="A129" t="s">
        <v>289</v>
      </c>
      <c r="B129" s="7">
        <v>43303</v>
      </c>
      <c r="C129" t="s">
        <v>290</v>
      </c>
      <c r="D129" t="s">
        <v>11</v>
      </c>
      <c r="E129" t="s">
        <v>12</v>
      </c>
      <c r="F129">
        <v>2148</v>
      </c>
      <c r="G129">
        <v>-273</v>
      </c>
      <c r="H129">
        <v>10</v>
      </c>
      <c r="I129">
        <f t="shared" si="7"/>
        <v>21480</v>
      </c>
      <c r="J129">
        <f t="shared" si="8"/>
        <v>12.70949720670391</v>
      </c>
      <c r="K129" t="s">
        <v>886</v>
      </c>
      <c r="L129" t="s">
        <v>896</v>
      </c>
      <c r="M129">
        <f t="shared" ca="1" si="9"/>
        <v>1289</v>
      </c>
      <c r="N129" s="8">
        <f t="shared" ca="1" si="10"/>
        <v>3</v>
      </c>
      <c r="O129" s="8">
        <f t="shared" si="11"/>
        <v>4</v>
      </c>
      <c r="P129">
        <f t="shared" si="12"/>
        <v>5</v>
      </c>
      <c r="Q129" s="8">
        <f t="shared" ca="1" si="13"/>
        <v>12</v>
      </c>
    </row>
    <row r="130" spans="1:17" x14ac:dyDescent="0.25">
      <c r="A130" t="s">
        <v>291</v>
      </c>
      <c r="B130" s="7">
        <v>43303</v>
      </c>
      <c r="C130" t="s">
        <v>292</v>
      </c>
      <c r="D130" t="s">
        <v>15</v>
      </c>
      <c r="E130" t="s">
        <v>16</v>
      </c>
      <c r="F130">
        <v>1549</v>
      </c>
      <c r="G130">
        <v>-439</v>
      </c>
      <c r="H130">
        <v>4</v>
      </c>
      <c r="I130">
        <f t="shared" si="7"/>
        <v>6196</v>
      </c>
      <c r="J130">
        <f t="shared" si="8"/>
        <v>28.340865074241446</v>
      </c>
      <c r="K130" t="s">
        <v>886</v>
      </c>
      <c r="L130" t="s">
        <v>898</v>
      </c>
      <c r="M130">
        <f t="shared" ca="1" si="9"/>
        <v>1289</v>
      </c>
      <c r="N130" s="8">
        <f t="shared" ca="1" si="10"/>
        <v>3</v>
      </c>
      <c r="O130" s="8">
        <f t="shared" si="11"/>
        <v>3</v>
      </c>
      <c r="P130">
        <f t="shared" si="12"/>
        <v>5</v>
      </c>
      <c r="Q130" s="8">
        <f t="shared" ca="1" si="13"/>
        <v>11</v>
      </c>
    </row>
    <row r="131" spans="1:17" x14ac:dyDescent="0.25">
      <c r="A131" t="s">
        <v>293</v>
      </c>
      <c r="B131" s="7">
        <v>43303</v>
      </c>
      <c r="C131" t="s">
        <v>294</v>
      </c>
      <c r="D131" t="s">
        <v>19</v>
      </c>
      <c r="E131" t="s">
        <v>20</v>
      </c>
      <c r="F131">
        <v>2002</v>
      </c>
      <c r="G131">
        <v>-685</v>
      </c>
      <c r="H131">
        <v>21</v>
      </c>
      <c r="I131">
        <f t="shared" ref="I131:I194" si="14">F131*H131</f>
        <v>42042</v>
      </c>
      <c r="J131">
        <f t="shared" ref="J131:J194" si="15">ABS((G131/F131)*100)</f>
        <v>34.215784215784218</v>
      </c>
      <c r="K131" t="s">
        <v>886</v>
      </c>
      <c r="L131" t="s">
        <v>898</v>
      </c>
      <c r="M131">
        <f t="shared" ref="M131:M194" ca="1" si="16">DAYS360(B131,TODAY())</f>
        <v>1289</v>
      </c>
      <c r="N131" s="8">
        <f t="shared" ref="N131:N194" ca="1" si="17">IF(M131&lt;=$S$7,5,IF(M131&lt;=$S$8,4,IF(M131&lt;=$S$9,3,IF(M131&lt;=$S$10,2,1))))</f>
        <v>3</v>
      </c>
      <c r="O131" s="8">
        <f t="shared" ref="O131:O194" si="18">IF(H131&lt;=$T$7,2,IF(H131&lt;=$T$8,3,IF(H131&lt;=$T$9,4,IF(H131&gt;$T$9,5,1))))</f>
        <v>5</v>
      </c>
      <c r="P131">
        <f t="shared" ref="P131:P194" si="19">IF(F131&lt;=$U$6,1,IF(F131&lt;=$U$7,2,IF(F131&lt;=$U$8,3,IF(F131&lt;=$U$9,4,IF(F131&gt;$U$9,5,1)))))</f>
        <v>5</v>
      </c>
      <c r="Q131" s="8">
        <f t="shared" ref="Q131:Q194" ca="1" si="20">N131+O131+P131</f>
        <v>13</v>
      </c>
    </row>
    <row r="132" spans="1:17" x14ac:dyDescent="0.25">
      <c r="A132" t="s">
        <v>295</v>
      </c>
      <c r="B132" s="7">
        <v>43307</v>
      </c>
      <c r="C132" t="s">
        <v>296</v>
      </c>
      <c r="D132" t="s">
        <v>23</v>
      </c>
      <c r="E132" t="s">
        <v>24</v>
      </c>
      <c r="F132">
        <v>131</v>
      </c>
      <c r="G132">
        <v>-154</v>
      </c>
      <c r="H132">
        <v>8</v>
      </c>
      <c r="I132">
        <f t="shared" si="14"/>
        <v>1048</v>
      </c>
      <c r="J132">
        <f t="shared" si="15"/>
        <v>117.55725190839695</v>
      </c>
      <c r="K132" t="s">
        <v>882</v>
      </c>
      <c r="L132" t="s">
        <v>897</v>
      </c>
      <c r="M132">
        <f t="shared" ca="1" si="16"/>
        <v>1285</v>
      </c>
      <c r="N132" s="8">
        <f t="shared" ca="1" si="17"/>
        <v>3</v>
      </c>
      <c r="O132" s="8">
        <f t="shared" si="18"/>
        <v>3</v>
      </c>
      <c r="P132">
        <f t="shared" si="19"/>
        <v>3</v>
      </c>
      <c r="Q132" s="8">
        <f t="shared" ca="1" si="20"/>
        <v>9</v>
      </c>
    </row>
    <row r="133" spans="1:17" x14ac:dyDescent="0.25">
      <c r="A133" t="s">
        <v>297</v>
      </c>
      <c r="B133" s="7">
        <v>43308</v>
      </c>
      <c r="C133" t="s">
        <v>298</v>
      </c>
      <c r="D133" t="s">
        <v>27</v>
      </c>
      <c r="E133" t="s">
        <v>28</v>
      </c>
      <c r="F133">
        <v>16</v>
      </c>
      <c r="G133">
        <v>-5</v>
      </c>
      <c r="H133">
        <v>2</v>
      </c>
      <c r="I133">
        <f t="shared" si="14"/>
        <v>32</v>
      </c>
      <c r="J133">
        <f t="shared" si="15"/>
        <v>31.25</v>
      </c>
      <c r="K133" t="s">
        <v>884</v>
      </c>
      <c r="L133" t="s">
        <v>890</v>
      </c>
      <c r="M133">
        <f t="shared" ca="1" si="16"/>
        <v>1284</v>
      </c>
      <c r="N133" s="8">
        <f t="shared" ca="1" si="17"/>
        <v>3</v>
      </c>
      <c r="O133" s="8">
        <f t="shared" si="18"/>
        <v>2</v>
      </c>
      <c r="P133">
        <f t="shared" si="19"/>
        <v>2</v>
      </c>
      <c r="Q133" s="8">
        <f t="shared" ca="1" si="20"/>
        <v>7</v>
      </c>
    </row>
    <row r="134" spans="1:17" x14ac:dyDescent="0.25">
      <c r="A134" t="s">
        <v>299</v>
      </c>
      <c r="B134" s="7">
        <v>43309</v>
      </c>
      <c r="C134" t="s">
        <v>300</v>
      </c>
      <c r="D134" t="s">
        <v>11</v>
      </c>
      <c r="E134" t="s">
        <v>91</v>
      </c>
      <c r="F134">
        <v>96</v>
      </c>
      <c r="G134">
        <v>-59</v>
      </c>
      <c r="H134">
        <v>13</v>
      </c>
      <c r="I134">
        <f t="shared" si="14"/>
        <v>1248</v>
      </c>
      <c r="J134">
        <f t="shared" si="15"/>
        <v>61.458333333333336</v>
      </c>
      <c r="K134" t="s">
        <v>884</v>
      </c>
      <c r="L134" t="s">
        <v>890</v>
      </c>
      <c r="M134">
        <f t="shared" ca="1" si="16"/>
        <v>1283</v>
      </c>
      <c r="N134" s="8">
        <f t="shared" ca="1" si="17"/>
        <v>3</v>
      </c>
      <c r="O134" s="8">
        <f t="shared" si="18"/>
        <v>4</v>
      </c>
      <c r="P134">
        <f t="shared" si="19"/>
        <v>2</v>
      </c>
      <c r="Q134" s="8">
        <f t="shared" ca="1" si="20"/>
        <v>9</v>
      </c>
    </row>
    <row r="135" spans="1:17" x14ac:dyDescent="0.25">
      <c r="A135" t="s">
        <v>301</v>
      </c>
      <c r="B135" s="7">
        <v>43310</v>
      </c>
      <c r="C135" t="s">
        <v>302</v>
      </c>
      <c r="D135" t="s">
        <v>15</v>
      </c>
      <c r="E135" t="s">
        <v>94</v>
      </c>
      <c r="F135">
        <v>108</v>
      </c>
      <c r="G135">
        <v>-19</v>
      </c>
      <c r="H135">
        <v>3</v>
      </c>
      <c r="I135">
        <f t="shared" si="14"/>
        <v>324</v>
      </c>
      <c r="J135">
        <f t="shared" si="15"/>
        <v>17.592592592592592</v>
      </c>
      <c r="K135" t="s">
        <v>886</v>
      </c>
      <c r="L135" t="s">
        <v>893</v>
      </c>
      <c r="M135">
        <f t="shared" ca="1" si="16"/>
        <v>1282</v>
      </c>
      <c r="N135" s="8">
        <f t="shared" ca="1" si="17"/>
        <v>3</v>
      </c>
      <c r="O135" s="8">
        <f t="shared" si="18"/>
        <v>2</v>
      </c>
      <c r="P135">
        <f t="shared" si="19"/>
        <v>2</v>
      </c>
      <c r="Q135" s="8">
        <f t="shared" ca="1" si="20"/>
        <v>7</v>
      </c>
    </row>
    <row r="136" spans="1:17" x14ac:dyDescent="0.25">
      <c r="A136" t="s">
        <v>303</v>
      </c>
      <c r="B136" s="7">
        <v>43311</v>
      </c>
      <c r="C136" t="s">
        <v>304</v>
      </c>
      <c r="D136" t="s">
        <v>39</v>
      </c>
      <c r="E136" t="s">
        <v>40</v>
      </c>
      <c r="F136">
        <v>34</v>
      </c>
      <c r="G136">
        <v>-10</v>
      </c>
      <c r="H136">
        <v>6</v>
      </c>
      <c r="I136">
        <f t="shared" si="14"/>
        <v>204</v>
      </c>
      <c r="J136">
        <f t="shared" si="15"/>
        <v>29.411764705882355</v>
      </c>
      <c r="K136" t="s">
        <v>884</v>
      </c>
      <c r="L136" t="s">
        <v>887</v>
      </c>
      <c r="M136">
        <f t="shared" ca="1" si="16"/>
        <v>1281</v>
      </c>
      <c r="N136" s="8">
        <f t="shared" ca="1" si="17"/>
        <v>3</v>
      </c>
      <c r="O136" s="8">
        <f t="shared" si="18"/>
        <v>3</v>
      </c>
      <c r="P136">
        <f t="shared" si="19"/>
        <v>2</v>
      </c>
      <c r="Q136" s="8">
        <f t="shared" ca="1" si="20"/>
        <v>8</v>
      </c>
    </row>
    <row r="137" spans="1:17" x14ac:dyDescent="0.25">
      <c r="A137" t="s">
        <v>305</v>
      </c>
      <c r="B137" s="7">
        <v>43312</v>
      </c>
      <c r="C137" t="s">
        <v>306</v>
      </c>
      <c r="D137" t="s">
        <v>11</v>
      </c>
      <c r="E137" t="s">
        <v>91</v>
      </c>
      <c r="F137">
        <v>31</v>
      </c>
      <c r="G137">
        <v>-7</v>
      </c>
      <c r="H137">
        <v>5</v>
      </c>
      <c r="I137">
        <f t="shared" si="14"/>
        <v>155</v>
      </c>
      <c r="J137">
        <f t="shared" si="15"/>
        <v>22.58064516129032</v>
      </c>
      <c r="K137" t="s">
        <v>884</v>
      </c>
      <c r="L137" t="s">
        <v>883</v>
      </c>
      <c r="M137">
        <f t="shared" ca="1" si="16"/>
        <v>1281</v>
      </c>
      <c r="N137" s="8">
        <f t="shared" ca="1" si="17"/>
        <v>3</v>
      </c>
      <c r="O137" s="8">
        <f t="shared" si="18"/>
        <v>3</v>
      </c>
      <c r="P137">
        <f t="shared" si="19"/>
        <v>2</v>
      </c>
      <c r="Q137" s="8">
        <f t="shared" ca="1" si="20"/>
        <v>8</v>
      </c>
    </row>
    <row r="138" spans="1:17" x14ac:dyDescent="0.25">
      <c r="A138" t="s">
        <v>307</v>
      </c>
      <c r="B138" s="7">
        <v>43313</v>
      </c>
      <c r="C138" t="s">
        <v>308</v>
      </c>
      <c r="D138" t="s">
        <v>15</v>
      </c>
      <c r="E138" t="s">
        <v>94</v>
      </c>
      <c r="F138">
        <v>187</v>
      </c>
      <c r="G138">
        <v>-15</v>
      </c>
      <c r="H138">
        <v>3</v>
      </c>
      <c r="I138">
        <f t="shared" si="14"/>
        <v>561</v>
      </c>
      <c r="J138">
        <f t="shared" si="15"/>
        <v>8.0213903743315509</v>
      </c>
      <c r="K138" t="s">
        <v>884</v>
      </c>
      <c r="L138" t="s">
        <v>899</v>
      </c>
      <c r="M138">
        <f t="shared" ca="1" si="16"/>
        <v>1280</v>
      </c>
      <c r="N138" s="8">
        <f t="shared" ca="1" si="17"/>
        <v>3</v>
      </c>
      <c r="O138" s="8">
        <f t="shared" si="18"/>
        <v>2</v>
      </c>
      <c r="P138">
        <f t="shared" si="19"/>
        <v>3</v>
      </c>
      <c r="Q138" s="8">
        <f t="shared" ca="1" si="20"/>
        <v>8</v>
      </c>
    </row>
    <row r="139" spans="1:17" x14ac:dyDescent="0.25">
      <c r="A139" t="s">
        <v>309</v>
      </c>
      <c r="B139" s="7">
        <v>43314</v>
      </c>
      <c r="C139" t="s">
        <v>310</v>
      </c>
      <c r="D139" t="s">
        <v>51</v>
      </c>
      <c r="E139" t="s">
        <v>52</v>
      </c>
      <c r="F139">
        <v>1359</v>
      </c>
      <c r="G139">
        <v>-111</v>
      </c>
      <c r="H139">
        <v>13</v>
      </c>
      <c r="I139">
        <f t="shared" si="14"/>
        <v>17667</v>
      </c>
      <c r="J139">
        <f t="shared" si="15"/>
        <v>8.1677704194260485</v>
      </c>
      <c r="K139" t="s">
        <v>882</v>
      </c>
      <c r="L139" t="s">
        <v>897</v>
      </c>
      <c r="M139">
        <f t="shared" ca="1" si="16"/>
        <v>1279</v>
      </c>
      <c r="N139" s="8">
        <f t="shared" ca="1" si="17"/>
        <v>3</v>
      </c>
      <c r="O139" s="8">
        <f t="shared" si="18"/>
        <v>4</v>
      </c>
      <c r="P139">
        <f t="shared" si="19"/>
        <v>5</v>
      </c>
      <c r="Q139" s="8">
        <f t="shared" ca="1" si="20"/>
        <v>12</v>
      </c>
    </row>
    <row r="140" spans="1:17" x14ac:dyDescent="0.25">
      <c r="A140" t="s">
        <v>311</v>
      </c>
      <c r="B140" s="7">
        <v>43315</v>
      </c>
      <c r="C140" t="s">
        <v>312</v>
      </c>
      <c r="D140" t="s">
        <v>55</v>
      </c>
      <c r="E140" t="s">
        <v>52</v>
      </c>
      <c r="F140">
        <v>133</v>
      </c>
      <c r="G140">
        <v>-56</v>
      </c>
      <c r="H140">
        <v>2</v>
      </c>
      <c r="I140">
        <f t="shared" si="14"/>
        <v>266</v>
      </c>
      <c r="J140">
        <f t="shared" si="15"/>
        <v>42.105263157894733</v>
      </c>
      <c r="K140" t="s">
        <v>882</v>
      </c>
      <c r="L140" t="s">
        <v>881</v>
      </c>
      <c r="M140">
        <f t="shared" ca="1" si="16"/>
        <v>1278</v>
      </c>
      <c r="N140" s="8">
        <f t="shared" ca="1" si="17"/>
        <v>3</v>
      </c>
      <c r="O140" s="8">
        <f t="shared" si="18"/>
        <v>2</v>
      </c>
      <c r="P140">
        <f t="shared" si="19"/>
        <v>3</v>
      </c>
      <c r="Q140" s="8">
        <f t="shared" ca="1" si="20"/>
        <v>8</v>
      </c>
    </row>
    <row r="141" spans="1:17" x14ac:dyDescent="0.25">
      <c r="A141" t="s">
        <v>313</v>
      </c>
      <c r="B141" s="7">
        <v>43315</v>
      </c>
      <c r="C141" t="s">
        <v>314</v>
      </c>
      <c r="D141" t="s">
        <v>11</v>
      </c>
      <c r="E141" t="s">
        <v>91</v>
      </c>
      <c r="F141">
        <v>105</v>
      </c>
      <c r="G141">
        <v>-45</v>
      </c>
      <c r="H141">
        <v>7</v>
      </c>
      <c r="I141">
        <f t="shared" si="14"/>
        <v>735</v>
      </c>
      <c r="J141">
        <f t="shared" si="15"/>
        <v>42.857142857142854</v>
      </c>
      <c r="K141" t="s">
        <v>884</v>
      </c>
      <c r="L141" t="s">
        <v>890</v>
      </c>
      <c r="M141">
        <f t="shared" ca="1" si="16"/>
        <v>1278</v>
      </c>
      <c r="N141" s="8">
        <f t="shared" ca="1" si="17"/>
        <v>3</v>
      </c>
      <c r="O141" s="8">
        <f t="shared" si="18"/>
        <v>3</v>
      </c>
      <c r="P141">
        <f t="shared" si="19"/>
        <v>2</v>
      </c>
      <c r="Q141" s="8">
        <f t="shared" ca="1" si="20"/>
        <v>8</v>
      </c>
    </row>
    <row r="142" spans="1:17" x14ac:dyDescent="0.25">
      <c r="A142" t="s">
        <v>315</v>
      </c>
      <c r="B142" s="7">
        <v>43315</v>
      </c>
      <c r="C142" t="s">
        <v>316</v>
      </c>
      <c r="D142" t="s">
        <v>15</v>
      </c>
      <c r="E142" t="s">
        <v>94</v>
      </c>
      <c r="F142">
        <v>482</v>
      </c>
      <c r="G142">
        <v>-6</v>
      </c>
      <c r="H142">
        <v>7</v>
      </c>
      <c r="I142">
        <f t="shared" si="14"/>
        <v>3374</v>
      </c>
      <c r="J142">
        <f t="shared" si="15"/>
        <v>1.2448132780082988</v>
      </c>
      <c r="K142" t="s">
        <v>886</v>
      </c>
      <c r="L142" t="s">
        <v>893</v>
      </c>
      <c r="M142">
        <f t="shared" ca="1" si="16"/>
        <v>1278</v>
      </c>
      <c r="N142" s="8">
        <f t="shared" ca="1" si="17"/>
        <v>3</v>
      </c>
      <c r="O142" s="8">
        <f t="shared" si="18"/>
        <v>3</v>
      </c>
      <c r="P142">
        <f t="shared" si="19"/>
        <v>4</v>
      </c>
      <c r="Q142" s="8">
        <f t="shared" ca="1" si="20"/>
        <v>10</v>
      </c>
    </row>
    <row r="143" spans="1:17" x14ac:dyDescent="0.25">
      <c r="A143" t="s">
        <v>317</v>
      </c>
      <c r="B143" s="7">
        <v>43315</v>
      </c>
      <c r="C143" t="s">
        <v>318</v>
      </c>
      <c r="D143" t="s">
        <v>66</v>
      </c>
      <c r="E143" t="s">
        <v>66</v>
      </c>
      <c r="F143">
        <v>11</v>
      </c>
      <c r="G143">
        <v>-8</v>
      </c>
      <c r="H143">
        <v>2</v>
      </c>
      <c r="I143">
        <f t="shared" si="14"/>
        <v>22</v>
      </c>
      <c r="J143">
        <f t="shared" si="15"/>
        <v>72.727272727272734</v>
      </c>
      <c r="K143" t="s">
        <v>884</v>
      </c>
      <c r="L143" t="s">
        <v>883</v>
      </c>
      <c r="M143">
        <f t="shared" ca="1" si="16"/>
        <v>1278</v>
      </c>
      <c r="N143" s="8">
        <f t="shared" ca="1" si="17"/>
        <v>3</v>
      </c>
      <c r="O143" s="8">
        <f t="shared" si="18"/>
        <v>2</v>
      </c>
      <c r="P143">
        <f t="shared" si="19"/>
        <v>2</v>
      </c>
      <c r="Q143" s="8">
        <f t="shared" ca="1" si="20"/>
        <v>7</v>
      </c>
    </row>
    <row r="144" spans="1:17" x14ac:dyDescent="0.25">
      <c r="A144" t="s">
        <v>319</v>
      </c>
      <c r="B144" s="7">
        <v>43319</v>
      </c>
      <c r="C144" t="s">
        <v>320</v>
      </c>
      <c r="D144" t="s">
        <v>69</v>
      </c>
      <c r="E144" t="s">
        <v>70</v>
      </c>
      <c r="F144">
        <v>785</v>
      </c>
      <c r="G144">
        <v>-236</v>
      </c>
      <c r="H144">
        <v>15</v>
      </c>
      <c r="I144">
        <f t="shared" si="14"/>
        <v>11775</v>
      </c>
      <c r="J144">
        <f t="shared" si="15"/>
        <v>30.063694267515924</v>
      </c>
      <c r="K144" t="s">
        <v>884</v>
      </c>
      <c r="L144" t="s">
        <v>891</v>
      </c>
      <c r="M144">
        <f t="shared" ca="1" si="16"/>
        <v>1274</v>
      </c>
      <c r="N144" s="8">
        <f t="shared" ca="1" si="17"/>
        <v>3</v>
      </c>
      <c r="O144" s="8">
        <f t="shared" si="18"/>
        <v>4</v>
      </c>
      <c r="P144">
        <f t="shared" si="19"/>
        <v>4</v>
      </c>
      <c r="Q144" s="8">
        <f t="shared" ca="1" si="20"/>
        <v>11</v>
      </c>
    </row>
    <row r="145" spans="1:17" x14ac:dyDescent="0.25">
      <c r="A145" t="s">
        <v>321</v>
      </c>
      <c r="B145" s="7">
        <v>43320</v>
      </c>
      <c r="C145" t="s">
        <v>322</v>
      </c>
      <c r="D145" t="s">
        <v>73</v>
      </c>
      <c r="E145" t="s">
        <v>74</v>
      </c>
      <c r="F145">
        <v>373</v>
      </c>
      <c r="G145">
        <v>-254</v>
      </c>
      <c r="H145">
        <v>6</v>
      </c>
      <c r="I145">
        <f t="shared" si="14"/>
        <v>2238</v>
      </c>
      <c r="J145">
        <f t="shared" si="15"/>
        <v>68.096514745308312</v>
      </c>
      <c r="K145" t="s">
        <v>886</v>
      </c>
      <c r="L145" t="s">
        <v>896</v>
      </c>
      <c r="M145">
        <f t="shared" ca="1" si="16"/>
        <v>1273</v>
      </c>
      <c r="N145" s="8">
        <f t="shared" ca="1" si="17"/>
        <v>3</v>
      </c>
      <c r="O145" s="8">
        <f t="shared" si="18"/>
        <v>3</v>
      </c>
      <c r="P145">
        <f t="shared" si="19"/>
        <v>3</v>
      </c>
      <c r="Q145" s="8">
        <f t="shared" ca="1" si="20"/>
        <v>9</v>
      </c>
    </row>
    <row r="146" spans="1:17" x14ac:dyDescent="0.25">
      <c r="A146" t="s">
        <v>323</v>
      </c>
      <c r="B146" s="7">
        <v>43321</v>
      </c>
      <c r="C146" t="s">
        <v>324</v>
      </c>
      <c r="D146" t="s">
        <v>7</v>
      </c>
      <c r="E146" t="s">
        <v>8</v>
      </c>
      <c r="F146">
        <v>1142</v>
      </c>
      <c r="G146">
        <v>-297</v>
      </c>
      <c r="H146">
        <v>24</v>
      </c>
      <c r="I146">
        <f t="shared" si="14"/>
        <v>27408</v>
      </c>
      <c r="J146">
        <f t="shared" si="15"/>
        <v>26.007005253940456</v>
      </c>
      <c r="K146" t="s">
        <v>884</v>
      </c>
      <c r="L146" t="s">
        <v>890</v>
      </c>
      <c r="M146">
        <f t="shared" ca="1" si="16"/>
        <v>1272</v>
      </c>
      <c r="N146" s="8">
        <f t="shared" ca="1" si="17"/>
        <v>3</v>
      </c>
      <c r="O146" s="8">
        <f t="shared" si="18"/>
        <v>5</v>
      </c>
      <c r="P146">
        <f t="shared" si="19"/>
        <v>4</v>
      </c>
      <c r="Q146" s="8">
        <f t="shared" ca="1" si="20"/>
        <v>12</v>
      </c>
    </row>
    <row r="147" spans="1:17" x14ac:dyDescent="0.25">
      <c r="A147" t="s">
        <v>325</v>
      </c>
      <c r="B147" s="7">
        <v>43322</v>
      </c>
      <c r="C147" t="s">
        <v>326</v>
      </c>
      <c r="D147" t="s">
        <v>11</v>
      </c>
      <c r="E147" t="s">
        <v>12</v>
      </c>
      <c r="F147">
        <v>87</v>
      </c>
      <c r="G147">
        <v>16</v>
      </c>
      <c r="H147">
        <v>2</v>
      </c>
      <c r="I147">
        <f t="shared" si="14"/>
        <v>174</v>
      </c>
      <c r="J147">
        <f t="shared" si="15"/>
        <v>18.390804597701148</v>
      </c>
      <c r="K147" t="s">
        <v>884</v>
      </c>
      <c r="L147" t="s">
        <v>891</v>
      </c>
      <c r="M147">
        <f t="shared" ca="1" si="16"/>
        <v>1271</v>
      </c>
      <c r="N147" s="8">
        <f t="shared" ca="1" si="17"/>
        <v>3</v>
      </c>
      <c r="O147" s="8">
        <f t="shared" si="18"/>
        <v>2</v>
      </c>
      <c r="P147">
        <f t="shared" si="19"/>
        <v>2</v>
      </c>
      <c r="Q147" s="8">
        <f t="shared" ca="1" si="20"/>
        <v>7</v>
      </c>
    </row>
    <row r="148" spans="1:17" x14ac:dyDescent="0.25">
      <c r="A148" t="s">
        <v>327</v>
      </c>
      <c r="B148" s="7">
        <v>43323</v>
      </c>
      <c r="C148" t="s">
        <v>328</v>
      </c>
      <c r="D148" t="s">
        <v>15</v>
      </c>
      <c r="E148" t="s">
        <v>16</v>
      </c>
      <c r="F148">
        <v>877</v>
      </c>
      <c r="G148">
        <v>395</v>
      </c>
      <c r="H148">
        <v>2</v>
      </c>
      <c r="I148">
        <f t="shared" si="14"/>
        <v>1754</v>
      </c>
      <c r="J148">
        <f t="shared" si="15"/>
        <v>45.039908779931586</v>
      </c>
      <c r="K148" t="s">
        <v>882</v>
      </c>
      <c r="L148" t="s">
        <v>894</v>
      </c>
      <c r="M148">
        <f t="shared" ca="1" si="16"/>
        <v>1270</v>
      </c>
      <c r="N148" s="8">
        <f t="shared" ca="1" si="17"/>
        <v>3</v>
      </c>
      <c r="O148" s="8">
        <f t="shared" si="18"/>
        <v>2</v>
      </c>
      <c r="P148">
        <f t="shared" si="19"/>
        <v>4</v>
      </c>
      <c r="Q148" s="8">
        <f t="shared" ca="1" si="20"/>
        <v>9</v>
      </c>
    </row>
    <row r="149" spans="1:17" x14ac:dyDescent="0.25">
      <c r="A149" t="s">
        <v>329</v>
      </c>
      <c r="B149" s="7">
        <v>43324</v>
      </c>
      <c r="C149" t="s">
        <v>330</v>
      </c>
      <c r="D149" t="s">
        <v>19</v>
      </c>
      <c r="E149" t="s">
        <v>20</v>
      </c>
      <c r="F149">
        <v>420</v>
      </c>
      <c r="G149">
        <v>46</v>
      </c>
      <c r="H149">
        <v>11</v>
      </c>
      <c r="I149">
        <f t="shared" si="14"/>
        <v>4620</v>
      </c>
      <c r="J149">
        <f t="shared" si="15"/>
        <v>10.952380952380953</v>
      </c>
      <c r="K149" t="s">
        <v>884</v>
      </c>
      <c r="L149" t="s">
        <v>895</v>
      </c>
      <c r="M149">
        <f t="shared" ca="1" si="16"/>
        <v>1269</v>
      </c>
      <c r="N149" s="8">
        <f t="shared" ca="1" si="17"/>
        <v>3</v>
      </c>
      <c r="O149" s="8">
        <f t="shared" si="18"/>
        <v>4</v>
      </c>
      <c r="P149">
        <f t="shared" si="19"/>
        <v>4</v>
      </c>
      <c r="Q149" s="8">
        <f t="shared" ca="1" si="20"/>
        <v>11</v>
      </c>
    </row>
    <row r="150" spans="1:17" x14ac:dyDescent="0.25">
      <c r="A150" t="s">
        <v>331</v>
      </c>
      <c r="B150" s="7">
        <v>43325</v>
      </c>
      <c r="C150" t="s">
        <v>310</v>
      </c>
      <c r="D150" t="s">
        <v>11</v>
      </c>
      <c r="E150" t="s">
        <v>91</v>
      </c>
      <c r="F150">
        <v>1052</v>
      </c>
      <c r="G150">
        <v>-82</v>
      </c>
      <c r="H150">
        <v>3</v>
      </c>
      <c r="I150">
        <f t="shared" si="14"/>
        <v>3156</v>
      </c>
      <c r="J150">
        <f t="shared" si="15"/>
        <v>7.7946768060836504</v>
      </c>
      <c r="K150" t="s">
        <v>882</v>
      </c>
      <c r="L150" t="s">
        <v>894</v>
      </c>
      <c r="M150">
        <f t="shared" ca="1" si="16"/>
        <v>1268</v>
      </c>
      <c r="N150" s="8">
        <f t="shared" ca="1" si="17"/>
        <v>3</v>
      </c>
      <c r="O150" s="8">
        <f t="shared" si="18"/>
        <v>2</v>
      </c>
      <c r="P150">
        <f t="shared" si="19"/>
        <v>4</v>
      </c>
      <c r="Q150" s="8">
        <f t="shared" ca="1" si="20"/>
        <v>9</v>
      </c>
    </row>
    <row r="151" spans="1:17" x14ac:dyDescent="0.25">
      <c r="A151" t="s">
        <v>332</v>
      </c>
      <c r="B151" s="7">
        <v>43326</v>
      </c>
      <c r="C151" t="s">
        <v>333</v>
      </c>
      <c r="D151" t="s">
        <v>15</v>
      </c>
      <c r="E151" t="s">
        <v>94</v>
      </c>
      <c r="F151">
        <v>1213</v>
      </c>
      <c r="G151">
        <v>-278</v>
      </c>
      <c r="H151">
        <v>32</v>
      </c>
      <c r="I151">
        <f t="shared" si="14"/>
        <v>38816</v>
      </c>
      <c r="J151">
        <f t="shared" si="15"/>
        <v>22.91838417147568</v>
      </c>
      <c r="K151" t="s">
        <v>882</v>
      </c>
      <c r="L151" t="s">
        <v>881</v>
      </c>
      <c r="M151">
        <f t="shared" ca="1" si="16"/>
        <v>1267</v>
      </c>
      <c r="N151" s="8">
        <f t="shared" ca="1" si="17"/>
        <v>3</v>
      </c>
      <c r="O151" s="8">
        <f t="shared" si="18"/>
        <v>5</v>
      </c>
      <c r="P151">
        <f t="shared" si="19"/>
        <v>4</v>
      </c>
      <c r="Q151" s="8">
        <f t="shared" ca="1" si="20"/>
        <v>12</v>
      </c>
    </row>
    <row r="152" spans="1:17" x14ac:dyDescent="0.25">
      <c r="A152" t="s">
        <v>334</v>
      </c>
      <c r="B152" s="7">
        <v>43326</v>
      </c>
      <c r="C152" t="s">
        <v>335</v>
      </c>
      <c r="D152" t="s">
        <v>11</v>
      </c>
      <c r="E152" t="s">
        <v>91</v>
      </c>
      <c r="F152">
        <v>1136</v>
      </c>
      <c r="G152">
        <v>-58</v>
      </c>
      <c r="H152">
        <v>25</v>
      </c>
      <c r="I152">
        <f t="shared" si="14"/>
        <v>28400</v>
      </c>
      <c r="J152">
        <f t="shared" si="15"/>
        <v>5.1056338028169019</v>
      </c>
      <c r="K152" t="s">
        <v>884</v>
      </c>
      <c r="L152" t="s">
        <v>889</v>
      </c>
      <c r="M152">
        <f t="shared" ca="1" si="16"/>
        <v>1267</v>
      </c>
      <c r="N152" s="8">
        <f t="shared" ca="1" si="17"/>
        <v>3</v>
      </c>
      <c r="O152" s="8">
        <f t="shared" si="18"/>
        <v>5</v>
      </c>
      <c r="P152">
        <f t="shared" si="19"/>
        <v>4</v>
      </c>
      <c r="Q152" s="8">
        <f t="shared" ca="1" si="20"/>
        <v>12</v>
      </c>
    </row>
    <row r="153" spans="1:17" x14ac:dyDescent="0.25">
      <c r="A153" t="s">
        <v>336</v>
      </c>
      <c r="B153" s="7">
        <v>43326</v>
      </c>
      <c r="C153" t="s">
        <v>337</v>
      </c>
      <c r="D153" t="s">
        <v>15</v>
      </c>
      <c r="E153" t="s">
        <v>94</v>
      </c>
      <c r="F153">
        <v>3065</v>
      </c>
      <c r="G153">
        <v>241</v>
      </c>
      <c r="H153">
        <v>38</v>
      </c>
      <c r="I153">
        <f t="shared" si="14"/>
        <v>116470</v>
      </c>
      <c r="J153">
        <f t="shared" si="15"/>
        <v>7.8629690048939649</v>
      </c>
      <c r="K153" t="s">
        <v>882</v>
      </c>
      <c r="L153" t="s">
        <v>894</v>
      </c>
      <c r="M153">
        <f t="shared" ca="1" si="16"/>
        <v>1267</v>
      </c>
      <c r="N153" s="8">
        <f t="shared" ca="1" si="17"/>
        <v>3</v>
      </c>
      <c r="O153" s="8">
        <f t="shared" si="18"/>
        <v>5</v>
      </c>
      <c r="P153">
        <f t="shared" si="19"/>
        <v>5</v>
      </c>
      <c r="Q153" s="8">
        <f t="shared" ca="1" si="20"/>
        <v>13</v>
      </c>
    </row>
    <row r="154" spans="1:17" x14ac:dyDescent="0.25">
      <c r="A154" t="s">
        <v>338</v>
      </c>
      <c r="B154" s="7">
        <v>43329</v>
      </c>
      <c r="C154" t="s">
        <v>326</v>
      </c>
      <c r="D154" t="s">
        <v>39</v>
      </c>
      <c r="E154" t="s">
        <v>40</v>
      </c>
      <c r="F154">
        <v>1500</v>
      </c>
      <c r="G154">
        <v>-235</v>
      </c>
      <c r="H154">
        <v>47</v>
      </c>
      <c r="I154">
        <f t="shared" si="14"/>
        <v>70500</v>
      </c>
      <c r="J154">
        <f t="shared" si="15"/>
        <v>15.666666666666668</v>
      </c>
      <c r="K154" t="s">
        <v>884</v>
      </c>
      <c r="L154" t="s">
        <v>889</v>
      </c>
      <c r="M154">
        <f t="shared" ca="1" si="16"/>
        <v>1264</v>
      </c>
      <c r="N154" s="8">
        <f t="shared" ca="1" si="17"/>
        <v>3</v>
      </c>
      <c r="O154" s="8">
        <f t="shared" si="18"/>
        <v>5</v>
      </c>
      <c r="P154">
        <f t="shared" si="19"/>
        <v>5</v>
      </c>
      <c r="Q154" s="8">
        <f t="shared" ca="1" si="20"/>
        <v>13</v>
      </c>
    </row>
    <row r="155" spans="1:17" x14ac:dyDescent="0.25">
      <c r="A155" t="s">
        <v>339</v>
      </c>
      <c r="B155" s="7">
        <v>43330</v>
      </c>
      <c r="C155" t="s">
        <v>340</v>
      </c>
      <c r="D155" t="s">
        <v>43</v>
      </c>
      <c r="E155" t="s">
        <v>44</v>
      </c>
      <c r="F155">
        <v>845</v>
      </c>
      <c r="G155">
        <v>-676</v>
      </c>
      <c r="H155">
        <v>31</v>
      </c>
      <c r="I155">
        <f t="shared" si="14"/>
        <v>26195</v>
      </c>
      <c r="J155">
        <f t="shared" si="15"/>
        <v>80</v>
      </c>
      <c r="K155" t="s">
        <v>884</v>
      </c>
      <c r="L155" t="s">
        <v>889</v>
      </c>
      <c r="M155">
        <f t="shared" ca="1" si="16"/>
        <v>1263</v>
      </c>
      <c r="N155" s="8">
        <f t="shared" ca="1" si="17"/>
        <v>3</v>
      </c>
      <c r="O155" s="8">
        <f t="shared" si="18"/>
        <v>5</v>
      </c>
      <c r="P155">
        <f t="shared" si="19"/>
        <v>4</v>
      </c>
      <c r="Q155" s="8">
        <f t="shared" ca="1" si="20"/>
        <v>12</v>
      </c>
    </row>
    <row r="156" spans="1:17" x14ac:dyDescent="0.25">
      <c r="A156" t="s">
        <v>341</v>
      </c>
      <c r="B156" s="7">
        <v>43331</v>
      </c>
      <c r="C156" t="s">
        <v>342</v>
      </c>
      <c r="D156" t="s">
        <v>47</v>
      </c>
      <c r="E156" t="s">
        <v>48</v>
      </c>
      <c r="F156">
        <v>3205</v>
      </c>
      <c r="G156">
        <v>354</v>
      </c>
      <c r="H156">
        <v>28</v>
      </c>
      <c r="I156">
        <f t="shared" si="14"/>
        <v>89740</v>
      </c>
      <c r="J156">
        <f t="shared" si="15"/>
        <v>11.045241809672387</v>
      </c>
      <c r="K156" t="s">
        <v>884</v>
      </c>
      <c r="L156" t="s">
        <v>891</v>
      </c>
      <c r="M156">
        <f t="shared" ca="1" si="16"/>
        <v>1262</v>
      </c>
      <c r="N156" s="8">
        <f t="shared" ca="1" si="17"/>
        <v>3</v>
      </c>
      <c r="O156" s="8">
        <f t="shared" si="18"/>
        <v>5</v>
      </c>
      <c r="P156">
        <f t="shared" si="19"/>
        <v>5</v>
      </c>
      <c r="Q156" s="8">
        <f t="shared" ca="1" si="20"/>
        <v>13</v>
      </c>
    </row>
    <row r="157" spans="1:17" x14ac:dyDescent="0.25">
      <c r="A157" t="s">
        <v>343</v>
      </c>
      <c r="B157" s="7">
        <v>43332</v>
      </c>
      <c r="C157" t="s">
        <v>344</v>
      </c>
      <c r="D157" t="s">
        <v>11</v>
      </c>
      <c r="E157" t="s">
        <v>91</v>
      </c>
      <c r="F157">
        <v>2070</v>
      </c>
      <c r="G157">
        <v>-870</v>
      </c>
      <c r="H157">
        <v>18</v>
      </c>
      <c r="I157">
        <f t="shared" si="14"/>
        <v>37260</v>
      </c>
      <c r="J157">
        <f t="shared" si="15"/>
        <v>42.028985507246375</v>
      </c>
      <c r="K157" t="s">
        <v>886</v>
      </c>
      <c r="L157" t="s">
        <v>898</v>
      </c>
      <c r="M157">
        <f t="shared" ca="1" si="16"/>
        <v>1261</v>
      </c>
      <c r="N157" s="8">
        <f t="shared" ca="1" si="17"/>
        <v>3</v>
      </c>
      <c r="O157" s="8">
        <f t="shared" si="18"/>
        <v>5</v>
      </c>
      <c r="P157">
        <f t="shared" si="19"/>
        <v>5</v>
      </c>
      <c r="Q157" s="8">
        <f t="shared" ca="1" si="20"/>
        <v>13</v>
      </c>
    </row>
    <row r="158" spans="1:17" x14ac:dyDescent="0.25">
      <c r="A158" t="s">
        <v>345</v>
      </c>
      <c r="B158" s="7">
        <v>43333</v>
      </c>
      <c r="C158" t="s">
        <v>346</v>
      </c>
      <c r="D158" t="s">
        <v>15</v>
      </c>
      <c r="E158" t="s">
        <v>94</v>
      </c>
      <c r="F158">
        <v>3912</v>
      </c>
      <c r="G158">
        <v>55</v>
      </c>
      <c r="H158">
        <v>47</v>
      </c>
      <c r="I158">
        <f t="shared" si="14"/>
        <v>183864</v>
      </c>
      <c r="J158">
        <f t="shared" si="15"/>
        <v>1.4059304703476483</v>
      </c>
      <c r="K158" t="s">
        <v>884</v>
      </c>
      <c r="L158" t="s">
        <v>883</v>
      </c>
      <c r="M158">
        <f t="shared" ca="1" si="16"/>
        <v>1260</v>
      </c>
      <c r="N158" s="8">
        <f t="shared" ca="1" si="17"/>
        <v>3</v>
      </c>
      <c r="O158" s="8">
        <f t="shared" si="18"/>
        <v>5</v>
      </c>
      <c r="P158">
        <f t="shared" si="19"/>
        <v>5</v>
      </c>
      <c r="Q158" s="8">
        <f t="shared" ca="1" si="20"/>
        <v>13</v>
      </c>
    </row>
    <row r="159" spans="1:17" x14ac:dyDescent="0.25">
      <c r="A159" t="s">
        <v>347</v>
      </c>
      <c r="B159" s="7">
        <v>43334</v>
      </c>
      <c r="C159" t="s">
        <v>308</v>
      </c>
      <c r="D159" t="s">
        <v>58</v>
      </c>
      <c r="E159" t="s">
        <v>59</v>
      </c>
      <c r="F159">
        <v>8</v>
      </c>
      <c r="G159">
        <v>-2</v>
      </c>
      <c r="H159">
        <v>1</v>
      </c>
      <c r="I159">
        <f t="shared" si="14"/>
        <v>8</v>
      </c>
      <c r="J159">
        <f t="shared" si="15"/>
        <v>25</v>
      </c>
      <c r="K159" t="s">
        <v>884</v>
      </c>
      <c r="L159" t="s">
        <v>890</v>
      </c>
      <c r="M159">
        <f t="shared" ca="1" si="16"/>
        <v>1259</v>
      </c>
      <c r="N159" s="8">
        <f t="shared" ca="1" si="17"/>
        <v>3</v>
      </c>
      <c r="O159" s="8">
        <f t="shared" si="18"/>
        <v>2</v>
      </c>
      <c r="P159">
        <f t="shared" si="19"/>
        <v>2</v>
      </c>
      <c r="Q159" s="8">
        <f t="shared" ca="1" si="20"/>
        <v>7</v>
      </c>
    </row>
    <row r="160" spans="1:17" x14ac:dyDescent="0.25">
      <c r="A160" t="s">
        <v>348</v>
      </c>
      <c r="B160" s="7">
        <v>43335</v>
      </c>
      <c r="C160" t="s">
        <v>349</v>
      </c>
      <c r="D160" t="s">
        <v>62</v>
      </c>
      <c r="E160" t="s">
        <v>63</v>
      </c>
      <c r="F160">
        <v>20</v>
      </c>
      <c r="G160">
        <v>-9</v>
      </c>
      <c r="H160">
        <v>6</v>
      </c>
      <c r="I160">
        <f t="shared" si="14"/>
        <v>120</v>
      </c>
      <c r="J160">
        <f t="shared" si="15"/>
        <v>45</v>
      </c>
      <c r="K160" t="s">
        <v>884</v>
      </c>
      <c r="L160" t="s">
        <v>887</v>
      </c>
      <c r="M160">
        <f t="shared" ca="1" si="16"/>
        <v>1258</v>
      </c>
      <c r="N160" s="8">
        <f t="shared" ca="1" si="17"/>
        <v>3</v>
      </c>
      <c r="O160" s="8">
        <f t="shared" si="18"/>
        <v>3</v>
      </c>
      <c r="P160">
        <f t="shared" si="19"/>
        <v>2</v>
      </c>
      <c r="Q160" s="8">
        <f t="shared" ca="1" si="20"/>
        <v>8</v>
      </c>
    </row>
    <row r="161" spans="1:17" x14ac:dyDescent="0.25">
      <c r="A161" t="s">
        <v>350</v>
      </c>
      <c r="B161" s="7">
        <v>43336</v>
      </c>
      <c r="C161" t="s">
        <v>96</v>
      </c>
      <c r="D161" t="s">
        <v>66</v>
      </c>
      <c r="E161" t="s">
        <v>66</v>
      </c>
      <c r="F161">
        <v>322</v>
      </c>
      <c r="G161">
        <v>-193</v>
      </c>
      <c r="H161">
        <v>5</v>
      </c>
      <c r="I161">
        <f t="shared" si="14"/>
        <v>1610</v>
      </c>
      <c r="J161">
        <f t="shared" si="15"/>
        <v>59.937888198757761</v>
      </c>
      <c r="K161" t="s">
        <v>886</v>
      </c>
      <c r="L161" t="s">
        <v>896</v>
      </c>
      <c r="M161">
        <f t="shared" ca="1" si="16"/>
        <v>1257</v>
      </c>
      <c r="N161" s="8">
        <f t="shared" ca="1" si="17"/>
        <v>3</v>
      </c>
      <c r="O161" s="8">
        <f t="shared" si="18"/>
        <v>3</v>
      </c>
      <c r="P161">
        <f t="shared" si="19"/>
        <v>3</v>
      </c>
      <c r="Q161" s="8">
        <f t="shared" ca="1" si="20"/>
        <v>9</v>
      </c>
    </row>
    <row r="162" spans="1:17" x14ac:dyDescent="0.25">
      <c r="A162" t="s">
        <v>351</v>
      </c>
      <c r="B162" s="7">
        <v>43337</v>
      </c>
      <c r="C162" t="s">
        <v>269</v>
      </c>
      <c r="D162" t="s">
        <v>11</v>
      </c>
      <c r="E162" t="s">
        <v>91</v>
      </c>
      <c r="F162">
        <v>3339</v>
      </c>
      <c r="G162">
        <v>984</v>
      </c>
      <c r="H162">
        <v>28</v>
      </c>
      <c r="I162">
        <f t="shared" si="14"/>
        <v>93492</v>
      </c>
      <c r="J162">
        <f t="shared" si="15"/>
        <v>29.469901168014374</v>
      </c>
      <c r="K162" t="s">
        <v>882</v>
      </c>
      <c r="L162" t="s">
        <v>894</v>
      </c>
      <c r="M162">
        <f t="shared" ca="1" si="16"/>
        <v>1256</v>
      </c>
      <c r="N162" s="8">
        <f t="shared" ca="1" si="17"/>
        <v>3</v>
      </c>
      <c r="O162" s="8">
        <f t="shared" si="18"/>
        <v>5</v>
      </c>
      <c r="P162">
        <f t="shared" si="19"/>
        <v>5</v>
      </c>
      <c r="Q162" s="8">
        <f t="shared" ca="1" si="20"/>
        <v>13</v>
      </c>
    </row>
    <row r="163" spans="1:17" x14ac:dyDescent="0.25">
      <c r="A163" t="s">
        <v>352</v>
      </c>
      <c r="B163" s="7">
        <v>43338</v>
      </c>
      <c r="C163" t="s">
        <v>353</v>
      </c>
      <c r="D163" t="s">
        <v>15</v>
      </c>
      <c r="E163" t="s">
        <v>94</v>
      </c>
      <c r="F163">
        <v>1441</v>
      </c>
      <c r="G163">
        <v>-528</v>
      </c>
      <c r="H163">
        <v>12</v>
      </c>
      <c r="I163">
        <f t="shared" si="14"/>
        <v>17292</v>
      </c>
      <c r="J163">
        <f t="shared" si="15"/>
        <v>36.641221374045799</v>
      </c>
      <c r="K163" t="s">
        <v>886</v>
      </c>
      <c r="L163" t="s">
        <v>893</v>
      </c>
      <c r="M163">
        <f t="shared" ca="1" si="16"/>
        <v>1255</v>
      </c>
      <c r="N163" s="8">
        <f t="shared" ca="1" si="17"/>
        <v>3</v>
      </c>
      <c r="O163" s="8">
        <f t="shared" si="18"/>
        <v>4</v>
      </c>
      <c r="P163">
        <f t="shared" si="19"/>
        <v>5</v>
      </c>
      <c r="Q163" s="8">
        <f t="shared" ca="1" si="20"/>
        <v>12</v>
      </c>
    </row>
    <row r="164" spans="1:17" x14ac:dyDescent="0.25">
      <c r="A164" t="s">
        <v>354</v>
      </c>
      <c r="B164" s="7">
        <v>43339</v>
      </c>
      <c r="C164" t="s">
        <v>355</v>
      </c>
      <c r="D164" t="s">
        <v>7</v>
      </c>
      <c r="E164" t="s">
        <v>8</v>
      </c>
      <c r="F164">
        <v>58</v>
      </c>
      <c r="G164">
        <v>-52</v>
      </c>
      <c r="H164">
        <v>3</v>
      </c>
      <c r="I164">
        <f t="shared" si="14"/>
        <v>174</v>
      </c>
      <c r="J164">
        <f t="shared" si="15"/>
        <v>89.65517241379311</v>
      </c>
      <c r="K164" t="s">
        <v>882</v>
      </c>
      <c r="L164" t="s">
        <v>881</v>
      </c>
      <c r="M164">
        <f t="shared" ca="1" si="16"/>
        <v>1254</v>
      </c>
      <c r="N164" s="8">
        <f t="shared" ca="1" si="17"/>
        <v>3</v>
      </c>
      <c r="O164" s="8">
        <f t="shared" si="18"/>
        <v>2</v>
      </c>
      <c r="P164">
        <f t="shared" si="19"/>
        <v>2</v>
      </c>
      <c r="Q164" s="8">
        <f t="shared" ca="1" si="20"/>
        <v>7</v>
      </c>
    </row>
    <row r="165" spans="1:17" x14ac:dyDescent="0.25">
      <c r="A165" t="s">
        <v>356</v>
      </c>
      <c r="B165" s="7">
        <v>43340</v>
      </c>
      <c r="C165" t="s">
        <v>357</v>
      </c>
      <c r="D165" t="s">
        <v>11</v>
      </c>
      <c r="E165" t="s">
        <v>12</v>
      </c>
      <c r="F165">
        <v>934</v>
      </c>
      <c r="G165">
        <v>-134</v>
      </c>
      <c r="H165">
        <v>11</v>
      </c>
      <c r="I165">
        <f t="shared" si="14"/>
        <v>10274</v>
      </c>
      <c r="J165">
        <f t="shared" si="15"/>
        <v>14.346895074946467</v>
      </c>
      <c r="K165" t="s">
        <v>884</v>
      </c>
      <c r="L165" t="s">
        <v>892</v>
      </c>
      <c r="M165">
        <f t="shared" ca="1" si="16"/>
        <v>1253</v>
      </c>
      <c r="N165" s="8">
        <f t="shared" ca="1" si="17"/>
        <v>3</v>
      </c>
      <c r="O165" s="8">
        <f t="shared" si="18"/>
        <v>4</v>
      </c>
      <c r="P165">
        <f t="shared" si="19"/>
        <v>4</v>
      </c>
      <c r="Q165" s="8">
        <f t="shared" ca="1" si="20"/>
        <v>11</v>
      </c>
    </row>
    <row r="166" spans="1:17" x14ac:dyDescent="0.25">
      <c r="A166" t="s">
        <v>358</v>
      </c>
      <c r="B166" s="7">
        <v>43341</v>
      </c>
      <c r="C166" t="s">
        <v>359</v>
      </c>
      <c r="D166" t="s">
        <v>15</v>
      </c>
      <c r="E166" t="s">
        <v>16</v>
      </c>
      <c r="F166">
        <v>139</v>
      </c>
      <c r="G166">
        <v>14</v>
      </c>
      <c r="H166">
        <v>3</v>
      </c>
      <c r="I166">
        <f t="shared" si="14"/>
        <v>417</v>
      </c>
      <c r="J166">
        <f t="shared" si="15"/>
        <v>10.071942446043165</v>
      </c>
      <c r="K166" t="s">
        <v>884</v>
      </c>
      <c r="L166" t="s">
        <v>890</v>
      </c>
      <c r="M166">
        <f t="shared" ca="1" si="16"/>
        <v>1252</v>
      </c>
      <c r="N166" s="8">
        <f t="shared" ca="1" si="17"/>
        <v>3</v>
      </c>
      <c r="O166" s="8">
        <f t="shared" si="18"/>
        <v>2</v>
      </c>
      <c r="P166">
        <f t="shared" si="19"/>
        <v>3</v>
      </c>
      <c r="Q166" s="8">
        <f t="shared" ca="1" si="20"/>
        <v>8</v>
      </c>
    </row>
    <row r="167" spans="1:17" x14ac:dyDescent="0.25">
      <c r="A167" t="s">
        <v>360</v>
      </c>
      <c r="B167" s="7">
        <v>43342</v>
      </c>
      <c r="C167" t="s">
        <v>269</v>
      </c>
      <c r="D167" t="s">
        <v>19</v>
      </c>
      <c r="E167" t="s">
        <v>20</v>
      </c>
      <c r="F167">
        <v>220</v>
      </c>
      <c r="G167">
        <v>-19</v>
      </c>
      <c r="H167">
        <v>2</v>
      </c>
      <c r="I167">
        <f t="shared" si="14"/>
        <v>440</v>
      </c>
      <c r="J167">
        <f t="shared" si="15"/>
        <v>8.6363636363636367</v>
      </c>
      <c r="K167" t="s">
        <v>884</v>
      </c>
      <c r="L167" t="s">
        <v>891</v>
      </c>
      <c r="M167">
        <f t="shared" ca="1" si="16"/>
        <v>1251</v>
      </c>
      <c r="N167" s="8">
        <f t="shared" ca="1" si="17"/>
        <v>3</v>
      </c>
      <c r="O167" s="8">
        <f t="shared" si="18"/>
        <v>2</v>
      </c>
      <c r="P167">
        <f t="shared" si="19"/>
        <v>3</v>
      </c>
      <c r="Q167" s="8">
        <f t="shared" ca="1" si="20"/>
        <v>8</v>
      </c>
    </row>
    <row r="168" spans="1:17" x14ac:dyDescent="0.25">
      <c r="A168" t="s">
        <v>361</v>
      </c>
      <c r="B168" s="7">
        <v>43343</v>
      </c>
      <c r="C168" t="s">
        <v>362</v>
      </c>
      <c r="D168" t="s">
        <v>23</v>
      </c>
      <c r="E168" t="s">
        <v>24</v>
      </c>
      <c r="F168">
        <v>459</v>
      </c>
      <c r="G168">
        <v>-121</v>
      </c>
      <c r="H168">
        <v>12</v>
      </c>
      <c r="I168">
        <f t="shared" si="14"/>
        <v>5508</v>
      </c>
      <c r="J168">
        <f t="shared" si="15"/>
        <v>26.361655773420477</v>
      </c>
      <c r="K168" t="s">
        <v>886</v>
      </c>
      <c r="L168" t="s">
        <v>893</v>
      </c>
      <c r="M168">
        <f t="shared" ca="1" si="16"/>
        <v>1251</v>
      </c>
      <c r="N168" s="8">
        <f t="shared" ca="1" si="17"/>
        <v>3</v>
      </c>
      <c r="O168" s="8">
        <f t="shared" si="18"/>
        <v>4</v>
      </c>
      <c r="P168">
        <f t="shared" si="19"/>
        <v>4</v>
      </c>
      <c r="Q168" s="8">
        <f t="shared" ca="1" si="20"/>
        <v>11</v>
      </c>
    </row>
    <row r="169" spans="1:17" x14ac:dyDescent="0.25">
      <c r="A169" t="s">
        <v>363</v>
      </c>
      <c r="B169" s="7">
        <v>43344</v>
      </c>
      <c r="C169" t="s">
        <v>364</v>
      </c>
      <c r="D169" t="s">
        <v>27</v>
      </c>
      <c r="E169" t="s">
        <v>28</v>
      </c>
      <c r="F169">
        <v>1582</v>
      </c>
      <c r="G169">
        <v>-443</v>
      </c>
      <c r="H169">
        <v>6</v>
      </c>
      <c r="I169">
        <f t="shared" si="14"/>
        <v>9492</v>
      </c>
      <c r="J169">
        <f t="shared" si="15"/>
        <v>28.00252844500632</v>
      </c>
      <c r="K169" t="s">
        <v>884</v>
      </c>
      <c r="L169" t="s">
        <v>899</v>
      </c>
      <c r="M169">
        <f t="shared" ca="1" si="16"/>
        <v>1250</v>
      </c>
      <c r="N169" s="8">
        <f t="shared" ca="1" si="17"/>
        <v>3</v>
      </c>
      <c r="O169" s="8">
        <f t="shared" si="18"/>
        <v>3</v>
      </c>
      <c r="P169">
        <f t="shared" si="19"/>
        <v>5</v>
      </c>
      <c r="Q169" s="8">
        <f t="shared" ca="1" si="20"/>
        <v>11</v>
      </c>
    </row>
    <row r="170" spans="1:17" x14ac:dyDescent="0.25">
      <c r="A170" t="s">
        <v>365</v>
      </c>
      <c r="B170" s="7">
        <v>43345</v>
      </c>
      <c r="C170" t="s">
        <v>366</v>
      </c>
      <c r="D170" t="s">
        <v>11</v>
      </c>
      <c r="E170" t="s">
        <v>91</v>
      </c>
      <c r="F170">
        <v>355</v>
      </c>
      <c r="G170">
        <v>-4</v>
      </c>
      <c r="H170">
        <v>2</v>
      </c>
      <c r="I170">
        <f t="shared" si="14"/>
        <v>710</v>
      </c>
      <c r="J170">
        <f t="shared" si="15"/>
        <v>1.1267605633802817</v>
      </c>
      <c r="K170" t="s">
        <v>884</v>
      </c>
      <c r="L170" t="s">
        <v>891</v>
      </c>
      <c r="M170">
        <f t="shared" ca="1" si="16"/>
        <v>1249</v>
      </c>
      <c r="N170" s="8">
        <f t="shared" ca="1" si="17"/>
        <v>3</v>
      </c>
      <c r="O170" s="8">
        <f t="shared" si="18"/>
        <v>2</v>
      </c>
      <c r="P170">
        <f t="shared" si="19"/>
        <v>3</v>
      </c>
      <c r="Q170" s="8">
        <f t="shared" ca="1" si="20"/>
        <v>8</v>
      </c>
    </row>
    <row r="171" spans="1:17" x14ac:dyDescent="0.25">
      <c r="A171" t="s">
        <v>367</v>
      </c>
      <c r="B171" s="7">
        <v>43345</v>
      </c>
      <c r="C171" t="s">
        <v>259</v>
      </c>
      <c r="D171" t="s">
        <v>15</v>
      </c>
      <c r="E171" t="s">
        <v>94</v>
      </c>
      <c r="F171">
        <v>1071</v>
      </c>
      <c r="G171">
        <v>48</v>
      </c>
      <c r="H171">
        <v>18</v>
      </c>
      <c r="I171">
        <f t="shared" si="14"/>
        <v>19278</v>
      </c>
      <c r="J171">
        <f t="shared" si="15"/>
        <v>4.4817927170868348</v>
      </c>
      <c r="K171" t="s">
        <v>882</v>
      </c>
      <c r="L171" t="s">
        <v>894</v>
      </c>
      <c r="M171">
        <f t="shared" ca="1" si="16"/>
        <v>1249</v>
      </c>
      <c r="N171" s="8">
        <f t="shared" ca="1" si="17"/>
        <v>3</v>
      </c>
      <c r="O171" s="8">
        <f t="shared" si="18"/>
        <v>5</v>
      </c>
      <c r="P171">
        <f t="shared" si="19"/>
        <v>4</v>
      </c>
      <c r="Q171" s="8">
        <f t="shared" ca="1" si="20"/>
        <v>12</v>
      </c>
    </row>
    <row r="172" spans="1:17" x14ac:dyDescent="0.25">
      <c r="A172" t="s">
        <v>368</v>
      </c>
      <c r="B172" s="7">
        <v>43345</v>
      </c>
      <c r="C172" t="s">
        <v>369</v>
      </c>
      <c r="D172" t="s">
        <v>39</v>
      </c>
      <c r="E172" t="s">
        <v>40</v>
      </c>
      <c r="F172">
        <v>148</v>
      </c>
      <c r="G172">
        <v>59</v>
      </c>
      <c r="H172">
        <v>3</v>
      </c>
      <c r="I172">
        <f t="shared" si="14"/>
        <v>444</v>
      </c>
      <c r="J172">
        <f t="shared" si="15"/>
        <v>39.864864864864863</v>
      </c>
      <c r="K172" t="s">
        <v>884</v>
      </c>
      <c r="L172" t="s">
        <v>887</v>
      </c>
      <c r="M172">
        <f t="shared" ca="1" si="16"/>
        <v>1249</v>
      </c>
      <c r="N172" s="8">
        <f t="shared" ca="1" si="17"/>
        <v>3</v>
      </c>
      <c r="O172" s="8">
        <f t="shared" si="18"/>
        <v>2</v>
      </c>
      <c r="P172">
        <f t="shared" si="19"/>
        <v>3</v>
      </c>
      <c r="Q172" s="8">
        <f t="shared" ca="1" si="20"/>
        <v>8</v>
      </c>
    </row>
    <row r="173" spans="1:17" x14ac:dyDescent="0.25">
      <c r="A173" t="s">
        <v>370</v>
      </c>
      <c r="B173" s="7">
        <v>43345</v>
      </c>
      <c r="C173" t="s">
        <v>371</v>
      </c>
      <c r="D173" t="s">
        <v>43</v>
      </c>
      <c r="E173" t="s">
        <v>44</v>
      </c>
      <c r="F173">
        <v>1183</v>
      </c>
      <c r="G173">
        <v>106</v>
      </c>
      <c r="H173">
        <v>4</v>
      </c>
      <c r="I173">
        <f t="shared" si="14"/>
        <v>4732</v>
      </c>
      <c r="J173">
        <f t="shared" si="15"/>
        <v>8.9602704987320365</v>
      </c>
      <c r="K173" t="s">
        <v>886</v>
      </c>
      <c r="L173" t="s">
        <v>896</v>
      </c>
      <c r="M173">
        <f t="shared" ca="1" si="16"/>
        <v>1249</v>
      </c>
      <c r="N173" s="8">
        <f t="shared" ca="1" si="17"/>
        <v>3</v>
      </c>
      <c r="O173" s="8">
        <f t="shared" si="18"/>
        <v>3</v>
      </c>
      <c r="P173">
        <f t="shared" si="19"/>
        <v>4</v>
      </c>
      <c r="Q173" s="8">
        <f t="shared" ca="1" si="20"/>
        <v>10</v>
      </c>
    </row>
    <row r="174" spans="1:17" x14ac:dyDescent="0.25">
      <c r="A174" t="s">
        <v>372</v>
      </c>
      <c r="B174" s="7">
        <v>43349</v>
      </c>
      <c r="C174" t="s">
        <v>190</v>
      </c>
      <c r="D174" t="s">
        <v>47</v>
      </c>
      <c r="E174" t="s">
        <v>48</v>
      </c>
      <c r="F174">
        <v>790</v>
      </c>
      <c r="G174">
        <v>-257</v>
      </c>
      <c r="H174">
        <v>14</v>
      </c>
      <c r="I174">
        <f t="shared" si="14"/>
        <v>11060</v>
      </c>
      <c r="J174">
        <f t="shared" si="15"/>
        <v>32.531645569620252</v>
      </c>
      <c r="K174" t="s">
        <v>882</v>
      </c>
      <c r="L174" t="s">
        <v>881</v>
      </c>
      <c r="M174">
        <f t="shared" ca="1" si="16"/>
        <v>1245</v>
      </c>
      <c r="N174" s="8">
        <f t="shared" ca="1" si="17"/>
        <v>3</v>
      </c>
      <c r="O174" s="8">
        <f t="shared" si="18"/>
        <v>4</v>
      </c>
      <c r="P174">
        <f t="shared" si="19"/>
        <v>4</v>
      </c>
      <c r="Q174" s="8">
        <f t="shared" ca="1" si="20"/>
        <v>11</v>
      </c>
    </row>
    <row r="175" spans="1:17" x14ac:dyDescent="0.25">
      <c r="A175" t="s">
        <v>373</v>
      </c>
      <c r="B175" s="7">
        <v>43350</v>
      </c>
      <c r="C175" t="s">
        <v>374</v>
      </c>
      <c r="D175" t="s">
        <v>51</v>
      </c>
      <c r="E175" t="s">
        <v>52</v>
      </c>
      <c r="F175">
        <v>38</v>
      </c>
      <c r="G175">
        <v>-6</v>
      </c>
      <c r="H175">
        <v>2</v>
      </c>
      <c r="I175">
        <f t="shared" si="14"/>
        <v>76</v>
      </c>
      <c r="J175">
        <f t="shared" si="15"/>
        <v>15.789473684210526</v>
      </c>
      <c r="K175" t="s">
        <v>882</v>
      </c>
      <c r="L175" t="s">
        <v>897</v>
      </c>
      <c r="M175">
        <f t="shared" ca="1" si="16"/>
        <v>1244</v>
      </c>
      <c r="N175" s="8">
        <f t="shared" ca="1" si="17"/>
        <v>3</v>
      </c>
      <c r="O175" s="8">
        <f t="shared" si="18"/>
        <v>2</v>
      </c>
      <c r="P175">
        <f t="shared" si="19"/>
        <v>2</v>
      </c>
      <c r="Q175" s="8">
        <f t="shared" ca="1" si="20"/>
        <v>7</v>
      </c>
    </row>
    <row r="176" spans="1:17" x14ac:dyDescent="0.25">
      <c r="A176" t="s">
        <v>375</v>
      </c>
      <c r="B176" s="7">
        <v>43351</v>
      </c>
      <c r="C176" t="s">
        <v>376</v>
      </c>
      <c r="D176" t="s">
        <v>55</v>
      </c>
      <c r="E176" t="s">
        <v>52</v>
      </c>
      <c r="F176">
        <v>50</v>
      </c>
      <c r="G176">
        <v>-17</v>
      </c>
      <c r="H176">
        <v>2</v>
      </c>
      <c r="I176">
        <f t="shared" si="14"/>
        <v>100</v>
      </c>
      <c r="J176">
        <f t="shared" si="15"/>
        <v>34</v>
      </c>
      <c r="K176" t="s">
        <v>884</v>
      </c>
      <c r="L176" t="s">
        <v>890</v>
      </c>
      <c r="M176">
        <f t="shared" ca="1" si="16"/>
        <v>1243</v>
      </c>
      <c r="N176" s="8">
        <f t="shared" ca="1" si="17"/>
        <v>3</v>
      </c>
      <c r="O176" s="8">
        <f t="shared" si="18"/>
        <v>2</v>
      </c>
      <c r="P176">
        <f t="shared" si="19"/>
        <v>2</v>
      </c>
      <c r="Q176" s="8">
        <f t="shared" ca="1" si="20"/>
        <v>7</v>
      </c>
    </row>
    <row r="177" spans="1:17" x14ac:dyDescent="0.25">
      <c r="A177" t="s">
        <v>377</v>
      </c>
      <c r="B177" s="7">
        <v>43352</v>
      </c>
      <c r="C177" t="s">
        <v>378</v>
      </c>
      <c r="D177" t="s">
        <v>11</v>
      </c>
      <c r="E177" t="s">
        <v>91</v>
      </c>
      <c r="F177">
        <v>47</v>
      </c>
      <c r="G177">
        <v>-20</v>
      </c>
      <c r="H177">
        <v>2</v>
      </c>
      <c r="I177">
        <f t="shared" si="14"/>
        <v>94</v>
      </c>
      <c r="J177">
        <f t="shared" si="15"/>
        <v>42.553191489361701</v>
      </c>
      <c r="K177" t="s">
        <v>884</v>
      </c>
      <c r="L177" t="s">
        <v>889</v>
      </c>
      <c r="M177">
        <f t="shared" ca="1" si="16"/>
        <v>1242</v>
      </c>
      <c r="N177" s="8">
        <f t="shared" ca="1" si="17"/>
        <v>3</v>
      </c>
      <c r="O177" s="8">
        <f t="shared" si="18"/>
        <v>2</v>
      </c>
      <c r="P177">
        <f t="shared" si="19"/>
        <v>2</v>
      </c>
      <c r="Q177" s="8">
        <f t="shared" ca="1" si="20"/>
        <v>7</v>
      </c>
    </row>
    <row r="178" spans="1:17" x14ac:dyDescent="0.25">
      <c r="A178" t="s">
        <v>379</v>
      </c>
      <c r="B178" s="7">
        <v>43353</v>
      </c>
      <c r="C178" t="s">
        <v>380</v>
      </c>
      <c r="D178" t="s">
        <v>15</v>
      </c>
      <c r="E178" t="s">
        <v>94</v>
      </c>
      <c r="F178">
        <v>1382</v>
      </c>
      <c r="G178">
        <v>-159</v>
      </c>
      <c r="H178">
        <v>25</v>
      </c>
      <c r="I178">
        <f t="shared" si="14"/>
        <v>34550</v>
      </c>
      <c r="J178">
        <f t="shared" si="15"/>
        <v>11.50506512301013</v>
      </c>
      <c r="K178" t="s">
        <v>886</v>
      </c>
      <c r="L178" t="s">
        <v>885</v>
      </c>
      <c r="M178">
        <f t="shared" ca="1" si="16"/>
        <v>1241</v>
      </c>
      <c r="N178" s="8">
        <f t="shared" ca="1" si="17"/>
        <v>3</v>
      </c>
      <c r="O178" s="8">
        <f t="shared" si="18"/>
        <v>5</v>
      </c>
      <c r="P178">
        <f t="shared" si="19"/>
        <v>5</v>
      </c>
      <c r="Q178" s="8">
        <f t="shared" ca="1" si="20"/>
        <v>13</v>
      </c>
    </row>
    <row r="179" spans="1:17" x14ac:dyDescent="0.25">
      <c r="A179" t="s">
        <v>381</v>
      </c>
      <c r="B179" s="7">
        <v>43354</v>
      </c>
      <c r="C179" t="s">
        <v>269</v>
      </c>
      <c r="D179" t="s">
        <v>11</v>
      </c>
      <c r="E179" t="s">
        <v>91</v>
      </c>
      <c r="F179">
        <v>3272</v>
      </c>
      <c r="G179">
        <v>-553</v>
      </c>
      <c r="H179">
        <v>21</v>
      </c>
      <c r="I179">
        <f t="shared" si="14"/>
        <v>68712</v>
      </c>
      <c r="J179">
        <f t="shared" si="15"/>
        <v>16.900977995110026</v>
      </c>
      <c r="K179" t="s">
        <v>886</v>
      </c>
      <c r="L179" t="s">
        <v>896</v>
      </c>
      <c r="M179">
        <f t="shared" ca="1" si="16"/>
        <v>1240</v>
      </c>
      <c r="N179" s="8">
        <f t="shared" ca="1" si="17"/>
        <v>3</v>
      </c>
      <c r="O179" s="8">
        <f t="shared" si="18"/>
        <v>5</v>
      </c>
      <c r="P179">
        <f t="shared" si="19"/>
        <v>5</v>
      </c>
      <c r="Q179" s="8">
        <f t="shared" ca="1" si="20"/>
        <v>13</v>
      </c>
    </row>
    <row r="180" spans="1:17" x14ac:dyDescent="0.25">
      <c r="A180" t="s">
        <v>382</v>
      </c>
      <c r="B180" s="7">
        <v>43355</v>
      </c>
      <c r="C180" t="s">
        <v>383</v>
      </c>
      <c r="D180" t="s">
        <v>15</v>
      </c>
      <c r="E180" t="s">
        <v>94</v>
      </c>
      <c r="F180">
        <v>1361</v>
      </c>
      <c r="G180">
        <v>-980</v>
      </c>
      <c r="H180">
        <v>3</v>
      </c>
      <c r="I180">
        <f t="shared" si="14"/>
        <v>4083</v>
      </c>
      <c r="J180">
        <f t="shared" si="15"/>
        <v>72.005878030859662</v>
      </c>
      <c r="K180" t="s">
        <v>882</v>
      </c>
      <c r="L180" t="s">
        <v>900</v>
      </c>
      <c r="M180">
        <f t="shared" ca="1" si="16"/>
        <v>1239</v>
      </c>
      <c r="N180" s="8">
        <f t="shared" ca="1" si="17"/>
        <v>3</v>
      </c>
      <c r="O180" s="8">
        <f t="shared" si="18"/>
        <v>2</v>
      </c>
      <c r="P180">
        <f t="shared" si="19"/>
        <v>5</v>
      </c>
      <c r="Q180" s="8">
        <f t="shared" ca="1" si="20"/>
        <v>10</v>
      </c>
    </row>
    <row r="181" spans="1:17" x14ac:dyDescent="0.25">
      <c r="A181" t="s">
        <v>384</v>
      </c>
      <c r="B181" s="7">
        <v>43356</v>
      </c>
      <c r="C181" t="s">
        <v>385</v>
      </c>
      <c r="D181" t="s">
        <v>73</v>
      </c>
      <c r="E181" t="s">
        <v>74</v>
      </c>
      <c r="F181">
        <v>137</v>
      </c>
      <c r="G181">
        <v>-41</v>
      </c>
      <c r="H181">
        <v>3</v>
      </c>
      <c r="I181">
        <f t="shared" si="14"/>
        <v>411</v>
      </c>
      <c r="J181">
        <f t="shared" si="15"/>
        <v>29.927007299270077</v>
      </c>
      <c r="K181" t="s">
        <v>886</v>
      </c>
      <c r="L181" t="s">
        <v>898</v>
      </c>
      <c r="M181">
        <f t="shared" ca="1" si="16"/>
        <v>1238</v>
      </c>
      <c r="N181" s="8">
        <f t="shared" ca="1" si="17"/>
        <v>3</v>
      </c>
      <c r="O181" s="8">
        <f t="shared" si="18"/>
        <v>2</v>
      </c>
      <c r="P181">
        <f t="shared" si="19"/>
        <v>3</v>
      </c>
      <c r="Q181" s="8">
        <f t="shared" ca="1" si="20"/>
        <v>8</v>
      </c>
    </row>
    <row r="182" spans="1:17" x14ac:dyDescent="0.25">
      <c r="A182" t="s">
        <v>386</v>
      </c>
      <c r="B182" s="7">
        <v>43357</v>
      </c>
      <c r="C182" t="s">
        <v>387</v>
      </c>
      <c r="D182" t="s">
        <v>7</v>
      </c>
      <c r="E182" t="s">
        <v>8</v>
      </c>
      <c r="F182">
        <v>1511</v>
      </c>
      <c r="G182">
        <v>-900</v>
      </c>
      <c r="H182">
        <v>28</v>
      </c>
      <c r="I182">
        <f t="shared" si="14"/>
        <v>42308</v>
      </c>
      <c r="J182">
        <f t="shared" si="15"/>
        <v>59.563203176704171</v>
      </c>
      <c r="K182" t="s">
        <v>884</v>
      </c>
      <c r="L182" t="s">
        <v>887</v>
      </c>
      <c r="M182">
        <f t="shared" ca="1" si="16"/>
        <v>1237</v>
      </c>
      <c r="N182" s="8">
        <f t="shared" ca="1" si="17"/>
        <v>3</v>
      </c>
      <c r="O182" s="8">
        <f t="shared" si="18"/>
        <v>5</v>
      </c>
      <c r="P182">
        <f t="shared" si="19"/>
        <v>5</v>
      </c>
      <c r="Q182" s="8">
        <f t="shared" ca="1" si="20"/>
        <v>13</v>
      </c>
    </row>
    <row r="183" spans="1:17" x14ac:dyDescent="0.25">
      <c r="A183" t="s">
        <v>388</v>
      </c>
      <c r="B183" s="7">
        <v>43358</v>
      </c>
      <c r="C183" t="s">
        <v>200</v>
      </c>
      <c r="D183" t="s">
        <v>11</v>
      </c>
      <c r="E183" t="s">
        <v>91</v>
      </c>
      <c r="F183">
        <v>335</v>
      </c>
      <c r="G183">
        <v>-22</v>
      </c>
      <c r="H183">
        <v>7</v>
      </c>
      <c r="I183">
        <f t="shared" si="14"/>
        <v>2345</v>
      </c>
      <c r="J183">
        <f t="shared" si="15"/>
        <v>6.567164179104477</v>
      </c>
      <c r="K183" t="s">
        <v>882</v>
      </c>
      <c r="L183" t="s">
        <v>881</v>
      </c>
      <c r="M183">
        <f t="shared" ca="1" si="16"/>
        <v>1236</v>
      </c>
      <c r="N183" s="8">
        <f t="shared" ca="1" si="17"/>
        <v>3</v>
      </c>
      <c r="O183" s="8">
        <f t="shared" si="18"/>
        <v>3</v>
      </c>
      <c r="P183">
        <f t="shared" si="19"/>
        <v>3</v>
      </c>
      <c r="Q183" s="8">
        <f t="shared" ca="1" si="20"/>
        <v>9</v>
      </c>
    </row>
    <row r="184" spans="1:17" x14ac:dyDescent="0.25">
      <c r="A184" t="s">
        <v>389</v>
      </c>
      <c r="B184" s="7">
        <v>43358</v>
      </c>
      <c r="C184" t="s">
        <v>390</v>
      </c>
      <c r="D184" t="s">
        <v>15</v>
      </c>
      <c r="E184" t="s">
        <v>94</v>
      </c>
      <c r="F184">
        <v>135</v>
      </c>
      <c r="G184">
        <v>-42</v>
      </c>
      <c r="H184">
        <v>14</v>
      </c>
      <c r="I184">
        <f t="shared" si="14"/>
        <v>1890</v>
      </c>
      <c r="J184">
        <f t="shared" si="15"/>
        <v>31.111111111111111</v>
      </c>
      <c r="K184" t="s">
        <v>884</v>
      </c>
      <c r="L184" t="s">
        <v>890</v>
      </c>
      <c r="M184">
        <f t="shared" ca="1" si="16"/>
        <v>1236</v>
      </c>
      <c r="N184" s="8">
        <f t="shared" ca="1" si="17"/>
        <v>3</v>
      </c>
      <c r="O184" s="8">
        <f t="shared" si="18"/>
        <v>4</v>
      </c>
      <c r="P184">
        <f t="shared" si="19"/>
        <v>3</v>
      </c>
      <c r="Q184" s="8">
        <f t="shared" ca="1" si="20"/>
        <v>10</v>
      </c>
    </row>
    <row r="185" spans="1:17" x14ac:dyDescent="0.25">
      <c r="A185" t="s">
        <v>391</v>
      </c>
      <c r="B185" s="7">
        <v>43358</v>
      </c>
      <c r="C185" t="s">
        <v>392</v>
      </c>
      <c r="D185" t="s">
        <v>19</v>
      </c>
      <c r="E185" t="s">
        <v>20</v>
      </c>
      <c r="F185">
        <v>15</v>
      </c>
      <c r="G185">
        <v>4</v>
      </c>
      <c r="H185">
        <v>1</v>
      </c>
      <c r="I185">
        <f t="shared" si="14"/>
        <v>15</v>
      </c>
      <c r="J185">
        <f t="shared" si="15"/>
        <v>26.666666666666668</v>
      </c>
      <c r="K185" t="s">
        <v>884</v>
      </c>
      <c r="L185" t="s">
        <v>887</v>
      </c>
      <c r="M185">
        <f t="shared" ca="1" si="16"/>
        <v>1236</v>
      </c>
      <c r="N185" s="8">
        <f t="shared" ca="1" si="17"/>
        <v>3</v>
      </c>
      <c r="O185" s="8">
        <f t="shared" si="18"/>
        <v>2</v>
      </c>
      <c r="P185">
        <f t="shared" si="19"/>
        <v>2</v>
      </c>
      <c r="Q185" s="8">
        <f t="shared" ca="1" si="20"/>
        <v>7</v>
      </c>
    </row>
    <row r="186" spans="1:17" x14ac:dyDescent="0.25">
      <c r="A186" t="s">
        <v>393</v>
      </c>
      <c r="B186" s="7">
        <v>43358</v>
      </c>
      <c r="C186" t="s">
        <v>310</v>
      </c>
      <c r="D186" t="s">
        <v>23</v>
      </c>
      <c r="E186" t="s">
        <v>24</v>
      </c>
      <c r="F186">
        <v>858</v>
      </c>
      <c r="G186">
        <v>121</v>
      </c>
      <c r="H186">
        <v>11</v>
      </c>
      <c r="I186">
        <f t="shared" si="14"/>
        <v>9438</v>
      </c>
      <c r="J186">
        <f t="shared" si="15"/>
        <v>14.102564102564102</v>
      </c>
      <c r="K186" t="s">
        <v>884</v>
      </c>
      <c r="L186" t="s">
        <v>891</v>
      </c>
      <c r="M186">
        <f t="shared" ca="1" si="16"/>
        <v>1236</v>
      </c>
      <c r="N186" s="8">
        <f t="shared" ca="1" si="17"/>
        <v>3</v>
      </c>
      <c r="O186" s="8">
        <f t="shared" si="18"/>
        <v>4</v>
      </c>
      <c r="P186">
        <f t="shared" si="19"/>
        <v>4</v>
      </c>
      <c r="Q186" s="8">
        <f t="shared" ca="1" si="20"/>
        <v>11</v>
      </c>
    </row>
    <row r="187" spans="1:17" x14ac:dyDescent="0.25">
      <c r="A187" t="s">
        <v>394</v>
      </c>
      <c r="B187" s="7">
        <v>43362</v>
      </c>
      <c r="C187" t="s">
        <v>395</v>
      </c>
      <c r="D187" t="s">
        <v>27</v>
      </c>
      <c r="E187" t="s">
        <v>28</v>
      </c>
      <c r="F187">
        <v>2538</v>
      </c>
      <c r="G187">
        <v>196</v>
      </c>
      <c r="H187">
        <v>14</v>
      </c>
      <c r="I187">
        <f t="shared" si="14"/>
        <v>35532</v>
      </c>
      <c r="J187">
        <f t="shared" si="15"/>
        <v>7.7226162332545307</v>
      </c>
      <c r="K187" t="s">
        <v>882</v>
      </c>
      <c r="L187" t="s">
        <v>894</v>
      </c>
      <c r="M187">
        <f t="shared" ca="1" si="16"/>
        <v>1232</v>
      </c>
      <c r="N187" s="8">
        <f t="shared" ca="1" si="17"/>
        <v>3</v>
      </c>
      <c r="O187" s="8">
        <f t="shared" si="18"/>
        <v>4</v>
      </c>
      <c r="P187">
        <f t="shared" si="19"/>
        <v>5</v>
      </c>
      <c r="Q187" s="8">
        <f t="shared" ca="1" si="20"/>
        <v>12</v>
      </c>
    </row>
    <row r="188" spans="1:17" x14ac:dyDescent="0.25">
      <c r="A188" t="s">
        <v>396</v>
      </c>
      <c r="B188" s="7">
        <v>43363</v>
      </c>
      <c r="C188" t="s">
        <v>397</v>
      </c>
      <c r="D188" t="s">
        <v>31</v>
      </c>
      <c r="E188" t="s">
        <v>32</v>
      </c>
      <c r="F188">
        <v>965</v>
      </c>
      <c r="G188">
        <v>-320</v>
      </c>
      <c r="H188">
        <v>22</v>
      </c>
      <c r="I188">
        <f t="shared" si="14"/>
        <v>21230</v>
      </c>
      <c r="J188">
        <f t="shared" si="15"/>
        <v>33.160621761658035</v>
      </c>
      <c r="K188" t="s">
        <v>884</v>
      </c>
      <c r="L188" t="s">
        <v>891</v>
      </c>
      <c r="M188">
        <f t="shared" ca="1" si="16"/>
        <v>1231</v>
      </c>
      <c r="N188" s="8">
        <f t="shared" ca="1" si="17"/>
        <v>3</v>
      </c>
      <c r="O188" s="8">
        <f t="shared" si="18"/>
        <v>5</v>
      </c>
      <c r="P188">
        <f t="shared" si="19"/>
        <v>4</v>
      </c>
      <c r="Q188" s="8">
        <f t="shared" ca="1" si="20"/>
        <v>12</v>
      </c>
    </row>
    <row r="189" spans="1:17" x14ac:dyDescent="0.25">
      <c r="A189" t="s">
        <v>398</v>
      </c>
      <c r="B189" s="7">
        <v>43364</v>
      </c>
      <c r="C189" t="s">
        <v>399</v>
      </c>
      <c r="D189" t="s">
        <v>35</v>
      </c>
      <c r="E189" t="s">
        <v>36</v>
      </c>
      <c r="F189">
        <v>12</v>
      </c>
      <c r="G189">
        <v>3</v>
      </c>
      <c r="H189">
        <v>1</v>
      </c>
      <c r="I189">
        <f t="shared" si="14"/>
        <v>12</v>
      </c>
      <c r="J189">
        <f t="shared" si="15"/>
        <v>25</v>
      </c>
      <c r="K189" t="s">
        <v>884</v>
      </c>
      <c r="L189" t="s">
        <v>890</v>
      </c>
      <c r="M189">
        <f t="shared" ca="1" si="16"/>
        <v>1230</v>
      </c>
      <c r="N189" s="8">
        <f t="shared" ca="1" si="17"/>
        <v>3</v>
      </c>
      <c r="O189" s="8">
        <f t="shared" si="18"/>
        <v>2</v>
      </c>
      <c r="P189">
        <f t="shared" si="19"/>
        <v>2</v>
      </c>
      <c r="Q189" s="8">
        <f t="shared" ca="1" si="20"/>
        <v>7</v>
      </c>
    </row>
    <row r="190" spans="1:17" x14ac:dyDescent="0.25">
      <c r="A190" t="s">
        <v>400</v>
      </c>
      <c r="B190" s="7">
        <v>43365</v>
      </c>
      <c r="C190" t="s">
        <v>340</v>
      </c>
      <c r="D190" t="s">
        <v>39</v>
      </c>
      <c r="E190" t="s">
        <v>40</v>
      </c>
      <c r="F190">
        <v>410</v>
      </c>
      <c r="G190">
        <v>-99</v>
      </c>
      <c r="H190">
        <v>15</v>
      </c>
      <c r="I190">
        <f t="shared" si="14"/>
        <v>6150</v>
      </c>
      <c r="J190">
        <f t="shared" si="15"/>
        <v>24.146341463414632</v>
      </c>
      <c r="K190" t="s">
        <v>884</v>
      </c>
      <c r="L190" t="s">
        <v>889</v>
      </c>
      <c r="M190">
        <f t="shared" ca="1" si="16"/>
        <v>1229</v>
      </c>
      <c r="N190" s="8">
        <f t="shared" ca="1" si="17"/>
        <v>3</v>
      </c>
      <c r="O190" s="8">
        <f t="shared" si="18"/>
        <v>4</v>
      </c>
      <c r="P190">
        <f t="shared" si="19"/>
        <v>3</v>
      </c>
      <c r="Q190" s="8">
        <f t="shared" ca="1" si="20"/>
        <v>10</v>
      </c>
    </row>
    <row r="191" spans="1:17" x14ac:dyDescent="0.25">
      <c r="A191" t="s">
        <v>401</v>
      </c>
      <c r="B191" s="7">
        <v>43366</v>
      </c>
      <c r="C191" t="s">
        <v>402</v>
      </c>
      <c r="D191" t="s">
        <v>43</v>
      </c>
      <c r="E191" t="s">
        <v>44</v>
      </c>
      <c r="F191">
        <v>42</v>
      </c>
      <c r="G191">
        <v>-3</v>
      </c>
      <c r="H191">
        <v>1</v>
      </c>
      <c r="I191">
        <f t="shared" si="14"/>
        <v>42</v>
      </c>
      <c r="J191">
        <f t="shared" si="15"/>
        <v>7.1428571428571423</v>
      </c>
      <c r="K191" t="s">
        <v>886</v>
      </c>
      <c r="L191" t="s">
        <v>893</v>
      </c>
      <c r="M191">
        <f t="shared" ca="1" si="16"/>
        <v>1228</v>
      </c>
      <c r="N191" s="8">
        <f t="shared" ca="1" si="17"/>
        <v>3</v>
      </c>
      <c r="O191" s="8">
        <f t="shared" si="18"/>
        <v>2</v>
      </c>
      <c r="P191">
        <f t="shared" si="19"/>
        <v>2</v>
      </c>
      <c r="Q191" s="8">
        <f t="shared" ca="1" si="20"/>
        <v>7</v>
      </c>
    </row>
    <row r="192" spans="1:17" x14ac:dyDescent="0.25">
      <c r="A192" t="s">
        <v>403</v>
      </c>
      <c r="B192" s="7">
        <v>43367</v>
      </c>
      <c r="C192" t="s">
        <v>404</v>
      </c>
      <c r="D192" t="s">
        <v>47</v>
      </c>
      <c r="E192" t="s">
        <v>48</v>
      </c>
      <c r="F192">
        <v>993</v>
      </c>
      <c r="G192">
        <v>80</v>
      </c>
      <c r="H192">
        <v>12</v>
      </c>
      <c r="I192">
        <f t="shared" si="14"/>
        <v>11916</v>
      </c>
      <c r="J192">
        <f t="shared" si="15"/>
        <v>8.0563947633434037</v>
      </c>
      <c r="K192" t="s">
        <v>884</v>
      </c>
      <c r="L192" t="s">
        <v>891</v>
      </c>
      <c r="M192">
        <f t="shared" ca="1" si="16"/>
        <v>1227</v>
      </c>
      <c r="N192" s="8">
        <f t="shared" ca="1" si="17"/>
        <v>3</v>
      </c>
      <c r="O192" s="8">
        <f t="shared" si="18"/>
        <v>4</v>
      </c>
      <c r="P192">
        <f t="shared" si="19"/>
        <v>4</v>
      </c>
      <c r="Q192" s="8">
        <f t="shared" ca="1" si="20"/>
        <v>11</v>
      </c>
    </row>
    <row r="193" spans="1:17" x14ac:dyDescent="0.25">
      <c r="A193" t="s">
        <v>405</v>
      </c>
      <c r="B193" s="7">
        <v>43367</v>
      </c>
      <c r="C193" t="s">
        <v>395</v>
      </c>
      <c r="D193" t="s">
        <v>11</v>
      </c>
      <c r="E193" t="s">
        <v>91</v>
      </c>
      <c r="F193">
        <v>74</v>
      </c>
      <c r="G193">
        <v>-25</v>
      </c>
      <c r="H193">
        <v>3</v>
      </c>
      <c r="I193">
        <f t="shared" si="14"/>
        <v>222</v>
      </c>
      <c r="J193">
        <f t="shared" si="15"/>
        <v>33.783783783783782</v>
      </c>
      <c r="K193" t="s">
        <v>884</v>
      </c>
      <c r="L193" t="s">
        <v>890</v>
      </c>
      <c r="M193">
        <f t="shared" ca="1" si="16"/>
        <v>1227</v>
      </c>
      <c r="N193" s="8">
        <f t="shared" ca="1" si="17"/>
        <v>3</v>
      </c>
      <c r="O193" s="8">
        <f t="shared" si="18"/>
        <v>2</v>
      </c>
      <c r="P193">
        <f t="shared" si="19"/>
        <v>2</v>
      </c>
      <c r="Q193" s="8">
        <f t="shared" ca="1" si="20"/>
        <v>7</v>
      </c>
    </row>
    <row r="194" spans="1:17" x14ac:dyDescent="0.25">
      <c r="A194" t="s">
        <v>406</v>
      </c>
      <c r="B194" s="7">
        <v>43367</v>
      </c>
      <c r="C194" t="s">
        <v>407</v>
      </c>
      <c r="D194" t="s">
        <v>15</v>
      </c>
      <c r="E194" t="s">
        <v>94</v>
      </c>
      <c r="F194">
        <v>1864</v>
      </c>
      <c r="G194">
        <v>-212</v>
      </c>
      <c r="H194">
        <v>37</v>
      </c>
      <c r="I194">
        <f t="shared" si="14"/>
        <v>68968</v>
      </c>
      <c r="J194">
        <f t="shared" si="15"/>
        <v>11.373390557939913</v>
      </c>
      <c r="K194" t="s">
        <v>884</v>
      </c>
      <c r="L194" t="s">
        <v>887</v>
      </c>
      <c r="M194">
        <f t="shared" ca="1" si="16"/>
        <v>1227</v>
      </c>
      <c r="N194" s="8">
        <f t="shared" ca="1" si="17"/>
        <v>3</v>
      </c>
      <c r="O194" s="8">
        <f t="shared" si="18"/>
        <v>5</v>
      </c>
      <c r="P194">
        <f t="shared" si="19"/>
        <v>5</v>
      </c>
      <c r="Q194" s="8">
        <f t="shared" ca="1" si="20"/>
        <v>13</v>
      </c>
    </row>
    <row r="195" spans="1:17" x14ac:dyDescent="0.25">
      <c r="A195" t="s">
        <v>408</v>
      </c>
      <c r="B195" s="7">
        <v>43367</v>
      </c>
      <c r="C195" t="s">
        <v>136</v>
      </c>
      <c r="D195" t="s">
        <v>58</v>
      </c>
      <c r="E195" t="s">
        <v>59</v>
      </c>
      <c r="F195">
        <v>176</v>
      </c>
      <c r="G195">
        <v>37</v>
      </c>
      <c r="H195">
        <v>6</v>
      </c>
      <c r="I195">
        <f t="shared" ref="I195:I258" si="21">F195*H195</f>
        <v>1056</v>
      </c>
      <c r="J195">
        <f t="shared" ref="J195:J258" si="22">ABS((G195/F195)*100)</f>
        <v>21.022727272727273</v>
      </c>
      <c r="K195" t="s">
        <v>886</v>
      </c>
      <c r="L195" t="s">
        <v>885</v>
      </c>
      <c r="M195">
        <f t="shared" ref="M195:M258" ca="1" si="23">DAYS360(B195,TODAY())</f>
        <v>1227</v>
      </c>
      <c r="N195" s="8">
        <f t="shared" ref="N195:N258" ca="1" si="24">IF(M195&lt;=$S$7,5,IF(M195&lt;=$S$8,4,IF(M195&lt;=$S$9,3,IF(M195&lt;=$S$10,2,1))))</f>
        <v>3</v>
      </c>
      <c r="O195" s="8">
        <f t="shared" ref="O195:O258" si="25">IF(H195&lt;=$T$7,2,IF(H195&lt;=$T$8,3,IF(H195&lt;=$T$9,4,IF(H195&gt;$T$9,5,1))))</f>
        <v>3</v>
      </c>
      <c r="P195">
        <f t="shared" ref="P195:P258" si="26">IF(F195&lt;=$U$6,1,IF(F195&lt;=$U$7,2,IF(F195&lt;=$U$8,3,IF(F195&lt;=$U$9,4,IF(F195&gt;$U$9,5,1)))))</f>
        <v>3</v>
      </c>
      <c r="Q195" s="8">
        <f t="shared" ref="Q195:Q258" ca="1" si="27">N195+O195+P195</f>
        <v>9</v>
      </c>
    </row>
    <row r="196" spans="1:17" x14ac:dyDescent="0.25">
      <c r="A196" t="s">
        <v>409</v>
      </c>
      <c r="B196" s="7">
        <v>43367</v>
      </c>
      <c r="C196" t="s">
        <v>410</v>
      </c>
      <c r="D196" t="s">
        <v>62</v>
      </c>
      <c r="E196" t="s">
        <v>63</v>
      </c>
      <c r="F196">
        <v>276</v>
      </c>
      <c r="G196">
        <v>-21</v>
      </c>
      <c r="H196">
        <v>2</v>
      </c>
      <c r="I196">
        <f t="shared" si="21"/>
        <v>552</v>
      </c>
      <c r="J196">
        <f t="shared" si="22"/>
        <v>7.608695652173914</v>
      </c>
      <c r="K196" t="s">
        <v>886</v>
      </c>
      <c r="L196" t="s">
        <v>898</v>
      </c>
      <c r="M196">
        <f t="shared" ca="1" si="23"/>
        <v>1227</v>
      </c>
      <c r="N196" s="8">
        <f t="shared" ca="1" si="24"/>
        <v>3</v>
      </c>
      <c r="O196" s="8">
        <f t="shared" si="25"/>
        <v>2</v>
      </c>
      <c r="P196">
        <f t="shared" si="26"/>
        <v>3</v>
      </c>
      <c r="Q196" s="8">
        <f t="shared" ca="1" si="27"/>
        <v>8</v>
      </c>
    </row>
    <row r="197" spans="1:17" x14ac:dyDescent="0.25">
      <c r="A197" t="s">
        <v>411</v>
      </c>
      <c r="B197" s="7">
        <v>43367</v>
      </c>
      <c r="C197" t="s">
        <v>412</v>
      </c>
      <c r="D197" t="s">
        <v>11</v>
      </c>
      <c r="E197" t="s">
        <v>91</v>
      </c>
      <c r="F197">
        <v>1721</v>
      </c>
      <c r="G197">
        <v>-566</v>
      </c>
      <c r="H197">
        <v>25</v>
      </c>
      <c r="I197">
        <f t="shared" si="21"/>
        <v>43025</v>
      </c>
      <c r="J197">
        <f t="shared" si="22"/>
        <v>32.887855897733878</v>
      </c>
      <c r="K197" t="s">
        <v>884</v>
      </c>
      <c r="L197" t="s">
        <v>891</v>
      </c>
      <c r="M197">
        <f t="shared" ca="1" si="23"/>
        <v>1227</v>
      </c>
      <c r="N197" s="8">
        <f t="shared" ca="1" si="24"/>
        <v>3</v>
      </c>
      <c r="O197" s="8">
        <f t="shared" si="25"/>
        <v>5</v>
      </c>
      <c r="P197">
        <f t="shared" si="26"/>
        <v>5</v>
      </c>
      <c r="Q197" s="8">
        <f t="shared" ca="1" si="27"/>
        <v>13</v>
      </c>
    </row>
    <row r="198" spans="1:17" x14ac:dyDescent="0.25">
      <c r="A198" t="s">
        <v>413</v>
      </c>
      <c r="B198" s="7">
        <v>43373</v>
      </c>
      <c r="C198" t="s">
        <v>414</v>
      </c>
      <c r="D198" t="s">
        <v>15</v>
      </c>
      <c r="E198" t="s">
        <v>94</v>
      </c>
      <c r="F198">
        <v>3287</v>
      </c>
      <c r="G198">
        <v>-927</v>
      </c>
      <c r="H198">
        <v>27</v>
      </c>
      <c r="I198">
        <f t="shared" si="21"/>
        <v>88749</v>
      </c>
      <c r="J198">
        <f t="shared" si="22"/>
        <v>28.202007909948279</v>
      </c>
      <c r="K198" t="s">
        <v>886</v>
      </c>
      <c r="L198" t="s">
        <v>885</v>
      </c>
      <c r="M198">
        <f t="shared" ca="1" si="23"/>
        <v>1221</v>
      </c>
      <c r="N198" s="8">
        <f t="shared" ca="1" si="24"/>
        <v>3</v>
      </c>
      <c r="O198" s="8">
        <f t="shared" si="25"/>
        <v>5</v>
      </c>
      <c r="P198">
        <f t="shared" si="26"/>
        <v>5</v>
      </c>
      <c r="Q198" s="8">
        <f t="shared" ca="1" si="27"/>
        <v>13</v>
      </c>
    </row>
    <row r="199" spans="1:17" x14ac:dyDescent="0.25">
      <c r="A199" t="s">
        <v>415</v>
      </c>
      <c r="B199" s="7">
        <v>43374</v>
      </c>
      <c r="C199" t="s">
        <v>416</v>
      </c>
      <c r="D199" t="s">
        <v>73</v>
      </c>
      <c r="E199" t="s">
        <v>74</v>
      </c>
      <c r="F199">
        <v>3803</v>
      </c>
      <c r="G199">
        <v>-1836</v>
      </c>
      <c r="H199">
        <v>26</v>
      </c>
      <c r="I199">
        <f t="shared" si="21"/>
        <v>98878</v>
      </c>
      <c r="J199">
        <f t="shared" si="22"/>
        <v>48.277675519326849</v>
      </c>
      <c r="K199" t="s">
        <v>884</v>
      </c>
      <c r="L199" t="s">
        <v>891</v>
      </c>
      <c r="M199">
        <f t="shared" ca="1" si="23"/>
        <v>1220</v>
      </c>
      <c r="N199" s="8">
        <f t="shared" ca="1" si="24"/>
        <v>3</v>
      </c>
      <c r="O199" s="8">
        <f t="shared" si="25"/>
        <v>5</v>
      </c>
      <c r="P199">
        <f t="shared" si="26"/>
        <v>5</v>
      </c>
      <c r="Q199" s="8">
        <f t="shared" ca="1" si="27"/>
        <v>13</v>
      </c>
    </row>
    <row r="200" spans="1:17" x14ac:dyDescent="0.25">
      <c r="A200" t="s">
        <v>417</v>
      </c>
      <c r="B200" s="7">
        <v>43374</v>
      </c>
      <c r="C200" t="s">
        <v>418</v>
      </c>
      <c r="D200" t="s">
        <v>7</v>
      </c>
      <c r="E200" t="s">
        <v>8</v>
      </c>
      <c r="F200">
        <v>367</v>
      </c>
      <c r="G200">
        <v>-225</v>
      </c>
      <c r="H200">
        <v>14</v>
      </c>
      <c r="I200">
        <f t="shared" si="21"/>
        <v>5138</v>
      </c>
      <c r="J200">
        <f t="shared" si="22"/>
        <v>61.307901907356943</v>
      </c>
      <c r="K200" t="s">
        <v>884</v>
      </c>
      <c r="L200" t="s">
        <v>891</v>
      </c>
      <c r="M200">
        <f t="shared" ca="1" si="23"/>
        <v>1220</v>
      </c>
      <c r="N200" s="8">
        <f t="shared" ca="1" si="24"/>
        <v>3</v>
      </c>
      <c r="O200" s="8">
        <f t="shared" si="25"/>
        <v>4</v>
      </c>
      <c r="P200">
        <f t="shared" si="26"/>
        <v>3</v>
      </c>
      <c r="Q200" s="8">
        <f t="shared" ca="1" si="27"/>
        <v>10</v>
      </c>
    </row>
    <row r="201" spans="1:17" x14ac:dyDescent="0.25">
      <c r="A201" t="s">
        <v>419</v>
      </c>
      <c r="B201" s="7">
        <v>43374</v>
      </c>
      <c r="C201" t="s">
        <v>420</v>
      </c>
      <c r="D201" t="s">
        <v>11</v>
      </c>
      <c r="E201" t="s">
        <v>12</v>
      </c>
      <c r="F201">
        <v>188</v>
      </c>
      <c r="G201">
        <v>-60</v>
      </c>
      <c r="H201">
        <v>19</v>
      </c>
      <c r="I201">
        <f t="shared" si="21"/>
        <v>3572</v>
      </c>
      <c r="J201">
        <f t="shared" si="22"/>
        <v>31.914893617021278</v>
      </c>
      <c r="K201" t="s">
        <v>886</v>
      </c>
      <c r="L201" t="s">
        <v>885</v>
      </c>
      <c r="M201">
        <f t="shared" ca="1" si="23"/>
        <v>1220</v>
      </c>
      <c r="N201" s="8">
        <f t="shared" ca="1" si="24"/>
        <v>3</v>
      </c>
      <c r="O201" s="8">
        <f t="shared" si="25"/>
        <v>5</v>
      </c>
      <c r="P201">
        <f t="shared" si="26"/>
        <v>3</v>
      </c>
      <c r="Q201" s="8">
        <f t="shared" ca="1" si="27"/>
        <v>11</v>
      </c>
    </row>
    <row r="202" spans="1:17" x14ac:dyDescent="0.25">
      <c r="A202" t="s">
        <v>421</v>
      </c>
      <c r="B202" s="7">
        <v>43374</v>
      </c>
      <c r="C202" t="s">
        <v>422</v>
      </c>
      <c r="D202" t="s">
        <v>15</v>
      </c>
      <c r="E202" t="s">
        <v>16</v>
      </c>
      <c r="F202">
        <v>149</v>
      </c>
      <c r="G202">
        <v>-37</v>
      </c>
      <c r="H202">
        <v>11</v>
      </c>
      <c r="I202">
        <f t="shared" si="21"/>
        <v>1639</v>
      </c>
      <c r="J202">
        <f t="shared" si="22"/>
        <v>24.832214765100673</v>
      </c>
      <c r="K202" t="s">
        <v>884</v>
      </c>
      <c r="L202" t="s">
        <v>891</v>
      </c>
      <c r="M202">
        <f t="shared" ca="1" si="23"/>
        <v>1220</v>
      </c>
      <c r="N202" s="8">
        <f t="shared" ca="1" si="24"/>
        <v>3</v>
      </c>
      <c r="O202" s="8">
        <f t="shared" si="25"/>
        <v>4</v>
      </c>
      <c r="P202">
        <f t="shared" si="26"/>
        <v>3</v>
      </c>
      <c r="Q202" s="8">
        <f t="shared" ca="1" si="27"/>
        <v>10</v>
      </c>
    </row>
    <row r="203" spans="1:17" x14ac:dyDescent="0.25">
      <c r="A203" t="s">
        <v>423</v>
      </c>
      <c r="B203" s="7">
        <v>43378</v>
      </c>
      <c r="C203" t="s">
        <v>424</v>
      </c>
      <c r="D203" t="s">
        <v>11</v>
      </c>
      <c r="E203" t="s">
        <v>91</v>
      </c>
      <c r="F203">
        <v>791</v>
      </c>
      <c r="G203">
        <v>-647</v>
      </c>
      <c r="H203">
        <v>21</v>
      </c>
      <c r="I203">
        <f t="shared" si="21"/>
        <v>16611</v>
      </c>
      <c r="J203">
        <f t="shared" si="22"/>
        <v>81.79519595448798</v>
      </c>
      <c r="K203" t="s">
        <v>884</v>
      </c>
      <c r="L203" t="s">
        <v>891</v>
      </c>
      <c r="M203">
        <f t="shared" ca="1" si="23"/>
        <v>1216</v>
      </c>
      <c r="N203" s="8">
        <f t="shared" ca="1" si="24"/>
        <v>3</v>
      </c>
      <c r="O203" s="8">
        <f t="shared" si="25"/>
        <v>5</v>
      </c>
      <c r="P203">
        <f t="shared" si="26"/>
        <v>4</v>
      </c>
      <c r="Q203" s="8">
        <f t="shared" ca="1" si="27"/>
        <v>12</v>
      </c>
    </row>
    <row r="204" spans="1:17" x14ac:dyDescent="0.25">
      <c r="A204" t="s">
        <v>425</v>
      </c>
      <c r="B204" s="7">
        <v>43378</v>
      </c>
      <c r="C204" t="s">
        <v>426</v>
      </c>
      <c r="D204" t="s">
        <v>15</v>
      </c>
      <c r="E204" t="s">
        <v>94</v>
      </c>
      <c r="F204">
        <v>3266</v>
      </c>
      <c r="G204">
        <v>820</v>
      </c>
      <c r="H204">
        <v>25</v>
      </c>
      <c r="I204">
        <f t="shared" si="21"/>
        <v>81650</v>
      </c>
      <c r="J204">
        <f t="shared" si="22"/>
        <v>25.107164727495405</v>
      </c>
      <c r="K204" t="s">
        <v>884</v>
      </c>
      <c r="L204" t="s">
        <v>899</v>
      </c>
      <c r="M204">
        <f t="shared" ca="1" si="23"/>
        <v>1216</v>
      </c>
      <c r="N204" s="8">
        <f t="shared" ca="1" si="24"/>
        <v>3</v>
      </c>
      <c r="O204" s="8">
        <f t="shared" si="25"/>
        <v>5</v>
      </c>
      <c r="P204">
        <f t="shared" si="26"/>
        <v>5</v>
      </c>
      <c r="Q204" s="8">
        <f t="shared" ca="1" si="27"/>
        <v>13</v>
      </c>
    </row>
    <row r="205" spans="1:17" x14ac:dyDescent="0.25">
      <c r="A205" t="s">
        <v>427</v>
      </c>
      <c r="B205" s="7">
        <v>43378</v>
      </c>
      <c r="C205" t="s">
        <v>428</v>
      </c>
      <c r="D205" t="s">
        <v>27</v>
      </c>
      <c r="E205" t="s">
        <v>28</v>
      </c>
      <c r="F205">
        <v>477</v>
      </c>
      <c r="G205">
        <v>62</v>
      </c>
      <c r="H205">
        <v>8</v>
      </c>
      <c r="I205">
        <f t="shared" si="21"/>
        <v>3816</v>
      </c>
      <c r="J205">
        <f t="shared" si="22"/>
        <v>12.997903563941298</v>
      </c>
      <c r="K205" t="s">
        <v>884</v>
      </c>
      <c r="L205" t="s">
        <v>892</v>
      </c>
      <c r="M205">
        <f t="shared" ca="1" si="23"/>
        <v>1216</v>
      </c>
      <c r="N205" s="8">
        <f t="shared" ca="1" si="24"/>
        <v>3</v>
      </c>
      <c r="O205" s="8">
        <f t="shared" si="25"/>
        <v>3</v>
      </c>
      <c r="P205">
        <f t="shared" si="26"/>
        <v>4</v>
      </c>
      <c r="Q205" s="8">
        <f t="shared" ca="1" si="27"/>
        <v>10</v>
      </c>
    </row>
    <row r="206" spans="1:17" x14ac:dyDescent="0.25">
      <c r="A206" t="s">
        <v>429</v>
      </c>
      <c r="B206" s="7">
        <v>43378</v>
      </c>
      <c r="C206" t="s">
        <v>430</v>
      </c>
      <c r="D206" t="s">
        <v>11</v>
      </c>
      <c r="E206" t="s">
        <v>91</v>
      </c>
      <c r="F206">
        <v>112</v>
      </c>
      <c r="G206">
        <v>15</v>
      </c>
      <c r="H206">
        <v>2</v>
      </c>
      <c r="I206">
        <f t="shared" si="21"/>
        <v>224</v>
      </c>
      <c r="J206">
        <f t="shared" si="22"/>
        <v>13.392857142857142</v>
      </c>
      <c r="K206" t="s">
        <v>882</v>
      </c>
      <c r="L206" t="s">
        <v>881</v>
      </c>
      <c r="M206">
        <f t="shared" ca="1" si="23"/>
        <v>1216</v>
      </c>
      <c r="N206" s="8">
        <f t="shared" ca="1" si="24"/>
        <v>3</v>
      </c>
      <c r="O206" s="8">
        <f t="shared" si="25"/>
        <v>2</v>
      </c>
      <c r="P206">
        <f t="shared" si="26"/>
        <v>2</v>
      </c>
      <c r="Q206" s="8">
        <f t="shared" ca="1" si="27"/>
        <v>7</v>
      </c>
    </row>
    <row r="207" spans="1:17" x14ac:dyDescent="0.25">
      <c r="A207" t="s">
        <v>431</v>
      </c>
      <c r="B207" s="7">
        <v>43379</v>
      </c>
      <c r="C207" t="s">
        <v>432</v>
      </c>
      <c r="D207" t="s">
        <v>15</v>
      </c>
      <c r="E207" t="s">
        <v>94</v>
      </c>
      <c r="F207">
        <v>632</v>
      </c>
      <c r="G207">
        <v>-114</v>
      </c>
      <c r="H207">
        <v>4</v>
      </c>
      <c r="I207">
        <f t="shared" si="21"/>
        <v>2528</v>
      </c>
      <c r="J207">
        <f t="shared" si="22"/>
        <v>18.037974683544302</v>
      </c>
      <c r="K207" t="s">
        <v>882</v>
      </c>
      <c r="L207" t="s">
        <v>900</v>
      </c>
      <c r="M207">
        <f t="shared" ca="1" si="23"/>
        <v>1215</v>
      </c>
      <c r="N207" s="8">
        <f t="shared" ca="1" si="24"/>
        <v>3</v>
      </c>
      <c r="O207" s="8">
        <f t="shared" si="25"/>
        <v>3</v>
      </c>
      <c r="P207">
        <f t="shared" si="26"/>
        <v>4</v>
      </c>
      <c r="Q207" s="8">
        <f t="shared" ca="1" si="27"/>
        <v>10</v>
      </c>
    </row>
    <row r="208" spans="1:17" x14ac:dyDescent="0.25">
      <c r="A208" t="s">
        <v>433</v>
      </c>
      <c r="B208" s="7">
        <v>43380</v>
      </c>
      <c r="C208" t="s">
        <v>434</v>
      </c>
      <c r="D208" t="s">
        <v>39</v>
      </c>
      <c r="E208" t="s">
        <v>40</v>
      </c>
      <c r="F208">
        <v>16</v>
      </c>
      <c r="G208">
        <v>6</v>
      </c>
      <c r="H208">
        <v>1</v>
      </c>
      <c r="I208">
        <f t="shared" si="21"/>
        <v>16</v>
      </c>
      <c r="J208">
        <f t="shared" si="22"/>
        <v>37.5</v>
      </c>
      <c r="K208" t="s">
        <v>884</v>
      </c>
      <c r="L208" t="s">
        <v>890</v>
      </c>
      <c r="M208">
        <f t="shared" ca="1" si="23"/>
        <v>1214</v>
      </c>
      <c r="N208" s="8">
        <f t="shared" ca="1" si="24"/>
        <v>3</v>
      </c>
      <c r="O208" s="8">
        <f t="shared" si="25"/>
        <v>2</v>
      </c>
      <c r="P208">
        <f t="shared" si="26"/>
        <v>2</v>
      </c>
      <c r="Q208" s="8">
        <f t="shared" ca="1" si="27"/>
        <v>7</v>
      </c>
    </row>
    <row r="209" spans="1:17" x14ac:dyDescent="0.25">
      <c r="A209" t="s">
        <v>435</v>
      </c>
      <c r="B209" s="7">
        <v>43381</v>
      </c>
      <c r="C209" t="s">
        <v>436</v>
      </c>
      <c r="D209" t="s">
        <v>43</v>
      </c>
      <c r="E209" t="s">
        <v>44</v>
      </c>
      <c r="F209">
        <v>478</v>
      </c>
      <c r="G209">
        <v>25</v>
      </c>
      <c r="H209">
        <v>15</v>
      </c>
      <c r="I209">
        <f t="shared" si="21"/>
        <v>7170</v>
      </c>
      <c r="J209">
        <f t="shared" si="22"/>
        <v>5.2301255230125516</v>
      </c>
      <c r="K209" t="s">
        <v>884</v>
      </c>
      <c r="L209" t="s">
        <v>888</v>
      </c>
      <c r="M209">
        <f t="shared" ca="1" si="23"/>
        <v>1213</v>
      </c>
      <c r="N209" s="8">
        <f t="shared" ca="1" si="24"/>
        <v>3</v>
      </c>
      <c r="O209" s="8">
        <f t="shared" si="25"/>
        <v>4</v>
      </c>
      <c r="P209">
        <f t="shared" si="26"/>
        <v>4</v>
      </c>
      <c r="Q209" s="8">
        <f t="shared" ca="1" si="27"/>
        <v>11</v>
      </c>
    </row>
    <row r="210" spans="1:17" x14ac:dyDescent="0.25">
      <c r="A210" t="s">
        <v>437</v>
      </c>
      <c r="B210" s="7">
        <v>43382</v>
      </c>
      <c r="C210" t="s">
        <v>438</v>
      </c>
      <c r="D210" t="s">
        <v>47</v>
      </c>
      <c r="E210" t="s">
        <v>48</v>
      </c>
      <c r="F210">
        <v>207</v>
      </c>
      <c r="G210">
        <v>78</v>
      </c>
      <c r="H210">
        <v>4</v>
      </c>
      <c r="I210">
        <f t="shared" si="21"/>
        <v>828</v>
      </c>
      <c r="J210">
        <f t="shared" si="22"/>
        <v>37.681159420289859</v>
      </c>
      <c r="K210" t="s">
        <v>884</v>
      </c>
      <c r="L210" t="s">
        <v>887</v>
      </c>
      <c r="M210">
        <f t="shared" ca="1" si="23"/>
        <v>1212</v>
      </c>
      <c r="N210" s="8">
        <f t="shared" ca="1" si="24"/>
        <v>3</v>
      </c>
      <c r="O210" s="8">
        <f t="shared" si="25"/>
        <v>3</v>
      </c>
      <c r="P210">
        <f t="shared" si="26"/>
        <v>3</v>
      </c>
      <c r="Q210" s="8">
        <f t="shared" ca="1" si="27"/>
        <v>9</v>
      </c>
    </row>
    <row r="211" spans="1:17" x14ac:dyDescent="0.25">
      <c r="A211" t="s">
        <v>439</v>
      </c>
      <c r="B211" s="7">
        <v>43383</v>
      </c>
      <c r="C211" t="s">
        <v>440</v>
      </c>
      <c r="D211" t="s">
        <v>51</v>
      </c>
      <c r="E211" t="s">
        <v>52</v>
      </c>
      <c r="F211">
        <v>1619</v>
      </c>
      <c r="G211">
        <v>339</v>
      </c>
      <c r="H211">
        <v>23</v>
      </c>
      <c r="I211">
        <f t="shared" si="21"/>
        <v>37237</v>
      </c>
      <c r="J211">
        <f t="shared" si="22"/>
        <v>20.938851142680669</v>
      </c>
      <c r="K211" t="s">
        <v>884</v>
      </c>
      <c r="L211" t="s">
        <v>887</v>
      </c>
      <c r="M211">
        <f t="shared" ca="1" si="23"/>
        <v>1211</v>
      </c>
      <c r="N211" s="8">
        <f t="shared" ca="1" si="24"/>
        <v>3</v>
      </c>
      <c r="O211" s="8">
        <f t="shared" si="25"/>
        <v>5</v>
      </c>
      <c r="P211">
        <f t="shared" si="26"/>
        <v>5</v>
      </c>
      <c r="Q211" s="8">
        <f t="shared" ca="1" si="27"/>
        <v>13</v>
      </c>
    </row>
    <row r="212" spans="1:17" x14ac:dyDescent="0.25">
      <c r="A212" t="s">
        <v>441</v>
      </c>
      <c r="B212" s="7">
        <v>43383</v>
      </c>
      <c r="C212" t="s">
        <v>442</v>
      </c>
      <c r="D212" t="s">
        <v>11</v>
      </c>
      <c r="E212" t="s">
        <v>91</v>
      </c>
      <c r="F212">
        <v>126</v>
      </c>
      <c r="G212">
        <v>52</v>
      </c>
      <c r="H212">
        <v>4</v>
      </c>
      <c r="I212">
        <f t="shared" si="21"/>
        <v>504</v>
      </c>
      <c r="J212">
        <f t="shared" si="22"/>
        <v>41.269841269841265</v>
      </c>
      <c r="K212" t="s">
        <v>884</v>
      </c>
      <c r="L212" t="s">
        <v>887</v>
      </c>
      <c r="M212">
        <f t="shared" ca="1" si="23"/>
        <v>1211</v>
      </c>
      <c r="N212" s="8">
        <f t="shared" ca="1" si="24"/>
        <v>3</v>
      </c>
      <c r="O212" s="8">
        <f t="shared" si="25"/>
        <v>3</v>
      </c>
      <c r="P212">
        <f t="shared" si="26"/>
        <v>3</v>
      </c>
      <c r="Q212" s="8">
        <f t="shared" ca="1" si="27"/>
        <v>9</v>
      </c>
    </row>
    <row r="213" spans="1:17" x14ac:dyDescent="0.25">
      <c r="A213" t="s">
        <v>443</v>
      </c>
      <c r="B213" s="7">
        <v>43383</v>
      </c>
      <c r="C213" t="s">
        <v>444</v>
      </c>
      <c r="D213" t="s">
        <v>15</v>
      </c>
      <c r="E213" t="s">
        <v>94</v>
      </c>
      <c r="F213">
        <v>259</v>
      </c>
      <c r="G213">
        <v>47</v>
      </c>
      <c r="H213">
        <v>5</v>
      </c>
      <c r="I213">
        <f t="shared" si="21"/>
        <v>1295</v>
      </c>
      <c r="J213">
        <f t="shared" si="22"/>
        <v>18.146718146718147</v>
      </c>
      <c r="K213" t="s">
        <v>884</v>
      </c>
      <c r="L213" t="s">
        <v>887</v>
      </c>
      <c r="M213">
        <f t="shared" ca="1" si="23"/>
        <v>1211</v>
      </c>
      <c r="N213" s="8">
        <f t="shared" ca="1" si="24"/>
        <v>3</v>
      </c>
      <c r="O213" s="8">
        <f t="shared" si="25"/>
        <v>3</v>
      </c>
      <c r="P213">
        <f t="shared" si="26"/>
        <v>3</v>
      </c>
      <c r="Q213" s="8">
        <f t="shared" ca="1" si="27"/>
        <v>9</v>
      </c>
    </row>
    <row r="214" spans="1:17" x14ac:dyDescent="0.25">
      <c r="A214" t="s">
        <v>445</v>
      </c>
      <c r="B214" s="7">
        <v>43383</v>
      </c>
      <c r="C214" t="s">
        <v>446</v>
      </c>
      <c r="D214" t="s">
        <v>11</v>
      </c>
      <c r="E214" t="s">
        <v>91</v>
      </c>
      <c r="F214">
        <v>911</v>
      </c>
      <c r="G214">
        <v>202</v>
      </c>
      <c r="H214">
        <v>7</v>
      </c>
      <c r="I214">
        <f t="shared" si="21"/>
        <v>6377</v>
      </c>
      <c r="J214">
        <f t="shared" si="22"/>
        <v>22.173435784851812</v>
      </c>
      <c r="K214" t="s">
        <v>882</v>
      </c>
      <c r="L214" t="s">
        <v>881</v>
      </c>
      <c r="M214">
        <f t="shared" ca="1" si="23"/>
        <v>1211</v>
      </c>
      <c r="N214" s="8">
        <f t="shared" ca="1" si="24"/>
        <v>3</v>
      </c>
      <c r="O214" s="8">
        <f t="shared" si="25"/>
        <v>3</v>
      </c>
      <c r="P214">
        <f t="shared" si="26"/>
        <v>4</v>
      </c>
      <c r="Q214" s="8">
        <f t="shared" ca="1" si="27"/>
        <v>10</v>
      </c>
    </row>
    <row r="215" spans="1:17" x14ac:dyDescent="0.25">
      <c r="A215" t="s">
        <v>447</v>
      </c>
      <c r="B215" s="7">
        <v>43383</v>
      </c>
      <c r="C215" t="s">
        <v>448</v>
      </c>
      <c r="D215" t="s">
        <v>15</v>
      </c>
      <c r="E215" t="s">
        <v>94</v>
      </c>
      <c r="F215">
        <v>580</v>
      </c>
      <c r="G215">
        <v>204</v>
      </c>
      <c r="H215">
        <v>11</v>
      </c>
      <c r="I215">
        <f t="shared" si="21"/>
        <v>6380</v>
      </c>
      <c r="J215">
        <f t="shared" si="22"/>
        <v>35.172413793103445</v>
      </c>
      <c r="K215" t="s">
        <v>884</v>
      </c>
      <c r="L215" t="s">
        <v>892</v>
      </c>
      <c r="M215">
        <f t="shared" ca="1" si="23"/>
        <v>1211</v>
      </c>
      <c r="N215" s="8">
        <f t="shared" ca="1" si="24"/>
        <v>3</v>
      </c>
      <c r="O215" s="8">
        <f t="shared" si="25"/>
        <v>4</v>
      </c>
      <c r="P215">
        <f t="shared" si="26"/>
        <v>4</v>
      </c>
      <c r="Q215" s="8">
        <f t="shared" ca="1" si="27"/>
        <v>11</v>
      </c>
    </row>
    <row r="216" spans="1:17" x14ac:dyDescent="0.25">
      <c r="A216" t="s">
        <v>449</v>
      </c>
      <c r="B216" s="7">
        <v>43383</v>
      </c>
      <c r="C216" t="s">
        <v>328</v>
      </c>
      <c r="D216" t="s">
        <v>69</v>
      </c>
      <c r="E216" t="s">
        <v>70</v>
      </c>
      <c r="F216">
        <v>35</v>
      </c>
      <c r="G216">
        <v>14</v>
      </c>
      <c r="H216">
        <v>2</v>
      </c>
      <c r="I216">
        <f t="shared" si="21"/>
        <v>70</v>
      </c>
      <c r="J216">
        <f t="shared" si="22"/>
        <v>40</v>
      </c>
      <c r="K216" t="s">
        <v>884</v>
      </c>
      <c r="L216" t="s">
        <v>890</v>
      </c>
      <c r="M216">
        <f t="shared" ca="1" si="23"/>
        <v>1211</v>
      </c>
      <c r="N216" s="8">
        <f t="shared" ca="1" si="24"/>
        <v>3</v>
      </c>
      <c r="O216" s="8">
        <f t="shared" si="25"/>
        <v>2</v>
      </c>
      <c r="P216">
        <f t="shared" si="26"/>
        <v>2</v>
      </c>
      <c r="Q216" s="8">
        <f t="shared" ca="1" si="27"/>
        <v>7</v>
      </c>
    </row>
    <row r="217" spans="1:17" x14ac:dyDescent="0.25">
      <c r="A217" t="s">
        <v>450</v>
      </c>
      <c r="B217" s="7">
        <v>43385</v>
      </c>
      <c r="C217" t="s">
        <v>451</v>
      </c>
      <c r="D217" t="s">
        <v>73</v>
      </c>
      <c r="E217" t="s">
        <v>74</v>
      </c>
      <c r="F217">
        <v>391</v>
      </c>
      <c r="G217">
        <v>113</v>
      </c>
      <c r="H217">
        <v>8</v>
      </c>
      <c r="I217">
        <f t="shared" si="21"/>
        <v>3128</v>
      </c>
      <c r="J217">
        <f t="shared" si="22"/>
        <v>28.900255754475701</v>
      </c>
      <c r="K217" t="s">
        <v>884</v>
      </c>
      <c r="L217" t="s">
        <v>890</v>
      </c>
      <c r="M217">
        <f t="shared" ca="1" si="23"/>
        <v>1209</v>
      </c>
      <c r="N217" s="8">
        <f t="shared" ca="1" si="24"/>
        <v>3</v>
      </c>
      <c r="O217" s="8">
        <f t="shared" si="25"/>
        <v>3</v>
      </c>
      <c r="P217">
        <f t="shared" si="26"/>
        <v>3</v>
      </c>
      <c r="Q217" s="8">
        <f t="shared" ca="1" si="27"/>
        <v>9</v>
      </c>
    </row>
    <row r="218" spans="1:17" x14ac:dyDescent="0.25">
      <c r="A218" t="s">
        <v>452</v>
      </c>
      <c r="B218" s="7">
        <v>43386</v>
      </c>
      <c r="C218" t="s">
        <v>453</v>
      </c>
      <c r="D218" t="s">
        <v>11</v>
      </c>
      <c r="E218" t="s">
        <v>91</v>
      </c>
      <c r="F218">
        <v>743</v>
      </c>
      <c r="G218">
        <v>89</v>
      </c>
      <c r="H218">
        <v>5</v>
      </c>
      <c r="I218">
        <f t="shared" si="21"/>
        <v>3715</v>
      </c>
      <c r="J218">
        <f t="shared" si="22"/>
        <v>11.978465679676985</v>
      </c>
      <c r="K218" t="s">
        <v>886</v>
      </c>
      <c r="L218" t="s">
        <v>896</v>
      </c>
      <c r="M218">
        <f t="shared" ca="1" si="23"/>
        <v>1208</v>
      </c>
      <c r="N218" s="8">
        <f t="shared" ca="1" si="24"/>
        <v>3</v>
      </c>
      <c r="O218" s="8">
        <f t="shared" si="25"/>
        <v>3</v>
      </c>
      <c r="P218">
        <f t="shared" si="26"/>
        <v>4</v>
      </c>
      <c r="Q218" s="8">
        <f t="shared" ca="1" si="27"/>
        <v>10</v>
      </c>
    </row>
    <row r="219" spans="1:17" x14ac:dyDescent="0.25">
      <c r="A219" t="s">
        <v>454</v>
      </c>
      <c r="B219" s="7">
        <v>43387</v>
      </c>
      <c r="C219" t="s">
        <v>455</v>
      </c>
      <c r="D219" t="s">
        <v>15</v>
      </c>
      <c r="E219" t="s">
        <v>94</v>
      </c>
      <c r="F219">
        <v>265</v>
      </c>
      <c r="G219">
        <v>73</v>
      </c>
      <c r="H219">
        <v>21</v>
      </c>
      <c r="I219">
        <f t="shared" si="21"/>
        <v>5565</v>
      </c>
      <c r="J219">
        <f t="shared" si="22"/>
        <v>27.547169811320753</v>
      </c>
      <c r="K219" t="s">
        <v>884</v>
      </c>
      <c r="L219" t="s">
        <v>887</v>
      </c>
      <c r="M219">
        <f t="shared" ca="1" si="23"/>
        <v>1207</v>
      </c>
      <c r="N219" s="8">
        <f t="shared" ca="1" si="24"/>
        <v>3</v>
      </c>
      <c r="O219" s="8">
        <f t="shared" si="25"/>
        <v>5</v>
      </c>
      <c r="P219">
        <f t="shared" si="26"/>
        <v>3</v>
      </c>
      <c r="Q219" s="8">
        <f t="shared" ca="1" si="27"/>
        <v>11</v>
      </c>
    </row>
    <row r="220" spans="1:17" x14ac:dyDescent="0.25">
      <c r="A220" t="s">
        <v>456</v>
      </c>
      <c r="B220" s="7">
        <v>43388</v>
      </c>
      <c r="C220" t="s">
        <v>457</v>
      </c>
      <c r="D220" t="s">
        <v>15</v>
      </c>
      <c r="E220" t="s">
        <v>16</v>
      </c>
      <c r="F220">
        <v>417</v>
      </c>
      <c r="G220">
        <v>49</v>
      </c>
      <c r="H220">
        <v>3</v>
      </c>
      <c r="I220">
        <f t="shared" si="21"/>
        <v>1251</v>
      </c>
      <c r="J220">
        <f t="shared" si="22"/>
        <v>11.750599520383693</v>
      </c>
      <c r="K220" t="s">
        <v>886</v>
      </c>
      <c r="L220" t="s">
        <v>893</v>
      </c>
      <c r="M220">
        <f t="shared" ca="1" si="23"/>
        <v>1206</v>
      </c>
      <c r="N220" s="8">
        <f t="shared" ca="1" si="24"/>
        <v>3</v>
      </c>
      <c r="O220" s="8">
        <f t="shared" si="25"/>
        <v>2</v>
      </c>
      <c r="P220">
        <f t="shared" si="26"/>
        <v>4</v>
      </c>
      <c r="Q220" s="8">
        <f t="shared" ca="1" si="27"/>
        <v>9</v>
      </c>
    </row>
    <row r="221" spans="1:17" x14ac:dyDescent="0.25">
      <c r="A221" t="s">
        <v>458</v>
      </c>
      <c r="B221" s="7">
        <v>43389</v>
      </c>
      <c r="C221" t="s">
        <v>459</v>
      </c>
      <c r="D221" t="s">
        <v>19</v>
      </c>
      <c r="E221" t="s">
        <v>20</v>
      </c>
      <c r="F221">
        <v>119</v>
      </c>
      <c r="G221">
        <v>1</v>
      </c>
      <c r="H221">
        <v>1</v>
      </c>
      <c r="I221">
        <f t="shared" si="21"/>
        <v>119</v>
      </c>
      <c r="J221">
        <f t="shared" si="22"/>
        <v>0.84033613445378152</v>
      </c>
      <c r="K221" t="s">
        <v>882</v>
      </c>
      <c r="L221" t="s">
        <v>881</v>
      </c>
      <c r="M221">
        <f t="shared" ca="1" si="23"/>
        <v>1205</v>
      </c>
      <c r="N221" s="8">
        <f t="shared" ca="1" si="24"/>
        <v>3</v>
      </c>
      <c r="O221" s="8">
        <f t="shared" si="25"/>
        <v>2</v>
      </c>
      <c r="P221">
        <f t="shared" si="26"/>
        <v>2</v>
      </c>
      <c r="Q221" s="8">
        <f t="shared" ca="1" si="27"/>
        <v>7</v>
      </c>
    </row>
    <row r="222" spans="1:17" x14ac:dyDescent="0.25">
      <c r="A222" t="s">
        <v>460</v>
      </c>
      <c r="B222" s="7">
        <v>43389</v>
      </c>
      <c r="C222" t="s">
        <v>124</v>
      </c>
      <c r="D222" t="s">
        <v>23</v>
      </c>
      <c r="E222" t="s">
        <v>24</v>
      </c>
      <c r="F222">
        <v>202</v>
      </c>
      <c r="G222">
        <v>21</v>
      </c>
      <c r="H222">
        <v>8</v>
      </c>
      <c r="I222">
        <f t="shared" si="21"/>
        <v>1616</v>
      </c>
      <c r="J222">
        <f t="shared" si="22"/>
        <v>10.396039603960396</v>
      </c>
      <c r="K222" t="s">
        <v>884</v>
      </c>
      <c r="L222" t="s">
        <v>890</v>
      </c>
      <c r="M222">
        <f t="shared" ca="1" si="23"/>
        <v>1205</v>
      </c>
      <c r="N222" s="8">
        <f t="shared" ca="1" si="24"/>
        <v>3</v>
      </c>
      <c r="O222" s="8">
        <f t="shared" si="25"/>
        <v>3</v>
      </c>
      <c r="P222">
        <f t="shared" si="26"/>
        <v>3</v>
      </c>
      <c r="Q222" s="8">
        <f t="shared" ca="1" si="27"/>
        <v>9</v>
      </c>
    </row>
    <row r="223" spans="1:17" x14ac:dyDescent="0.25">
      <c r="A223" t="s">
        <v>461</v>
      </c>
      <c r="B223" s="7">
        <v>43391</v>
      </c>
      <c r="C223" t="s">
        <v>462</v>
      </c>
      <c r="D223" t="s">
        <v>27</v>
      </c>
      <c r="E223" t="s">
        <v>28</v>
      </c>
      <c r="F223">
        <v>34</v>
      </c>
      <c r="G223">
        <v>13</v>
      </c>
      <c r="H223">
        <v>2</v>
      </c>
      <c r="I223">
        <f t="shared" si="21"/>
        <v>68</v>
      </c>
      <c r="J223">
        <f t="shared" si="22"/>
        <v>38.235294117647058</v>
      </c>
      <c r="K223" t="s">
        <v>884</v>
      </c>
      <c r="L223" t="s">
        <v>891</v>
      </c>
      <c r="M223">
        <f t="shared" ca="1" si="23"/>
        <v>1203</v>
      </c>
      <c r="N223" s="8">
        <f t="shared" ca="1" si="24"/>
        <v>3</v>
      </c>
      <c r="O223" s="8">
        <f t="shared" si="25"/>
        <v>2</v>
      </c>
      <c r="P223">
        <f t="shared" si="26"/>
        <v>2</v>
      </c>
      <c r="Q223" s="8">
        <f t="shared" ca="1" si="27"/>
        <v>7</v>
      </c>
    </row>
    <row r="224" spans="1:17" x14ac:dyDescent="0.25">
      <c r="A224" t="s">
        <v>463</v>
      </c>
      <c r="B224" s="7">
        <v>43391</v>
      </c>
      <c r="C224" t="s">
        <v>464</v>
      </c>
      <c r="D224" t="s">
        <v>11</v>
      </c>
      <c r="E224" t="s">
        <v>91</v>
      </c>
      <c r="F224">
        <v>2369</v>
      </c>
      <c r="G224">
        <v>380</v>
      </c>
      <c r="H224">
        <v>13</v>
      </c>
      <c r="I224">
        <f t="shared" si="21"/>
        <v>30797</v>
      </c>
      <c r="J224">
        <f t="shared" si="22"/>
        <v>16.040523427606583</v>
      </c>
      <c r="K224" t="s">
        <v>886</v>
      </c>
      <c r="L224" t="s">
        <v>893</v>
      </c>
      <c r="M224">
        <f t="shared" ca="1" si="23"/>
        <v>1203</v>
      </c>
      <c r="N224" s="8">
        <f t="shared" ca="1" si="24"/>
        <v>3</v>
      </c>
      <c r="O224" s="8">
        <f t="shared" si="25"/>
        <v>4</v>
      </c>
      <c r="P224">
        <f t="shared" si="26"/>
        <v>5</v>
      </c>
      <c r="Q224" s="8">
        <f t="shared" ca="1" si="27"/>
        <v>12</v>
      </c>
    </row>
    <row r="225" spans="1:17" x14ac:dyDescent="0.25">
      <c r="A225" t="s">
        <v>465</v>
      </c>
      <c r="B225" s="7">
        <v>43393</v>
      </c>
      <c r="C225" t="s">
        <v>466</v>
      </c>
      <c r="D225" t="s">
        <v>15</v>
      </c>
      <c r="E225" t="s">
        <v>94</v>
      </c>
      <c r="F225">
        <v>101</v>
      </c>
      <c r="G225">
        <v>38</v>
      </c>
      <c r="H225">
        <v>2</v>
      </c>
      <c r="I225">
        <f t="shared" si="21"/>
        <v>202</v>
      </c>
      <c r="J225">
        <f t="shared" si="22"/>
        <v>37.623762376237622</v>
      </c>
      <c r="K225" t="s">
        <v>882</v>
      </c>
      <c r="L225" t="s">
        <v>897</v>
      </c>
      <c r="M225">
        <f t="shared" ca="1" si="23"/>
        <v>1201</v>
      </c>
      <c r="N225" s="8">
        <f t="shared" ca="1" si="24"/>
        <v>3</v>
      </c>
      <c r="O225" s="8">
        <f t="shared" si="25"/>
        <v>2</v>
      </c>
      <c r="P225">
        <f t="shared" si="26"/>
        <v>2</v>
      </c>
      <c r="Q225" s="8">
        <f t="shared" ca="1" si="27"/>
        <v>7</v>
      </c>
    </row>
    <row r="226" spans="1:17" x14ac:dyDescent="0.25">
      <c r="A226" t="s">
        <v>467</v>
      </c>
      <c r="B226" s="7">
        <v>43394</v>
      </c>
      <c r="C226" t="s">
        <v>324</v>
      </c>
      <c r="D226" t="s">
        <v>15</v>
      </c>
      <c r="E226" t="s">
        <v>94</v>
      </c>
      <c r="F226">
        <v>1166</v>
      </c>
      <c r="G226">
        <v>386</v>
      </c>
      <c r="H226">
        <v>16</v>
      </c>
      <c r="I226">
        <f t="shared" si="21"/>
        <v>18656</v>
      </c>
      <c r="J226">
        <f t="shared" si="22"/>
        <v>33.104631217838765</v>
      </c>
      <c r="K226" t="s">
        <v>886</v>
      </c>
      <c r="L226" t="s">
        <v>898</v>
      </c>
      <c r="M226">
        <f t="shared" ca="1" si="23"/>
        <v>1200</v>
      </c>
      <c r="N226" s="8">
        <f t="shared" ca="1" si="24"/>
        <v>3</v>
      </c>
      <c r="O226" s="8">
        <f t="shared" si="25"/>
        <v>4</v>
      </c>
      <c r="P226">
        <f t="shared" si="26"/>
        <v>4</v>
      </c>
      <c r="Q226" s="8">
        <f t="shared" ca="1" si="27"/>
        <v>11</v>
      </c>
    </row>
    <row r="227" spans="1:17" x14ac:dyDescent="0.25">
      <c r="A227" t="s">
        <v>468</v>
      </c>
      <c r="B227" s="7">
        <v>43395</v>
      </c>
      <c r="C227" t="s">
        <v>469</v>
      </c>
      <c r="D227" t="s">
        <v>11</v>
      </c>
      <c r="E227" t="s">
        <v>91</v>
      </c>
      <c r="F227">
        <v>637</v>
      </c>
      <c r="G227">
        <v>261</v>
      </c>
      <c r="H227">
        <v>2</v>
      </c>
      <c r="I227">
        <f t="shared" si="21"/>
        <v>1274</v>
      </c>
      <c r="J227">
        <f t="shared" si="22"/>
        <v>40.973312401883831</v>
      </c>
      <c r="K227" t="s">
        <v>886</v>
      </c>
      <c r="L227" t="s">
        <v>896</v>
      </c>
      <c r="M227">
        <f t="shared" ca="1" si="23"/>
        <v>1199</v>
      </c>
      <c r="N227" s="8">
        <f t="shared" ca="1" si="24"/>
        <v>3</v>
      </c>
      <c r="O227" s="8">
        <f t="shared" si="25"/>
        <v>2</v>
      </c>
      <c r="P227">
        <f t="shared" si="26"/>
        <v>4</v>
      </c>
      <c r="Q227" s="8">
        <f t="shared" ca="1" si="27"/>
        <v>9</v>
      </c>
    </row>
    <row r="228" spans="1:17" x14ac:dyDescent="0.25">
      <c r="A228" t="s">
        <v>470</v>
      </c>
      <c r="B228" s="7">
        <v>43396</v>
      </c>
      <c r="C228" t="s">
        <v>209</v>
      </c>
      <c r="D228" t="s">
        <v>15</v>
      </c>
      <c r="E228" t="s">
        <v>94</v>
      </c>
      <c r="F228">
        <v>156</v>
      </c>
      <c r="G228">
        <v>21</v>
      </c>
      <c r="H228">
        <v>3</v>
      </c>
      <c r="I228">
        <f t="shared" si="21"/>
        <v>468</v>
      </c>
      <c r="J228">
        <f t="shared" si="22"/>
        <v>13.461538461538462</v>
      </c>
      <c r="K228" t="s">
        <v>882</v>
      </c>
      <c r="L228" t="s">
        <v>881</v>
      </c>
      <c r="M228">
        <f t="shared" ca="1" si="23"/>
        <v>1198</v>
      </c>
      <c r="N228" s="8">
        <f t="shared" ca="1" si="24"/>
        <v>3</v>
      </c>
      <c r="O228" s="8">
        <f t="shared" si="25"/>
        <v>2</v>
      </c>
      <c r="P228">
        <f t="shared" si="26"/>
        <v>3</v>
      </c>
      <c r="Q228" s="8">
        <f t="shared" ca="1" si="27"/>
        <v>8</v>
      </c>
    </row>
    <row r="229" spans="1:17" x14ac:dyDescent="0.25">
      <c r="A229" t="s">
        <v>471</v>
      </c>
      <c r="B229" s="7">
        <v>43397</v>
      </c>
      <c r="C229" t="s">
        <v>472</v>
      </c>
      <c r="D229" t="s">
        <v>51</v>
      </c>
      <c r="E229" t="s">
        <v>52</v>
      </c>
      <c r="F229">
        <v>902</v>
      </c>
      <c r="G229">
        <v>141</v>
      </c>
      <c r="H229">
        <v>12</v>
      </c>
      <c r="I229">
        <f t="shared" si="21"/>
        <v>10824</v>
      </c>
      <c r="J229">
        <f t="shared" si="22"/>
        <v>15.631929046563192</v>
      </c>
      <c r="K229" t="s">
        <v>884</v>
      </c>
      <c r="L229" t="s">
        <v>891</v>
      </c>
      <c r="M229">
        <f t="shared" ca="1" si="23"/>
        <v>1197</v>
      </c>
      <c r="N229" s="8">
        <f t="shared" ca="1" si="24"/>
        <v>3</v>
      </c>
      <c r="O229" s="8">
        <f t="shared" si="25"/>
        <v>4</v>
      </c>
      <c r="P229">
        <f t="shared" si="26"/>
        <v>4</v>
      </c>
      <c r="Q229" s="8">
        <f t="shared" ca="1" si="27"/>
        <v>11</v>
      </c>
    </row>
    <row r="230" spans="1:17" x14ac:dyDescent="0.25">
      <c r="A230" t="s">
        <v>473</v>
      </c>
      <c r="B230" s="7">
        <v>43398</v>
      </c>
      <c r="C230" t="s">
        <v>474</v>
      </c>
      <c r="D230" t="s">
        <v>55</v>
      </c>
      <c r="E230" t="s">
        <v>52</v>
      </c>
      <c r="F230">
        <v>345</v>
      </c>
      <c r="G230">
        <v>38</v>
      </c>
      <c r="H230">
        <v>7</v>
      </c>
      <c r="I230">
        <f t="shared" si="21"/>
        <v>2415</v>
      </c>
      <c r="J230">
        <f t="shared" si="22"/>
        <v>11.014492753623188</v>
      </c>
      <c r="K230" t="s">
        <v>884</v>
      </c>
      <c r="L230" t="s">
        <v>887</v>
      </c>
      <c r="M230">
        <f t="shared" ca="1" si="23"/>
        <v>1196</v>
      </c>
      <c r="N230" s="8">
        <f t="shared" ca="1" si="24"/>
        <v>3</v>
      </c>
      <c r="O230" s="8">
        <f t="shared" si="25"/>
        <v>3</v>
      </c>
      <c r="P230">
        <f t="shared" si="26"/>
        <v>3</v>
      </c>
      <c r="Q230" s="8">
        <f t="shared" ca="1" si="27"/>
        <v>9</v>
      </c>
    </row>
    <row r="231" spans="1:17" x14ac:dyDescent="0.25">
      <c r="A231" t="s">
        <v>475</v>
      </c>
      <c r="B231" s="7">
        <v>43399</v>
      </c>
      <c r="C231" t="s">
        <v>476</v>
      </c>
      <c r="D231" t="s">
        <v>58</v>
      </c>
      <c r="E231" t="s">
        <v>59</v>
      </c>
      <c r="F231">
        <v>3276</v>
      </c>
      <c r="G231">
        <v>873</v>
      </c>
      <c r="H231">
        <v>28</v>
      </c>
      <c r="I231">
        <f t="shared" si="21"/>
        <v>91728</v>
      </c>
      <c r="J231">
        <f t="shared" si="22"/>
        <v>26.64835164835165</v>
      </c>
      <c r="K231" t="s">
        <v>884</v>
      </c>
      <c r="L231" t="s">
        <v>887</v>
      </c>
      <c r="M231">
        <f t="shared" ca="1" si="23"/>
        <v>1195</v>
      </c>
      <c r="N231" s="8">
        <f t="shared" ca="1" si="24"/>
        <v>3</v>
      </c>
      <c r="O231" s="8">
        <f t="shared" si="25"/>
        <v>5</v>
      </c>
      <c r="P231">
        <f t="shared" si="26"/>
        <v>5</v>
      </c>
      <c r="Q231" s="8">
        <f t="shared" ca="1" si="27"/>
        <v>13</v>
      </c>
    </row>
    <row r="232" spans="1:17" x14ac:dyDescent="0.25">
      <c r="A232" t="s">
        <v>477</v>
      </c>
      <c r="B232" s="7">
        <v>43400</v>
      </c>
      <c r="C232" t="s">
        <v>188</v>
      </c>
      <c r="D232" t="s">
        <v>62</v>
      </c>
      <c r="E232" t="s">
        <v>63</v>
      </c>
      <c r="F232">
        <v>693</v>
      </c>
      <c r="G232">
        <v>254</v>
      </c>
      <c r="H232">
        <v>6</v>
      </c>
      <c r="I232">
        <f t="shared" si="21"/>
        <v>4158</v>
      </c>
      <c r="J232">
        <f t="shared" si="22"/>
        <v>36.652236652236653</v>
      </c>
      <c r="K232" t="s">
        <v>884</v>
      </c>
      <c r="L232" t="s">
        <v>891</v>
      </c>
      <c r="M232">
        <f t="shared" ca="1" si="23"/>
        <v>1194</v>
      </c>
      <c r="N232" s="8">
        <f t="shared" ca="1" si="24"/>
        <v>3</v>
      </c>
      <c r="O232" s="8">
        <f t="shared" si="25"/>
        <v>3</v>
      </c>
      <c r="P232">
        <f t="shared" si="26"/>
        <v>4</v>
      </c>
      <c r="Q232" s="8">
        <f t="shared" ca="1" si="27"/>
        <v>10</v>
      </c>
    </row>
    <row r="233" spans="1:17" x14ac:dyDescent="0.25">
      <c r="A233" t="s">
        <v>478</v>
      </c>
      <c r="B233" s="7">
        <v>43401</v>
      </c>
      <c r="C233" t="s">
        <v>479</v>
      </c>
      <c r="D233" t="s">
        <v>11</v>
      </c>
      <c r="E233" t="s">
        <v>91</v>
      </c>
      <c r="F233">
        <v>504</v>
      </c>
      <c r="G233">
        <v>116</v>
      </c>
      <c r="H233">
        <v>3</v>
      </c>
      <c r="I233">
        <f t="shared" si="21"/>
        <v>1512</v>
      </c>
      <c r="J233">
        <f t="shared" si="22"/>
        <v>23.015873015873016</v>
      </c>
      <c r="K233" t="s">
        <v>882</v>
      </c>
      <c r="L233" t="s">
        <v>894</v>
      </c>
      <c r="M233">
        <f t="shared" ca="1" si="23"/>
        <v>1193</v>
      </c>
      <c r="N233" s="8">
        <f t="shared" ca="1" si="24"/>
        <v>3</v>
      </c>
      <c r="O233" s="8">
        <f t="shared" si="25"/>
        <v>2</v>
      </c>
      <c r="P233">
        <f t="shared" si="26"/>
        <v>4</v>
      </c>
      <c r="Q233" s="8">
        <f t="shared" ca="1" si="27"/>
        <v>9</v>
      </c>
    </row>
    <row r="234" spans="1:17" x14ac:dyDescent="0.25">
      <c r="A234" t="s">
        <v>480</v>
      </c>
      <c r="B234" s="7">
        <v>43402</v>
      </c>
      <c r="C234" t="s">
        <v>481</v>
      </c>
      <c r="D234" t="s">
        <v>15</v>
      </c>
      <c r="E234" t="s">
        <v>94</v>
      </c>
      <c r="F234">
        <v>145</v>
      </c>
      <c r="G234">
        <v>47</v>
      </c>
      <c r="H234">
        <v>17</v>
      </c>
      <c r="I234">
        <f t="shared" si="21"/>
        <v>2465</v>
      </c>
      <c r="J234">
        <f t="shared" si="22"/>
        <v>32.41379310344827</v>
      </c>
      <c r="K234" t="s">
        <v>884</v>
      </c>
      <c r="L234" t="s">
        <v>887</v>
      </c>
      <c r="M234">
        <f t="shared" ca="1" si="23"/>
        <v>1192</v>
      </c>
      <c r="N234" s="8">
        <f t="shared" ca="1" si="24"/>
        <v>3</v>
      </c>
      <c r="O234" s="8">
        <f t="shared" si="25"/>
        <v>5</v>
      </c>
      <c r="P234">
        <f t="shared" si="26"/>
        <v>3</v>
      </c>
      <c r="Q234" s="8">
        <f t="shared" ca="1" si="27"/>
        <v>11</v>
      </c>
    </row>
    <row r="235" spans="1:17" x14ac:dyDescent="0.25">
      <c r="A235" t="s">
        <v>482</v>
      </c>
      <c r="B235" s="7">
        <v>43402</v>
      </c>
      <c r="C235" t="s">
        <v>483</v>
      </c>
      <c r="D235" t="s">
        <v>73</v>
      </c>
      <c r="E235" t="s">
        <v>74</v>
      </c>
      <c r="F235">
        <v>16</v>
      </c>
      <c r="G235">
        <v>5</v>
      </c>
      <c r="H235">
        <v>1</v>
      </c>
      <c r="I235">
        <f t="shared" si="21"/>
        <v>16</v>
      </c>
      <c r="J235">
        <f t="shared" si="22"/>
        <v>31.25</v>
      </c>
      <c r="K235" t="s">
        <v>884</v>
      </c>
      <c r="L235" t="s">
        <v>890</v>
      </c>
      <c r="M235">
        <f t="shared" ca="1" si="23"/>
        <v>1192</v>
      </c>
      <c r="N235" s="8">
        <f t="shared" ca="1" si="24"/>
        <v>3</v>
      </c>
      <c r="O235" s="8">
        <f t="shared" si="25"/>
        <v>2</v>
      </c>
      <c r="P235">
        <f t="shared" si="26"/>
        <v>2</v>
      </c>
      <c r="Q235" s="8">
        <f t="shared" ca="1" si="27"/>
        <v>7</v>
      </c>
    </row>
    <row r="236" spans="1:17" x14ac:dyDescent="0.25">
      <c r="A236" t="s">
        <v>484</v>
      </c>
      <c r="B236" s="7">
        <v>43402</v>
      </c>
      <c r="C236" t="s">
        <v>485</v>
      </c>
      <c r="D236" t="s">
        <v>7</v>
      </c>
      <c r="E236" t="s">
        <v>8</v>
      </c>
      <c r="F236">
        <v>234</v>
      </c>
      <c r="G236">
        <v>39</v>
      </c>
      <c r="H236">
        <v>10</v>
      </c>
      <c r="I236">
        <f t="shared" si="21"/>
        <v>2340</v>
      </c>
      <c r="J236">
        <f t="shared" si="22"/>
        <v>16.666666666666664</v>
      </c>
      <c r="K236" t="s">
        <v>884</v>
      </c>
      <c r="L236" t="s">
        <v>888</v>
      </c>
      <c r="M236">
        <f t="shared" ca="1" si="23"/>
        <v>1192</v>
      </c>
      <c r="N236" s="8">
        <f t="shared" ca="1" si="24"/>
        <v>3</v>
      </c>
      <c r="O236" s="8">
        <f t="shared" si="25"/>
        <v>4</v>
      </c>
      <c r="P236">
        <f t="shared" si="26"/>
        <v>3</v>
      </c>
      <c r="Q236" s="8">
        <f t="shared" ca="1" si="27"/>
        <v>10</v>
      </c>
    </row>
    <row r="237" spans="1:17" x14ac:dyDescent="0.25">
      <c r="A237" t="s">
        <v>486</v>
      </c>
      <c r="B237" s="7">
        <v>43402</v>
      </c>
      <c r="C237" t="s">
        <v>487</v>
      </c>
      <c r="D237" t="s">
        <v>11</v>
      </c>
      <c r="E237" t="s">
        <v>12</v>
      </c>
      <c r="F237">
        <v>1298</v>
      </c>
      <c r="G237">
        <v>65</v>
      </c>
      <c r="H237">
        <v>9</v>
      </c>
      <c r="I237">
        <f t="shared" si="21"/>
        <v>11682</v>
      </c>
      <c r="J237">
        <f t="shared" si="22"/>
        <v>5.0077041602465329</v>
      </c>
      <c r="K237" t="s">
        <v>886</v>
      </c>
      <c r="L237" t="s">
        <v>896</v>
      </c>
      <c r="M237">
        <f t="shared" ca="1" si="23"/>
        <v>1192</v>
      </c>
      <c r="N237" s="8">
        <f t="shared" ca="1" si="24"/>
        <v>3</v>
      </c>
      <c r="O237" s="8">
        <f t="shared" si="25"/>
        <v>4</v>
      </c>
      <c r="P237">
        <f t="shared" si="26"/>
        <v>5</v>
      </c>
      <c r="Q237" s="8">
        <f t="shared" ca="1" si="27"/>
        <v>12</v>
      </c>
    </row>
    <row r="238" spans="1:17" x14ac:dyDescent="0.25">
      <c r="A238" t="s">
        <v>488</v>
      </c>
      <c r="B238" s="7">
        <v>43402</v>
      </c>
      <c r="C238" t="s">
        <v>489</v>
      </c>
      <c r="D238" t="s">
        <v>11</v>
      </c>
      <c r="E238" t="s">
        <v>91</v>
      </c>
      <c r="F238">
        <v>263</v>
      </c>
      <c r="G238">
        <v>50</v>
      </c>
      <c r="H238">
        <v>5</v>
      </c>
      <c r="I238">
        <f t="shared" si="21"/>
        <v>1315</v>
      </c>
      <c r="J238">
        <f t="shared" si="22"/>
        <v>19.011406844106464</v>
      </c>
      <c r="K238" t="s">
        <v>884</v>
      </c>
      <c r="L238" t="s">
        <v>890</v>
      </c>
      <c r="M238">
        <f t="shared" ca="1" si="23"/>
        <v>1192</v>
      </c>
      <c r="N238" s="8">
        <f t="shared" ca="1" si="24"/>
        <v>3</v>
      </c>
      <c r="O238" s="8">
        <f t="shared" si="25"/>
        <v>3</v>
      </c>
      <c r="P238">
        <f t="shared" si="26"/>
        <v>3</v>
      </c>
      <c r="Q238" s="8">
        <f t="shared" ca="1" si="27"/>
        <v>9</v>
      </c>
    </row>
    <row r="239" spans="1:17" x14ac:dyDescent="0.25">
      <c r="A239" t="s">
        <v>490</v>
      </c>
      <c r="B239" s="7">
        <v>43402</v>
      </c>
      <c r="C239" t="s">
        <v>371</v>
      </c>
      <c r="D239" t="s">
        <v>15</v>
      </c>
      <c r="E239" t="s">
        <v>94</v>
      </c>
      <c r="F239">
        <v>1267</v>
      </c>
      <c r="G239">
        <v>390</v>
      </c>
      <c r="H239">
        <v>18</v>
      </c>
      <c r="I239">
        <f t="shared" si="21"/>
        <v>22806</v>
      </c>
      <c r="J239">
        <f t="shared" si="22"/>
        <v>30.781373322809785</v>
      </c>
      <c r="K239" t="s">
        <v>884</v>
      </c>
      <c r="L239" t="s">
        <v>887</v>
      </c>
      <c r="M239">
        <f t="shared" ca="1" si="23"/>
        <v>1192</v>
      </c>
      <c r="N239" s="8">
        <f t="shared" ca="1" si="24"/>
        <v>3</v>
      </c>
      <c r="O239" s="8">
        <f t="shared" si="25"/>
        <v>5</v>
      </c>
      <c r="P239">
        <f t="shared" si="26"/>
        <v>5</v>
      </c>
      <c r="Q239" s="8">
        <f t="shared" ca="1" si="27"/>
        <v>13</v>
      </c>
    </row>
    <row r="240" spans="1:17" x14ac:dyDescent="0.25">
      <c r="A240" t="s">
        <v>491</v>
      </c>
      <c r="B240" s="7">
        <v>43403</v>
      </c>
      <c r="C240" t="s">
        <v>492</v>
      </c>
      <c r="D240" t="s">
        <v>23</v>
      </c>
      <c r="E240" t="s">
        <v>24</v>
      </c>
      <c r="F240">
        <v>1250</v>
      </c>
      <c r="G240">
        <v>486</v>
      </c>
      <c r="H240">
        <v>7</v>
      </c>
      <c r="I240">
        <f t="shared" si="21"/>
        <v>8750</v>
      </c>
      <c r="J240">
        <f t="shared" si="22"/>
        <v>38.879999999999995</v>
      </c>
      <c r="K240" t="s">
        <v>884</v>
      </c>
      <c r="L240" t="s">
        <v>891</v>
      </c>
      <c r="M240">
        <f t="shared" ca="1" si="23"/>
        <v>1191</v>
      </c>
      <c r="N240" s="8">
        <f t="shared" ca="1" si="24"/>
        <v>3</v>
      </c>
      <c r="O240" s="8">
        <f t="shared" si="25"/>
        <v>3</v>
      </c>
      <c r="P240">
        <f t="shared" si="26"/>
        <v>5</v>
      </c>
      <c r="Q240" s="8">
        <f t="shared" ca="1" si="27"/>
        <v>11</v>
      </c>
    </row>
    <row r="241" spans="1:17" x14ac:dyDescent="0.25">
      <c r="A241" t="s">
        <v>493</v>
      </c>
      <c r="B241" s="7">
        <v>43404</v>
      </c>
      <c r="C241" t="s">
        <v>494</v>
      </c>
      <c r="D241" t="s">
        <v>27</v>
      </c>
      <c r="E241" t="s">
        <v>28</v>
      </c>
      <c r="F241">
        <v>806</v>
      </c>
      <c r="G241">
        <v>199</v>
      </c>
      <c r="H241">
        <v>10</v>
      </c>
      <c r="I241">
        <f t="shared" si="21"/>
        <v>8060</v>
      </c>
      <c r="J241">
        <f t="shared" si="22"/>
        <v>24.689826302729529</v>
      </c>
      <c r="K241" t="s">
        <v>882</v>
      </c>
      <c r="L241" t="s">
        <v>894</v>
      </c>
      <c r="M241">
        <f t="shared" ca="1" si="23"/>
        <v>1191</v>
      </c>
      <c r="N241" s="8">
        <f t="shared" ca="1" si="24"/>
        <v>3</v>
      </c>
      <c r="O241" s="8">
        <f t="shared" si="25"/>
        <v>4</v>
      </c>
      <c r="P241">
        <f t="shared" si="26"/>
        <v>4</v>
      </c>
      <c r="Q241" s="8">
        <f t="shared" ca="1" si="27"/>
        <v>11</v>
      </c>
    </row>
    <row r="242" spans="1:17" x14ac:dyDescent="0.25">
      <c r="A242" t="s">
        <v>495</v>
      </c>
      <c r="B242" s="7">
        <v>43405</v>
      </c>
      <c r="C242" t="s">
        <v>496</v>
      </c>
      <c r="D242" t="s">
        <v>11</v>
      </c>
      <c r="E242" t="s">
        <v>91</v>
      </c>
      <c r="F242">
        <v>22</v>
      </c>
      <c r="G242">
        <v>11</v>
      </c>
      <c r="H242">
        <v>2</v>
      </c>
      <c r="I242">
        <f t="shared" si="21"/>
        <v>44</v>
      </c>
      <c r="J242">
        <f t="shared" si="22"/>
        <v>50</v>
      </c>
      <c r="K242" t="s">
        <v>884</v>
      </c>
      <c r="L242" t="s">
        <v>883</v>
      </c>
      <c r="M242">
        <f t="shared" ca="1" si="23"/>
        <v>1190</v>
      </c>
      <c r="N242" s="8">
        <f t="shared" ca="1" si="24"/>
        <v>3</v>
      </c>
      <c r="O242" s="8">
        <f t="shared" si="25"/>
        <v>2</v>
      </c>
      <c r="P242">
        <f t="shared" si="26"/>
        <v>2</v>
      </c>
      <c r="Q242" s="8">
        <f t="shared" ca="1" si="27"/>
        <v>7</v>
      </c>
    </row>
    <row r="243" spans="1:17" x14ac:dyDescent="0.25">
      <c r="A243" t="s">
        <v>497</v>
      </c>
      <c r="B243" s="7">
        <v>43406</v>
      </c>
      <c r="C243" t="s">
        <v>209</v>
      </c>
      <c r="D243" t="s">
        <v>15</v>
      </c>
      <c r="E243" t="s">
        <v>94</v>
      </c>
      <c r="F243">
        <v>1543</v>
      </c>
      <c r="G243">
        <v>370</v>
      </c>
      <c r="H243">
        <v>8</v>
      </c>
      <c r="I243">
        <f t="shared" si="21"/>
        <v>12344</v>
      </c>
      <c r="J243">
        <f t="shared" si="22"/>
        <v>23.979261179520414</v>
      </c>
      <c r="K243" t="s">
        <v>886</v>
      </c>
      <c r="L243" t="s">
        <v>896</v>
      </c>
      <c r="M243">
        <f t="shared" ca="1" si="23"/>
        <v>1189</v>
      </c>
      <c r="N243" s="8">
        <f t="shared" ca="1" si="24"/>
        <v>3</v>
      </c>
      <c r="O243" s="8">
        <f t="shared" si="25"/>
        <v>3</v>
      </c>
      <c r="P243">
        <f t="shared" si="26"/>
        <v>5</v>
      </c>
      <c r="Q243" s="8">
        <f t="shared" ca="1" si="27"/>
        <v>11</v>
      </c>
    </row>
    <row r="244" spans="1:17" x14ac:dyDescent="0.25">
      <c r="A244" t="s">
        <v>498</v>
      </c>
      <c r="B244" s="7">
        <v>43407</v>
      </c>
      <c r="C244" t="s">
        <v>499</v>
      </c>
      <c r="D244" t="s">
        <v>11</v>
      </c>
      <c r="E244" t="s">
        <v>91</v>
      </c>
      <c r="F244">
        <v>582</v>
      </c>
      <c r="G244">
        <v>117</v>
      </c>
      <c r="H244">
        <v>19</v>
      </c>
      <c r="I244">
        <f t="shared" si="21"/>
        <v>11058</v>
      </c>
      <c r="J244">
        <f t="shared" si="22"/>
        <v>20.103092783505154</v>
      </c>
      <c r="K244" t="s">
        <v>884</v>
      </c>
      <c r="L244" t="s">
        <v>883</v>
      </c>
      <c r="M244">
        <f t="shared" ca="1" si="23"/>
        <v>1188</v>
      </c>
      <c r="N244" s="8">
        <f t="shared" ca="1" si="24"/>
        <v>3</v>
      </c>
      <c r="O244" s="8">
        <f t="shared" si="25"/>
        <v>5</v>
      </c>
      <c r="P244">
        <f t="shared" si="26"/>
        <v>4</v>
      </c>
      <c r="Q244" s="8">
        <f t="shared" ca="1" si="27"/>
        <v>12</v>
      </c>
    </row>
    <row r="245" spans="1:17" x14ac:dyDescent="0.25">
      <c r="A245" t="s">
        <v>500</v>
      </c>
      <c r="B245" s="7">
        <v>43407</v>
      </c>
      <c r="C245" t="s">
        <v>501</v>
      </c>
      <c r="D245" t="s">
        <v>15</v>
      </c>
      <c r="E245" t="s">
        <v>94</v>
      </c>
      <c r="F245">
        <v>86</v>
      </c>
      <c r="G245">
        <v>8</v>
      </c>
      <c r="H245">
        <v>2</v>
      </c>
      <c r="I245">
        <f t="shared" si="21"/>
        <v>172</v>
      </c>
      <c r="J245">
        <f t="shared" si="22"/>
        <v>9.3023255813953494</v>
      </c>
      <c r="K245" t="s">
        <v>884</v>
      </c>
      <c r="L245" t="s">
        <v>891</v>
      </c>
      <c r="M245">
        <f t="shared" ca="1" si="23"/>
        <v>1188</v>
      </c>
      <c r="N245" s="8">
        <f t="shared" ca="1" si="24"/>
        <v>3</v>
      </c>
      <c r="O245" s="8">
        <f t="shared" si="25"/>
        <v>2</v>
      </c>
      <c r="P245">
        <f t="shared" si="26"/>
        <v>2</v>
      </c>
      <c r="Q245" s="8">
        <f t="shared" ca="1" si="27"/>
        <v>7</v>
      </c>
    </row>
    <row r="246" spans="1:17" x14ac:dyDescent="0.25">
      <c r="A246" t="s">
        <v>502</v>
      </c>
      <c r="B246" s="7">
        <v>43407</v>
      </c>
      <c r="C246" t="s">
        <v>503</v>
      </c>
      <c r="D246" t="s">
        <v>47</v>
      </c>
      <c r="E246" t="s">
        <v>48</v>
      </c>
      <c r="F246">
        <v>1245</v>
      </c>
      <c r="G246">
        <v>451</v>
      </c>
      <c r="H246">
        <v>15</v>
      </c>
      <c r="I246">
        <f t="shared" si="21"/>
        <v>18675</v>
      </c>
      <c r="J246">
        <f t="shared" si="22"/>
        <v>36.22489959839357</v>
      </c>
      <c r="K246" t="s">
        <v>886</v>
      </c>
      <c r="L246" t="s">
        <v>898</v>
      </c>
      <c r="M246">
        <f t="shared" ca="1" si="23"/>
        <v>1188</v>
      </c>
      <c r="N246" s="8">
        <f t="shared" ca="1" si="24"/>
        <v>3</v>
      </c>
      <c r="O246" s="8">
        <f t="shared" si="25"/>
        <v>4</v>
      </c>
      <c r="P246">
        <f t="shared" si="26"/>
        <v>4</v>
      </c>
      <c r="Q246" s="8">
        <f t="shared" ca="1" si="27"/>
        <v>11</v>
      </c>
    </row>
    <row r="247" spans="1:17" x14ac:dyDescent="0.25">
      <c r="A247" t="s">
        <v>504</v>
      </c>
      <c r="B247" s="7">
        <v>43407</v>
      </c>
      <c r="C247" t="s">
        <v>505</v>
      </c>
      <c r="D247" t="s">
        <v>51</v>
      </c>
      <c r="E247" t="s">
        <v>52</v>
      </c>
      <c r="F247">
        <v>94</v>
      </c>
      <c r="G247">
        <v>7</v>
      </c>
      <c r="H247">
        <v>7</v>
      </c>
      <c r="I247">
        <f t="shared" si="21"/>
        <v>658</v>
      </c>
      <c r="J247">
        <f t="shared" si="22"/>
        <v>7.4468085106382977</v>
      </c>
      <c r="K247" t="s">
        <v>884</v>
      </c>
      <c r="L247" t="s">
        <v>888</v>
      </c>
      <c r="M247">
        <f t="shared" ca="1" si="23"/>
        <v>1188</v>
      </c>
      <c r="N247" s="8">
        <f t="shared" ca="1" si="24"/>
        <v>3</v>
      </c>
      <c r="O247" s="8">
        <f t="shared" si="25"/>
        <v>3</v>
      </c>
      <c r="P247">
        <f t="shared" si="26"/>
        <v>2</v>
      </c>
      <c r="Q247" s="8">
        <f t="shared" ca="1" si="27"/>
        <v>8</v>
      </c>
    </row>
    <row r="248" spans="1:17" x14ac:dyDescent="0.25">
      <c r="A248" t="s">
        <v>506</v>
      </c>
      <c r="B248" s="7">
        <v>43407</v>
      </c>
      <c r="C248" t="s">
        <v>507</v>
      </c>
      <c r="D248" t="s">
        <v>55</v>
      </c>
      <c r="E248" t="s">
        <v>52</v>
      </c>
      <c r="F248">
        <v>907</v>
      </c>
      <c r="G248">
        <v>296</v>
      </c>
      <c r="H248">
        <v>12</v>
      </c>
      <c r="I248">
        <f t="shared" si="21"/>
        <v>10884</v>
      </c>
      <c r="J248">
        <f t="shared" si="22"/>
        <v>32.63506063947078</v>
      </c>
      <c r="K248" t="s">
        <v>886</v>
      </c>
      <c r="L248" t="s">
        <v>896</v>
      </c>
      <c r="M248">
        <f t="shared" ca="1" si="23"/>
        <v>1188</v>
      </c>
      <c r="N248" s="8">
        <f t="shared" ca="1" si="24"/>
        <v>3</v>
      </c>
      <c r="O248" s="8">
        <f t="shared" si="25"/>
        <v>4</v>
      </c>
      <c r="P248">
        <f t="shared" si="26"/>
        <v>4</v>
      </c>
      <c r="Q248" s="8">
        <f t="shared" ca="1" si="27"/>
        <v>11</v>
      </c>
    </row>
    <row r="249" spans="1:17" x14ac:dyDescent="0.25">
      <c r="A249" t="s">
        <v>508</v>
      </c>
      <c r="B249" s="7">
        <v>43407</v>
      </c>
      <c r="C249" t="s">
        <v>464</v>
      </c>
      <c r="D249" t="s">
        <v>58</v>
      </c>
      <c r="E249" t="s">
        <v>59</v>
      </c>
      <c r="F249">
        <v>811</v>
      </c>
      <c r="G249">
        <v>79</v>
      </c>
      <c r="H249">
        <v>11</v>
      </c>
      <c r="I249">
        <f t="shared" si="21"/>
        <v>8921</v>
      </c>
      <c r="J249">
        <f t="shared" si="22"/>
        <v>9.7410604192355112</v>
      </c>
      <c r="K249" t="s">
        <v>882</v>
      </c>
      <c r="L249" t="s">
        <v>897</v>
      </c>
      <c r="M249">
        <f t="shared" ca="1" si="23"/>
        <v>1188</v>
      </c>
      <c r="N249" s="8">
        <f t="shared" ca="1" si="24"/>
        <v>3</v>
      </c>
      <c r="O249" s="8">
        <f t="shared" si="25"/>
        <v>4</v>
      </c>
      <c r="P249">
        <f t="shared" si="26"/>
        <v>4</v>
      </c>
      <c r="Q249" s="8">
        <f t="shared" ca="1" si="27"/>
        <v>11</v>
      </c>
    </row>
    <row r="250" spans="1:17" x14ac:dyDescent="0.25">
      <c r="A250" t="s">
        <v>509</v>
      </c>
      <c r="B250" s="7">
        <v>43408</v>
      </c>
      <c r="C250" t="s">
        <v>510</v>
      </c>
      <c r="D250" t="s">
        <v>62</v>
      </c>
      <c r="E250" t="s">
        <v>63</v>
      </c>
      <c r="F250">
        <v>336</v>
      </c>
      <c r="G250">
        <v>123</v>
      </c>
      <c r="H250">
        <v>3</v>
      </c>
      <c r="I250">
        <f t="shared" si="21"/>
        <v>1008</v>
      </c>
      <c r="J250">
        <f t="shared" si="22"/>
        <v>36.607142857142854</v>
      </c>
      <c r="K250" t="s">
        <v>886</v>
      </c>
      <c r="L250" t="s">
        <v>898</v>
      </c>
      <c r="M250">
        <f t="shared" ca="1" si="23"/>
        <v>1187</v>
      </c>
      <c r="N250" s="8">
        <f t="shared" ca="1" si="24"/>
        <v>3</v>
      </c>
      <c r="O250" s="8">
        <f t="shared" si="25"/>
        <v>2</v>
      </c>
      <c r="P250">
        <f t="shared" si="26"/>
        <v>3</v>
      </c>
      <c r="Q250" s="8">
        <f t="shared" ca="1" si="27"/>
        <v>8</v>
      </c>
    </row>
    <row r="251" spans="1:17" x14ac:dyDescent="0.25">
      <c r="A251" t="s">
        <v>511</v>
      </c>
      <c r="B251" s="7">
        <v>43409</v>
      </c>
      <c r="C251" t="s">
        <v>395</v>
      </c>
      <c r="D251" t="s">
        <v>66</v>
      </c>
      <c r="E251" t="s">
        <v>66</v>
      </c>
      <c r="F251">
        <v>2393</v>
      </c>
      <c r="G251">
        <v>685</v>
      </c>
      <c r="H251">
        <v>36</v>
      </c>
      <c r="I251">
        <f t="shared" si="21"/>
        <v>86148</v>
      </c>
      <c r="J251">
        <f t="shared" si="22"/>
        <v>28.625156707062267</v>
      </c>
      <c r="K251" t="s">
        <v>884</v>
      </c>
      <c r="L251" t="s">
        <v>892</v>
      </c>
      <c r="M251">
        <f t="shared" ca="1" si="23"/>
        <v>1186</v>
      </c>
      <c r="N251" s="8">
        <f t="shared" ca="1" si="24"/>
        <v>3</v>
      </c>
      <c r="O251" s="8">
        <f t="shared" si="25"/>
        <v>5</v>
      </c>
      <c r="P251">
        <f t="shared" si="26"/>
        <v>5</v>
      </c>
      <c r="Q251" s="8">
        <f t="shared" ca="1" si="27"/>
        <v>13</v>
      </c>
    </row>
    <row r="252" spans="1:17" x14ac:dyDescent="0.25">
      <c r="A252" t="s">
        <v>512</v>
      </c>
      <c r="B252" s="7">
        <v>43410</v>
      </c>
      <c r="C252" t="s">
        <v>513</v>
      </c>
      <c r="D252" t="s">
        <v>69</v>
      </c>
      <c r="E252" t="s">
        <v>70</v>
      </c>
      <c r="F252">
        <v>1383</v>
      </c>
      <c r="G252">
        <v>343</v>
      </c>
      <c r="H252">
        <v>39</v>
      </c>
      <c r="I252">
        <f t="shared" si="21"/>
        <v>53937</v>
      </c>
      <c r="J252">
        <f t="shared" si="22"/>
        <v>24.801156905278379</v>
      </c>
      <c r="K252" t="s">
        <v>884</v>
      </c>
      <c r="L252" t="s">
        <v>887</v>
      </c>
      <c r="M252">
        <f t="shared" ca="1" si="23"/>
        <v>1185</v>
      </c>
      <c r="N252" s="8">
        <f t="shared" ca="1" si="24"/>
        <v>4</v>
      </c>
      <c r="O252" s="8">
        <f t="shared" si="25"/>
        <v>5</v>
      </c>
      <c r="P252">
        <f t="shared" si="26"/>
        <v>5</v>
      </c>
      <c r="Q252" s="8">
        <f t="shared" ca="1" si="27"/>
        <v>14</v>
      </c>
    </row>
    <row r="253" spans="1:17" x14ac:dyDescent="0.25">
      <c r="A253" t="s">
        <v>514</v>
      </c>
      <c r="B253" s="7">
        <v>43411</v>
      </c>
      <c r="C253" t="s">
        <v>515</v>
      </c>
      <c r="D253" t="s">
        <v>73</v>
      </c>
      <c r="E253" t="s">
        <v>74</v>
      </c>
      <c r="F253">
        <v>1510</v>
      </c>
      <c r="G253">
        <v>290</v>
      </c>
      <c r="H253">
        <v>19</v>
      </c>
      <c r="I253">
        <f t="shared" si="21"/>
        <v>28690</v>
      </c>
      <c r="J253">
        <f t="shared" si="22"/>
        <v>19.205298013245034</v>
      </c>
      <c r="K253" t="s">
        <v>886</v>
      </c>
      <c r="L253" t="s">
        <v>896</v>
      </c>
      <c r="M253">
        <f t="shared" ca="1" si="23"/>
        <v>1184</v>
      </c>
      <c r="N253" s="8">
        <f t="shared" ca="1" si="24"/>
        <v>4</v>
      </c>
      <c r="O253" s="8">
        <f t="shared" si="25"/>
        <v>5</v>
      </c>
      <c r="P253">
        <f t="shared" si="26"/>
        <v>5</v>
      </c>
      <c r="Q253" s="8">
        <f t="shared" ca="1" si="27"/>
        <v>14</v>
      </c>
    </row>
    <row r="254" spans="1:17" x14ac:dyDescent="0.25">
      <c r="A254" t="s">
        <v>516</v>
      </c>
      <c r="B254" s="7">
        <v>43412</v>
      </c>
      <c r="C254" t="s">
        <v>517</v>
      </c>
      <c r="D254" t="s">
        <v>7</v>
      </c>
      <c r="E254" t="s">
        <v>8</v>
      </c>
      <c r="F254">
        <v>3208</v>
      </c>
      <c r="G254">
        <v>970</v>
      </c>
      <c r="H254">
        <v>32</v>
      </c>
      <c r="I254">
        <f t="shared" si="21"/>
        <v>102656</v>
      </c>
      <c r="J254">
        <f t="shared" si="22"/>
        <v>30.23690773067332</v>
      </c>
      <c r="K254" t="s">
        <v>884</v>
      </c>
      <c r="L254" t="s">
        <v>883</v>
      </c>
      <c r="M254">
        <f t="shared" ca="1" si="23"/>
        <v>1183</v>
      </c>
      <c r="N254" s="8">
        <f t="shared" ca="1" si="24"/>
        <v>4</v>
      </c>
      <c r="O254" s="8">
        <f t="shared" si="25"/>
        <v>5</v>
      </c>
      <c r="P254">
        <f t="shared" si="26"/>
        <v>5</v>
      </c>
      <c r="Q254" s="8">
        <f t="shared" ca="1" si="27"/>
        <v>14</v>
      </c>
    </row>
    <row r="255" spans="1:17" x14ac:dyDescent="0.25">
      <c r="A255" t="s">
        <v>518</v>
      </c>
      <c r="B255" s="7">
        <v>43412</v>
      </c>
      <c r="C255" t="s">
        <v>308</v>
      </c>
      <c r="D255" t="s">
        <v>11</v>
      </c>
      <c r="E255" t="s">
        <v>12</v>
      </c>
      <c r="F255">
        <v>1565</v>
      </c>
      <c r="G255">
        <v>526</v>
      </c>
      <c r="H255">
        <v>37</v>
      </c>
      <c r="I255">
        <f t="shared" si="21"/>
        <v>57905</v>
      </c>
      <c r="J255">
        <f t="shared" si="22"/>
        <v>33.610223642172528</v>
      </c>
      <c r="K255" t="s">
        <v>884</v>
      </c>
      <c r="L255" t="s">
        <v>890</v>
      </c>
      <c r="M255">
        <f t="shared" ca="1" si="23"/>
        <v>1183</v>
      </c>
      <c r="N255" s="8">
        <f t="shared" ca="1" si="24"/>
        <v>4</v>
      </c>
      <c r="O255" s="8">
        <f t="shared" si="25"/>
        <v>5</v>
      </c>
      <c r="P255">
        <f t="shared" si="26"/>
        <v>5</v>
      </c>
      <c r="Q255" s="8">
        <f t="shared" ca="1" si="27"/>
        <v>14</v>
      </c>
    </row>
    <row r="256" spans="1:17" x14ac:dyDescent="0.25">
      <c r="A256" t="s">
        <v>519</v>
      </c>
      <c r="B256" s="7">
        <v>43412</v>
      </c>
      <c r="C256" t="s">
        <v>520</v>
      </c>
      <c r="D256" t="s">
        <v>15</v>
      </c>
      <c r="E256" t="s">
        <v>16</v>
      </c>
      <c r="F256">
        <v>4613</v>
      </c>
      <c r="G256">
        <v>1432</v>
      </c>
      <c r="H256">
        <v>32</v>
      </c>
      <c r="I256">
        <f t="shared" si="21"/>
        <v>147616</v>
      </c>
      <c r="J256">
        <f t="shared" si="22"/>
        <v>31.042705397788854</v>
      </c>
      <c r="K256" t="s">
        <v>886</v>
      </c>
      <c r="L256" t="s">
        <v>896</v>
      </c>
      <c r="M256">
        <f t="shared" ca="1" si="23"/>
        <v>1183</v>
      </c>
      <c r="N256" s="8">
        <f t="shared" ca="1" si="24"/>
        <v>4</v>
      </c>
      <c r="O256" s="8">
        <f t="shared" si="25"/>
        <v>5</v>
      </c>
      <c r="P256">
        <f t="shared" si="26"/>
        <v>5</v>
      </c>
      <c r="Q256" s="8">
        <f t="shared" ca="1" si="27"/>
        <v>14</v>
      </c>
    </row>
    <row r="257" spans="1:17" x14ac:dyDescent="0.25">
      <c r="A257" t="s">
        <v>521</v>
      </c>
      <c r="B257" s="7">
        <v>43414</v>
      </c>
      <c r="C257" t="s">
        <v>520</v>
      </c>
      <c r="D257" t="s">
        <v>11</v>
      </c>
      <c r="E257" t="s">
        <v>91</v>
      </c>
      <c r="F257">
        <v>1078</v>
      </c>
      <c r="G257">
        <v>130</v>
      </c>
      <c r="H257">
        <v>13</v>
      </c>
      <c r="I257">
        <f t="shared" si="21"/>
        <v>14014</v>
      </c>
      <c r="J257">
        <f t="shared" si="22"/>
        <v>12.059369202226346</v>
      </c>
      <c r="K257" t="s">
        <v>884</v>
      </c>
      <c r="L257" t="s">
        <v>890</v>
      </c>
      <c r="M257">
        <f t="shared" ca="1" si="23"/>
        <v>1181</v>
      </c>
      <c r="N257" s="8">
        <f t="shared" ca="1" si="24"/>
        <v>4</v>
      </c>
      <c r="O257" s="8">
        <f t="shared" si="25"/>
        <v>4</v>
      </c>
      <c r="P257">
        <f t="shared" si="26"/>
        <v>4</v>
      </c>
      <c r="Q257" s="8">
        <f t="shared" ca="1" si="27"/>
        <v>12</v>
      </c>
    </row>
    <row r="258" spans="1:17" x14ac:dyDescent="0.25">
      <c r="A258" t="s">
        <v>522</v>
      </c>
      <c r="B258" s="7">
        <v>43414</v>
      </c>
      <c r="C258" t="s">
        <v>523</v>
      </c>
      <c r="D258" t="s">
        <v>15</v>
      </c>
      <c r="E258" t="s">
        <v>94</v>
      </c>
      <c r="F258">
        <v>1149</v>
      </c>
      <c r="G258">
        <v>264</v>
      </c>
      <c r="H258">
        <v>14</v>
      </c>
      <c r="I258">
        <f t="shared" si="21"/>
        <v>16086</v>
      </c>
      <c r="J258">
        <f t="shared" si="22"/>
        <v>22.97650130548303</v>
      </c>
      <c r="K258" t="s">
        <v>886</v>
      </c>
      <c r="L258" t="s">
        <v>885</v>
      </c>
      <c r="M258">
        <f t="shared" ca="1" si="23"/>
        <v>1181</v>
      </c>
      <c r="N258" s="8">
        <f t="shared" ca="1" si="24"/>
        <v>4</v>
      </c>
      <c r="O258" s="8">
        <f t="shared" si="25"/>
        <v>4</v>
      </c>
      <c r="P258">
        <f t="shared" si="26"/>
        <v>4</v>
      </c>
      <c r="Q258" s="8">
        <f t="shared" ca="1" si="27"/>
        <v>12</v>
      </c>
    </row>
    <row r="259" spans="1:17" x14ac:dyDescent="0.25">
      <c r="A259" t="s">
        <v>524</v>
      </c>
      <c r="B259" s="7">
        <v>43417</v>
      </c>
      <c r="C259" t="s">
        <v>448</v>
      </c>
      <c r="D259" t="s">
        <v>11</v>
      </c>
      <c r="E259" t="s">
        <v>91</v>
      </c>
      <c r="F259">
        <v>3395</v>
      </c>
      <c r="G259">
        <v>868</v>
      </c>
      <c r="H259">
        <v>34</v>
      </c>
      <c r="I259">
        <f t="shared" ref="I259:I322" si="28">F259*H259</f>
        <v>115430</v>
      </c>
      <c r="J259">
        <f t="shared" ref="J259:J322" si="29">ABS((G259/F259)*100)</f>
        <v>25.567010309278349</v>
      </c>
      <c r="K259" t="s">
        <v>884</v>
      </c>
      <c r="L259" t="s">
        <v>887</v>
      </c>
      <c r="M259">
        <f t="shared" ref="M259:M322" ca="1" si="30">DAYS360(B259,TODAY())</f>
        <v>1178</v>
      </c>
      <c r="N259" s="8">
        <f t="shared" ref="N259:N322" ca="1" si="31">IF(M259&lt;=$S$7,5,IF(M259&lt;=$S$8,4,IF(M259&lt;=$S$9,3,IF(M259&lt;=$S$10,2,1))))</f>
        <v>4</v>
      </c>
      <c r="O259" s="8">
        <f t="shared" ref="O259:O322" si="32">IF(H259&lt;=$T$7,2,IF(H259&lt;=$T$8,3,IF(H259&lt;=$T$9,4,IF(H259&gt;$T$9,5,1))))</f>
        <v>5</v>
      </c>
      <c r="P259">
        <f t="shared" ref="P259:P322" si="33">IF(F259&lt;=$U$6,1,IF(F259&lt;=$U$7,2,IF(F259&lt;=$U$8,3,IF(F259&lt;=$U$9,4,IF(F259&gt;$U$9,5,1)))))</f>
        <v>5</v>
      </c>
      <c r="Q259" s="8">
        <f t="shared" ref="Q259:Q322" ca="1" si="34">N259+O259+P259</f>
        <v>14</v>
      </c>
    </row>
    <row r="260" spans="1:17" x14ac:dyDescent="0.25">
      <c r="A260" t="s">
        <v>525</v>
      </c>
      <c r="B260" s="7">
        <v>43418</v>
      </c>
      <c r="C260" t="s">
        <v>526</v>
      </c>
      <c r="D260" t="s">
        <v>15</v>
      </c>
      <c r="E260" t="s">
        <v>94</v>
      </c>
      <c r="F260">
        <v>724</v>
      </c>
      <c r="G260">
        <v>253</v>
      </c>
      <c r="H260">
        <v>2</v>
      </c>
      <c r="I260">
        <f t="shared" si="28"/>
        <v>1448</v>
      </c>
      <c r="J260">
        <f t="shared" si="29"/>
        <v>34.944751381215475</v>
      </c>
      <c r="K260" t="s">
        <v>882</v>
      </c>
      <c r="L260" t="s">
        <v>894</v>
      </c>
      <c r="M260">
        <f t="shared" ca="1" si="30"/>
        <v>1177</v>
      </c>
      <c r="N260" s="8">
        <f t="shared" ca="1" si="31"/>
        <v>4</v>
      </c>
      <c r="O260" s="8">
        <f t="shared" si="32"/>
        <v>2</v>
      </c>
      <c r="P260">
        <f t="shared" si="33"/>
        <v>4</v>
      </c>
      <c r="Q260" s="8">
        <f t="shared" ca="1" si="34"/>
        <v>10</v>
      </c>
    </row>
    <row r="261" spans="1:17" x14ac:dyDescent="0.25">
      <c r="A261" t="s">
        <v>527</v>
      </c>
      <c r="B261" s="7">
        <v>43419</v>
      </c>
      <c r="C261" t="s">
        <v>340</v>
      </c>
      <c r="D261" t="s">
        <v>35</v>
      </c>
      <c r="E261" t="s">
        <v>36</v>
      </c>
      <c r="F261">
        <v>112</v>
      </c>
      <c r="G261">
        <v>24</v>
      </c>
      <c r="H261">
        <v>3</v>
      </c>
      <c r="I261">
        <f t="shared" si="28"/>
        <v>336</v>
      </c>
      <c r="J261">
        <f t="shared" si="29"/>
        <v>21.428571428571427</v>
      </c>
      <c r="K261" t="s">
        <v>884</v>
      </c>
      <c r="L261" t="s">
        <v>889</v>
      </c>
      <c r="M261">
        <f t="shared" ca="1" si="30"/>
        <v>1176</v>
      </c>
      <c r="N261" s="8">
        <f t="shared" ca="1" si="31"/>
        <v>4</v>
      </c>
      <c r="O261" s="8">
        <f t="shared" si="32"/>
        <v>2</v>
      </c>
      <c r="P261">
        <f t="shared" si="33"/>
        <v>2</v>
      </c>
      <c r="Q261" s="8">
        <f t="shared" ca="1" si="34"/>
        <v>8</v>
      </c>
    </row>
    <row r="262" spans="1:17" x14ac:dyDescent="0.25">
      <c r="A262" t="s">
        <v>528</v>
      </c>
      <c r="B262" s="7">
        <v>43419</v>
      </c>
      <c r="C262" t="s">
        <v>529</v>
      </c>
      <c r="D262" t="s">
        <v>39</v>
      </c>
      <c r="E262" t="s">
        <v>40</v>
      </c>
      <c r="F262">
        <v>556</v>
      </c>
      <c r="G262">
        <v>-38</v>
      </c>
      <c r="H262">
        <v>18</v>
      </c>
      <c r="I262">
        <f t="shared" si="28"/>
        <v>10008</v>
      </c>
      <c r="J262">
        <f t="shared" si="29"/>
        <v>6.8345323741007196</v>
      </c>
      <c r="K262" t="s">
        <v>884</v>
      </c>
      <c r="L262" t="s">
        <v>891</v>
      </c>
      <c r="M262">
        <f t="shared" ca="1" si="30"/>
        <v>1176</v>
      </c>
      <c r="N262" s="8">
        <f t="shared" ca="1" si="31"/>
        <v>4</v>
      </c>
      <c r="O262" s="8">
        <f t="shared" si="32"/>
        <v>5</v>
      </c>
      <c r="P262">
        <f t="shared" si="33"/>
        <v>4</v>
      </c>
      <c r="Q262" s="8">
        <f t="shared" ca="1" si="34"/>
        <v>13</v>
      </c>
    </row>
    <row r="263" spans="1:17" x14ac:dyDescent="0.25">
      <c r="A263" t="s">
        <v>530</v>
      </c>
      <c r="B263" s="7">
        <v>43419</v>
      </c>
      <c r="C263" t="s">
        <v>531</v>
      </c>
      <c r="D263" t="s">
        <v>43</v>
      </c>
      <c r="E263" t="s">
        <v>44</v>
      </c>
      <c r="F263">
        <v>2262</v>
      </c>
      <c r="G263">
        <v>745</v>
      </c>
      <c r="H263">
        <v>12</v>
      </c>
      <c r="I263">
        <f t="shared" si="28"/>
        <v>27144</v>
      </c>
      <c r="J263">
        <f t="shared" si="29"/>
        <v>32.935455349248457</v>
      </c>
      <c r="K263" t="s">
        <v>882</v>
      </c>
      <c r="L263" t="s">
        <v>894</v>
      </c>
      <c r="M263">
        <f t="shared" ca="1" si="30"/>
        <v>1176</v>
      </c>
      <c r="N263" s="8">
        <f t="shared" ca="1" si="31"/>
        <v>4</v>
      </c>
      <c r="O263" s="8">
        <f t="shared" si="32"/>
        <v>4</v>
      </c>
      <c r="P263">
        <f t="shared" si="33"/>
        <v>5</v>
      </c>
      <c r="Q263" s="8">
        <f t="shared" ca="1" si="34"/>
        <v>13</v>
      </c>
    </row>
    <row r="264" spans="1:17" x14ac:dyDescent="0.25">
      <c r="A264" t="s">
        <v>532</v>
      </c>
      <c r="B264" s="7">
        <v>43419</v>
      </c>
      <c r="C264" t="s">
        <v>533</v>
      </c>
      <c r="D264" t="s">
        <v>47</v>
      </c>
      <c r="E264" t="s">
        <v>48</v>
      </c>
      <c r="F264">
        <v>189</v>
      </c>
      <c r="G264">
        <v>87</v>
      </c>
      <c r="H264">
        <v>7</v>
      </c>
      <c r="I264">
        <f t="shared" si="28"/>
        <v>1323</v>
      </c>
      <c r="J264">
        <f t="shared" si="29"/>
        <v>46.031746031746032</v>
      </c>
      <c r="K264" t="s">
        <v>884</v>
      </c>
      <c r="L264" t="s">
        <v>890</v>
      </c>
      <c r="M264">
        <f t="shared" ca="1" si="30"/>
        <v>1176</v>
      </c>
      <c r="N264" s="8">
        <f t="shared" ca="1" si="31"/>
        <v>4</v>
      </c>
      <c r="O264" s="8">
        <f t="shared" si="32"/>
        <v>3</v>
      </c>
      <c r="P264">
        <f t="shared" si="33"/>
        <v>3</v>
      </c>
      <c r="Q264" s="8">
        <f t="shared" ca="1" si="34"/>
        <v>10</v>
      </c>
    </row>
    <row r="265" spans="1:17" x14ac:dyDescent="0.25">
      <c r="A265" t="s">
        <v>534</v>
      </c>
      <c r="B265" s="7">
        <v>43419</v>
      </c>
      <c r="C265" t="s">
        <v>535</v>
      </c>
      <c r="D265" t="s">
        <v>11</v>
      </c>
      <c r="E265" t="s">
        <v>91</v>
      </c>
      <c r="F265">
        <v>166</v>
      </c>
      <c r="G265">
        <v>28</v>
      </c>
      <c r="H265">
        <v>9</v>
      </c>
      <c r="I265">
        <f t="shared" si="28"/>
        <v>1494</v>
      </c>
      <c r="J265">
        <f t="shared" si="29"/>
        <v>16.867469879518072</v>
      </c>
      <c r="K265" t="s">
        <v>884</v>
      </c>
      <c r="L265" t="s">
        <v>890</v>
      </c>
      <c r="M265">
        <f t="shared" ca="1" si="30"/>
        <v>1176</v>
      </c>
      <c r="N265" s="8">
        <f t="shared" ca="1" si="31"/>
        <v>4</v>
      </c>
      <c r="O265" s="8">
        <f t="shared" si="32"/>
        <v>4</v>
      </c>
      <c r="P265">
        <f t="shared" si="33"/>
        <v>3</v>
      </c>
      <c r="Q265" s="8">
        <f t="shared" ca="1" si="34"/>
        <v>11</v>
      </c>
    </row>
    <row r="266" spans="1:17" x14ac:dyDescent="0.25">
      <c r="A266" t="s">
        <v>536</v>
      </c>
      <c r="B266" s="7">
        <v>43419</v>
      </c>
      <c r="C266" t="s">
        <v>537</v>
      </c>
      <c r="D266" t="s">
        <v>15</v>
      </c>
      <c r="E266" t="s">
        <v>94</v>
      </c>
      <c r="F266">
        <v>85</v>
      </c>
      <c r="G266">
        <v>-1</v>
      </c>
      <c r="H266">
        <v>3</v>
      </c>
      <c r="I266">
        <f t="shared" si="28"/>
        <v>255</v>
      </c>
      <c r="J266">
        <f t="shared" si="29"/>
        <v>1.1764705882352942</v>
      </c>
      <c r="K266" t="s">
        <v>884</v>
      </c>
      <c r="L266" t="s">
        <v>891</v>
      </c>
      <c r="M266">
        <f t="shared" ca="1" si="30"/>
        <v>1176</v>
      </c>
      <c r="N266" s="8">
        <f t="shared" ca="1" si="31"/>
        <v>4</v>
      </c>
      <c r="O266" s="8">
        <f t="shared" si="32"/>
        <v>2</v>
      </c>
      <c r="P266">
        <f t="shared" si="33"/>
        <v>2</v>
      </c>
      <c r="Q266" s="8">
        <f t="shared" ca="1" si="34"/>
        <v>8</v>
      </c>
    </row>
    <row r="267" spans="1:17" x14ac:dyDescent="0.25">
      <c r="A267" t="s">
        <v>538</v>
      </c>
      <c r="B267" s="7">
        <v>43420</v>
      </c>
      <c r="C267" t="s">
        <v>539</v>
      </c>
      <c r="D267" t="s">
        <v>58</v>
      </c>
      <c r="E267" t="s">
        <v>59</v>
      </c>
      <c r="F267">
        <v>51</v>
      </c>
      <c r="G267">
        <v>14</v>
      </c>
      <c r="H267">
        <v>2</v>
      </c>
      <c r="I267">
        <f t="shared" si="28"/>
        <v>102</v>
      </c>
      <c r="J267">
        <f t="shared" si="29"/>
        <v>27.450980392156865</v>
      </c>
      <c r="K267" t="s">
        <v>884</v>
      </c>
      <c r="L267" t="s">
        <v>890</v>
      </c>
      <c r="M267">
        <f t="shared" ca="1" si="30"/>
        <v>1175</v>
      </c>
      <c r="N267" s="8">
        <f t="shared" ca="1" si="31"/>
        <v>4</v>
      </c>
      <c r="O267" s="8">
        <f t="shared" si="32"/>
        <v>2</v>
      </c>
      <c r="P267">
        <f t="shared" si="33"/>
        <v>2</v>
      </c>
      <c r="Q267" s="8">
        <f t="shared" ca="1" si="34"/>
        <v>8</v>
      </c>
    </row>
    <row r="268" spans="1:17" x14ac:dyDescent="0.25">
      <c r="A268" t="s">
        <v>540</v>
      </c>
      <c r="B268" s="7">
        <v>43421</v>
      </c>
      <c r="C268" t="s">
        <v>430</v>
      </c>
      <c r="D268" t="s">
        <v>62</v>
      </c>
      <c r="E268" t="s">
        <v>63</v>
      </c>
      <c r="F268">
        <v>434</v>
      </c>
      <c r="G268">
        <v>52</v>
      </c>
      <c r="H268">
        <v>13</v>
      </c>
      <c r="I268">
        <f t="shared" si="28"/>
        <v>5642</v>
      </c>
      <c r="J268">
        <f t="shared" si="29"/>
        <v>11.981566820276496</v>
      </c>
      <c r="K268" t="s">
        <v>884</v>
      </c>
      <c r="L268" t="s">
        <v>890</v>
      </c>
      <c r="M268">
        <f t="shared" ca="1" si="30"/>
        <v>1174</v>
      </c>
      <c r="N268" s="8">
        <f t="shared" ca="1" si="31"/>
        <v>4</v>
      </c>
      <c r="O268" s="8">
        <f t="shared" si="32"/>
        <v>4</v>
      </c>
      <c r="P268">
        <f t="shared" si="33"/>
        <v>4</v>
      </c>
      <c r="Q268" s="8">
        <f t="shared" ca="1" si="34"/>
        <v>12</v>
      </c>
    </row>
    <row r="269" spans="1:17" x14ac:dyDescent="0.25">
      <c r="A269" t="s">
        <v>541</v>
      </c>
      <c r="B269" s="7">
        <v>43422</v>
      </c>
      <c r="C269" t="s">
        <v>542</v>
      </c>
      <c r="D269" t="s">
        <v>66</v>
      </c>
      <c r="E269" t="s">
        <v>66</v>
      </c>
      <c r="F269">
        <v>1350</v>
      </c>
      <c r="G269">
        <v>278</v>
      </c>
      <c r="H269">
        <v>5</v>
      </c>
      <c r="I269">
        <f t="shared" si="28"/>
        <v>6750</v>
      </c>
      <c r="J269">
        <f t="shared" si="29"/>
        <v>20.592592592592592</v>
      </c>
      <c r="K269" t="s">
        <v>886</v>
      </c>
      <c r="L269" t="s">
        <v>885</v>
      </c>
      <c r="M269">
        <f t="shared" ca="1" si="30"/>
        <v>1173</v>
      </c>
      <c r="N269" s="8">
        <f t="shared" ca="1" si="31"/>
        <v>4</v>
      </c>
      <c r="O269" s="8">
        <f t="shared" si="32"/>
        <v>3</v>
      </c>
      <c r="P269">
        <f t="shared" si="33"/>
        <v>5</v>
      </c>
      <c r="Q269" s="8">
        <f t="shared" ca="1" si="34"/>
        <v>12</v>
      </c>
    </row>
    <row r="270" spans="1:17" x14ac:dyDescent="0.25">
      <c r="A270" t="s">
        <v>543</v>
      </c>
      <c r="B270" s="7">
        <v>43423</v>
      </c>
      <c r="C270" t="s">
        <v>544</v>
      </c>
      <c r="D270" t="s">
        <v>69</v>
      </c>
      <c r="E270" t="s">
        <v>70</v>
      </c>
      <c r="F270">
        <v>86</v>
      </c>
      <c r="G270">
        <v>9</v>
      </c>
      <c r="H270">
        <v>3</v>
      </c>
      <c r="I270">
        <f t="shared" si="28"/>
        <v>258</v>
      </c>
      <c r="J270">
        <f t="shared" si="29"/>
        <v>10.465116279069768</v>
      </c>
      <c r="K270" t="s">
        <v>884</v>
      </c>
      <c r="L270" t="s">
        <v>891</v>
      </c>
      <c r="M270">
        <f t="shared" ca="1" si="30"/>
        <v>1172</v>
      </c>
      <c r="N270" s="8">
        <f t="shared" ca="1" si="31"/>
        <v>4</v>
      </c>
      <c r="O270" s="8">
        <f t="shared" si="32"/>
        <v>2</v>
      </c>
      <c r="P270">
        <f t="shared" si="33"/>
        <v>2</v>
      </c>
      <c r="Q270" s="8">
        <f t="shared" ca="1" si="34"/>
        <v>8</v>
      </c>
    </row>
    <row r="271" spans="1:17" x14ac:dyDescent="0.25">
      <c r="A271" t="s">
        <v>545</v>
      </c>
      <c r="B271" s="7">
        <v>43424</v>
      </c>
      <c r="C271" t="s">
        <v>302</v>
      </c>
      <c r="D271" t="s">
        <v>73</v>
      </c>
      <c r="E271" t="s">
        <v>74</v>
      </c>
      <c r="F271">
        <v>1385</v>
      </c>
      <c r="G271">
        <v>208</v>
      </c>
      <c r="H271">
        <v>20</v>
      </c>
      <c r="I271">
        <f t="shared" si="28"/>
        <v>27700</v>
      </c>
      <c r="J271">
        <f t="shared" si="29"/>
        <v>15.018050541516246</v>
      </c>
      <c r="K271" t="s">
        <v>884</v>
      </c>
      <c r="L271" t="s">
        <v>889</v>
      </c>
      <c r="M271">
        <f t="shared" ca="1" si="30"/>
        <v>1171</v>
      </c>
      <c r="N271" s="8">
        <f t="shared" ca="1" si="31"/>
        <v>4</v>
      </c>
      <c r="O271" s="8">
        <f t="shared" si="32"/>
        <v>5</v>
      </c>
      <c r="P271">
        <f t="shared" si="33"/>
        <v>5</v>
      </c>
      <c r="Q271" s="8">
        <f t="shared" ca="1" si="34"/>
        <v>14</v>
      </c>
    </row>
    <row r="272" spans="1:17" x14ac:dyDescent="0.25">
      <c r="A272" t="s">
        <v>546</v>
      </c>
      <c r="B272" s="7">
        <v>43425</v>
      </c>
      <c r="C272" t="s">
        <v>547</v>
      </c>
      <c r="D272" t="s">
        <v>7</v>
      </c>
      <c r="E272" t="s">
        <v>548</v>
      </c>
      <c r="F272">
        <v>118</v>
      </c>
      <c r="G272">
        <v>25</v>
      </c>
      <c r="H272">
        <v>4</v>
      </c>
      <c r="I272">
        <f t="shared" si="28"/>
        <v>472</v>
      </c>
      <c r="J272">
        <f t="shared" si="29"/>
        <v>21.1864406779661</v>
      </c>
      <c r="K272" t="s">
        <v>884</v>
      </c>
      <c r="L272" t="s">
        <v>887</v>
      </c>
      <c r="M272">
        <f t="shared" ca="1" si="30"/>
        <v>1170</v>
      </c>
      <c r="N272" s="8">
        <f t="shared" ca="1" si="31"/>
        <v>4</v>
      </c>
      <c r="O272" s="8">
        <f t="shared" si="32"/>
        <v>3</v>
      </c>
      <c r="P272">
        <f t="shared" si="33"/>
        <v>2</v>
      </c>
      <c r="Q272" s="8">
        <f t="shared" ca="1" si="34"/>
        <v>9</v>
      </c>
    </row>
    <row r="273" spans="1:17" x14ac:dyDescent="0.25">
      <c r="A273" t="s">
        <v>549</v>
      </c>
      <c r="B273" s="7">
        <v>43426</v>
      </c>
      <c r="C273" t="s">
        <v>550</v>
      </c>
      <c r="D273" t="s">
        <v>11</v>
      </c>
      <c r="E273" t="s">
        <v>91</v>
      </c>
      <c r="F273">
        <v>57</v>
      </c>
      <c r="G273">
        <v>27</v>
      </c>
      <c r="H273">
        <v>2</v>
      </c>
      <c r="I273">
        <f t="shared" si="28"/>
        <v>114</v>
      </c>
      <c r="J273">
        <f t="shared" si="29"/>
        <v>47.368421052631575</v>
      </c>
      <c r="K273" t="s">
        <v>884</v>
      </c>
      <c r="L273" t="s">
        <v>895</v>
      </c>
      <c r="M273">
        <f t="shared" ca="1" si="30"/>
        <v>1169</v>
      </c>
      <c r="N273" s="8">
        <f t="shared" ca="1" si="31"/>
        <v>4</v>
      </c>
      <c r="O273" s="8">
        <f t="shared" si="32"/>
        <v>2</v>
      </c>
      <c r="P273">
        <f t="shared" si="33"/>
        <v>2</v>
      </c>
      <c r="Q273" s="8">
        <f t="shared" ca="1" si="34"/>
        <v>8</v>
      </c>
    </row>
    <row r="274" spans="1:17" x14ac:dyDescent="0.25">
      <c r="A274" t="s">
        <v>551</v>
      </c>
      <c r="B274" s="7">
        <v>43427</v>
      </c>
      <c r="C274" t="s">
        <v>552</v>
      </c>
      <c r="D274" t="s">
        <v>15</v>
      </c>
      <c r="E274" t="s">
        <v>94</v>
      </c>
      <c r="F274">
        <v>1757</v>
      </c>
      <c r="G274">
        <v>455</v>
      </c>
      <c r="H274">
        <v>11</v>
      </c>
      <c r="I274">
        <f t="shared" si="28"/>
        <v>19327</v>
      </c>
      <c r="J274">
        <f t="shared" si="29"/>
        <v>25.89641434262948</v>
      </c>
      <c r="K274" t="s">
        <v>884</v>
      </c>
      <c r="L274" t="s">
        <v>890</v>
      </c>
      <c r="M274">
        <f t="shared" ca="1" si="30"/>
        <v>1168</v>
      </c>
      <c r="N274" s="8">
        <f t="shared" ca="1" si="31"/>
        <v>4</v>
      </c>
      <c r="O274" s="8">
        <f t="shared" si="32"/>
        <v>4</v>
      </c>
      <c r="P274">
        <f t="shared" si="33"/>
        <v>5</v>
      </c>
      <c r="Q274" s="8">
        <f t="shared" ca="1" si="34"/>
        <v>13</v>
      </c>
    </row>
    <row r="275" spans="1:17" x14ac:dyDescent="0.25">
      <c r="A275" t="s">
        <v>553</v>
      </c>
      <c r="B275" s="7">
        <v>43428</v>
      </c>
      <c r="C275" t="s">
        <v>257</v>
      </c>
      <c r="D275" t="s">
        <v>19</v>
      </c>
      <c r="E275" t="s">
        <v>554</v>
      </c>
      <c r="F275">
        <v>124</v>
      </c>
      <c r="G275">
        <v>54</v>
      </c>
      <c r="H275">
        <v>5</v>
      </c>
      <c r="I275">
        <f t="shared" si="28"/>
        <v>620</v>
      </c>
      <c r="J275">
        <f t="shared" si="29"/>
        <v>43.548387096774192</v>
      </c>
      <c r="K275" t="s">
        <v>884</v>
      </c>
      <c r="L275" t="s">
        <v>892</v>
      </c>
      <c r="M275">
        <f t="shared" ca="1" si="30"/>
        <v>1167</v>
      </c>
      <c r="N275" s="8">
        <f t="shared" ca="1" si="31"/>
        <v>4</v>
      </c>
      <c r="O275" s="8">
        <f t="shared" si="32"/>
        <v>3</v>
      </c>
      <c r="P275">
        <f t="shared" si="33"/>
        <v>3</v>
      </c>
      <c r="Q275" s="8">
        <f t="shared" ca="1" si="34"/>
        <v>10</v>
      </c>
    </row>
    <row r="276" spans="1:17" x14ac:dyDescent="0.25">
      <c r="A276" t="s">
        <v>555</v>
      </c>
      <c r="B276" s="7">
        <v>43428</v>
      </c>
      <c r="C276" t="s">
        <v>556</v>
      </c>
      <c r="D276" t="s">
        <v>39</v>
      </c>
      <c r="E276" t="s">
        <v>557</v>
      </c>
      <c r="F276">
        <v>248</v>
      </c>
      <c r="G276">
        <v>8</v>
      </c>
      <c r="H276">
        <v>2</v>
      </c>
      <c r="I276">
        <f t="shared" si="28"/>
        <v>496</v>
      </c>
      <c r="J276">
        <f t="shared" si="29"/>
        <v>3.225806451612903</v>
      </c>
      <c r="K276" t="s">
        <v>884</v>
      </c>
      <c r="L276" t="s">
        <v>891</v>
      </c>
      <c r="M276">
        <f t="shared" ca="1" si="30"/>
        <v>1167</v>
      </c>
      <c r="N276" s="8">
        <f t="shared" ca="1" si="31"/>
        <v>4</v>
      </c>
      <c r="O276" s="8">
        <f t="shared" si="32"/>
        <v>2</v>
      </c>
      <c r="P276">
        <f t="shared" si="33"/>
        <v>3</v>
      </c>
      <c r="Q276" s="8">
        <f t="shared" ca="1" si="34"/>
        <v>9</v>
      </c>
    </row>
    <row r="277" spans="1:17" x14ac:dyDescent="0.25">
      <c r="A277" t="s">
        <v>558</v>
      </c>
      <c r="B277" s="7">
        <v>43428</v>
      </c>
      <c r="C277" t="s">
        <v>559</v>
      </c>
      <c r="D277" t="s">
        <v>51</v>
      </c>
      <c r="E277" t="s">
        <v>560</v>
      </c>
      <c r="F277">
        <v>282</v>
      </c>
      <c r="G277">
        <v>14</v>
      </c>
      <c r="H277">
        <v>4</v>
      </c>
      <c r="I277">
        <f t="shared" si="28"/>
        <v>1128</v>
      </c>
      <c r="J277">
        <f t="shared" si="29"/>
        <v>4.9645390070921991</v>
      </c>
      <c r="K277" t="s">
        <v>884</v>
      </c>
      <c r="L277" t="s">
        <v>899</v>
      </c>
      <c r="M277">
        <f t="shared" ca="1" si="30"/>
        <v>1167</v>
      </c>
      <c r="N277" s="8">
        <f t="shared" ca="1" si="31"/>
        <v>4</v>
      </c>
      <c r="O277" s="8">
        <f t="shared" si="32"/>
        <v>3</v>
      </c>
      <c r="P277">
        <f t="shared" si="33"/>
        <v>3</v>
      </c>
      <c r="Q277" s="8">
        <f t="shared" ca="1" si="34"/>
        <v>10</v>
      </c>
    </row>
    <row r="278" spans="1:17" x14ac:dyDescent="0.25">
      <c r="A278" t="s">
        <v>561</v>
      </c>
      <c r="B278" s="7">
        <v>43428</v>
      </c>
      <c r="C278" t="s">
        <v>562</v>
      </c>
      <c r="D278" t="s">
        <v>7</v>
      </c>
      <c r="E278" t="s">
        <v>548</v>
      </c>
      <c r="F278">
        <v>1430</v>
      </c>
      <c r="G278">
        <v>609</v>
      </c>
      <c r="H278">
        <v>9</v>
      </c>
      <c r="I278">
        <f t="shared" si="28"/>
        <v>12870</v>
      </c>
      <c r="J278">
        <f t="shared" si="29"/>
        <v>42.587412587412587</v>
      </c>
      <c r="K278" t="s">
        <v>884</v>
      </c>
      <c r="L278" t="s">
        <v>899</v>
      </c>
      <c r="M278">
        <f t="shared" ca="1" si="30"/>
        <v>1167</v>
      </c>
      <c r="N278" s="8">
        <f t="shared" ca="1" si="31"/>
        <v>4</v>
      </c>
      <c r="O278" s="8">
        <f t="shared" si="32"/>
        <v>4</v>
      </c>
      <c r="P278">
        <f t="shared" si="33"/>
        <v>5</v>
      </c>
      <c r="Q278" s="8">
        <f t="shared" ca="1" si="34"/>
        <v>13</v>
      </c>
    </row>
    <row r="279" spans="1:17" x14ac:dyDescent="0.25">
      <c r="A279" t="s">
        <v>563</v>
      </c>
      <c r="B279" s="7">
        <v>43428</v>
      </c>
      <c r="C279" t="s">
        <v>564</v>
      </c>
      <c r="D279" t="s">
        <v>11</v>
      </c>
      <c r="E279" t="s">
        <v>91</v>
      </c>
      <c r="F279">
        <v>1895</v>
      </c>
      <c r="G279">
        <v>672</v>
      </c>
      <c r="H279">
        <v>26</v>
      </c>
      <c r="I279">
        <f t="shared" si="28"/>
        <v>49270</v>
      </c>
      <c r="J279">
        <f t="shared" si="29"/>
        <v>35.461741424802113</v>
      </c>
      <c r="K279" t="s">
        <v>882</v>
      </c>
      <c r="L279" t="s">
        <v>897</v>
      </c>
      <c r="M279">
        <f t="shared" ca="1" si="30"/>
        <v>1167</v>
      </c>
      <c r="N279" s="8">
        <f t="shared" ca="1" si="31"/>
        <v>4</v>
      </c>
      <c r="O279" s="8">
        <f t="shared" si="32"/>
        <v>5</v>
      </c>
      <c r="P279">
        <f t="shared" si="33"/>
        <v>5</v>
      </c>
      <c r="Q279" s="8">
        <f t="shared" ca="1" si="34"/>
        <v>14</v>
      </c>
    </row>
    <row r="280" spans="1:17" x14ac:dyDescent="0.25">
      <c r="A280" t="s">
        <v>565</v>
      </c>
      <c r="B280" s="7">
        <v>43428</v>
      </c>
      <c r="C280" t="s">
        <v>407</v>
      </c>
      <c r="D280" t="s">
        <v>15</v>
      </c>
      <c r="E280" t="s">
        <v>94</v>
      </c>
      <c r="F280">
        <v>57</v>
      </c>
      <c r="G280">
        <v>28</v>
      </c>
      <c r="H280">
        <v>2</v>
      </c>
      <c r="I280">
        <f t="shared" si="28"/>
        <v>114</v>
      </c>
      <c r="J280">
        <f t="shared" si="29"/>
        <v>49.122807017543856</v>
      </c>
      <c r="K280" t="s">
        <v>884</v>
      </c>
      <c r="L280" t="s">
        <v>889</v>
      </c>
      <c r="M280">
        <f t="shared" ca="1" si="30"/>
        <v>1167</v>
      </c>
      <c r="N280" s="8">
        <f t="shared" ca="1" si="31"/>
        <v>4</v>
      </c>
      <c r="O280" s="8">
        <f t="shared" si="32"/>
        <v>2</v>
      </c>
      <c r="P280">
        <f t="shared" si="33"/>
        <v>2</v>
      </c>
      <c r="Q280" s="8">
        <f t="shared" ca="1" si="34"/>
        <v>8</v>
      </c>
    </row>
    <row r="281" spans="1:17" x14ac:dyDescent="0.25">
      <c r="A281" t="s">
        <v>566</v>
      </c>
      <c r="B281" s="7">
        <v>43428</v>
      </c>
      <c r="C281" t="s">
        <v>567</v>
      </c>
      <c r="D281" t="s">
        <v>19</v>
      </c>
      <c r="E281" t="s">
        <v>554</v>
      </c>
      <c r="F281">
        <v>108</v>
      </c>
      <c r="G281">
        <v>37</v>
      </c>
      <c r="H281">
        <v>2</v>
      </c>
      <c r="I281">
        <f t="shared" si="28"/>
        <v>216</v>
      </c>
      <c r="J281">
        <f t="shared" si="29"/>
        <v>34.25925925925926</v>
      </c>
      <c r="K281" t="s">
        <v>884</v>
      </c>
      <c r="L281" t="s">
        <v>890</v>
      </c>
      <c r="M281">
        <f t="shared" ca="1" si="30"/>
        <v>1167</v>
      </c>
      <c r="N281" s="8">
        <f t="shared" ca="1" si="31"/>
        <v>4</v>
      </c>
      <c r="O281" s="8">
        <f t="shared" si="32"/>
        <v>2</v>
      </c>
      <c r="P281">
        <f t="shared" si="33"/>
        <v>2</v>
      </c>
      <c r="Q281" s="8">
        <f t="shared" ca="1" si="34"/>
        <v>8</v>
      </c>
    </row>
    <row r="282" spans="1:17" x14ac:dyDescent="0.25">
      <c r="A282" t="s">
        <v>568</v>
      </c>
      <c r="B282" s="7">
        <v>43429</v>
      </c>
      <c r="C282" t="s">
        <v>96</v>
      </c>
      <c r="D282" t="s">
        <v>39</v>
      </c>
      <c r="E282" t="s">
        <v>557</v>
      </c>
      <c r="F282">
        <v>5809</v>
      </c>
      <c r="G282">
        <v>400</v>
      </c>
      <c r="H282">
        <v>23</v>
      </c>
      <c r="I282">
        <f t="shared" si="28"/>
        <v>133607</v>
      </c>
      <c r="J282">
        <f t="shared" si="29"/>
        <v>6.8858667584782234</v>
      </c>
      <c r="K282" t="s">
        <v>884</v>
      </c>
      <c r="L282" t="s">
        <v>887</v>
      </c>
      <c r="M282">
        <f t="shared" ca="1" si="30"/>
        <v>1166</v>
      </c>
      <c r="N282" s="8">
        <f t="shared" ca="1" si="31"/>
        <v>4</v>
      </c>
      <c r="O282" s="8">
        <f t="shared" si="32"/>
        <v>5</v>
      </c>
      <c r="P282">
        <f t="shared" si="33"/>
        <v>5</v>
      </c>
      <c r="Q282" s="8">
        <f t="shared" ca="1" si="34"/>
        <v>14</v>
      </c>
    </row>
    <row r="283" spans="1:17" x14ac:dyDescent="0.25">
      <c r="A283" t="s">
        <v>569</v>
      </c>
      <c r="B283" s="7">
        <v>43430</v>
      </c>
      <c r="C283" t="s">
        <v>570</v>
      </c>
      <c r="D283" t="s">
        <v>51</v>
      </c>
      <c r="E283" t="s">
        <v>560</v>
      </c>
      <c r="F283">
        <v>121</v>
      </c>
      <c r="G283">
        <v>19</v>
      </c>
      <c r="H283">
        <v>4</v>
      </c>
      <c r="I283">
        <f t="shared" si="28"/>
        <v>484</v>
      </c>
      <c r="J283">
        <f t="shared" si="29"/>
        <v>15.702479338842975</v>
      </c>
      <c r="K283" t="s">
        <v>884</v>
      </c>
      <c r="L283" t="s">
        <v>890</v>
      </c>
      <c r="M283">
        <f t="shared" ca="1" si="30"/>
        <v>1165</v>
      </c>
      <c r="N283" s="8">
        <f t="shared" ca="1" si="31"/>
        <v>4</v>
      </c>
      <c r="O283" s="8">
        <f t="shared" si="32"/>
        <v>3</v>
      </c>
      <c r="P283">
        <f t="shared" si="33"/>
        <v>2</v>
      </c>
      <c r="Q283" s="8">
        <f t="shared" ca="1" si="34"/>
        <v>9</v>
      </c>
    </row>
    <row r="284" spans="1:17" x14ac:dyDescent="0.25">
      <c r="A284" t="s">
        <v>571</v>
      </c>
      <c r="B284" s="7">
        <v>43431</v>
      </c>
      <c r="C284" t="s">
        <v>572</v>
      </c>
      <c r="D284" t="s">
        <v>7</v>
      </c>
      <c r="E284" t="s">
        <v>548</v>
      </c>
      <c r="F284">
        <v>404</v>
      </c>
      <c r="G284">
        <v>80</v>
      </c>
      <c r="H284">
        <v>22</v>
      </c>
      <c r="I284">
        <f t="shared" si="28"/>
        <v>8888</v>
      </c>
      <c r="J284">
        <f t="shared" si="29"/>
        <v>19.801980198019802</v>
      </c>
      <c r="K284" t="s">
        <v>884</v>
      </c>
      <c r="L284" t="s">
        <v>887</v>
      </c>
      <c r="M284">
        <f t="shared" ca="1" si="30"/>
        <v>1164</v>
      </c>
      <c r="N284" s="8">
        <f t="shared" ca="1" si="31"/>
        <v>4</v>
      </c>
      <c r="O284" s="8">
        <f t="shared" si="32"/>
        <v>5</v>
      </c>
      <c r="P284">
        <f t="shared" si="33"/>
        <v>3</v>
      </c>
      <c r="Q284" s="8">
        <f t="shared" ca="1" si="34"/>
        <v>12</v>
      </c>
    </row>
    <row r="285" spans="1:17" x14ac:dyDescent="0.25">
      <c r="A285" t="s">
        <v>573</v>
      </c>
      <c r="B285" s="7">
        <v>43432</v>
      </c>
      <c r="C285" t="s">
        <v>574</v>
      </c>
      <c r="D285" t="s">
        <v>11</v>
      </c>
      <c r="E285" t="s">
        <v>91</v>
      </c>
      <c r="F285">
        <v>24</v>
      </c>
      <c r="G285">
        <v>2</v>
      </c>
      <c r="H285">
        <v>4</v>
      </c>
      <c r="I285">
        <f t="shared" si="28"/>
        <v>96</v>
      </c>
      <c r="J285">
        <f t="shared" si="29"/>
        <v>8.3333333333333321</v>
      </c>
      <c r="K285" t="s">
        <v>884</v>
      </c>
      <c r="L285" t="s">
        <v>887</v>
      </c>
      <c r="M285">
        <f t="shared" ca="1" si="30"/>
        <v>1163</v>
      </c>
      <c r="N285" s="8">
        <f t="shared" ca="1" si="31"/>
        <v>4</v>
      </c>
      <c r="O285" s="8">
        <f t="shared" si="32"/>
        <v>3</v>
      </c>
      <c r="P285">
        <f t="shared" si="33"/>
        <v>2</v>
      </c>
      <c r="Q285" s="8">
        <f t="shared" ca="1" si="34"/>
        <v>9</v>
      </c>
    </row>
    <row r="286" spans="1:17" x14ac:dyDescent="0.25">
      <c r="A286" t="s">
        <v>575</v>
      </c>
      <c r="B286" s="7">
        <v>43432</v>
      </c>
      <c r="C286" t="s">
        <v>576</v>
      </c>
      <c r="D286" t="s">
        <v>15</v>
      </c>
      <c r="E286" t="s">
        <v>94</v>
      </c>
      <c r="F286">
        <v>1571</v>
      </c>
      <c r="G286">
        <v>421</v>
      </c>
      <c r="H286">
        <v>13</v>
      </c>
      <c r="I286">
        <f t="shared" si="28"/>
        <v>20423</v>
      </c>
      <c r="J286">
        <f t="shared" si="29"/>
        <v>26.7982176957352</v>
      </c>
      <c r="K286" t="s">
        <v>884</v>
      </c>
      <c r="L286" t="s">
        <v>895</v>
      </c>
      <c r="M286">
        <f t="shared" ca="1" si="30"/>
        <v>1163</v>
      </c>
      <c r="N286" s="8">
        <f t="shared" ca="1" si="31"/>
        <v>4</v>
      </c>
      <c r="O286" s="8">
        <f t="shared" si="32"/>
        <v>4</v>
      </c>
      <c r="P286">
        <f t="shared" si="33"/>
        <v>5</v>
      </c>
      <c r="Q286" s="8">
        <f t="shared" ca="1" si="34"/>
        <v>13</v>
      </c>
    </row>
    <row r="287" spans="1:17" x14ac:dyDescent="0.25">
      <c r="A287" t="s">
        <v>577</v>
      </c>
      <c r="B287" s="7">
        <v>43432</v>
      </c>
      <c r="C287" t="s">
        <v>578</v>
      </c>
      <c r="D287" t="s">
        <v>19</v>
      </c>
      <c r="E287" t="s">
        <v>554</v>
      </c>
      <c r="F287">
        <v>761</v>
      </c>
      <c r="G287">
        <v>139</v>
      </c>
      <c r="H287">
        <v>13</v>
      </c>
      <c r="I287">
        <f t="shared" si="28"/>
        <v>9893</v>
      </c>
      <c r="J287">
        <f t="shared" si="29"/>
        <v>18.265440210249672</v>
      </c>
      <c r="K287" t="s">
        <v>884</v>
      </c>
      <c r="L287" t="s">
        <v>890</v>
      </c>
      <c r="M287">
        <f t="shared" ca="1" si="30"/>
        <v>1163</v>
      </c>
      <c r="N287" s="8">
        <f t="shared" ca="1" si="31"/>
        <v>4</v>
      </c>
      <c r="O287" s="8">
        <f t="shared" si="32"/>
        <v>4</v>
      </c>
      <c r="P287">
        <f t="shared" si="33"/>
        <v>4</v>
      </c>
      <c r="Q287" s="8">
        <f t="shared" ca="1" si="34"/>
        <v>12</v>
      </c>
    </row>
    <row r="288" spans="1:17" x14ac:dyDescent="0.25">
      <c r="A288" t="s">
        <v>579</v>
      </c>
      <c r="B288" s="7">
        <v>43435</v>
      </c>
      <c r="C288" t="s">
        <v>580</v>
      </c>
      <c r="D288" t="s">
        <v>39</v>
      </c>
      <c r="E288" t="s">
        <v>557</v>
      </c>
      <c r="F288">
        <v>2208</v>
      </c>
      <c r="G288">
        <v>240</v>
      </c>
      <c r="H288">
        <v>12</v>
      </c>
      <c r="I288">
        <f t="shared" si="28"/>
        <v>26496</v>
      </c>
      <c r="J288">
        <f t="shared" si="29"/>
        <v>10.869565217391305</v>
      </c>
      <c r="K288" t="s">
        <v>884</v>
      </c>
      <c r="L288" t="s">
        <v>895</v>
      </c>
      <c r="M288">
        <f t="shared" ca="1" si="30"/>
        <v>1160</v>
      </c>
      <c r="N288" s="8">
        <f t="shared" ca="1" si="31"/>
        <v>4</v>
      </c>
      <c r="O288" s="8">
        <f t="shared" si="32"/>
        <v>4</v>
      </c>
      <c r="P288">
        <f t="shared" si="33"/>
        <v>5</v>
      </c>
      <c r="Q288" s="8">
        <f t="shared" ca="1" si="34"/>
        <v>13</v>
      </c>
    </row>
    <row r="289" spans="1:17" x14ac:dyDescent="0.25">
      <c r="A289" t="s">
        <v>581</v>
      </c>
      <c r="B289" s="7">
        <v>43436</v>
      </c>
      <c r="C289" t="s">
        <v>464</v>
      </c>
      <c r="D289" t="s">
        <v>51</v>
      </c>
      <c r="E289" t="s">
        <v>560</v>
      </c>
      <c r="F289">
        <v>887</v>
      </c>
      <c r="G289">
        <v>219</v>
      </c>
      <c r="H289">
        <v>9</v>
      </c>
      <c r="I289">
        <f t="shared" si="28"/>
        <v>7983</v>
      </c>
      <c r="J289">
        <f t="shared" si="29"/>
        <v>24.689966178128522</v>
      </c>
      <c r="K289" t="s">
        <v>884</v>
      </c>
      <c r="L289" t="s">
        <v>887</v>
      </c>
      <c r="M289">
        <f t="shared" ca="1" si="30"/>
        <v>1159</v>
      </c>
      <c r="N289" s="8">
        <f t="shared" ca="1" si="31"/>
        <v>4</v>
      </c>
      <c r="O289" s="8">
        <f t="shared" si="32"/>
        <v>4</v>
      </c>
      <c r="P289">
        <f t="shared" si="33"/>
        <v>4</v>
      </c>
      <c r="Q289" s="8">
        <f t="shared" ca="1" si="34"/>
        <v>12</v>
      </c>
    </row>
    <row r="290" spans="1:17" x14ac:dyDescent="0.25">
      <c r="A290" t="s">
        <v>582</v>
      </c>
      <c r="B290" s="7">
        <v>43437</v>
      </c>
      <c r="C290" t="s">
        <v>395</v>
      </c>
      <c r="D290" t="s">
        <v>7</v>
      </c>
      <c r="E290" t="s">
        <v>548</v>
      </c>
      <c r="F290">
        <v>264</v>
      </c>
      <c r="G290">
        <v>64</v>
      </c>
      <c r="H290">
        <v>12</v>
      </c>
      <c r="I290">
        <f t="shared" si="28"/>
        <v>3168</v>
      </c>
      <c r="J290">
        <f t="shared" si="29"/>
        <v>24.242424242424242</v>
      </c>
      <c r="K290" t="s">
        <v>884</v>
      </c>
      <c r="L290" t="s">
        <v>889</v>
      </c>
      <c r="M290">
        <f t="shared" ca="1" si="30"/>
        <v>1158</v>
      </c>
      <c r="N290" s="8">
        <f t="shared" ca="1" si="31"/>
        <v>4</v>
      </c>
      <c r="O290" s="8">
        <f t="shared" si="32"/>
        <v>4</v>
      </c>
      <c r="P290">
        <f t="shared" si="33"/>
        <v>3</v>
      </c>
      <c r="Q290" s="8">
        <f t="shared" ca="1" si="34"/>
        <v>11</v>
      </c>
    </row>
    <row r="291" spans="1:17" x14ac:dyDescent="0.25">
      <c r="A291" t="s">
        <v>583</v>
      </c>
      <c r="B291" s="7">
        <v>43438</v>
      </c>
      <c r="C291" t="s">
        <v>584</v>
      </c>
      <c r="D291" t="s">
        <v>11</v>
      </c>
      <c r="E291" t="s">
        <v>91</v>
      </c>
      <c r="F291">
        <v>465</v>
      </c>
      <c r="G291">
        <v>207</v>
      </c>
      <c r="H291">
        <v>9</v>
      </c>
      <c r="I291">
        <f t="shared" si="28"/>
        <v>4185</v>
      </c>
      <c r="J291">
        <f t="shared" si="29"/>
        <v>44.516129032258064</v>
      </c>
      <c r="K291" t="s">
        <v>884</v>
      </c>
      <c r="L291" t="s">
        <v>891</v>
      </c>
      <c r="M291">
        <f t="shared" ca="1" si="30"/>
        <v>1157</v>
      </c>
      <c r="N291" s="8">
        <f t="shared" ca="1" si="31"/>
        <v>4</v>
      </c>
      <c r="O291" s="8">
        <f t="shared" si="32"/>
        <v>4</v>
      </c>
      <c r="P291">
        <f t="shared" si="33"/>
        <v>4</v>
      </c>
      <c r="Q291" s="8">
        <f t="shared" ca="1" si="34"/>
        <v>12</v>
      </c>
    </row>
    <row r="292" spans="1:17" x14ac:dyDescent="0.25">
      <c r="A292" t="s">
        <v>585</v>
      </c>
      <c r="B292" s="7">
        <v>43438</v>
      </c>
      <c r="C292" t="s">
        <v>251</v>
      </c>
      <c r="D292" t="s">
        <v>15</v>
      </c>
      <c r="E292" t="s">
        <v>94</v>
      </c>
      <c r="F292">
        <v>243</v>
      </c>
      <c r="G292">
        <v>79</v>
      </c>
      <c r="H292">
        <v>13</v>
      </c>
      <c r="I292">
        <f t="shared" si="28"/>
        <v>3159</v>
      </c>
      <c r="J292">
        <f t="shared" si="29"/>
        <v>32.510288065843625</v>
      </c>
      <c r="K292" t="s">
        <v>884</v>
      </c>
      <c r="L292" t="s">
        <v>887</v>
      </c>
      <c r="M292">
        <f t="shared" ca="1" si="30"/>
        <v>1157</v>
      </c>
      <c r="N292" s="8">
        <f t="shared" ca="1" si="31"/>
        <v>4</v>
      </c>
      <c r="O292" s="8">
        <f t="shared" si="32"/>
        <v>4</v>
      </c>
      <c r="P292">
        <f t="shared" si="33"/>
        <v>3</v>
      </c>
      <c r="Q292" s="8">
        <f t="shared" ca="1" si="34"/>
        <v>11</v>
      </c>
    </row>
    <row r="293" spans="1:17" x14ac:dyDescent="0.25">
      <c r="A293" t="s">
        <v>586</v>
      </c>
      <c r="B293" s="7">
        <v>43438</v>
      </c>
      <c r="C293" t="s">
        <v>380</v>
      </c>
      <c r="D293" t="s">
        <v>19</v>
      </c>
      <c r="E293" t="s">
        <v>554</v>
      </c>
      <c r="F293">
        <v>139</v>
      </c>
      <c r="G293">
        <v>30</v>
      </c>
      <c r="H293">
        <v>3</v>
      </c>
      <c r="I293">
        <f t="shared" si="28"/>
        <v>417</v>
      </c>
      <c r="J293">
        <f t="shared" si="29"/>
        <v>21.582733812949641</v>
      </c>
      <c r="K293" t="s">
        <v>884</v>
      </c>
      <c r="L293" t="s">
        <v>895</v>
      </c>
      <c r="M293">
        <f t="shared" ca="1" si="30"/>
        <v>1157</v>
      </c>
      <c r="N293" s="8">
        <f t="shared" ca="1" si="31"/>
        <v>4</v>
      </c>
      <c r="O293" s="8">
        <f t="shared" si="32"/>
        <v>2</v>
      </c>
      <c r="P293">
        <f t="shared" si="33"/>
        <v>3</v>
      </c>
      <c r="Q293" s="8">
        <f t="shared" ca="1" si="34"/>
        <v>9</v>
      </c>
    </row>
    <row r="294" spans="1:17" x14ac:dyDescent="0.25">
      <c r="A294" t="s">
        <v>587</v>
      </c>
      <c r="B294" s="7">
        <v>43438</v>
      </c>
      <c r="C294" t="s">
        <v>588</v>
      </c>
      <c r="D294" t="s">
        <v>39</v>
      </c>
      <c r="E294" t="s">
        <v>557</v>
      </c>
      <c r="F294">
        <v>1931</v>
      </c>
      <c r="G294">
        <v>376</v>
      </c>
      <c r="H294">
        <v>32</v>
      </c>
      <c r="I294">
        <f t="shared" si="28"/>
        <v>61792</v>
      </c>
      <c r="J294">
        <f t="shared" si="29"/>
        <v>19.471776281719315</v>
      </c>
      <c r="K294" t="s">
        <v>884</v>
      </c>
      <c r="L294" t="s">
        <v>890</v>
      </c>
      <c r="M294">
        <f t="shared" ca="1" si="30"/>
        <v>1157</v>
      </c>
      <c r="N294" s="8">
        <f t="shared" ca="1" si="31"/>
        <v>4</v>
      </c>
      <c r="O294" s="8">
        <f t="shared" si="32"/>
        <v>5</v>
      </c>
      <c r="P294">
        <f t="shared" si="33"/>
        <v>5</v>
      </c>
      <c r="Q294" s="8">
        <f t="shared" ca="1" si="34"/>
        <v>14</v>
      </c>
    </row>
    <row r="295" spans="1:17" x14ac:dyDescent="0.25">
      <c r="A295" t="s">
        <v>589</v>
      </c>
      <c r="B295" s="7">
        <v>43438</v>
      </c>
      <c r="C295" t="s">
        <v>590</v>
      </c>
      <c r="D295" t="s">
        <v>51</v>
      </c>
      <c r="E295" t="s">
        <v>560</v>
      </c>
      <c r="F295">
        <v>1246</v>
      </c>
      <c r="G295">
        <v>62</v>
      </c>
      <c r="H295">
        <v>3</v>
      </c>
      <c r="I295">
        <f t="shared" si="28"/>
        <v>3738</v>
      </c>
      <c r="J295">
        <f t="shared" si="29"/>
        <v>4.9759229534510432</v>
      </c>
      <c r="K295" t="s">
        <v>882</v>
      </c>
      <c r="L295" t="s">
        <v>894</v>
      </c>
      <c r="M295">
        <f t="shared" ca="1" si="30"/>
        <v>1157</v>
      </c>
      <c r="N295" s="8">
        <f t="shared" ca="1" si="31"/>
        <v>4</v>
      </c>
      <c r="O295" s="8">
        <f t="shared" si="32"/>
        <v>2</v>
      </c>
      <c r="P295">
        <f t="shared" si="33"/>
        <v>5</v>
      </c>
      <c r="Q295" s="8">
        <f t="shared" ca="1" si="34"/>
        <v>11</v>
      </c>
    </row>
    <row r="296" spans="1:17" x14ac:dyDescent="0.25">
      <c r="A296" t="s">
        <v>591</v>
      </c>
      <c r="B296" s="7">
        <v>43438</v>
      </c>
      <c r="C296" t="s">
        <v>592</v>
      </c>
      <c r="D296" t="s">
        <v>7</v>
      </c>
      <c r="E296" t="s">
        <v>548</v>
      </c>
      <c r="F296">
        <v>388</v>
      </c>
      <c r="G296">
        <v>93</v>
      </c>
      <c r="H296">
        <v>2</v>
      </c>
      <c r="I296">
        <f t="shared" si="28"/>
        <v>776</v>
      </c>
      <c r="J296">
        <f t="shared" si="29"/>
        <v>23.969072164948454</v>
      </c>
      <c r="K296" t="s">
        <v>882</v>
      </c>
      <c r="L296" t="s">
        <v>894</v>
      </c>
      <c r="M296">
        <f t="shared" ca="1" si="30"/>
        <v>1157</v>
      </c>
      <c r="N296" s="8">
        <f t="shared" ca="1" si="31"/>
        <v>4</v>
      </c>
      <c r="O296" s="8">
        <f t="shared" si="32"/>
        <v>2</v>
      </c>
      <c r="P296">
        <f t="shared" si="33"/>
        <v>3</v>
      </c>
      <c r="Q296" s="8">
        <f t="shared" ca="1" si="34"/>
        <v>9</v>
      </c>
    </row>
    <row r="297" spans="1:17" x14ac:dyDescent="0.25">
      <c r="A297" t="s">
        <v>593</v>
      </c>
      <c r="B297" s="7">
        <v>43439</v>
      </c>
      <c r="C297" t="s">
        <v>320</v>
      </c>
      <c r="D297" t="s">
        <v>11</v>
      </c>
      <c r="E297" t="s">
        <v>91</v>
      </c>
      <c r="F297">
        <v>755</v>
      </c>
      <c r="G297">
        <v>190</v>
      </c>
      <c r="H297">
        <v>25</v>
      </c>
      <c r="I297">
        <f t="shared" si="28"/>
        <v>18875</v>
      </c>
      <c r="J297">
        <f t="shared" si="29"/>
        <v>25.165562913907287</v>
      </c>
      <c r="K297" t="s">
        <v>884</v>
      </c>
      <c r="L297" t="s">
        <v>883</v>
      </c>
      <c r="M297">
        <f t="shared" ca="1" si="30"/>
        <v>1156</v>
      </c>
      <c r="N297" s="8">
        <f t="shared" ca="1" si="31"/>
        <v>4</v>
      </c>
      <c r="O297" s="8">
        <f t="shared" si="32"/>
        <v>5</v>
      </c>
      <c r="P297">
        <f t="shared" si="33"/>
        <v>4</v>
      </c>
      <c r="Q297" s="8">
        <f t="shared" ca="1" si="34"/>
        <v>13</v>
      </c>
    </row>
    <row r="298" spans="1:17" x14ac:dyDescent="0.25">
      <c r="A298" t="s">
        <v>594</v>
      </c>
      <c r="B298" s="7">
        <v>43440</v>
      </c>
      <c r="C298" t="s">
        <v>464</v>
      </c>
      <c r="D298" t="s">
        <v>15</v>
      </c>
      <c r="E298" t="s">
        <v>94</v>
      </c>
      <c r="F298">
        <v>834</v>
      </c>
      <c r="G298">
        <v>239</v>
      </c>
      <c r="H298">
        <v>17</v>
      </c>
      <c r="I298">
        <f t="shared" si="28"/>
        <v>14178</v>
      </c>
      <c r="J298">
        <f t="shared" si="29"/>
        <v>28.657074340527579</v>
      </c>
      <c r="K298" t="s">
        <v>884</v>
      </c>
      <c r="L298" t="s">
        <v>890</v>
      </c>
      <c r="M298">
        <f t="shared" ca="1" si="30"/>
        <v>1155</v>
      </c>
      <c r="N298" s="8">
        <f t="shared" ca="1" si="31"/>
        <v>4</v>
      </c>
      <c r="O298" s="8">
        <f t="shared" si="32"/>
        <v>5</v>
      </c>
      <c r="P298">
        <f t="shared" si="33"/>
        <v>4</v>
      </c>
      <c r="Q298" s="8">
        <f t="shared" ca="1" si="34"/>
        <v>13</v>
      </c>
    </row>
    <row r="299" spans="1:17" x14ac:dyDescent="0.25">
      <c r="A299" t="s">
        <v>595</v>
      </c>
      <c r="B299" s="7">
        <v>43441</v>
      </c>
      <c r="C299" t="s">
        <v>395</v>
      </c>
      <c r="D299" t="s">
        <v>19</v>
      </c>
      <c r="E299" t="s">
        <v>554</v>
      </c>
      <c r="F299">
        <v>2866</v>
      </c>
      <c r="G299">
        <v>394</v>
      </c>
      <c r="H299">
        <v>24</v>
      </c>
      <c r="I299">
        <f t="shared" si="28"/>
        <v>68784</v>
      </c>
      <c r="J299">
        <f t="shared" si="29"/>
        <v>13.747383112351711</v>
      </c>
      <c r="K299" t="s">
        <v>884</v>
      </c>
      <c r="L299" t="s">
        <v>888</v>
      </c>
      <c r="M299">
        <f t="shared" ca="1" si="30"/>
        <v>1154</v>
      </c>
      <c r="N299" s="8">
        <f t="shared" ca="1" si="31"/>
        <v>4</v>
      </c>
      <c r="O299" s="8">
        <f t="shared" si="32"/>
        <v>5</v>
      </c>
      <c r="P299">
        <f t="shared" si="33"/>
        <v>5</v>
      </c>
      <c r="Q299" s="8">
        <f t="shared" ca="1" si="34"/>
        <v>14</v>
      </c>
    </row>
    <row r="300" spans="1:17" x14ac:dyDescent="0.25">
      <c r="A300" t="s">
        <v>596</v>
      </c>
      <c r="B300" s="7">
        <v>43442</v>
      </c>
      <c r="C300" t="s">
        <v>597</v>
      </c>
      <c r="D300" t="s">
        <v>39</v>
      </c>
      <c r="E300" t="s">
        <v>557</v>
      </c>
      <c r="F300">
        <v>939</v>
      </c>
      <c r="G300">
        <v>41</v>
      </c>
      <c r="H300">
        <v>9</v>
      </c>
      <c r="I300">
        <f t="shared" si="28"/>
        <v>8451</v>
      </c>
      <c r="J300">
        <f t="shared" si="29"/>
        <v>4.3663471778487759</v>
      </c>
      <c r="K300" t="s">
        <v>884</v>
      </c>
      <c r="L300" t="s">
        <v>888</v>
      </c>
      <c r="M300">
        <f t="shared" ca="1" si="30"/>
        <v>1153</v>
      </c>
      <c r="N300" s="8">
        <f t="shared" ca="1" si="31"/>
        <v>4</v>
      </c>
      <c r="O300" s="8">
        <f t="shared" si="32"/>
        <v>4</v>
      </c>
      <c r="P300">
        <f t="shared" si="33"/>
        <v>4</v>
      </c>
      <c r="Q300" s="8">
        <f t="shared" ca="1" si="34"/>
        <v>12</v>
      </c>
    </row>
    <row r="301" spans="1:17" x14ac:dyDescent="0.25">
      <c r="A301" t="s">
        <v>598</v>
      </c>
      <c r="B301" s="7">
        <v>43443</v>
      </c>
      <c r="C301" t="s">
        <v>523</v>
      </c>
      <c r="D301" t="s">
        <v>51</v>
      </c>
      <c r="E301" t="s">
        <v>560</v>
      </c>
      <c r="F301">
        <v>365</v>
      </c>
      <c r="G301">
        <v>132</v>
      </c>
      <c r="H301">
        <v>8</v>
      </c>
      <c r="I301">
        <f t="shared" si="28"/>
        <v>2920</v>
      </c>
      <c r="J301">
        <f t="shared" si="29"/>
        <v>36.164383561643838</v>
      </c>
      <c r="K301" t="s">
        <v>884</v>
      </c>
      <c r="L301" t="s">
        <v>888</v>
      </c>
      <c r="M301">
        <f t="shared" ca="1" si="30"/>
        <v>1152</v>
      </c>
      <c r="N301" s="8">
        <f t="shared" ca="1" si="31"/>
        <v>4</v>
      </c>
      <c r="O301" s="8">
        <f t="shared" si="32"/>
        <v>3</v>
      </c>
      <c r="P301">
        <f t="shared" si="33"/>
        <v>3</v>
      </c>
      <c r="Q301" s="8">
        <f t="shared" ca="1" si="34"/>
        <v>10</v>
      </c>
    </row>
    <row r="302" spans="1:17" x14ac:dyDescent="0.25">
      <c r="A302" t="s">
        <v>599</v>
      </c>
      <c r="B302" s="7">
        <v>43444</v>
      </c>
      <c r="C302" t="s">
        <v>600</v>
      </c>
      <c r="D302" t="s">
        <v>7</v>
      </c>
      <c r="E302" t="s">
        <v>548</v>
      </c>
      <c r="F302">
        <v>468</v>
      </c>
      <c r="G302">
        <v>95</v>
      </c>
      <c r="H302">
        <v>10</v>
      </c>
      <c r="I302">
        <f t="shared" si="28"/>
        <v>4680</v>
      </c>
      <c r="J302">
        <f t="shared" si="29"/>
        <v>20.299145299145298</v>
      </c>
      <c r="K302" t="s">
        <v>884</v>
      </c>
      <c r="L302" t="s">
        <v>887</v>
      </c>
      <c r="M302">
        <f t="shared" ca="1" si="30"/>
        <v>1151</v>
      </c>
      <c r="N302" s="8">
        <f t="shared" ca="1" si="31"/>
        <v>4</v>
      </c>
      <c r="O302" s="8">
        <f t="shared" si="32"/>
        <v>4</v>
      </c>
      <c r="P302">
        <f t="shared" si="33"/>
        <v>4</v>
      </c>
      <c r="Q302" s="8">
        <f t="shared" ca="1" si="34"/>
        <v>12</v>
      </c>
    </row>
    <row r="303" spans="1:17" x14ac:dyDescent="0.25">
      <c r="A303" t="s">
        <v>601</v>
      </c>
      <c r="B303" s="7">
        <v>43444</v>
      </c>
      <c r="C303" t="s">
        <v>602</v>
      </c>
      <c r="D303" t="s">
        <v>11</v>
      </c>
      <c r="E303" t="s">
        <v>91</v>
      </c>
      <c r="F303">
        <v>3003</v>
      </c>
      <c r="G303">
        <v>243</v>
      </c>
      <c r="H303">
        <v>23</v>
      </c>
      <c r="I303">
        <f t="shared" si="28"/>
        <v>69069</v>
      </c>
      <c r="J303">
        <f t="shared" si="29"/>
        <v>8.0919080919080919</v>
      </c>
      <c r="K303" t="s">
        <v>884</v>
      </c>
      <c r="L303" t="s">
        <v>891</v>
      </c>
      <c r="M303">
        <f t="shared" ca="1" si="30"/>
        <v>1151</v>
      </c>
      <c r="N303" s="8">
        <f t="shared" ca="1" si="31"/>
        <v>4</v>
      </c>
      <c r="O303" s="8">
        <f t="shared" si="32"/>
        <v>5</v>
      </c>
      <c r="P303">
        <f t="shared" si="33"/>
        <v>5</v>
      </c>
      <c r="Q303" s="8">
        <f t="shared" ca="1" si="34"/>
        <v>14</v>
      </c>
    </row>
    <row r="304" spans="1:17" x14ac:dyDescent="0.25">
      <c r="A304" t="s">
        <v>603</v>
      </c>
      <c r="B304" s="7">
        <v>43444</v>
      </c>
      <c r="C304" t="s">
        <v>604</v>
      </c>
      <c r="D304" t="s">
        <v>15</v>
      </c>
      <c r="E304" t="s">
        <v>94</v>
      </c>
      <c r="F304">
        <v>1210</v>
      </c>
      <c r="G304">
        <v>287</v>
      </c>
      <c r="H304">
        <v>26</v>
      </c>
      <c r="I304">
        <f t="shared" si="28"/>
        <v>31460</v>
      </c>
      <c r="J304">
        <f t="shared" si="29"/>
        <v>23.719008264462811</v>
      </c>
      <c r="K304" t="s">
        <v>886</v>
      </c>
      <c r="L304" t="s">
        <v>885</v>
      </c>
      <c r="M304">
        <f t="shared" ca="1" si="30"/>
        <v>1151</v>
      </c>
      <c r="N304" s="8">
        <f t="shared" ca="1" si="31"/>
        <v>4</v>
      </c>
      <c r="O304" s="8">
        <f t="shared" si="32"/>
        <v>5</v>
      </c>
      <c r="P304">
        <f t="shared" si="33"/>
        <v>4</v>
      </c>
      <c r="Q304" s="8">
        <f t="shared" ca="1" si="34"/>
        <v>13</v>
      </c>
    </row>
    <row r="305" spans="1:17" x14ac:dyDescent="0.25">
      <c r="A305" t="s">
        <v>605</v>
      </c>
      <c r="B305" s="7">
        <v>43444</v>
      </c>
      <c r="C305" t="s">
        <v>448</v>
      </c>
      <c r="D305" t="s">
        <v>606</v>
      </c>
      <c r="E305" t="s">
        <v>606</v>
      </c>
      <c r="F305">
        <v>954</v>
      </c>
      <c r="G305">
        <v>143</v>
      </c>
      <c r="H305">
        <v>4</v>
      </c>
      <c r="I305">
        <f t="shared" si="28"/>
        <v>3816</v>
      </c>
      <c r="J305">
        <f t="shared" si="29"/>
        <v>14.989517819706499</v>
      </c>
      <c r="K305" t="s">
        <v>882</v>
      </c>
      <c r="L305" t="s">
        <v>894</v>
      </c>
      <c r="M305">
        <f t="shared" ca="1" si="30"/>
        <v>1151</v>
      </c>
      <c r="N305" s="8">
        <f t="shared" ca="1" si="31"/>
        <v>4</v>
      </c>
      <c r="O305" s="8">
        <f t="shared" si="32"/>
        <v>3</v>
      </c>
      <c r="P305">
        <f t="shared" si="33"/>
        <v>4</v>
      </c>
      <c r="Q305" s="8">
        <f t="shared" ca="1" si="34"/>
        <v>11</v>
      </c>
    </row>
    <row r="306" spans="1:17" x14ac:dyDescent="0.25">
      <c r="A306" t="s">
        <v>607</v>
      </c>
      <c r="B306" s="7">
        <v>43445</v>
      </c>
      <c r="C306" t="s">
        <v>608</v>
      </c>
      <c r="D306" t="s">
        <v>15</v>
      </c>
      <c r="E306" t="s">
        <v>606</v>
      </c>
      <c r="F306">
        <v>152</v>
      </c>
      <c r="G306">
        <v>50</v>
      </c>
      <c r="H306">
        <v>6</v>
      </c>
      <c r="I306">
        <f t="shared" si="28"/>
        <v>912</v>
      </c>
      <c r="J306">
        <f t="shared" si="29"/>
        <v>32.894736842105267</v>
      </c>
      <c r="K306" t="s">
        <v>884</v>
      </c>
      <c r="L306" t="s">
        <v>890</v>
      </c>
      <c r="M306">
        <f t="shared" ca="1" si="30"/>
        <v>1150</v>
      </c>
      <c r="N306" s="8">
        <f t="shared" ca="1" si="31"/>
        <v>4</v>
      </c>
      <c r="O306" s="8">
        <f t="shared" si="32"/>
        <v>3</v>
      </c>
      <c r="P306">
        <f t="shared" si="33"/>
        <v>3</v>
      </c>
      <c r="Q306" s="8">
        <f t="shared" ca="1" si="34"/>
        <v>10</v>
      </c>
    </row>
    <row r="307" spans="1:17" x14ac:dyDescent="0.25">
      <c r="A307" t="s">
        <v>609</v>
      </c>
      <c r="B307" s="7">
        <v>43445</v>
      </c>
      <c r="C307" t="s">
        <v>610</v>
      </c>
      <c r="D307" t="s">
        <v>606</v>
      </c>
      <c r="E307" t="s">
        <v>606</v>
      </c>
      <c r="F307">
        <v>78</v>
      </c>
      <c r="G307">
        <v>27</v>
      </c>
      <c r="H307">
        <v>3</v>
      </c>
      <c r="I307">
        <f t="shared" si="28"/>
        <v>234</v>
      </c>
      <c r="J307">
        <f t="shared" si="29"/>
        <v>34.615384615384613</v>
      </c>
      <c r="K307" t="s">
        <v>884</v>
      </c>
      <c r="L307" t="s">
        <v>890</v>
      </c>
      <c r="M307">
        <f t="shared" ca="1" si="30"/>
        <v>1150</v>
      </c>
      <c r="N307" s="8">
        <f t="shared" ca="1" si="31"/>
        <v>4</v>
      </c>
      <c r="O307" s="8">
        <f t="shared" si="32"/>
        <v>2</v>
      </c>
      <c r="P307">
        <f t="shared" si="33"/>
        <v>2</v>
      </c>
      <c r="Q307" s="8">
        <f t="shared" ca="1" si="34"/>
        <v>8</v>
      </c>
    </row>
    <row r="308" spans="1:17" x14ac:dyDescent="0.25">
      <c r="A308" t="s">
        <v>611</v>
      </c>
      <c r="B308" s="7">
        <v>43445</v>
      </c>
      <c r="C308" t="s">
        <v>612</v>
      </c>
      <c r="D308" t="s">
        <v>15</v>
      </c>
      <c r="E308" t="s">
        <v>16</v>
      </c>
      <c r="F308">
        <v>30</v>
      </c>
      <c r="G308">
        <v>11</v>
      </c>
      <c r="H308">
        <v>5</v>
      </c>
      <c r="I308">
        <f t="shared" si="28"/>
        <v>150</v>
      </c>
      <c r="J308">
        <f t="shared" si="29"/>
        <v>36.666666666666664</v>
      </c>
      <c r="K308" t="s">
        <v>884</v>
      </c>
      <c r="L308" t="s">
        <v>887</v>
      </c>
      <c r="M308">
        <f t="shared" ca="1" si="30"/>
        <v>1150</v>
      </c>
      <c r="N308" s="8">
        <f t="shared" ca="1" si="31"/>
        <v>4</v>
      </c>
      <c r="O308" s="8">
        <f t="shared" si="32"/>
        <v>3</v>
      </c>
      <c r="P308">
        <f t="shared" si="33"/>
        <v>2</v>
      </c>
      <c r="Q308" s="8">
        <f t="shared" ca="1" si="34"/>
        <v>9</v>
      </c>
    </row>
    <row r="309" spans="1:17" x14ac:dyDescent="0.25">
      <c r="A309" t="s">
        <v>613</v>
      </c>
      <c r="B309" s="7">
        <v>43446</v>
      </c>
      <c r="C309" t="s">
        <v>614</v>
      </c>
      <c r="D309" t="s">
        <v>606</v>
      </c>
      <c r="E309" t="s">
        <v>606</v>
      </c>
      <c r="F309">
        <v>179</v>
      </c>
      <c r="G309">
        <v>25</v>
      </c>
      <c r="H309">
        <v>5</v>
      </c>
      <c r="I309">
        <f t="shared" si="28"/>
        <v>895</v>
      </c>
      <c r="J309">
        <f t="shared" si="29"/>
        <v>13.966480446927374</v>
      </c>
      <c r="K309" t="s">
        <v>884</v>
      </c>
      <c r="L309" t="s">
        <v>889</v>
      </c>
      <c r="M309">
        <f t="shared" ca="1" si="30"/>
        <v>1149</v>
      </c>
      <c r="N309" s="8">
        <f t="shared" ca="1" si="31"/>
        <v>4</v>
      </c>
      <c r="O309" s="8">
        <f t="shared" si="32"/>
        <v>3</v>
      </c>
      <c r="P309">
        <f t="shared" si="33"/>
        <v>3</v>
      </c>
      <c r="Q309" s="8">
        <f t="shared" ca="1" si="34"/>
        <v>10</v>
      </c>
    </row>
    <row r="310" spans="1:17" x14ac:dyDescent="0.25">
      <c r="A310" t="s">
        <v>615</v>
      </c>
      <c r="B310" s="7">
        <v>43447</v>
      </c>
      <c r="C310" t="s">
        <v>616</v>
      </c>
      <c r="D310" t="s">
        <v>15</v>
      </c>
      <c r="E310" t="s">
        <v>606</v>
      </c>
      <c r="F310">
        <v>2233</v>
      </c>
      <c r="G310">
        <v>450</v>
      </c>
      <c r="H310">
        <v>16</v>
      </c>
      <c r="I310">
        <f t="shared" si="28"/>
        <v>35728</v>
      </c>
      <c r="J310">
        <f t="shared" si="29"/>
        <v>20.152261531571877</v>
      </c>
      <c r="K310" t="s">
        <v>884</v>
      </c>
      <c r="L310" t="s">
        <v>891</v>
      </c>
      <c r="M310">
        <f t="shared" ca="1" si="30"/>
        <v>1148</v>
      </c>
      <c r="N310" s="8">
        <f t="shared" ca="1" si="31"/>
        <v>4</v>
      </c>
      <c r="O310" s="8">
        <f t="shared" si="32"/>
        <v>4</v>
      </c>
      <c r="P310">
        <f t="shared" si="33"/>
        <v>5</v>
      </c>
      <c r="Q310" s="8">
        <f t="shared" ca="1" si="34"/>
        <v>13</v>
      </c>
    </row>
    <row r="311" spans="1:17" x14ac:dyDescent="0.25">
      <c r="A311" t="s">
        <v>617</v>
      </c>
      <c r="B311" s="7">
        <v>43448</v>
      </c>
      <c r="C311" t="s">
        <v>618</v>
      </c>
      <c r="D311" t="s">
        <v>606</v>
      </c>
      <c r="E311" t="s">
        <v>606</v>
      </c>
      <c r="F311">
        <v>3574</v>
      </c>
      <c r="G311">
        <v>-265</v>
      </c>
      <c r="H311">
        <v>29</v>
      </c>
      <c r="I311">
        <f t="shared" si="28"/>
        <v>103646</v>
      </c>
      <c r="J311">
        <f t="shared" si="29"/>
        <v>7.4146614437604921</v>
      </c>
      <c r="K311" t="s">
        <v>884</v>
      </c>
      <c r="L311" t="s">
        <v>895</v>
      </c>
      <c r="M311">
        <f t="shared" ca="1" si="30"/>
        <v>1147</v>
      </c>
      <c r="N311" s="8">
        <f t="shared" ca="1" si="31"/>
        <v>4</v>
      </c>
      <c r="O311" s="8">
        <f t="shared" si="32"/>
        <v>5</v>
      </c>
      <c r="P311">
        <f t="shared" si="33"/>
        <v>5</v>
      </c>
      <c r="Q311" s="8">
        <f t="shared" ca="1" si="34"/>
        <v>14</v>
      </c>
    </row>
    <row r="312" spans="1:17" x14ac:dyDescent="0.25">
      <c r="A312" t="s">
        <v>619</v>
      </c>
      <c r="B312" s="7">
        <v>43449</v>
      </c>
      <c r="C312" t="s">
        <v>620</v>
      </c>
      <c r="D312" t="s">
        <v>15</v>
      </c>
      <c r="E312" t="s">
        <v>16</v>
      </c>
      <c r="F312">
        <v>40</v>
      </c>
      <c r="G312">
        <v>15</v>
      </c>
      <c r="H312">
        <v>1</v>
      </c>
      <c r="I312">
        <f t="shared" si="28"/>
        <v>40</v>
      </c>
      <c r="J312">
        <f t="shared" si="29"/>
        <v>37.5</v>
      </c>
      <c r="K312" t="s">
        <v>884</v>
      </c>
      <c r="L312" t="s">
        <v>889</v>
      </c>
      <c r="M312">
        <f t="shared" ca="1" si="30"/>
        <v>1146</v>
      </c>
      <c r="N312" s="8">
        <f t="shared" ca="1" si="31"/>
        <v>4</v>
      </c>
      <c r="O312" s="8">
        <f t="shared" si="32"/>
        <v>2</v>
      </c>
      <c r="P312">
        <f t="shared" si="33"/>
        <v>2</v>
      </c>
      <c r="Q312" s="8">
        <f t="shared" ca="1" si="34"/>
        <v>8</v>
      </c>
    </row>
    <row r="313" spans="1:17" x14ac:dyDescent="0.25">
      <c r="A313" t="s">
        <v>621</v>
      </c>
      <c r="B313" s="7">
        <v>43450</v>
      </c>
      <c r="C313" t="s">
        <v>622</v>
      </c>
      <c r="D313" t="s">
        <v>606</v>
      </c>
      <c r="E313" t="s">
        <v>606</v>
      </c>
      <c r="F313">
        <v>102</v>
      </c>
      <c r="G313">
        <v>11</v>
      </c>
      <c r="H313">
        <v>6</v>
      </c>
      <c r="I313">
        <f t="shared" si="28"/>
        <v>612</v>
      </c>
      <c r="J313">
        <f t="shared" si="29"/>
        <v>10.784313725490197</v>
      </c>
      <c r="K313" t="s">
        <v>884</v>
      </c>
      <c r="L313" t="s">
        <v>892</v>
      </c>
      <c r="M313">
        <f t="shared" ca="1" si="30"/>
        <v>1145</v>
      </c>
      <c r="N313" s="8">
        <f t="shared" ca="1" si="31"/>
        <v>4</v>
      </c>
      <c r="O313" s="8">
        <f t="shared" si="32"/>
        <v>3</v>
      </c>
      <c r="P313">
        <f t="shared" si="33"/>
        <v>2</v>
      </c>
      <c r="Q313" s="8">
        <f t="shared" ca="1" si="34"/>
        <v>9</v>
      </c>
    </row>
    <row r="314" spans="1:17" x14ac:dyDescent="0.25">
      <c r="A314" t="s">
        <v>623</v>
      </c>
      <c r="B314" s="7">
        <v>43451</v>
      </c>
      <c r="C314" t="s">
        <v>624</v>
      </c>
      <c r="D314" t="s">
        <v>15</v>
      </c>
      <c r="E314" t="s">
        <v>606</v>
      </c>
      <c r="F314">
        <v>103</v>
      </c>
      <c r="G314">
        <v>21</v>
      </c>
      <c r="H314">
        <v>7</v>
      </c>
      <c r="I314">
        <f t="shared" si="28"/>
        <v>721</v>
      </c>
      <c r="J314">
        <f t="shared" si="29"/>
        <v>20.388349514563107</v>
      </c>
      <c r="K314" t="s">
        <v>884</v>
      </c>
      <c r="L314" t="s">
        <v>890</v>
      </c>
      <c r="M314">
        <f t="shared" ca="1" si="30"/>
        <v>1144</v>
      </c>
      <c r="N314" s="8">
        <f t="shared" ca="1" si="31"/>
        <v>4</v>
      </c>
      <c r="O314" s="8">
        <f t="shared" si="32"/>
        <v>3</v>
      </c>
      <c r="P314">
        <f t="shared" si="33"/>
        <v>2</v>
      </c>
      <c r="Q314" s="8">
        <f t="shared" ca="1" si="34"/>
        <v>9</v>
      </c>
    </row>
    <row r="315" spans="1:17" x14ac:dyDescent="0.25">
      <c r="A315" t="s">
        <v>625</v>
      </c>
      <c r="B315" s="7">
        <v>43452</v>
      </c>
      <c r="C315" t="s">
        <v>626</v>
      </c>
      <c r="D315" t="s">
        <v>606</v>
      </c>
      <c r="E315" t="s">
        <v>606</v>
      </c>
      <c r="F315">
        <v>585</v>
      </c>
      <c r="G315">
        <v>165</v>
      </c>
      <c r="H315">
        <v>6</v>
      </c>
      <c r="I315">
        <f t="shared" si="28"/>
        <v>3510</v>
      </c>
      <c r="J315">
        <f t="shared" si="29"/>
        <v>28.205128205128204</v>
      </c>
      <c r="K315" t="s">
        <v>882</v>
      </c>
      <c r="L315" t="s">
        <v>881</v>
      </c>
      <c r="M315">
        <f t="shared" ca="1" si="30"/>
        <v>1143</v>
      </c>
      <c r="N315" s="8">
        <f t="shared" ca="1" si="31"/>
        <v>4</v>
      </c>
      <c r="O315" s="8">
        <f t="shared" si="32"/>
        <v>3</v>
      </c>
      <c r="P315">
        <f t="shared" si="33"/>
        <v>4</v>
      </c>
      <c r="Q315" s="8">
        <f t="shared" ca="1" si="34"/>
        <v>11</v>
      </c>
    </row>
    <row r="316" spans="1:17" x14ac:dyDescent="0.25">
      <c r="A316" t="s">
        <v>627</v>
      </c>
      <c r="B316" s="7">
        <v>43453</v>
      </c>
      <c r="C316" t="s">
        <v>628</v>
      </c>
      <c r="D316" t="s">
        <v>51</v>
      </c>
      <c r="E316" t="s">
        <v>560</v>
      </c>
      <c r="F316">
        <v>277</v>
      </c>
      <c r="G316">
        <v>3</v>
      </c>
      <c r="H316">
        <v>1</v>
      </c>
      <c r="I316">
        <f t="shared" si="28"/>
        <v>277</v>
      </c>
      <c r="J316">
        <f t="shared" si="29"/>
        <v>1.0830324909747291</v>
      </c>
      <c r="K316" t="s">
        <v>886</v>
      </c>
      <c r="L316" t="s">
        <v>893</v>
      </c>
      <c r="M316">
        <f t="shared" ca="1" si="30"/>
        <v>1142</v>
      </c>
      <c r="N316" s="8">
        <f t="shared" ca="1" si="31"/>
        <v>4</v>
      </c>
      <c r="O316" s="8">
        <f t="shared" si="32"/>
        <v>2</v>
      </c>
      <c r="P316">
        <f t="shared" si="33"/>
        <v>3</v>
      </c>
      <c r="Q316" s="8">
        <f t="shared" ca="1" si="34"/>
        <v>9</v>
      </c>
    </row>
    <row r="317" spans="1:17" x14ac:dyDescent="0.25">
      <c r="A317" t="s">
        <v>629</v>
      </c>
      <c r="B317" s="7">
        <v>43454</v>
      </c>
      <c r="C317" t="s">
        <v>630</v>
      </c>
      <c r="D317" t="s">
        <v>7</v>
      </c>
      <c r="E317" t="s">
        <v>548</v>
      </c>
      <c r="F317">
        <v>80</v>
      </c>
      <c r="G317">
        <v>26</v>
      </c>
      <c r="H317">
        <v>9</v>
      </c>
      <c r="I317">
        <f t="shared" si="28"/>
        <v>720</v>
      </c>
      <c r="J317">
        <f t="shared" si="29"/>
        <v>32.5</v>
      </c>
      <c r="K317" t="s">
        <v>884</v>
      </c>
      <c r="L317" t="s">
        <v>883</v>
      </c>
      <c r="M317">
        <f t="shared" ca="1" si="30"/>
        <v>1141</v>
      </c>
      <c r="N317" s="8">
        <f t="shared" ca="1" si="31"/>
        <v>4</v>
      </c>
      <c r="O317" s="8">
        <f t="shared" si="32"/>
        <v>4</v>
      </c>
      <c r="P317">
        <f t="shared" si="33"/>
        <v>2</v>
      </c>
      <c r="Q317" s="8">
        <f t="shared" ca="1" si="34"/>
        <v>10</v>
      </c>
    </row>
    <row r="318" spans="1:17" x14ac:dyDescent="0.25">
      <c r="A318" t="s">
        <v>631</v>
      </c>
      <c r="B318" s="7">
        <v>43455</v>
      </c>
      <c r="C318" t="s">
        <v>108</v>
      </c>
      <c r="D318" t="s">
        <v>11</v>
      </c>
      <c r="E318" t="s">
        <v>91</v>
      </c>
      <c r="F318">
        <v>100</v>
      </c>
      <c r="G318">
        <v>12</v>
      </c>
      <c r="H318">
        <v>2</v>
      </c>
      <c r="I318">
        <f t="shared" si="28"/>
        <v>200</v>
      </c>
      <c r="J318">
        <f t="shared" si="29"/>
        <v>12</v>
      </c>
      <c r="K318" t="s">
        <v>884</v>
      </c>
      <c r="L318" t="s">
        <v>892</v>
      </c>
      <c r="M318">
        <f t="shared" ca="1" si="30"/>
        <v>1140</v>
      </c>
      <c r="N318" s="8">
        <f t="shared" ca="1" si="31"/>
        <v>4</v>
      </c>
      <c r="O318" s="8">
        <f t="shared" si="32"/>
        <v>2</v>
      </c>
      <c r="P318">
        <f t="shared" si="33"/>
        <v>2</v>
      </c>
      <c r="Q318" s="8">
        <f t="shared" ca="1" si="34"/>
        <v>8</v>
      </c>
    </row>
    <row r="319" spans="1:17" x14ac:dyDescent="0.25">
      <c r="A319" t="s">
        <v>632</v>
      </c>
      <c r="B319" s="7">
        <v>43456</v>
      </c>
      <c r="C319" t="s">
        <v>633</v>
      </c>
      <c r="D319" t="s">
        <v>15</v>
      </c>
      <c r="E319" t="s">
        <v>94</v>
      </c>
      <c r="F319">
        <v>244</v>
      </c>
      <c r="G319">
        <v>122</v>
      </c>
      <c r="H319">
        <v>5</v>
      </c>
      <c r="I319">
        <f t="shared" si="28"/>
        <v>1220</v>
      </c>
      <c r="J319">
        <f t="shared" si="29"/>
        <v>50</v>
      </c>
      <c r="K319" t="s">
        <v>882</v>
      </c>
      <c r="L319" t="s">
        <v>897</v>
      </c>
      <c r="M319">
        <f t="shared" ca="1" si="30"/>
        <v>1139</v>
      </c>
      <c r="N319" s="8">
        <f t="shared" ca="1" si="31"/>
        <v>4</v>
      </c>
      <c r="O319" s="8">
        <f t="shared" si="32"/>
        <v>3</v>
      </c>
      <c r="P319">
        <f t="shared" si="33"/>
        <v>3</v>
      </c>
      <c r="Q319" s="8">
        <f t="shared" ca="1" si="34"/>
        <v>10</v>
      </c>
    </row>
    <row r="320" spans="1:17" x14ac:dyDescent="0.25">
      <c r="A320" t="s">
        <v>634</v>
      </c>
      <c r="B320" s="7">
        <v>43457</v>
      </c>
      <c r="C320" t="s">
        <v>635</v>
      </c>
      <c r="D320" t="s">
        <v>19</v>
      </c>
      <c r="E320" t="s">
        <v>554</v>
      </c>
      <c r="F320">
        <v>3350</v>
      </c>
      <c r="G320">
        <v>501</v>
      </c>
      <c r="H320">
        <v>23</v>
      </c>
      <c r="I320">
        <f t="shared" si="28"/>
        <v>77050</v>
      </c>
      <c r="J320">
        <f t="shared" si="29"/>
        <v>14.955223880597016</v>
      </c>
      <c r="K320" t="s">
        <v>884</v>
      </c>
      <c r="L320" t="s">
        <v>892</v>
      </c>
      <c r="M320">
        <f t="shared" ca="1" si="30"/>
        <v>1138</v>
      </c>
      <c r="N320" s="8">
        <f t="shared" ca="1" si="31"/>
        <v>4</v>
      </c>
      <c r="O320" s="8">
        <f t="shared" si="32"/>
        <v>5</v>
      </c>
      <c r="P320">
        <f t="shared" si="33"/>
        <v>5</v>
      </c>
      <c r="Q320" s="8">
        <f t="shared" ca="1" si="34"/>
        <v>14</v>
      </c>
    </row>
    <row r="321" spans="1:17" x14ac:dyDescent="0.25">
      <c r="A321" t="s">
        <v>636</v>
      </c>
      <c r="B321" s="7">
        <v>43458</v>
      </c>
      <c r="C321" t="s">
        <v>637</v>
      </c>
      <c r="D321" t="s">
        <v>39</v>
      </c>
      <c r="E321" t="s">
        <v>557</v>
      </c>
      <c r="F321">
        <v>100</v>
      </c>
      <c r="G321">
        <v>7</v>
      </c>
      <c r="H321">
        <v>2</v>
      </c>
      <c r="I321">
        <f t="shared" si="28"/>
        <v>200</v>
      </c>
      <c r="J321">
        <f t="shared" si="29"/>
        <v>7.0000000000000009</v>
      </c>
      <c r="K321" t="s">
        <v>884</v>
      </c>
      <c r="L321" t="s">
        <v>892</v>
      </c>
      <c r="M321">
        <f t="shared" ca="1" si="30"/>
        <v>1137</v>
      </c>
      <c r="N321" s="8">
        <f t="shared" ca="1" si="31"/>
        <v>4</v>
      </c>
      <c r="O321" s="8">
        <f t="shared" si="32"/>
        <v>2</v>
      </c>
      <c r="P321">
        <f t="shared" si="33"/>
        <v>2</v>
      </c>
      <c r="Q321" s="8">
        <f t="shared" ca="1" si="34"/>
        <v>8</v>
      </c>
    </row>
    <row r="322" spans="1:17" x14ac:dyDescent="0.25">
      <c r="A322" t="s">
        <v>638</v>
      </c>
      <c r="B322" s="7">
        <v>43459</v>
      </c>
      <c r="C322" t="s">
        <v>639</v>
      </c>
      <c r="D322" t="s">
        <v>51</v>
      </c>
      <c r="E322" t="s">
        <v>560</v>
      </c>
      <c r="F322">
        <v>325</v>
      </c>
      <c r="G322">
        <v>-67</v>
      </c>
      <c r="H322">
        <v>12</v>
      </c>
      <c r="I322">
        <f t="shared" si="28"/>
        <v>3900</v>
      </c>
      <c r="J322">
        <f t="shared" si="29"/>
        <v>20.615384615384617</v>
      </c>
      <c r="K322" t="s">
        <v>884</v>
      </c>
      <c r="L322" t="s">
        <v>892</v>
      </c>
      <c r="M322">
        <f t="shared" ca="1" si="30"/>
        <v>1136</v>
      </c>
      <c r="N322" s="8">
        <f t="shared" ca="1" si="31"/>
        <v>4</v>
      </c>
      <c r="O322" s="8">
        <f t="shared" si="32"/>
        <v>4</v>
      </c>
      <c r="P322">
        <f t="shared" si="33"/>
        <v>3</v>
      </c>
      <c r="Q322" s="8">
        <f t="shared" ca="1" si="34"/>
        <v>11</v>
      </c>
    </row>
    <row r="323" spans="1:17" x14ac:dyDescent="0.25">
      <c r="A323" t="s">
        <v>640</v>
      </c>
      <c r="B323" s="7">
        <v>43460</v>
      </c>
      <c r="C323" t="s">
        <v>641</v>
      </c>
      <c r="D323" t="s">
        <v>7</v>
      </c>
      <c r="E323" t="s">
        <v>548</v>
      </c>
      <c r="F323">
        <v>52</v>
      </c>
      <c r="G323">
        <v>18</v>
      </c>
      <c r="H323">
        <v>2</v>
      </c>
      <c r="I323">
        <f t="shared" ref="I323:I386" si="35">F323*H323</f>
        <v>104</v>
      </c>
      <c r="J323">
        <f t="shared" ref="J323:J386" si="36">ABS((G323/F323)*100)</f>
        <v>34.615384615384613</v>
      </c>
      <c r="K323" t="s">
        <v>884</v>
      </c>
      <c r="L323" t="s">
        <v>890</v>
      </c>
      <c r="M323">
        <f t="shared" ref="M323:M386" ca="1" si="37">DAYS360(B323,TODAY())</f>
        <v>1135</v>
      </c>
      <c r="N323" s="8">
        <f t="shared" ref="N323:N386" ca="1" si="38">IF(M323&lt;=$S$7,5,IF(M323&lt;=$S$8,4,IF(M323&lt;=$S$9,3,IF(M323&lt;=$S$10,2,1))))</f>
        <v>4</v>
      </c>
      <c r="O323" s="8">
        <f t="shared" ref="O323:O386" si="39">IF(H323&lt;=$T$7,2,IF(H323&lt;=$T$8,3,IF(H323&lt;=$T$9,4,IF(H323&gt;$T$9,5,1))))</f>
        <v>2</v>
      </c>
      <c r="P323">
        <f t="shared" ref="P323:P386" si="40">IF(F323&lt;=$U$6,1,IF(F323&lt;=$U$7,2,IF(F323&lt;=$U$8,3,IF(F323&lt;=$U$9,4,IF(F323&gt;$U$9,5,1)))))</f>
        <v>2</v>
      </c>
      <c r="Q323" s="8">
        <f t="shared" ref="Q323:Q386" ca="1" si="41">N323+O323+P323</f>
        <v>8</v>
      </c>
    </row>
    <row r="324" spans="1:17" x14ac:dyDescent="0.25">
      <c r="A324" t="s">
        <v>642</v>
      </c>
      <c r="B324" s="7">
        <v>43461</v>
      </c>
      <c r="C324" t="s">
        <v>643</v>
      </c>
      <c r="D324" t="s">
        <v>11</v>
      </c>
      <c r="E324" t="s">
        <v>91</v>
      </c>
      <c r="F324">
        <v>4836</v>
      </c>
      <c r="G324">
        <v>966</v>
      </c>
      <c r="H324">
        <v>13</v>
      </c>
      <c r="I324">
        <f t="shared" si="35"/>
        <v>62868</v>
      </c>
      <c r="J324">
        <f t="shared" si="36"/>
        <v>19.975186104218363</v>
      </c>
      <c r="K324" t="s">
        <v>886</v>
      </c>
      <c r="L324" t="s">
        <v>885</v>
      </c>
      <c r="M324">
        <f t="shared" ca="1" si="37"/>
        <v>1134</v>
      </c>
      <c r="N324" s="8">
        <f t="shared" ca="1" si="38"/>
        <v>4</v>
      </c>
      <c r="O324" s="8">
        <f t="shared" si="39"/>
        <v>4</v>
      </c>
      <c r="P324">
        <f t="shared" si="40"/>
        <v>5</v>
      </c>
      <c r="Q324" s="8">
        <f t="shared" ca="1" si="41"/>
        <v>13</v>
      </c>
    </row>
    <row r="325" spans="1:17" x14ac:dyDescent="0.25">
      <c r="A325" t="s">
        <v>644</v>
      </c>
      <c r="B325" s="7">
        <v>43462</v>
      </c>
      <c r="C325" t="s">
        <v>645</v>
      </c>
      <c r="D325" t="s">
        <v>27</v>
      </c>
      <c r="E325" t="s">
        <v>28</v>
      </c>
      <c r="F325">
        <v>148</v>
      </c>
      <c r="G325">
        <v>54</v>
      </c>
      <c r="H325">
        <v>2</v>
      </c>
      <c r="I325">
        <f t="shared" si="35"/>
        <v>296</v>
      </c>
      <c r="J325">
        <f t="shared" si="36"/>
        <v>36.486486486486484</v>
      </c>
      <c r="K325" t="s">
        <v>882</v>
      </c>
      <c r="L325" t="s">
        <v>881</v>
      </c>
      <c r="M325">
        <f t="shared" ca="1" si="37"/>
        <v>1133</v>
      </c>
      <c r="N325" s="8">
        <f t="shared" ca="1" si="38"/>
        <v>4</v>
      </c>
      <c r="O325" s="8">
        <f t="shared" si="39"/>
        <v>2</v>
      </c>
      <c r="P325">
        <f t="shared" si="40"/>
        <v>3</v>
      </c>
      <c r="Q325" s="8">
        <f t="shared" ca="1" si="41"/>
        <v>9</v>
      </c>
    </row>
    <row r="326" spans="1:17" x14ac:dyDescent="0.25">
      <c r="A326" t="s">
        <v>646</v>
      </c>
      <c r="B326" s="7">
        <v>43463</v>
      </c>
      <c r="C326" t="s">
        <v>160</v>
      </c>
      <c r="D326" t="s">
        <v>11</v>
      </c>
      <c r="E326" t="s">
        <v>91</v>
      </c>
      <c r="F326">
        <v>1569</v>
      </c>
      <c r="G326">
        <v>-15</v>
      </c>
      <c r="H326">
        <v>7</v>
      </c>
      <c r="I326">
        <f t="shared" si="35"/>
        <v>10983</v>
      </c>
      <c r="J326">
        <f t="shared" si="36"/>
        <v>0.95602294455066927</v>
      </c>
      <c r="K326" t="s">
        <v>884</v>
      </c>
      <c r="L326" t="s">
        <v>890</v>
      </c>
      <c r="M326">
        <f t="shared" ca="1" si="37"/>
        <v>1132</v>
      </c>
      <c r="N326" s="8">
        <f t="shared" ca="1" si="38"/>
        <v>4</v>
      </c>
      <c r="O326" s="8">
        <f t="shared" si="39"/>
        <v>3</v>
      </c>
      <c r="P326">
        <f t="shared" si="40"/>
        <v>5</v>
      </c>
      <c r="Q326" s="8">
        <f t="shared" ca="1" si="41"/>
        <v>12</v>
      </c>
    </row>
    <row r="327" spans="1:17" x14ac:dyDescent="0.25">
      <c r="A327" t="s">
        <v>647</v>
      </c>
      <c r="B327" s="7">
        <v>43464</v>
      </c>
      <c r="C327" t="s">
        <v>648</v>
      </c>
      <c r="D327" t="s">
        <v>15</v>
      </c>
      <c r="E327" t="s">
        <v>94</v>
      </c>
      <c r="F327">
        <v>57</v>
      </c>
      <c r="G327">
        <v>6</v>
      </c>
      <c r="H327">
        <v>5</v>
      </c>
      <c r="I327">
        <f t="shared" si="35"/>
        <v>285</v>
      </c>
      <c r="J327">
        <f t="shared" si="36"/>
        <v>10.526315789473683</v>
      </c>
      <c r="K327" t="s">
        <v>884</v>
      </c>
      <c r="L327" t="s">
        <v>888</v>
      </c>
      <c r="M327">
        <f t="shared" ca="1" si="37"/>
        <v>1131</v>
      </c>
      <c r="N327" s="8">
        <f t="shared" ca="1" si="38"/>
        <v>4</v>
      </c>
      <c r="O327" s="8">
        <f t="shared" si="39"/>
        <v>3</v>
      </c>
      <c r="P327">
        <f t="shared" si="40"/>
        <v>2</v>
      </c>
      <c r="Q327" s="8">
        <f t="shared" ca="1" si="41"/>
        <v>9</v>
      </c>
    </row>
    <row r="328" spans="1:17" x14ac:dyDescent="0.25">
      <c r="A328" t="s">
        <v>649</v>
      </c>
      <c r="B328" s="7">
        <v>43465</v>
      </c>
      <c r="C328" t="s">
        <v>190</v>
      </c>
      <c r="D328" t="s">
        <v>39</v>
      </c>
      <c r="E328" t="s">
        <v>40</v>
      </c>
      <c r="F328">
        <v>200</v>
      </c>
      <c r="G328">
        <v>7</v>
      </c>
      <c r="H328">
        <v>4</v>
      </c>
      <c r="I328">
        <f t="shared" si="35"/>
        <v>800</v>
      </c>
      <c r="J328">
        <f t="shared" si="36"/>
        <v>3.5000000000000004</v>
      </c>
      <c r="K328" t="s">
        <v>886</v>
      </c>
      <c r="L328" t="s">
        <v>893</v>
      </c>
      <c r="M328">
        <f t="shared" ca="1" si="37"/>
        <v>1131</v>
      </c>
      <c r="N328" s="8">
        <f t="shared" ca="1" si="38"/>
        <v>4</v>
      </c>
      <c r="O328" s="8">
        <f t="shared" si="39"/>
        <v>3</v>
      </c>
      <c r="P328">
        <f t="shared" si="40"/>
        <v>3</v>
      </c>
      <c r="Q328" s="8">
        <f t="shared" ca="1" si="41"/>
        <v>10</v>
      </c>
    </row>
    <row r="329" spans="1:17" x14ac:dyDescent="0.25">
      <c r="A329" t="s">
        <v>650</v>
      </c>
      <c r="B329" s="7">
        <v>43466</v>
      </c>
      <c r="C329" t="s">
        <v>651</v>
      </c>
      <c r="D329" t="s">
        <v>43</v>
      </c>
      <c r="E329" t="s">
        <v>44</v>
      </c>
      <c r="F329">
        <v>147</v>
      </c>
      <c r="G329">
        <v>25</v>
      </c>
      <c r="H329">
        <v>4</v>
      </c>
      <c r="I329">
        <f t="shared" si="35"/>
        <v>588</v>
      </c>
      <c r="J329">
        <f t="shared" si="36"/>
        <v>17.006802721088434</v>
      </c>
      <c r="K329" t="s">
        <v>882</v>
      </c>
      <c r="L329" t="s">
        <v>897</v>
      </c>
      <c r="M329">
        <f t="shared" ca="1" si="37"/>
        <v>1130</v>
      </c>
      <c r="N329" s="8">
        <f t="shared" ca="1" si="38"/>
        <v>4</v>
      </c>
      <c r="O329" s="8">
        <f t="shared" si="39"/>
        <v>3</v>
      </c>
      <c r="P329">
        <f t="shared" si="40"/>
        <v>3</v>
      </c>
      <c r="Q329" s="8">
        <f t="shared" ca="1" si="41"/>
        <v>10</v>
      </c>
    </row>
    <row r="330" spans="1:17" x14ac:dyDescent="0.25">
      <c r="A330" t="s">
        <v>652</v>
      </c>
      <c r="B330" s="7">
        <v>43467</v>
      </c>
      <c r="C330" t="s">
        <v>653</v>
      </c>
      <c r="D330" t="s">
        <v>47</v>
      </c>
      <c r="E330" t="s">
        <v>48</v>
      </c>
      <c r="F330">
        <v>1678</v>
      </c>
      <c r="G330">
        <v>316</v>
      </c>
      <c r="H330">
        <v>9</v>
      </c>
      <c r="I330">
        <f t="shared" si="35"/>
        <v>15102</v>
      </c>
      <c r="J330">
        <f t="shared" si="36"/>
        <v>18.831942789034564</v>
      </c>
      <c r="K330" t="s">
        <v>882</v>
      </c>
      <c r="L330" t="s">
        <v>894</v>
      </c>
      <c r="M330">
        <f t="shared" ca="1" si="37"/>
        <v>1129</v>
      </c>
      <c r="N330" s="8">
        <f t="shared" ca="1" si="38"/>
        <v>4</v>
      </c>
      <c r="O330" s="8">
        <f t="shared" si="39"/>
        <v>4</v>
      </c>
      <c r="P330">
        <f t="shared" si="40"/>
        <v>5</v>
      </c>
      <c r="Q330" s="8">
        <f t="shared" ca="1" si="41"/>
        <v>13</v>
      </c>
    </row>
    <row r="331" spans="1:17" x14ac:dyDescent="0.25">
      <c r="A331" t="s">
        <v>654</v>
      </c>
      <c r="B331" s="7">
        <v>43468</v>
      </c>
      <c r="C331" t="s">
        <v>655</v>
      </c>
      <c r="D331" t="s">
        <v>51</v>
      </c>
      <c r="E331" t="s">
        <v>52</v>
      </c>
      <c r="F331">
        <v>1397</v>
      </c>
      <c r="G331">
        <v>173</v>
      </c>
      <c r="H331">
        <v>28</v>
      </c>
      <c r="I331">
        <f t="shared" si="35"/>
        <v>39116</v>
      </c>
      <c r="J331">
        <f t="shared" si="36"/>
        <v>12.383679312813172</v>
      </c>
      <c r="K331" t="s">
        <v>884</v>
      </c>
      <c r="L331" t="s">
        <v>892</v>
      </c>
      <c r="M331">
        <f t="shared" ca="1" si="37"/>
        <v>1128</v>
      </c>
      <c r="N331" s="8">
        <f t="shared" ca="1" si="38"/>
        <v>4</v>
      </c>
      <c r="O331" s="8">
        <f t="shared" si="39"/>
        <v>5</v>
      </c>
      <c r="P331">
        <f t="shared" si="40"/>
        <v>5</v>
      </c>
      <c r="Q331" s="8">
        <f t="shared" ca="1" si="41"/>
        <v>14</v>
      </c>
    </row>
    <row r="332" spans="1:17" x14ac:dyDescent="0.25">
      <c r="A332" t="s">
        <v>656</v>
      </c>
      <c r="B332" s="7">
        <v>43469</v>
      </c>
      <c r="C332" t="s">
        <v>657</v>
      </c>
      <c r="D332" t="s">
        <v>11</v>
      </c>
      <c r="E332" t="s">
        <v>91</v>
      </c>
      <c r="F332">
        <v>73</v>
      </c>
      <c r="G332">
        <v>-36</v>
      </c>
      <c r="H332">
        <v>3</v>
      </c>
      <c r="I332">
        <f t="shared" si="35"/>
        <v>219</v>
      </c>
      <c r="J332">
        <f t="shared" si="36"/>
        <v>49.315068493150683</v>
      </c>
      <c r="K332" t="s">
        <v>882</v>
      </c>
      <c r="L332" t="s">
        <v>881</v>
      </c>
      <c r="M332">
        <f t="shared" ca="1" si="37"/>
        <v>1127</v>
      </c>
      <c r="N332" s="8">
        <f t="shared" ca="1" si="38"/>
        <v>4</v>
      </c>
      <c r="O332" s="8">
        <f t="shared" si="39"/>
        <v>2</v>
      </c>
      <c r="P332">
        <f t="shared" si="40"/>
        <v>2</v>
      </c>
      <c r="Q332" s="8">
        <f t="shared" ca="1" si="41"/>
        <v>8</v>
      </c>
    </row>
    <row r="333" spans="1:17" x14ac:dyDescent="0.25">
      <c r="A333" t="s">
        <v>658</v>
      </c>
      <c r="B333" s="7">
        <v>43469</v>
      </c>
      <c r="C333" t="s">
        <v>659</v>
      </c>
      <c r="D333" t="s">
        <v>15</v>
      </c>
      <c r="E333" t="s">
        <v>94</v>
      </c>
      <c r="F333">
        <v>71</v>
      </c>
      <c r="G333">
        <v>-14</v>
      </c>
      <c r="H333">
        <v>4</v>
      </c>
      <c r="I333">
        <f t="shared" si="35"/>
        <v>284</v>
      </c>
      <c r="J333">
        <f t="shared" si="36"/>
        <v>19.718309859154928</v>
      </c>
      <c r="K333" t="s">
        <v>882</v>
      </c>
      <c r="L333" t="s">
        <v>897</v>
      </c>
      <c r="M333">
        <f t="shared" ca="1" si="37"/>
        <v>1127</v>
      </c>
      <c r="N333" s="8">
        <f t="shared" ca="1" si="38"/>
        <v>4</v>
      </c>
      <c r="O333" s="8">
        <f t="shared" si="39"/>
        <v>3</v>
      </c>
      <c r="P333">
        <f t="shared" si="40"/>
        <v>2</v>
      </c>
      <c r="Q333" s="8">
        <f t="shared" ca="1" si="41"/>
        <v>9</v>
      </c>
    </row>
    <row r="334" spans="1:17" x14ac:dyDescent="0.25">
      <c r="A334" t="s">
        <v>660</v>
      </c>
      <c r="B334" s="7">
        <v>43469</v>
      </c>
      <c r="C334" t="s">
        <v>661</v>
      </c>
      <c r="D334" t="s">
        <v>11</v>
      </c>
      <c r="E334" t="s">
        <v>91</v>
      </c>
      <c r="F334">
        <v>700</v>
      </c>
      <c r="G334">
        <v>-556</v>
      </c>
      <c r="H334">
        <v>11</v>
      </c>
      <c r="I334">
        <f t="shared" si="35"/>
        <v>7700</v>
      </c>
      <c r="J334">
        <f t="shared" si="36"/>
        <v>79.428571428571431</v>
      </c>
      <c r="K334" t="s">
        <v>884</v>
      </c>
      <c r="L334" t="s">
        <v>890</v>
      </c>
      <c r="M334">
        <f t="shared" ca="1" si="37"/>
        <v>1127</v>
      </c>
      <c r="N334" s="8">
        <f t="shared" ca="1" si="38"/>
        <v>4</v>
      </c>
      <c r="O334" s="8">
        <f t="shared" si="39"/>
        <v>4</v>
      </c>
      <c r="P334">
        <f t="shared" si="40"/>
        <v>4</v>
      </c>
      <c r="Q334" s="8">
        <f t="shared" ca="1" si="41"/>
        <v>12</v>
      </c>
    </row>
    <row r="335" spans="1:17" x14ac:dyDescent="0.25">
      <c r="A335" t="s">
        <v>662</v>
      </c>
      <c r="B335" s="7">
        <v>43469</v>
      </c>
      <c r="C335" t="s">
        <v>663</v>
      </c>
      <c r="D335" t="s">
        <v>15</v>
      </c>
      <c r="E335" t="s">
        <v>94</v>
      </c>
      <c r="F335">
        <v>105</v>
      </c>
      <c r="G335">
        <v>33</v>
      </c>
      <c r="H335">
        <v>6</v>
      </c>
      <c r="I335">
        <f t="shared" si="35"/>
        <v>630</v>
      </c>
      <c r="J335">
        <f t="shared" si="36"/>
        <v>31.428571428571427</v>
      </c>
      <c r="K335" t="s">
        <v>884</v>
      </c>
      <c r="L335" t="s">
        <v>891</v>
      </c>
      <c r="M335">
        <f t="shared" ca="1" si="37"/>
        <v>1127</v>
      </c>
      <c r="N335" s="8">
        <f t="shared" ca="1" si="38"/>
        <v>4</v>
      </c>
      <c r="O335" s="8">
        <f t="shared" si="39"/>
        <v>3</v>
      </c>
      <c r="P335">
        <f t="shared" si="40"/>
        <v>2</v>
      </c>
      <c r="Q335" s="8">
        <f t="shared" ca="1" si="41"/>
        <v>9</v>
      </c>
    </row>
    <row r="336" spans="1:17" x14ac:dyDescent="0.25">
      <c r="A336" t="s">
        <v>664</v>
      </c>
      <c r="B336" s="7">
        <v>43469</v>
      </c>
      <c r="C336" t="s">
        <v>665</v>
      </c>
      <c r="D336" t="s">
        <v>69</v>
      </c>
      <c r="E336" t="s">
        <v>70</v>
      </c>
      <c r="F336">
        <v>1969</v>
      </c>
      <c r="G336">
        <v>512</v>
      </c>
      <c r="H336">
        <v>10</v>
      </c>
      <c r="I336">
        <f t="shared" si="35"/>
        <v>19690</v>
      </c>
      <c r="J336">
        <f t="shared" si="36"/>
        <v>26.003047232097508</v>
      </c>
      <c r="K336" t="s">
        <v>882</v>
      </c>
      <c r="L336" t="s">
        <v>881</v>
      </c>
      <c r="M336">
        <f t="shared" ca="1" si="37"/>
        <v>1127</v>
      </c>
      <c r="N336" s="8">
        <f t="shared" ca="1" si="38"/>
        <v>4</v>
      </c>
      <c r="O336" s="8">
        <f t="shared" si="39"/>
        <v>4</v>
      </c>
      <c r="P336">
        <f t="shared" si="40"/>
        <v>5</v>
      </c>
      <c r="Q336" s="8">
        <f t="shared" ca="1" si="41"/>
        <v>13</v>
      </c>
    </row>
    <row r="337" spans="1:17" x14ac:dyDescent="0.25">
      <c r="A337" t="s">
        <v>666</v>
      </c>
      <c r="B337" s="7">
        <v>43470</v>
      </c>
      <c r="C337" t="s">
        <v>667</v>
      </c>
      <c r="D337" t="s">
        <v>51</v>
      </c>
      <c r="E337" t="s">
        <v>52</v>
      </c>
      <c r="F337">
        <v>61</v>
      </c>
      <c r="G337">
        <v>25</v>
      </c>
      <c r="H337">
        <v>4</v>
      </c>
      <c r="I337">
        <f t="shared" si="35"/>
        <v>244</v>
      </c>
      <c r="J337">
        <f t="shared" si="36"/>
        <v>40.983606557377051</v>
      </c>
      <c r="K337" t="s">
        <v>884</v>
      </c>
      <c r="L337" t="s">
        <v>891</v>
      </c>
      <c r="M337">
        <f t="shared" ca="1" si="37"/>
        <v>1126</v>
      </c>
      <c r="N337" s="8">
        <f t="shared" ca="1" si="38"/>
        <v>4</v>
      </c>
      <c r="O337" s="8">
        <f t="shared" si="39"/>
        <v>3</v>
      </c>
      <c r="P337">
        <f t="shared" si="40"/>
        <v>2</v>
      </c>
      <c r="Q337" s="8">
        <f t="shared" ca="1" si="41"/>
        <v>9</v>
      </c>
    </row>
    <row r="338" spans="1:17" x14ac:dyDescent="0.25">
      <c r="A338" t="s">
        <v>668</v>
      </c>
      <c r="B338" s="7">
        <v>43470</v>
      </c>
      <c r="C338" t="s">
        <v>430</v>
      </c>
      <c r="D338" t="s">
        <v>55</v>
      </c>
      <c r="E338" t="s">
        <v>52</v>
      </c>
      <c r="F338">
        <v>1101</v>
      </c>
      <c r="G338">
        <v>352</v>
      </c>
      <c r="H338">
        <v>3</v>
      </c>
      <c r="I338">
        <f t="shared" si="35"/>
        <v>3303</v>
      </c>
      <c r="J338">
        <f t="shared" si="36"/>
        <v>31.970935513169845</v>
      </c>
      <c r="K338" t="s">
        <v>882</v>
      </c>
      <c r="L338" t="s">
        <v>894</v>
      </c>
      <c r="M338">
        <f t="shared" ca="1" si="37"/>
        <v>1126</v>
      </c>
      <c r="N338" s="8">
        <f t="shared" ca="1" si="38"/>
        <v>4</v>
      </c>
      <c r="O338" s="8">
        <f t="shared" si="39"/>
        <v>2</v>
      </c>
      <c r="P338">
        <f t="shared" si="40"/>
        <v>4</v>
      </c>
      <c r="Q338" s="8">
        <f t="shared" ca="1" si="41"/>
        <v>10</v>
      </c>
    </row>
    <row r="339" spans="1:17" x14ac:dyDescent="0.25">
      <c r="A339" t="s">
        <v>669</v>
      </c>
      <c r="B339" s="7">
        <v>43470</v>
      </c>
      <c r="C339" t="s">
        <v>661</v>
      </c>
      <c r="D339" t="s">
        <v>58</v>
      </c>
      <c r="E339" t="s">
        <v>59</v>
      </c>
      <c r="F339">
        <v>120</v>
      </c>
      <c r="G339">
        <v>26</v>
      </c>
      <c r="H339">
        <v>5</v>
      </c>
      <c r="I339">
        <f t="shared" si="35"/>
        <v>600</v>
      </c>
      <c r="J339">
        <f t="shared" si="36"/>
        <v>21.666666666666668</v>
      </c>
      <c r="K339" t="s">
        <v>882</v>
      </c>
      <c r="L339" t="s">
        <v>897</v>
      </c>
      <c r="M339">
        <f t="shared" ca="1" si="37"/>
        <v>1126</v>
      </c>
      <c r="N339" s="8">
        <f t="shared" ca="1" si="38"/>
        <v>4</v>
      </c>
      <c r="O339" s="8">
        <f t="shared" si="39"/>
        <v>3</v>
      </c>
      <c r="P339">
        <f t="shared" si="40"/>
        <v>2</v>
      </c>
      <c r="Q339" s="8">
        <f t="shared" ca="1" si="41"/>
        <v>9</v>
      </c>
    </row>
    <row r="340" spans="1:17" x14ac:dyDescent="0.25">
      <c r="A340" t="s">
        <v>670</v>
      </c>
      <c r="B340" s="7">
        <v>43470</v>
      </c>
      <c r="C340" t="s">
        <v>671</v>
      </c>
      <c r="D340" t="s">
        <v>62</v>
      </c>
      <c r="E340" t="s">
        <v>63</v>
      </c>
      <c r="F340">
        <v>666</v>
      </c>
      <c r="G340">
        <v>92</v>
      </c>
      <c r="H340">
        <v>9</v>
      </c>
      <c r="I340">
        <f t="shared" si="35"/>
        <v>5994</v>
      </c>
      <c r="J340">
        <f t="shared" si="36"/>
        <v>13.813813813813812</v>
      </c>
      <c r="K340" t="s">
        <v>886</v>
      </c>
      <c r="L340" t="s">
        <v>885</v>
      </c>
      <c r="M340">
        <f t="shared" ca="1" si="37"/>
        <v>1126</v>
      </c>
      <c r="N340" s="8">
        <f t="shared" ca="1" si="38"/>
        <v>4</v>
      </c>
      <c r="O340" s="8">
        <f t="shared" si="39"/>
        <v>4</v>
      </c>
      <c r="P340">
        <f t="shared" si="40"/>
        <v>4</v>
      </c>
      <c r="Q340" s="8">
        <f t="shared" ca="1" si="41"/>
        <v>12</v>
      </c>
    </row>
    <row r="341" spans="1:17" x14ac:dyDescent="0.25">
      <c r="A341" t="s">
        <v>672</v>
      </c>
      <c r="B341" s="7">
        <v>43471</v>
      </c>
      <c r="C341" t="s">
        <v>673</v>
      </c>
      <c r="D341" t="s">
        <v>66</v>
      </c>
      <c r="E341" t="s">
        <v>66</v>
      </c>
      <c r="F341">
        <v>114</v>
      </c>
      <c r="G341">
        <v>7</v>
      </c>
      <c r="H341">
        <v>8</v>
      </c>
      <c r="I341">
        <f t="shared" si="35"/>
        <v>912</v>
      </c>
      <c r="J341">
        <f t="shared" si="36"/>
        <v>6.140350877192982</v>
      </c>
      <c r="K341" t="s">
        <v>884</v>
      </c>
      <c r="L341" t="s">
        <v>890</v>
      </c>
      <c r="M341">
        <f t="shared" ca="1" si="37"/>
        <v>1125</v>
      </c>
      <c r="N341" s="8">
        <f t="shared" ca="1" si="38"/>
        <v>4</v>
      </c>
      <c r="O341" s="8">
        <f t="shared" si="39"/>
        <v>3</v>
      </c>
      <c r="P341">
        <f t="shared" si="40"/>
        <v>2</v>
      </c>
      <c r="Q341" s="8">
        <f t="shared" ca="1" si="41"/>
        <v>9</v>
      </c>
    </row>
    <row r="342" spans="1:17" x14ac:dyDescent="0.25">
      <c r="A342" t="s">
        <v>674</v>
      </c>
      <c r="B342" s="7">
        <v>43472</v>
      </c>
      <c r="C342" t="s">
        <v>675</v>
      </c>
      <c r="D342" t="s">
        <v>69</v>
      </c>
      <c r="E342" t="s">
        <v>70</v>
      </c>
      <c r="F342">
        <v>177</v>
      </c>
      <c r="G342">
        <v>41</v>
      </c>
      <c r="H342">
        <v>4</v>
      </c>
      <c r="I342">
        <f t="shared" si="35"/>
        <v>708</v>
      </c>
      <c r="J342">
        <f t="shared" si="36"/>
        <v>23.163841807909606</v>
      </c>
      <c r="K342" t="s">
        <v>884</v>
      </c>
      <c r="L342" t="s">
        <v>895</v>
      </c>
      <c r="M342">
        <f t="shared" ca="1" si="37"/>
        <v>1124</v>
      </c>
      <c r="N342" s="8">
        <f t="shared" ca="1" si="38"/>
        <v>4</v>
      </c>
      <c r="O342" s="8">
        <f t="shared" si="39"/>
        <v>3</v>
      </c>
      <c r="P342">
        <f t="shared" si="40"/>
        <v>3</v>
      </c>
      <c r="Q342" s="8">
        <f t="shared" ca="1" si="41"/>
        <v>10</v>
      </c>
    </row>
    <row r="343" spans="1:17" x14ac:dyDescent="0.25">
      <c r="A343" t="s">
        <v>676</v>
      </c>
      <c r="B343" s="7">
        <v>43473</v>
      </c>
      <c r="C343" t="s">
        <v>457</v>
      </c>
      <c r="D343" t="s">
        <v>73</v>
      </c>
      <c r="E343" t="s">
        <v>74</v>
      </c>
      <c r="F343">
        <v>646</v>
      </c>
      <c r="G343">
        <v>-23</v>
      </c>
      <c r="H343">
        <v>2</v>
      </c>
      <c r="I343">
        <f t="shared" si="35"/>
        <v>1292</v>
      </c>
      <c r="J343">
        <f t="shared" si="36"/>
        <v>3.560371517027864</v>
      </c>
      <c r="K343" t="s">
        <v>886</v>
      </c>
      <c r="L343" t="s">
        <v>896</v>
      </c>
      <c r="M343">
        <f t="shared" ca="1" si="37"/>
        <v>1123</v>
      </c>
      <c r="N343" s="8">
        <f t="shared" ca="1" si="38"/>
        <v>4</v>
      </c>
      <c r="O343" s="8">
        <f t="shared" si="39"/>
        <v>2</v>
      </c>
      <c r="P343">
        <f t="shared" si="40"/>
        <v>4</v>
      </c>
      <c r="Q343" s="8">
        <f t="shared" ca="1" si="41"/>
        <v>10</v>
      </c>
    </row>
    <row r="344" spans="1:17" x14ac:dyDescent="0.25">
      <c r="A344" t="s">
        <v>677</v>
      </c>
      <c r="B344" s="7">
        <v>43474</v>
      </c>
      <c r="C344" t="s">
        <v>678</v>
      </c>
      <c r="D344" t="s">
        <v>7</v>
      </c>
      <c r="E344" t="s">
        <v>8</v>
      </c>
      <c r="F344">
        <v>1907</v>
      </c>
      <c r="G344">
        <v>420</v>
      </c>
      <c r="H344">
        <v>22</v>
      </c>
      <c r="I344">
        <f t="shared" si="35"/>
        <v>41954</v>
      </c>
      <c r="J344">
        <f t="shared" si="36"/>
        <v>22.024121657052966</v>
      </c>
      <c r="K344" t="s">
        <v>884</v>
      </c>
      <c r="L344" t="s">
        <v>890</v>
      </c>
      <c r="M344">
        <f t="shared" ca="1" si="37"/>
        <v>1122</v>
      </c>
      <c r="N344" s="8">
        <f t="shared" ca="1" si="38"/>
        <v>4</v>
      </c>
      <c r="O344" s="8">
        <f t="shared" si="39"/>
        <v>5</v>
      </c>
      <c r="P344">
        <f t="shared" si="40"/>
        <v>5</v>
      </c>
      <c r="Q344" s="8">
        <f t="shared" ca="1" si="41"/>
        <v>14</v>
      </c>
    </row>
    <row r="345" spans="1:17" x14ac:dyDescent="0.25">
      <c r="A345" t="s">
        <v>679</v>
      </c>
      <c r="B345" s="7">
        <v>43475</v>
      </c>
      <c r="C345" t="s">
        <v>680</v>
      </c>
      <c r="D345" t="s">
        <v>11</v>
      </c>
      <c r="E345" t="s">
        <v>12</v>
      </c>
      <c r="F345">
        <v>169</v>
      </c>
      <c r="G345">
        <v>38</v>
      </c>
      <c r="H345">
        <v>3</v>
      </c>
      <c r="I345">
        <f t="shared" si="35"/>
        <v>507</v>
      </c>
      <c r="J345">
        <f t="shared" si="36"/>
        <v>22.485207100591715</v>
      </c>
      <c r="K345" t="s">
        <v>884</v>
      </c>
      <c r="L345" t="s">
        <v>891</v>
      </c>
      <c r="M345">
        <f t="shared" ca="1" si="37"/>
        <v>1121</v>
      </c>
      <c r="N345" s="8">
        <f t="shared" ca="1" si="38"/>
        <v>4</v>
      </c>
      <c r="O345" s="8">
        <f t="shared" si="39"/>
        <v>2</v>
      </c>
      <c r="P345">
        <f t="shared" si="40"/>
        <v>3</v>
      </c>
      <c r="Q345" s="8">
        <f t="shared" ca="1" si="41"/>
        <v>9</v>
      </c>
    </row>
    <row r="346" spans="1:17" x14ac:dyDescent="0.25">
      <c r="A346" t="s">
        <v>681</v>
      </c>
      <c r="B346" s="7">
        <v>43476</v>
      </c>
      <c r="C346" t="s">
        <v>682</v>
      </c>
      <c r="D346" t="s">
        <v>15</v>
      </c>
      <c r="E346" t="s">
        <v>94</v>
      </c>
      <c r="F346">
        <v>1133</v>
      </c>
      <c r="G346">
        <v>-9</v>
      </c>
      <c r="H346">
        <v>10</v>
      </c>
      <c r="I346">
        <f t="shared" si="35"/>
        <v>11330</v>
      </c>
      <c r="J346">
        <f t="shared" si="36"/>
        <v>0.79435127978817288</v>
      </c>
      <c r="K346" t="s">
        <v>882</v>
      </c>
      <c r="L346" t="s">
        <v>894</v>
      </c>
      <c r="M346">
        <f t="shared" ca="1" si="37"/>
        <v>1120</v>
      </c>
      <c r="N346" s="8">
        <f t="shared" ca="1" si="38"/>
        <v>4</v>
      </c>
      <c r="O346" s="8">
        <f t="shared" si="39"/>
        <v>4</v>
      </c>
      <c r="P346">
        <f t="shared" si="40"/>
        <v>4</v>
      </c>
      <c r="Q346" s="8">
        <f t="shared" ca="1" si="41"/>
        <v>12</v>
      </c>
    </row>
    <row r="347" spans="1:17" x14ac:dyDescent="0.25">
      <c r="A347" t="s">
        <v>683</v>
      </c>
      <c r="B347" s="7">
        <v>43477</v>
      </c>
      <c r="C347" t="s">
        <v>550</v>
      </c>
      <c r="D347" t="s">
        <v>73</v>
      </c>
      <c r="E347" t="s">
        <v>74</v>
      </c>
      <c r="F347">
        <v>146</v>
      </c>
      <c r="G347">
        <v>7</v>
      </c>
      <c r="H347">
        <v>2</v>
      </c>
      <c r="I347">
        <f t="shared" si="35"/>
        <v>292</v>
      </c>
      <c r="J347">
        <f t="shared" si="36"/>
        <v>4.7945205479452051</v>
      </c>
      <c r="K347" t="s">
        <v>886</v>
      </c>
      <c r="L347" t="s">
        <v>898</v>
      </c>
      <c r="M347">
        <f t="shared" ca="1" si="37"/>
        <v>1119</v>
      </c>
      <c r="N347" s="8">
        <f t="shared" ca="1" si="38"/>
        <v>4</v>
      </c>
      <c r="O347" s="8">
        <f t="shared" si="39"/>
        <v>2</v>
      </c>
      <c r="P347">
        <f t="shared" si="40"/>
        <v>3</v>
      </c>
      <c r="Q347" s="8">
        <f t="shared" ca="1" si="41"/>
        <v>9</v>
      </c>
    </row>
    <row r="348" spans="1:17" x14ac:dyDescent="0.25">
      <c r="A348" t="s">
        <v>684</v>
      </c>
      <c r="B348" s="7">
        <v>43478</v>
      </c>
      <c r="C348" t="s">
        <v>685</v>
      </c>
      <c r="D348" t="s">
        <v>7</v>
      </c>
      <c r="E348" t="s">
        <v>8</v>
      </c>
      <c r="F348">
        <v>497</v>
      </c>
      <c r="G348">
        <v>68</v>
      </c>
      <c r="H348">
        <v>8</v>
      </c>
      <c r="I348">
        <f t="shared" si="35"/>
        <v>3976</v>
      </c>
      <c r="J348">
        <f t="shared" si="36"/>
        <v>13.682092555331993</v>
      </c>
      <c r="K348" t="s">
        <v>884</v>
      </c>
      <c r="L348" t="s">
        <v>887</v>
      </c>
      <c r="M348">
        <f t="shared" ca="1" si="37"/>
        <v>1118</v>
      </c>
      <c r="N348" s="8">
        <f t="shared" ca="1" si="38"/>
        <v>4</v>
      </c>
      <c r="O348" s="8">
        <f t="shared" si="39"/>
        <v>3</v>
      </c>
      <c r="P348">
        <f t="shared" si="40"/>
        <v>4</v>
      </c>
      <c r="Q348" s="8">
        <f t="shared" ca="1" si="41"/>
        <v>11</v>
      </c>
    </row>
    <row r="349" spans="1:17" x14ac:dyDescent="0.25">
      <c r="A349" t="s">
        <v>686</v>
      </c>
      <c r="B349" s="7">
        <v>43478</v>
      </c>
      <c r="C349" t="s">
        <v>687</v>
      </c>
      <c r="D349" t="s">
        <v>11</v>
      </c>
      <c r="E349" t="s">
        <v>12</v>
      </c>
      <c r="F349">
        <v>152</v>
      </c>
      <c r="G349">
        <v>23</v>
      </c>
      <c r="H349">
        <v>3</v>
      </c>
      <c r="I349">
        <f t="shared" si="35"/>
        <v>456</v>
      </c>
      <c r="J349">
        <f t="shared" si="36"/>
        <v>15.131578947368421</v>
      </c>
      <c r="K349" t="s">
        <v>882</v>
      </c>
      <c r="L349" t="s">
        <v>897</v>
      </c>
      <c r="M349">
        <f t="shared" ca="1" si="37"/>
        <v>1118</v>
      </c>
      <c r="N349" s="8">
        <f t="shared" ca="1" si="38"/>
        <v>4</v>
      </c>
      <c r="O349" s="8">
        <f t="shared" si="39"/>
        <v>2</v>
      </c>
      <c r="P349">
        <f t="shared" si="40"/>
        <v>3</v>
      </c>
      <c r="Q349" s="8">
        <f t="shared" ca="1" si="41"/>
        <v>9</v>
      </c>
    </row>
    <row r="350" spans="1:17" x14ac:dyDescent="0.25">
      <c r="A350" t="s">
        <v>688</v>
      </c>
      <c r="B350" s="7">
        <v>43478</v>
      </c>
      <c r="C350" t="s">
        <v>689</v>
      </c>
      <c r="D350" t="s">
        <v>11</v>
      </c>
      <c r="E350" t="s">
        <v>91</v>
      </c>
      <c r="F350">
        <v>315</v>
      </c>
      <c r="G350">
        <v>77</v>
      </c>
      <c r="H350">
        <v>8</v>
      </c>
      <c r="I350">
        <f t="shared" si="35"/>
        <v>2520</v>
      </c>
      <c r="J350">
        <f t="shared" si="36"/>
        <v>24.444444444444443</v>
      </c>
      <c r="K350" t="s">
        <v>884</v>
      </c>
      <c r="L350" t="s">
        <v>887</v>
      </c>
      <c r="M350">
        <f t="shared" ca="1" si="37"/>
        <v>1118</v>
      </c>
      <c r="N350" s="8">
        <f t="shared" ca="1" si="38"/>
        <v>4</v>
      </c>
      <c r="O350" s="8">
        <f t="shared" si="39"/>
        <v>3</v>
      </c>
      <c r="P350">
        <f t="shared" si="40"/>
        <v>3</v>
      </c>
      <c r="Q350" s="8">
        <f t="shared" ca="1" si="41"/>
        <v>10</v>
      </c>
    </row>
    <row r="351" spans="1:17" x14ac:dyDescent="0.25">
      <c r="A351" t="s">
        <v>690</v>
      </c>
      <c r="B351" s="7">
        <v>43478</v>
      </c>
      <c r="C351" t="s">
        <v>160</v>
      </c>
      <c r="D351" t="s">
        <v>15</v>
      </c>
      <c r="E351" t="s">
        <v>94</v>
      </c>
      <c r="F351">
        <v>3211</v>
      </c>
      <c r="G351">
        <v>268</v>
      </c>
      <c r="H351">
        <v>45</v>
      </c>
      <c r="I351">
        <f t="shared" si="35"/>
        <v>144495</v>
      </c>
      <c r="J351">
        <f t="shared" si="36"/>
        <v>8.3463095608844604</v>
      </c>
      <c r="K351" t="s">
        <v>884</v>
      </c>
      <c r="L351" t="s">
        <v>888</v>
      </c>
      <c r="M351">
        <f t="shared" ca="1" si="37"/>
        <v>1118</v>
      </c>
      <c r="N351" s="8">
        <f t="shared" ca="1" si="38"/>
        <v>4</v>
      </c>
      <c r="O351" s="8">
        <f t="shared" si="39"/>
        <v>5</v>
      </c>
      <c r="P351">
        <f t="shared" si="40"/>
        <v>5</v>
      </c>
      <c r="Q351" s="8">
        <f t="shared" ca="1" si="41"/>
        <v>14</v>
      </c>
    </row>
    <row r="352" spans="1:17" x14ac:dyDescent="0.25">
      <c r="A352" t="s">
        <v>691</v>
      </c>
      <c r="B352" s="7">
        <v>43478</v>
      </c>
      <c r="C352" t="s">
        <v>692</v>
      </c>
      <c r="D352" t="s">
        <v>23</v>
      </c>
      <c r="E352" t="s">
        <v>24</v>
      </c>
      <c r="F352">
        <v>1782</v>
      </c>
      <c r="G352">
        <v>516</v>
      </c>
      <c r="H352">
        <v>29</v>
      </c>
      <c r="I352">
        <f t="shared" si="35"/>
        <v>51678</v>
      </c>
      <c r="J352">
        <f t="shared" si="36"/>
        <v>28.956228956228959</v>
      </c>
      <c r="K352" t="s">
        <v>884</v>
      </c>
      <c r="L352" t="s">
        <v>890</v>
      </c>
      <c r="M352">
        <f t="shared" ca="1" si="37"/>
        <v>1118</v>
      </c>
      <c r="N352" s="8">
        <f t="shared" ca="1" si="38"/>
        <v>4</v>
      </c>
      <c r="O352" s="8">
        <f t="shared" si="39"/>
        <v>5</v>
      </c>
      <c r="P352">
        <f t="shared" si="40"/>
        <v>5</v>
      </c>
      <c r="Q352" s="8">
        <f t="shared" ca="1" si="41"/>
        <v>14</v>
      </c>
    </row>
    <row r="353" spans="1:17" x14ac:dyDescent="0.25">
      <c r="A353" t="s">
        <v>693</v>
      </c>
      <c r="B353" s="7">
        <v>43478</v>
      </c>
      <c r="C353" t="s">
        <v>152</v>
      </c>
      <c r="D353" t="s">
        <v>15</v>
      </c>
      <c r="E353" t="s">
        <v>94</v>
      </c>
      <c r="F353">
        <v>1752</v>
      </c>
      <c r="G353">
        <v>295</v>
      </c>
      <c r="H353">
        <v>31</v>
      </c>
      <c r="I353">
        <f t="shared" si="35"/>
        <v>54312</v>
      </c>
      <c r="J353">
        <f t="shared" si="36"/>
        <v>16.837899543378995</v>
      </c>
      <c r="K353" t="s">
        <v>884</v>
      </c>
      <c r="L353" t="s">
        <v>887</v>
      </c>
      <c r="M353">
        <f t="shared" ca="1" si="37"/>
        <v>1118</v>
      </c>
      <c r="N353" s="8">
        <f t="shared" ca="1" si="38"/>
        <v>4</v>
      </c>
      <c r="O353" s="8">
        <f t="shared" si="39"/>
        <v>5</v>
      </c>
      <c r="P353">
        <f t="shared" si="40"/>
        <v>5</v>
      </c>
      <c r="Q353" s="8">
        <f t="shared" ca="1" si="41"/>
        <v>14</v>
      </c>
    </row>
    <row r="354" spans="1:17" x14ac:dyDescent="0.25">
      <c r="A354" t="s">
        <v>694</v>
      </c>
      <c r="B354" s="7">
        <v>43479</v>
      </c>
      <c r="C354" t="s">
        <v>204</v>
      </c>
      <c r="D354" t="s">
        <v>73</v>
      </c>
      <c r="E354" t="s">
        <v>74</v>
      </c>
      <c r="F354">
        <v>2567</v>
      </c>
      <c r="G354">
        <v>391</v>
      </c>
      <c r="H354">
        <v>37</v>
      </c>
      <c r="I354">
        <f t="shared" si="35"/>
        <v>94979</v>
      </c>
      <c r="J354">
        <f t="shared" si="36"/>
        <v>15.231788079470199</v>
      </c>
      <c r="K354" t="s">
        <v>884</v>
      </c>
      <c r="L354" t="s">
        <v>887</v>
      </c>
      <c r="M354">
        <f t="shared" ca="1" si="37"/>
        <v>1117</v>
      </c>
      <c r="N354" s="8">
        <f t="shared" ca="1" si="38"/>
        <v>4</v>
      </c>
      <c r="O354" s="8">
        <f t="shared" si="39"/>
        <v>5</v>
      </c>
      <c r="P354">
        <f t="shared" si="40"/>
        <v>5</v>
      </c>
      <c r="Q354" s="8">
        <f t="shared" ca="1" si="41"/>
        <v>14</v>
      </c>
    </row>
    <row r="355" spans="1:17" x14ac:dyDescent="0.25">
      <c r="A355" t="s">
        <v>695</v>
      </c>
      <c r="B355" s="7">
        <v>43479</v>
      </c>
      <c r="C355" t="s">
        <v>696</v>
      </c>
      <c r="D355" t="s">
        <v>7</v>
      </c>
      <c r="E355" t="s">
        <v>8</v>
      </c>
      <c r="F355">
        <v>2017</v>
      </c>
      <c r="G355">
        <v>131</v>
      </c>
      <c r="H355">
        <v>20</v>
      </c>
      <c r="I355">
        <f t="shared" si="35"/>
        <v>40340</v>
      </c>
      <c r="J355">
        <f t="shared" si="36"/>
        <v>6.4947942488844816</v>
      </c>
      <c r="K355" t="s">
        <v>884</v>
      </c>
      <c r="L355" t="s">
        <v>891</v>
      </c>
      <c r="M355">
        <f t="shared" ca="1" si="37"/>
        <v>1117</v>
      </c>
      <c r="N355" s="8">
        <f t="shared" ca="1" si="38"/>
        <v>4</v>
      </c>
      <c r="O355" s="8">
        <f t="shared" si="39"/>
        <v>5</v>
      </c>
      <c r="P355">
        <f t="shared" si="40"/>
        <v>5</v>
      </c>
      <c r="Q355" s="8">
        <f t="shared" ca="1" si="41"/>
        <v>14</v>
      </c>
    </row>
    <row r="356" spans="1:17" x14ac:dyDescent="0.25">
      <c r="A356" t="s">
        <v>697</v>
      </c>
      <c r="B356" s="7">
        <v>43481</v>
      </c>
      <c r="C356" t="s">
        <v>349</v>
      </c>
      <c r="D356" t="s">
        <v>11</v>
      </c>
      <c r="E356" t="s">
        <v>12</v>
      </c>
      <c r="F356">
        <v>6339</v>
      </c>
      <c r="G356">
        <v>669</v>
      </c>
      <c r="H356">
        <v>46</v>
      </c>
      <c r="I356">
        <f t="shared" si="35"/>
        <v>291594</v>
      </c>
      <c r="J356">
        <f t="shared" si="36"/>
        <v>10.553715097018458</v>
      </c>
      <c r="K356" t="s">
        <v>886</v>
      </c>
      <c r="L356" t="s">
        <v>885</v>
      </c>
      <c r="M356">
        <f t="shared" ca="1" si="37"/>
        <v>1115</v>
      </c>
      <c r="N356" s="8">
        <f t="shared" ca="1" si="38"/>
        <v>4</v>
      </c>
      <c r="O356" s="8">
        <f t="shared" si="39"/>
        <v>5</v>
      </c>
      <c r="P356">
        <f t="shared" si="40"/>
        <v>5</v>
      </c>
      <c r="Q356" s="8">
        <f t="shared" ca="1" si="41"/>
        <v>14</v>
      </c>
    </row>
    <row r="357" spans="1:17" x14ac:dyDescent="0.25">
      <c r="A357" t="s">
        <v>698</v>
      </c>
      <c r="B357" s="7">
        <v>43482</v>
      </c>
      <c r="C357" t="s">
        <v>190</v>
      </c>
      <c r="D357" t="s">
        <v>11</v>
      </c>
      <c r="E357" t="s">
        <v>91</v>
      </c>
      <c r="F357">
        <v>795</v>
      </c>
      <c r="G357">
        <v>67</v>
      </c>
      <c r="H357">
        <v>15</v>
      </c>
      <c r="I357">
        <f t="shared" si="35"/>
        <v>11925</v>
      </c>
      <c r="J357">
        <f t="shared" si="36"/>
        <v>8.4276729559748418</v>
      </c>
      <c r="K357" t="s">
        <v>884</v>
      </c>
      <c r="L357" t="s">
        <v>895</v>
      </c>
      <c r="M357">
        <f t="shared" ca="1" si="37"/>
        <v>1114</v>
      </c>
      <c r="N357" s="8">
        <f t="shared" ca="1" si="38"/>
        <v>4</v>
      </c>
      <c r="O357" s="8">
        <f t="shared" si="39"/>
        <v>4</v>
      </c>
      <c r="P357">
        <f t="shared" si="40"/>
        <v>4</v>
      </c>
      <c r="Q357" s="8">
        <f t="shared" ca="1" si="41"/>
        <v>12</v>
      </c>
    </row>
    <row r="358" spans="1:17" x14ac:dyDescent="0.25">
      <c r="A358" t="s">
        <v>699</v>
      </c>
      <c r="B358" s="7">
        <v>43483</v>
      </c>
      <c r="C358" t="s">
        <v>188</v>
      </c>
      <c r="D358" t="s">
        <v>15</v>
      </c>
      <c r="E358" t="s">
        <v>94</v>
      </c>
      <c r="F358">
        <v>1320</v>
      </c>
      <c r="G358">
        <v>62</v>
      </c>
      <c r="H358">
        <v>13</v>
      </c>
      <c r="I358">
        <f t="shared" si="35"/>
        <v>17160</v>
      </c>
      <c r="J358">
        <f t="shared" si="36"/>
        <v>4.6969696969696964</v>
      </c>
      <c r="K358" t="s">
        <v>884</v>
      </c>
      <c r="L358" t="s">
        <v>890</v>
      </c>
      <c r="M358">
        <f t="shared" ca="1" si="37"/>
        <v>1113</v>
      </c>
      <c r="N358" s="8">
        <f t="shared" ca="1" si="38"/>
        <v>4</v>
      </c>
      <c r="O358" s="8">
        <f t="shared" si="39"/>
        <v>4</v>
      </c>
      <c r="P358">
        <f t="shared" si="40"/>
        <v>5</v>
      </c>
      <c r="Q358" s="8">
        <f t="shared" ca="1" si="41"/>
        <v>13</v>
      </c>
    </row>
    <row r="359" spans="1:17" x14ac:dyDescent="0.25">
      <c r="A359" t="s">
        <v>700</v>
      </c>
      <c r="B359" s="7">
        <v>43483</v>
      </c>
      <c r="C359" t="s">
        <v>701</v>
      </c>
      <c r="D359" t="s">
        <v>23</v>
      </c>
      <c r="E359" t="s">
        <v>24</v>
      </c>
      <c r="F359">
        <v>465</v>
      </c>
      <c r="G359">
        <v>57</v>
      </c>
      <c r="H359">
        <v>5</v>
      </c>
      <c r="I359">
        <f t="shared" si="35"/>
        <v>2325</v>
      </c>
      <c r="J359">
        <f t="shared" si="36"/>
        <v>12.258064516129032</v>
      </c>
      <c r="K359" t="s">
        <v>884</v>
      </c>
      <c r="L359" t="s">
        <v>887</v>
      </c>
      <c r="M359">
        <f t="shared" ca="1" si="37"/>
        <v>1113</v>
      </c>
      <c r="N359" s="8">
        <f t="shared" ca="1" si="38"/>
        <v>4</v>
      </c>
      <c r="O359" s="8">
        <f t="shared" si="39"/>
        <v>3</v>
      </c>
      <c r="P359">
        <f t="shared" si="40"/>
        <v>4</v>
      </c>
      <c r="Q359" s="8">
        <f t="shared" ca="1" si="41"/>
        <v>11</v>
      </c>
    </row>
    <row r="360" spans="1:17" x14ac:dyDescent="0.25">
      <c r="A360" t="s">
        <v>702</v>
      </c>
      <c r="B360" s="7">
        <v>43483</v>
      </c>
      <c r="C360" t="s">
        <v>703</v>
      </c>
      <c r="D360" t="s">
        <v>15</v>
      </c>
      <c r="E360" t="s">
        <v>94</v>
      </c>
      <c r="F360">
        <v>2268</v>
      </c>
      <c r="G360">
        <v>627</v>
      </c>
      <c r="H360">
        <v>30</v>
      </c>
      <c r="I360">
        <f t="shared" si="35"/>
        <v>68040</v>
      </c>
      <c r="J360">
        <f t="shared" si="36"/>
        <v>27.645502645502646</v>
      </c>
      <c r="K360" t="s">
        <v>886</v>
      </c>
      <c r="L360" t="s">
        <v>898</v>
      </c>
      <c r="M360">
        <f t="shared" ca="1" si="37"/>
        <v>1113</v>
      </c>
      <c r="N360" s="8">
        <f t="shared" ca="1" si="38"/>
        <v>4</v>
      </c>
      <c r="O360" s="8">
        <f t="shared" si="39"/>
        <v>5</v>
      </c>
      <c r="P360">
        <f t="shared" si="40"/>
        <v>5</v>
      </c>
      <c r="Q360" s="8">
        <f t="shared" ca="1" si="41"/>
        <v>14</v>
      </c>
    </row>
    <row r="361" spans="1:17" x14ac:dyDescent="0.25">
      <c r="A361" t="s">
        <v>704</v>
      </c>
      <c r="B361" s="7">
        <v>43483</v>
      </c>
      <c r="C361" t="s">
        <v>190</v>
      </c>
      <c r="D361" t="s">
        <v>73</v>
      </c>
      <c r="E361" t="s">
        <v>74</v>
      </c>
      <c r="F361">
        <v>171</v>
      </c>
      <c r="G361">
        <v>-140</v>
      </c>
      <c r="H361">
        <v>2</v>
      </c>
      <c r="I361">
        <f t="shared" si="35"/>
        <v>342</v>
      </c>
      <c r="J361">
        <f t="shared" si="36"/>
        <v>81.871345029239762</v>
      </c>
      <c r="K361" t="s">
        <v>882</v>
      </c>
      <c r="L361" t="s">
        <v>894</v>
      </c>
      <c r="M361">
        <f t="shared" ca="1" si="37"/>
        <v>1113</v>
      </c>
      <c r="N361" s="8">
        <f t="shared" ca="1" si="38"/>
        <v>4</v>
      </c>
      <c r="O361" s="8">
        <f t="shared" si="39"/>
        <v>2</v>
      </c>
      <c r="P361">
        <f t="shared" si="40"/>
        <v>3</v>
      </c>
      <c r="Q361" s="8">
        <f t="shared" ca="1" si="41"/>
        <v>9</v>
      </c>
    </row>
    <row r="362" spans="1:17" x14ac:dyDescent="0.25">
      <c r="A362" t="s">
        <v>705</v>
      </c>
      <c r="B362" s="7">
        <v>43483</v>
      </c>
      <c r="C362" t="s">
        <v>366</v>
      </c>
      <c r="D362" t="s">
        <v>7</v>
      </c>
      <c r="E362" t="s">
        <v>8</v>
      </c>
      <c r="F362">
        <v>954</v>
      </c>
      <c r="G362">
        <v>154</v>
      </c>
      <c r="H362">
        <v>20</v>
      </c>
      <c r="I362">
        <f t="shared" si="35"/>
        <v>19080</v>
      </c>
      <c r="J362">
        <f t="shared" si="36"/>
        <v>16.142557651991616</v>
      </c>
      <c r="K362" t="s">
        <v>884</v>
      </c>
      <c r="L362" t="s">
        <v>888</v>
      </c>
      <c r="M362">
        <f t="shared" ca="1" si="37"/>
        <v>1113</v>
      </c>
      <c r="N362" s="8">
        <f t="shared" ca="1" si="38"/>
        <v>4</v>
      </c>
      <c r="O362" s="8">
        <f t="shared" si="39"/>
        <v>5</v>
      </c>
      <c r="P362">
        <f t="shared" si="40"/>
        <v>4</v>
      </c>
      <c r="Q362" s="8">
        <f t="shared" ca="1" si="41"/>
        <v>13</v>
      </c>
    </row>
    <row r="363" spans="1:17" x14ac:dyDescent="0.25">
      <c r="A363" t="s">
        <v>706</v>
      </c>
      <c r="B363" s="7">
        <v>43484</v>
      </c>
      <c r="C363" t="s">
        <v>707</v>
      </c>
      <c r="D363" t="s">
        <v>11</v>
      </c>
      <c r="E363" t="s">
        <v>12</v>
      </c>
      <c r="F363">
        <v>1116</v>
      </c>
      <c r="G363">
        <v>-22</v>
      </c>
      <c r="H363">
        <v>6</v>
      </c>
      <c r="I363">
        <f t="shared" si="35"/>
        <v>6696</v>
      </c>
      <c r="J363">
        <f t="shared" si="36"/>
        <v>1.9713261648745519</v>
      </c>
      <c r="K363" t="s">
        <v>886</v>
      </c>
      <c r="L363" t="s">
        <v>896</v>
      </c>
      <c r="M363">
        <f t="shared" ca="1" si="37"/>
        <v>1112</v>
      </c>
      <c r="N363" s="8">
        <f t="shared" ca="1" si="38"/>
        <v>4</v>
      </c>
      <c r="O363" s="8">
        <f t="shared" si="39"/>
        <v>3</v>
      </c>
      <c r="P363">
        <f t="shared" si="40"/>
        <v>4</v>
      </c>
      <c r="Q363" s="8">
        <f t="shared" ca="1" si="41"/>
        <v>11</v>
      </c>
    </row>
    <row r="364" spans="1:17" x14ac:dyDescent="0.25">
      <c r="A364" t="s">
        <v>708</v>
      </c>
      <c r="B364" s="7">
        <v>43484</v>
      </c>
      <c r="C364" t="s">
        <v>709</v>
      </c>
      <c r="D364" t="s">
        <v>11</v>
      </c>
      <c r="E364" t="s">
        <v>91</v>
      </c>
      <c r="F364">
        <v>53</v>
      </c>
      <c r="G364">
        <v>8</v>
      </c>
      <c r="H364">
        <v>3</v>
      </c>
      <c r="I364">
        <f t="shared" si="35"/>
        <v>159</v>
      </c>
      <c r="J364">
        <f t="shared" si="36"/>
        <v>15.09433962264151</v>
      </c>
      <c r="K364" t="s">
        <v>882</v>
      </c>
      <c r="L364" t="s">
        <v>897</v>
      </c>
      <c r="M364">
        <f t="shared" ca="1" si="37"/>
        <v>1112</v>
      </c>
      <c r="N364" s="8">
        <f t="shared" ca="1" si="38"/>
        <v>4</v>
      </c>
      <c r="O364" s="8">
        <f t="shared" si="39"/>
        <v>2</v>
      </c>
      <c r="P364">
        <f t="shared" si="40"/>
        <v>2</v>
      </c>
      <c r="Q364" s="8">
        <f t="shared" ca="1" si="41"/>
        <v>8</v>
      </c>
    </row>
    <row r="365" spans="1:17" x14ac:dyDescent="0.25">
      <c r="A365" t="s">
        <v>710</v>
      </c>
      <c r="B365" s="7">
        <v>43485</v>
      </c>
      <c r="C365" t="s">
        <v>711</v>
      </c>
      <c r="D365" t="s">
        <v>15</v>
      </c>
      <c r="E365" t="s">
        <v>94</v>
      </c>
      <c r="F365">
        <v>1904</v>
      </c>
      <c r="G365">
        <v>660</v>
      </c>
      <c r="H365">
        <v>23</v>
      </c>
      <c r="I365">
        <f t="shared" si="35"/>
        <v>43792</v>
      </c>
      <c r="J365">
        <f t="shared" si="36"/>
        <v>34.663865546218489</v>
      </c>
      <c r="K365" t="s">
        <v>884</v>
      </c>
      <c r="L365" t="s">
        <v>890</v>
      </c>
      <c r="M365">
        <f t="shared" ca="1" si="37"/>
        <v>1111</v>
      </c>
      <c r="N365" s="8">
        <f t="shared" ca="1" si="38"/>
        <v>4</v>
      </c>
      <c r="O365" s="8">
        <f t="shared" si="39"/>
        <v>5</v>
      </c>
      <c r="P365">
        <f t="shared" si="40"/>
        <v>5</v>
      </c>
      <c r="Q365" s="8">
        <f t="shared" ca="1" si="41"/>
        <v>14</v>
      </c>
    </row>
    <row r="366" spans="1:17" x14ac:dyDescent="0.25">
      <c r="A366" t="s">
        <v>712</v>
      </c>
      <c r="B366" s="7">
        <v>43486</v>
      </c>
      <c r="C366" t="s">
        <v>713</v>
      </c>
      <c r="D366" t="s">
        <v>23</v>
      </c>
      <c r="E366" t="s">
        <v>24</v>
      </c>
      <c r="F366">
        <v>17</v>
      </c>
      <c r="G366">
        <v>7</v>
      </c>
      <c r="H366">
        <v>3</v>
      </c>
      <c r="I366">
        <f t="shared" si="35"/>
        <v>51</v>
      </c>
      <c r="J366">
        <f t="shared" si="36"/>
        <v>41.17647058823529</v>
      </c>
      <c r="K366" t="s">
        <v>884</v>
      </c>
      <c r="L366" t="s">
        <v>887</v>
      </c>
      <c r="M366">
        <f t="shared" ca="1" si="37"/>
        <v>1110</v>
      </c>
      <c r="N366" s="8">
        <f t="shared" ca="1" si="38"/>
        <v>4</v>
      </c>
      <c r="O366" s="8">
        <f t="shared" si="39"/>
        <v>2</v>
      </c>
      <c r="P366">
        <f t="shared" si="40"/>
        <v>2</v>
      </c>
      <c r="Q366" s="8">
        <f t="shared" ca="1" si="41"/>
        <v>8</v>
      </c>
    </row>
    <row r="367" spans="1:17" x14ac:dyDescent="0.25">
      <c r="A367" t="s">
        <v>714</v>
      </c>
      <c r="B367" s="7">
        <v>43486</v>
      </c>
      <c r="C367" t="s">
        <v>349</v>
      </c>
      <c r="D367" t="s">
        <v>19</v>
      </c>
      <c r="E367" t="s">
        <v>554</v>
      </c>
      <c r="F367">
        <v>510</v>
      </c>
      <c r="G367">
        <v>234</v>
      </c>
      <c r="H367">
        <v>6</v>
      </c>
      <c r="I367">
        <f t="shared" si="35"/>
        <v>3060</v>
      </c>
      <c r="J367">
        <f t="shared" si="36"/>
        <v>45.882352941176471</v>
      </c>
      <c r="K367" t="s">
        <v>886</v>
      </c>
      <c r="L367" t="s">
        <v>893</v>
      </c>
      <c r="M367">
        <f t="shared" ca="1" si="37"/>
        <v>1110</v>
      </c>
      <c r="N367" s="8">
        <f t="shared" ca="1" si="38"/>
        <v>4</v>
      </c>
      <c r="O367" s="8">
        <f t="shared" si="39"/>
        <v>3</v>
      </c>
      <c r="P367">
        <f t="shared" si="40"/>
        <v>4</v>
      </c>
      <c r="Q367" s="8">
        <f t="shared" ca="1" si="41"/>
        <v>11</v>
      </c>
    </row>
    <row r="368" spans="1:17" x14ac:dyDescent="0.25">
      <c r="A368" t="s">
        <v>715</v>
      </c>
      <c r="B368" s="7">
        <v>43486</v>
      </c>
      <c r="C368" t="s">
        <v>539</v>
      </c>
      <c r="D368" t="s">
        <v>39</v>
      </c>
      <c r="E368" t="s">
        <v>557</v>
      </c>
      <c r="F368">
        <v>365</v>
      </c>
      <c r="G368">
        <v>37</v>
      </c>
      <c r="H368">
        <v>15</v>
      </c>
      <c r="I368">
        <f t="shared" si="35"/>
        <v>5475</v>
      </c>
      <c r="J368">
        <f t="shared" si="36"/>
        <v>10.136986301369863</v>
      </c>
      <c r="K368" t="s">
        <v>884</v>
      </c>
      <c r="L368" t="s">
        <v>883</v>
      </c>
      <c r="M368">
        <f t="shared" ca="1" si="37"/>
        <v>1110</v>
      </c>
      <c r="N368" s="8">
        <f t="shared" ca="1" si="38"/>
        <v>4</v>
      </c>
      <c r="O368" s="8">
        <f t="shared" si="39"/>
        <v>4</v>
      </c>
      <c r="P368">
        <f t="shared" si="40"/>
        <v>3</v>
      </c>
      <c r="Q368" s="8">
        <f t="shared" ca="1" si="41"/>
        <v>11</v>
      </c>
    </row>
    <row r="369" spans="1:17" x14ac:dyDescent="0.25">
      <c r="A369" t="s">
        <v>716</v>
      </c>
      <c r="B369" s="7">
        <v>43486</v>
      </c>
      <c r="C369" t="s">
        <v>717</v>
      </c>
      <c r="D369" t="s">
        <v>51</v>
      </c>
      <c r="E369" t="s">
        <v>560</v>
      </c>
      <c r="F369">
        <v>811</v>
      </c>
      <c r="G369">
        <v>154</v>
      </c>
      <c r="H369">
        <v>7</v>
      </c>
      <c r="I369">
        <f t="shared" si="35"/>
        <v>5677</v>
      </c>
      <c r="J369">
        <f t="shared" si="36"/>
        <v>18.988902589395806</v>
      </c>
      <c r="K369" t="s">
        <v>886</v>
      </c>
      <c r="L369" t="s">
        <v>885</v>
      </c>
      <c r="M369">
        <f t="shared" ca="1" si="37"/>
        <v>1110</v>
      </c>
      <c r="N369" s="8">
        <f t="shared" ca="1" si="38"/>
        <v>4</v>
      </c>
      <c r="O369" s="8">
        <f t="shared" si="39"/>
        <v>3</v>
      </c>
      <c r="P369">
        <f t="shared" si="40"/>
        <v>4</v>
      </c>
      <c r="Q369" s="8">
        <f t="shared" ca="1" si="41"/>
        <v>11</v>
      </c>
    </row>
    <row r="370" spans="1:17" x14ac:dyDescent="0.25">
      <c r="A370" t="s">
        <v>718</v>
      </c>
      <c r="B370" s="7">
        <v>43486</v>
      </c>
      <c r="C370" t="s">
        <v>719</v>
      </c>
      <c r="D370" t="s">
        <v>7</v>
      </c>
      <c r="E370" t="s">
        <v>548</v>
      </c>
      <c r="F370">
        <v>3343</v>
      </c>
      <c r="G370">
        <v>251</v>
      </c>
      <c r="H370">
        <v>15</v>
      </c>
      <c r="I370">
        <f t="shared" si="35"/>
        <v>50145</v>
      </c>
      <c r="J370">
        <f t="shared" si="36"/>
        <v>7.5082261441818732</v>
      </c>
      <c r="K370" t="s">
        <v>886</v>
      </c>
      <c r="L370" t="s">
        <v>896</v>
      </c>
      <c r="M370">
        <f t="shared" ca="1" si="37"/>
        <v>1110</v>
      </c>
      <c r="N370" s="8">
        <f t="shared" ca="1" si="38"/>
        <v>4</v>
      </c>
      <c r="O370" s="8">
        <f t="shared" si="39"/>
        <v>4</v>
      </c>
      <c r="P370">
        <f t="shared" si="40"/>
        <v>5</v>
      </c>
      <c r="Q370" s="8">
        <f t="shared" ca="1" si="41"/>
        <v>13</v>
      </c>
    </row>
    <row r="371" spans="1:17" x14ac:dyDescent="0.25">
      <c r="A371" t="s">
        <v>720</v>
      </c>
      <c r="B371" s="7">
        <v>43487</v>
      </c>
      <c r="C371" t="s">
        <v>176</v>
      </c>
      <c r="D371" t="s">
        <v>11</v>
      </c>
      <c r="E371" t="s">
        <v>91</v>
      </c>
      <c r="F371">
        <v>1421</v>
      </c>
      <c r="G371">
        <v>398</v>
      </c>
      <c r="H371">
        <v>11</v>
      </c>
      <c r="I371">
        <f t="shared" si="35"/>
        <v>15631</v>
      </c>
      <c r="J371">
        <f t="shared" si="36"/>
        <v>28.00844475721323</v>
      </c>
      <c r="K371" t="s">
        <v>886</v>
      </c>
      <c r="L371" t="s">
        <v>896</v>
      </c>
      <c r="M371">
        <f t="shared" ca="1" si="37"/>
        <v>1109</v>
      </c>
      <c r="N371" s="8">
        <f t="shared" ca="1" si="38"/>
        <v>4</v>
      </c>
      <c r="O371" s="8">
        <f t="shared" si="39"/>
        <v>4</v>
      </c>
      <c r="P371">
        <f t="shared" si="40"/>
        <v>5</v>
      </c>
      <c r="Q371" s="8">
        <f t="shared" ca="1" si="41"/>
        <v>13</v>
      </c>
    </row>
    <row r="372" spans="1:17" x14ac:dyDescent="0.25">
      <c r="A372" t="s">
        <v>721</v>
      </c>
      <c r="B372" s="7">
        <v>43487</v>
      </c>
      <c r="C372" t="s">
        <v>182</v>
      </c>
      <c r="D372" t="s">
        <v>15</v>
      </c>
      <c r="E372" t="s">
        <v>94</v>
      </c>
      <c r="F372">
        <v>244</v>
      </c>
      <c r="G372">
        <v>83</v>
      </c>
      <c r="H372">
        <v>2</v>
      </c>
      <c r="I372">
        <f t="shared" si="35"/>
        <v>488</v>
      </c>
      <c r="J372">
        <f t="shared" si="36"/>
        <v>34.016393442622949</v>
      </c>
      <c r="K372" t="s">
        <v>882</v>
      </c>
      <c r="L372" t="s">
        <v>894</v>
      </c>
      <c r="M372">
        <f t="shared" ca="1" si="37"/>
        <v>1109</v>
      </c>
      <c r="N372" s="8">
        <f t="shared" ca="1" si="38"/>
        <v>4</v>
      </c>
      <c r="O372" s="8">
        <f t="shared" si="39"/>
        <v>2</v>
      </c>
      <c r="P372">
        <f t="shared" si="40"/>
        <v>3</v>
      </c>
      <c r="Q372" s="8">
        <f t="shared" ca="1" si="41"/>
        <v>9</v>
      </c>
    </row>
    <row r="373" spans="1:17" x14ac:dyDescent="0.25">
      <c r="A373" t="s">
        <v>722</v>
      </c>
      <c r="B373" s="7">
        <v>43488</v>
      </c>
      <c r="C373" t="s">
        <v>723</v>
      </c>
      <c r="D373" t="s">
        <v>19</v>
      </c>
      <c r="E373" t="s">
        <v>554</v>
      </c>
      <c r="F373">
        <v>115</v>
      </c>
      <c r="G373">
        <v>47</v>
      </c>
      <c r="H373">
        <v>2</v>
      </c>
      <c r="I373">
        <f t="shared" si="35"/>
        <v>230</v>
      </c>
      <c r="J373">
        <f t="shared" si="36"/>
        <v>40.869565217391305</v>
      </c>
      <c r="K373" t="s">
        <v>886</v>
      </c>
      <c r="L373" t="s">
        <v>885</v>
      </c>
      <c r="M373">
        <f t="shared" ca="1" si="37"/>
        <v>1108</v>
      </c>
      <c r="N373" s="8">
        <f t="shared" ca="1" si="38"/>
        <v>4</v>
      </c>
      <c r="O373" s="8">
        <f t="shared" si="39"/>
        <v>2</v>
      </c>
      <c r="P373">
        <f t="shared" si="40"/>
        <v>2</v>
      </c>
      <c r="Q373" s="8">
        <f t="shared" ca="1" si="41"/>
        <v>8</v>
      </c>
    </row>
    <row r="374" spans="1:17" x14ac:dyDescent="0.25">
      <c r="A374" t="s">
        <v>724</v>
      </c>
      <c r="B374" s="7">
        <v>43489</v>
      </c>
      <c r="C374" t="s">
        <v>725</v>
      </c>
      <c r="D374" t="s">
        <v>39</v>
      </c>
      <c r="E374" t="s">
        <v>557</v>
      </c>
      <c r="F374">
        <v>5228</v>
      </c>
      <c r="G374">
        <v>1970</v>
      </c>
      <c r="H374">
        <v>40</v>
      </c>
      <c r="I374">
        <f t="shared" si="35"/>
        <v>209120</v>
      </c>
      <c r="J374">
        <f t="shared" si="36"/>
        <v>37.681713848508039</v>
      </c>
      <c r="K374" t="s">
        <v>884</v>
      </c>
      <c r="L374" t="s">
        <v>890</v>
      </c>
      <c r="M374">
        <f t="shared" ca="1" si="37"/>
        <v>1107</v>
      </c>
      <c r="N374" s="8">
        <f t="shared" ca="1" si="38"/>
        <v>4</v>
      </c>
      <c r="O374" s="8">
        <f t="shared" si="39"/>
        <v>5</v>
      </c>
      <c r="P374">
        <f t="shared" si="40"/>
        <v>5</v>
      </c>
      <c r="Q374" s="8">
        <f t="shared" ca="1" si="41"/>
        <v>14</v>
      </c>
    </row>
    <row r="375" spans="1:17" x14ac:dyDescent="0.25">
      <c r="A375" t="s">
        <v>726</v>
      </c>
      <c r="B375" s="7">
        <v>43490</v>
      </c>
      <c r="C375" t="s">
        <v>727</v>
      </c>
      <c r="D375" t="s">
        <v>19</v>
      </c>
      <c r="E375" t="s">
        <v>554</v>
      </c>
      <c r="F375">
        <v>662</v>
      </c>
      <c r="G375">
        <v>240</v>
      </c>
      <c r="H375">
        <v>2</v>
      </c>
      <c r="I375">
        <f t="shared" si="35"/>
        <v>1324</v>
      </c>
      <c r="J375">
        <f t="shared" si="36"/>
        <v>36.253776435045317</v>
      </c>
      <c r="K375" t="s">
        <v>882</v>
      </c>
      <c r="L375" t="s">
        <v>894</v>
      </c>
      <c r="M375">
        <f t="shared" ca="1" si="37"/>
        <v>1106</v>
      </c>
      <c r="N375" s="8">
        <f t="shared" ca="1" si="38"/>
        <v>5</v>
      </c>
      <c r="O375" s="8">
        <f t="shared" si="39"/>
        <v>2</v>
      </c>
      <c r="P375">
        <f t="shared" si="40"/>
        <v>4</v>
      </c>
      <c r="Q375" s="8">
        <f t="shared" ca="1" si="41"/>
        <v>11</v>
      </c>
    </row>
    <row r="376" spans="1:17" x14ac:dyDescent="0.25">
      <c r="A376" t="s">
        <v>728</v>
      </c>
      <c r="B376" s="7">
        <v>43490</v>
      </c>
      <c r="C376" t="s">
        <v>152</v>
      </c>
      <c r="D376" t="s">
        <v>39</v>
      </c>
      <c r="E376" t="s">
        <v>557</v>
      </c>
      <c r="F376">
        <v>29</v>
      </c>
      <c r="G376">
        <v>2</v>
      </c>
      <c r="H376">
        <v>3</v>
      </c>
      <c r="I376">
        <f t="shared" si="35"/>
        <v>87</v>
      </c>
      <c r="J376">
        <f t="shared" si="36"/>
        <v>6.8965517241379306</v>
      </c>
      <c r="K376" t="s">
        <v>884</v>
      </c>
      <c r="L376" t="s">
        <v>883</v>
      </c>
      <c r="M376">
        <f t="shared" ca="1" si="37"/>
        <v>1106</v>
      </c>
      <c r="N376" s="8">
        <f t="shared" ca="1" si="38"/>
        <v>5</v>
      </c>
      <c r="O376" s="8">
        <f t="shared" si="39"/>
        <v>2</v>
      </c>
      <c r="P376">
        <f t="shared" si="40"/>
        <v>2</v>
      </c>
      <c r="Q376" s="8">
        <f t="shared" ca="1" si="41"/>
        <v>9</v>
      </c>
    </row>
    <row r="377" spans="1:17" x14ac:dyDescent="0.25">
      <c r="A377" t="s">
        <v>729</v>
      </c>
      <c r="B377" s="7">
        <v>43490</v>
      </c>
      <c r="C377" t="s">
        <v>730</v>
      </c>
      <c r="D377" t="s">
        <v>51</v>
      </c>
      <c r="E377" t="s">
        <v>560</v>
      </c>
      <c r="F377">
        <v>193</v>
      </c>
      <c r="G377">
        <v>8</v>
      </c>
      <c r="H377">
        <v>4</v>
      </c>
      <c r="I377">
        <f t="shared" si="35"/>
        <v>772</v>
      </c>
      <c r="J377">
        <f t="shared" si="36"/>
        <v>4.1450777202072544</v>
      </c>
      <c r="K377" t="s">
        <v>884</v>
      </c>
      <c r="L377" t="s">
        <v>892</v>
      </c>
      <c r="M377">
        <f t="shared" ca="1" si="37"/>
        <v>1106</v>
      </c>
      <c r="N377" s="8">
        <f t="shared" ca="1" si="38"/>
        <v>5</v>
      </c>
      <c r="O377" s="8">
        <f t="shared" si="39"/>
        <v>3</v>
      </c>
      <c r="P377">
        <f t="shared" si="40"/>
        <v>3</v>
      </c>
      <c r="Q377" s="8">
        <f t="shared" ca="1" si="41"/>
        <v>11</v>
      </c>
    </row>
    <row r="378" spans="1:17" x14ac:dyDescent="0.25">
      <c r="A378" t="s">
        <v>731</v>
      </c>
      <c r="B378" s="7">
        <v>43492</v>
      </c>
      <c r="C378" t="s">
        <v>200</v>
      </c>
      <c r="D378" t="s">
        <v>7</v>
      </c>
      <c r="E378" t="s">
        <v>548</v>
      </c>
      <c r="F378">
        <v>281</v>
      </c>
      <c r="G378">
        <v>84</v>
      </c>
      <c r="H378">
        <v>8</v>
      </c>
      <c r="I378">
        <f t="shared" si="35"/>
        <v>2248</v>
      </c>
      <c r="J378">
        <f t="shared" si="36"/>
        <v>29.893238434163699</v>
      </c>
      <c r="K378" t="s">
        <v>884</v>
      </c>
      <c r="L378" t="s">
        <v>890</v>
      </c>
      <c r="M378">
        <f t="shared" ca="1" si="37"/>
        <v>1104</v>
      </c>
      <c r="N378" s="8">
        <f t="shared" ca="1" si="38"/>
        <v>5</v>
      </c>
      <c r="O378" s="8">
        <f t="shared" si="39"/>
        <v>3</v>
      </c>
      <c r="P378">
        <f t="shared" si="40"/>
        <v>3</v>
      </c>
      <c r="Q378" s="8">
        <f t="shared" ca="1" si="41"/>
        <v>11</v>
      </c>
    </row>
    <row r="379" spans="1:17" x14ac:dyDescent="0.25">
      <c r="A379" t="s">
        <v>732</v>
      </c>
      <c r="B379" s="7">
        <v>43492</v>
      </c>
      <c r="C379" t="s">
        <v>733</v>
      </c>
      <c r="D379" t="s">
        <v>11</v>
      </c>
      <c r="E379" t="s">
        <v>91</v>
      </c>
      <c r="F379">
        <v>1404</v>
      </c>
      <c r="G379">
        <v>-15</v>
      </c>
      <c r="H379">
        <v>11</v>
      </c>
      <c r="I379">
        <f t="shared" si="35"/>
        <v>15444</v>
      </c>
      <c r="J379">
        <f t="shared" si="36"/>
        <v>1.0683760683760684</v>
      </c>
      <c r="K379" t="s">
        <v>886</v>
      </c>
      <c r="L379" t="s">
        <v>893</v>
      </c>
      <c r="M379">
        <f t="shared" ca="1" si="37"/>
        <v>1104</v>
      </c>
      <c r="N379" s="8">
        <f t="shared" ca="1" si="38"/>
        <v>5</v>
      </c>
      <c r="O379" s="8">
        <f t="shared" si="39"/>
        <v>4</v>
      </c>
      <c r="P379">
        <f t="shared" si="40"/>
        <v>5</v>
      </c>
      <c r="Q379" s="8">
        <f t="shared" ca="1" si="41"/>
        <v>14</v>
      </c>
    </row>
    <row r="380" spans="1:17" x14ac:dyDescent="0.25">
      <c r="A380" t="s">
        <v>734</v>
      </c>
      <c r="B380" s="7">
        <v>43492</v>
      </c>
      <c r="C380" t="s">
        <v>390</v>
      </c>
      <c r="D380" t="s">
        <v>15</v>
      </c>
      <c r="E380" t="s">
        <v>94</v>
      </c>
      <c r="F380">
        <v>995</v>
      </c>
      <c r="G380">
        <v>144</v>
      </c>
      <c r="H380">
        <v>12</v>
      </c>
      <c r="I380">
        <f t="shared" si="35"/>
        <v>11940</v>
      </c>
      <c r="J380">
        <f t="shared" si="36"/>
        <v>14.472361809045225</v>
      </c>
      <c r="K380" t="s">
        <v>884</v>
      </c>
      <c r="L380" t="s">
        <v>891</v>
      </c>
      <c r="M380">
        <f t="shared" ca="1" si="37"/>
        <v>1104</v>
      </c>
      <c r="N380" s="8">
        <f t="shared" ca="1" si="38"/>
        <v>5</v>
      </c>
      <c r="O380" s="8">
        <f t="shared" si="39"/>
        <v>4</v>
      </c>
      <c r="P380">
        <f t="shared" si="40"/>
        <v>4</v>
      </c>
      <c r="Q380" s="8">
        <f t="shared" ca="1" si="41"/>
        <v>13</v>
      </c>
    </row>
    <row r="381" spans="1:17" x14ac:dyDescent="0.25">
      <c r="A381" t="s">
        <v>735</v>
      </c>
      <c r="B381" s="7">
        <v>43492</v>
      </c>
      <c r="C381" t="s">
        <v>247</v>
      </c>
      <c r="D381" t="s">
        <v>19</v>
      </c>
      <c r="E381" t="s">
        <v>554</v>
      </c>
      <c r="F381">
        <v>22</v>
      </c>
      <c r="G381">
        <v>11</v>
      </c>
      <c r="H381">
        <v>3</v>
      </c>
      <c r="I381">
        <f t="shared" si="35"/>
        <v>66</v>
      </c>
      <c r="J381">
        <f t="shared" si="36"/>
        <v>50</v>
      </c>
      <c r="K381" t="s">
        <v>884</v>
      </c>
      <c r="L381" t="s">
        <v>889</v>
      </c>
      <c r="M381">
        <f t="shared" ca="1" si="37"/>
        <v>1104</v>
      </c>
      <c r="N381" s="8">
        <f t="shared" ca="1" si="38"/>
        <v>5</v>
      </c>
      <c r="O381" s="8">
        <f t="shared" si="39"/>
        <v>2</v>
      </c>
      <c r="P381">
        <f t="shared" si="40"/>
        <v>2</v>
      </c>
      <c r="Q381" s="8">
        <f t="shared" ca="1" si="41"/>
        <v>9</v>
      </c>
    </row>
    <row r="382" spans="1:17" x14ac:dyDescent="0.25">
      <c r="A382" t="s">
        <v>736</v>
      </c>
      <c r="B382" s="7">
        <v>43493</v>
      </c>
      <c r="C382" t="s">
        <v>737</v>
      </c>
      <c r="D382" t="s">
        <v>606</v>
      </c>
      <c r="E382" t="s">
        <v>606</v>
      </c>
      <c r="F382">
        <v>1318</v>
      </c>
      <c r="G382">
        <v>377</v>
      </c>
      <c r="H382">
        <v>18</v>
      </c>
      <c r="I382">
        <f t="shared" si="35"/>
        <v>23724</v>
      </c>
      <c r="J382">
        <f t="shared" si="36"/>
        <v>28.603945371775417</v>
      </c>
      <c r="K382" t="s">
        <v>884</v>
      </c>
      <c r="L382" t="s">
        <v>888</v>
      </c>
      <c r="M382">
        <f t="shared" ca="1" si="37"/>
        <v>1103</v>
      </c>
      <c r="N382" s="8">
        <f t="shared" ca="1" si="38"/>
        <v>5</v>
      </c>
      <c r="O382" s="8">
        <f t="shared" si="39"/>
        <v>5</v>
      </c>
      <c r="P382">
        <f t="shared" si="40"/>
        <v>5</v>
      </c>
      <c r="Q382" s="8">
        <f t="shared" ca="1" si="41"/>
        <v>15</v>
      </c>
    </row>
    <row r="383" spans="1:17" x14ac:dyDescent="0.25">
      <c r="A383" t="s">
        <v>738</v>
      </c>
      <c r="B383" s="7">
        <v>43494</v>
      </c>
      <c r="C383" t="s">
        <v>739</v>
      </c>
      <c r="D383" t="s">
        <v>606</v>
      </c>
      <c r="E383" t="s">
        <v>606</v>
      </c>
      <c r="F383">
        <v>13</v>
      </c>
      <c r="G383">
        <v>3</v>
      </c>
      <c r="H383">
        <v>1</v>
      </c>
      <c r="I383">
        <f t="shared" si="35"/>
        <v>13</v>
      </c>
      <c r="J383">
        <f t="shared" si="36"/>
        <v>23.076923076923077</v>
      </c>
      <c r="K383" t="s">
        <v>884</v>
      </c>
      <c r="L383" t="s">
        <v>888</v>
      </c>
      <c r="M383">
        <f t="shared" ca="1" si="37"/>
        <v>1102</v>
      </c>
      <c r="N383" s="8">
        <f t="shared" ca="1" si="38"/>
        <v>5</v>
      </c>
      <c r="O383" s="8">
        <f t="shared" si="39"/>
        <v>2</v>
      </c>
      <c r="P383">
        <f t="shared" si="40"/>
        <v>2</v>
      </c>
      <c r="Q383" s="8">
        <f t="shared" ca="1" si="41"/>
        <v>9</v>
      </c>
    </row>
    <row r="384" spans="1:17" x14ac:dyDescent="0.25">
      <c r="A384" t="s">
        <v>740</v>
      </c>
      <c r="B384" s="7">
        <v>43495</v>
      </c>
      <c r="C384" t="s">
        <v>741</v>
      </c>
      <c r="D384" t="s">
        <v>606</v>
      </c>
      <c r="E384" t="s">
        <v>606</v>
      </c>
      <c r="F384">
        <v>1034</v>
      </c>
      <c r="G384">
        <v>-122</v>
      </c>
      <c r="H384">
        <v>22</v>
      </c>
      <c r="I384">
        <f t="shared" si="35"/>
        <v>22748</v>
      </c>
      <c r="J384">
        <f t="shared" si="36"/>
        <v>11.798839458413926</v>
      </c>
      <c r="K384" t="s">
        <v>884</v>
      </c>
      <c r="L384" t="s">
        <v>891</v>
      </c>
      <c r="M384">
        <f t="shared" ca="1" si="37"/>
        <v>1101</v>
      </c>
      <c r="N384" s="8">
        <f t="shared" ca="1" si="38"/>
        <v>5</v>
      </c>
      <c r="O384" s="8">
        <f t="shared" si="39"/>
        <v>5</v>
      </c>
      <c r="P384">
        <f t="shared" si="40"/>
        <v>4</v>
      </c>
      <c r="Q384" s="8">
        <f t="shared" ca="1" si="41"/>
        <v>14</v>
      </c>
    </row>
    <row r="385" spans="1:17" x14ac:dyDescent="0.25">
      <c r="A385" t="s">
        <v>742</v>
      </c>
      <c r="B385" s="7">
        <v>43495</v>
      </c>
      <c r="C385" t="s">
        <v>626</v>
      </c>
      <c r="D385" t="s">
        <v>606</v>
      </c>
      <c r="E385" t="s">
        <v>606</v>
      </c>
      <c r="F385">
        <v>304</v>
      </c>
      <c r="G385">
        <v>97</v>
      </c>
      <c r="H385">
        <v>6</v>
      </c>
      <c r="I385">
        <f t="shared" si="35"/>
        <v>1824</v>
      </c>
      <c r="J385">
        <f t="shared" si="36"/>
        <v>31.907894736842106</v>
      </c>
      <c r="K385" t="s">
        <v>884</v>
      </c>
      <c r="L385" t="s">
        <v>890</v>
      </c>
      <c r="M385">
        <f t="shared" ca="1" si="37"/>
        <v>1101</v>
      </c>
      <c r="N385" s="8">
        <f t="shared" ca="1" si="38"/>
        <v>5</v>
      </c>
      <c r="O385" s="8">
        <f t="shared" si="39"/>
        <v>3</v>
      </c>
      <c r="P385">
        <f t="shared" si="40"/>
        <v>3</v>
      </c>
      <c r="Q385" s="8">
        <f t="shared" ca="1" si="41"/>
        <v>11</v>
      </c>
    </row>
    <row r="386" spans="1:17" x14ac:dyDescent="0.25">
      <c r="A386" t="s">
        <v>743</v>
      </c>
      <c r="B386" s="7">
        <v>43496</v>
      </c>
      <c r="C386" t="s">
        <v>744</v>
      </c>
      <c r="D386" t="s">
        <v>15</v>
      </c>
      <c r="E386" t="s">
        <v>94</v>
      </c>
      <c r="F386">
        <v>381</v>
      </c>
      <c r="G386">
        <v>65</v>
      </c>
      <c r="H386">
        <v>17</v>
      </c>
      <c r="I386">
        <f t="shared" si="35"/>
        <v>6477</v>
      </c>
      <c r="J386">
        <f t="shared" si="36"/>
        <v>17.060367454068242</v>
      </c>
      <c r="K386" t="s">
        <v>884</v>
      </c>
      <c r="L386" t="s">
        <v>889</v>
      </c>
      <c r="M386">
        <f t="shared" ca="1" si="37"/>
        <v>1101</v>
      </c>
      <c r="N386" s="8">
        <f t="shared" ca="1" si="38"/>
        <v>5</v>
      </c>
      <c r="O386" s="8">
        <f t="shared" si="39"/>
        <v>5</v>
      </c>
      <c r="P386">
        <f t="shared" si="40"/>
        <v>3</v>
      </c>
      <c r="Q386" s="8">
        <f t="shared" ca="1" si="41"/>
        <v>13</v>
      </c>
    </row>
    <row r="387" spans="1:17" x14ac:dyDescent="0.25">
      <c r="A387" t="s">
        <v>745</v>
      </c>
      <c r="B387" s="7">
        <v>43496</v>
      </c>
      <c r="C387" t="s">
        <v>247</v>
      </c>
      <c r="D387" t="s">
        <v>19</v>
      </c>
      <c r="E387" t="s">
        <v>554</v>
      </c>
      <c r="F387">
        <v>2225</v>
      </c>
      <c r="G387">
        <v>310</v>
      </c>
      <c r="H387">
        <v>24</v>
      </c>
      <c r="I387">
        <f t="shared" ref="I387:I450" si="42">F387*H387</f>
        <v>53400</v>
      </c>
      <c r="J387">
        <f t="shared" ref="J387:J450" si="43">ABS((G387/F387)*100)</f>
        <v>13.93258426966292</v>
      </c>
      <c r="K387" t="s">
        <v>882</v>
      </c>
      <c r="L387" t="s">
        <v>897</v>
      </c>
      <c r="M387">
        <f t="shared" ref="M387:M450" ca="1" si="44">DAYS360(B387,TODAY())</f>
        <v>1101</v>
      </c>
      <c r="N387" s="8">
        <f t="shared" ref="N387:N450" ca="1" si="45">IF(M387&lt;=$S$7,5,IF(M387&lt;=$S$8,4,IF(M387&lt;=$S$9,3,IF(M387&lt;=$S$10,2,1))))</f>
        <v>5</v>
      </c>
      <c r="O387" s="8">
        <f t="shared" ref="O387:O450" si="46">IF(H387&lt;=$T$7,2,IF(H387&lt;=$T$8,3,IF(H387&lt;=$T$9,4,IF(H387&gt;$T$9,5,1))))</f>
        <v>5</v>
      </c>
      <c r="P387">
        <f t="shared" ref="P387:P450" si="47">IF(F387&lt;=$U$6,1,IF(F387&lt;=$U$7,2,IF(F387&lt;=$U$8,3,IF(F387&lt;=$U$9,4,IF(F387&gt;$U$9,5,1)))))</f>
        <v>5</v>
      </c>
      <c r="Q387" s="8">
        <f t="shared" ref="Q387:Q450" ca="1" si="48">N387+O387+P387</f>
        <v>15</v>
      </c>
    </row>
    <row r="388" spans="1:17" x14ac:dyDescent="0.25">
      <c r="A388" t="s">
        <v>746</v>
      </c>
      <c r="B388" s="7">
        <v>43496</v>
      </c>
      <c r="C388" t="s">
        <v>747</v>
      </c>
      <c r="D388" t="s">
        <v>606</v>
      </c>
      <c r="E388" t="s">
        <v>606</v>
      </c>
      <c r="F388">
        <v>387</v>
      </c>
      <c r="G388">
        <v>11</v>
      </c>
      <c r="H388">
        <v>13</v>
      </c>
      <c r="I388">
        <f t="shared" si="42"/>
        <v>5031</v>
      </c>
      <c r="J388">
        <f t="shared" si="43"/>
        <v>2.842377260981912</v>
      </c>
      <c r="K388" t="s">
        <v>884</v>
      </c>
      <c r="L388" t="s">
        <v>890</v>
      </c>
      <c r="M388">
        <f t="shared" ca="1" si="44"/>
        <v>1101</v>
      </c>
      <c r="N388" s="8">
        <f t="shared" ca="1" si="45"/>
        <v>5</v>
      </c>
      <c r="O388" s="8">
        <f t="shared" si="46"/>
        <v>4</v>
      </c>
      <c r="P388">
        <f t="shared" si="47"/>
        <v>3</v>
      </c>
      <c r="Q388" s="8">
        <f t="shared" ca="1" si="48"/>
        <v>12</v>
      </c>
    </row>
    <row r="389" spans="1:17" x14ac:dyDescent="0.25">
      <c r="A389" t="s">
        <v>748</v>
      </c>
      <c r="B389" s="7">
        <v>43496</v>
      </c>
      <c r="C389" t="s">
        <v>749</v>
      </c>
      <c r="D389" t="s">
        <v>606</v>
      </c>
      <c r="E389" t="s">
        <v>606</v>
      </c>
      <c r="F389">
        <v>79</v>
      </c>
      <c r="G389">
        <v>24</v>
      </c>
      <c r="H389">
        <v>9</v>
      </c>
      <c r="I389">
        <f t="shared" si="42"/>
        <v>711</v>
      </c>
      <c r="J389">
        <f t="shared" si="43"/>
        <v>30.37974683544304</v>
      </c>
      <c r="K389" t="s">
        <v>884</v>
      </c>
      <c r="L389" t="s">
        <v>883</v>
      </c>
      <c r="M389">
        <f t="shared" ca="1" si="44"/>
        <v>1101</v>
      </c>
      <c r="N389" s="8">
        <f t="shared" ca="1" si="45"/>
        <v>5</v>
      </c>
      <c r="O389" s="8">
        <f t="shared" si="46"/>
        <v>4</v>
      </c>
      <c r="P389">
        <f t="shared" si="47"/>
        <v>2</v>
      </c>
      <c r="Q389" s="8">
        <f t="shared" ca="1" si="48"/>
        <v>11</v>
      </c>
    </row>
    <row r="390" spans="1:17" x14ac:dyDescent="0.25">
      <c r="A390" t="s">
        <v>750</v>
      </c>
      <c r="B390" s="7">
        <v>43497</v>
      </c>
      <c r="C390" t="s">
        <v>174</v>
      </c>
      <c r="D390" t="s">
        <v>606</v>
      </c>
      <c r="E390" t="s">
        <v>606</v>
      </c>
      <c r="F390">
        <v>764</v>
      </c>
      <c r="G390">
        <v>156</v>
      </c>
      <c r="H390">
        <v>13</v>
      </c>
      <c r="I390">
        <f t="shared" si="42"/>
        <v>9932</v>
      </c>
      <c r="J390">
        <f t="shared" si="43"/>
        <v>20.418848167539267</v>
      </c>
      <c r="K390" t="s">
        <v>884</v>
      </c>
      <c r="L390" t="s">
        <v>887</v>
      </c>
      <c r="M390">
        <f t="shared" ca="1" si="44"/>
        <v>1100</v>
      </c>
      <c r="N390" s="8">
        <f t="shared" ca="1" si="45"/>
        <v>5</v>
      </c>
      <c r="O390" s="8">
        <f t="shared" si="46"/>
        <v>4</v>
      </c>
      <c r="P390">
        <f t="shared" si="47"/>
        <v>4</v>
      </c>
      <c r="Q390" s="8">
        <f t="shared" ca="1" si="48"/>
        <v>13</v>
      </c>
    </row>
    <row r="391" spans="1:17" x14ac:dyDescent="0.25">
      <c r="A391" t="s">
        <v>751</v>
      </c>
      <c r="B391" s="7">
        <v>43498</v>
      </c>
      <c r="C391" t="s">
        <v>752</v>
      </c>
      <c r="D391" t="s">
        <v>606</v>
      </c>
      <c r="E391" t="s">
        <v>606</v>
      </c>
      <c r="F391">
        <v>71</v>
      </c>
      <c r="G391">
        <v>32</v>
      </c>
      <c r="H391">
        <v>3</v>
      </c>
      <c r="I391">
        <f t="shared" si="42"/>
        <v>213</v>
      </c>
      <c r="J391">
        <f t="shared" si="43"/>
        <v>45.070422535211272</v>
      </c>
      <c r="K391" t="s">
        <v>884</v>
      </c>
      <c r="L391" t="s">
        <v>891</v>
      </c>
      <c r="M391">
        <f t="shared" ca="1" si="44"/>
        <v>1099</v>
      </c>
      <c r="N391" s="8">
        <f t="shared" ca="1" si="45"/>
        <v>5</v>
      </c>
      <c r="O391" s="8">
        <f t="shared" si="46"/>
        <v>2</v>
      </c>
      <c r="P391">
        <f t="shared" si="47"/>
        <v>2</v>
      </c>
      <c r="Q391" s="8">
        <f t="shared" ca="1" si="48"/>
        <v>9</v>
      </c>
    </row>
    <row r="392" spans="1:17" x14ac:dyDescent="0.25">
      <c r="A392" t="s">
        <v>753</v>
      </c>
      <c r="B392" s="7">
        <v>43499</v>
      </c>
      <c r="C392" t="s">
        <v>754</v>
      </c>
      <c r="D392" t="s">
        <v>15</v>
      </c>
      <c r="E392" t="s">
        <v>94</v>
      </c>
      <c r="F392">
        <v>291</v>
      </c>
      <c r="G392">
        <v>48</v>
      </c>
      <c r="H392">
        <v>11</v>
      </c>
      <c r="I392">
        <f t="shared" si="42"/>
        <v>3201</v>
      </c>
      <c r="J392">
        <f t="shared" si="43"/>
        <v>16.494845360824741</v>
      </c>
      <c r="K392" t="s">
        <v>884</v>
      </c>
      <c r="L392" t="s">
        <v>895</v>
      </c>
      <c r="M392">
        <f t="shared" ca="1" si="44"/>
        <v>1098</v>
      </c>
      <c r="N392" s="8">
        <f t="shared" ca="1" si="45"/>
        <v>5</v>
      </c>
      <c r="O392" s="8">
        <f t="shared" si="46"/>
        <v>4</v>
      </c>
      <c r="P392">
        <f t="shared" si="47"/>
        <v>3</v>
      </c>
      <c r="Q392" s="8">
        <f t="shared" ca="1" si="48"/>
        <v>12</v>
      </c>
    </row>
    <row r="393" spans="1:17" x14ac:dyDescent="0.25">
      <c r="A393" t="s">
        <v>755</v>
      </c>
      <c r="B393" s="7">
        <v>43499</v>
      </c>
      <c r="C393" t="s">
        <v>517</v>
      </c>
      <c r="D393" t="s">
        <v>19</v>
      </c>
      <c r="E393" t="s">
        <v>554</v>
      </c>
      <c r="F393">
        <v>141</v>
      </c>
      <c r="G393">
        <v>41</v>
      </c>
      <c r="H393">
        <v>3</v>
      </c>
      <c r="I393">
        <f t="shared" si="42"/>
        <v>423</v>
      </c>
      <c r="J393">
        <f t="shared" si="43"/>
        <v>29.078014184397162</v>
      </c>
      <c r="K393" t="s">
        <v>884</v>
      </c>
      <c r="L393" t="s">
        <v>895</v>
      </c>
      <c r="M393">
        <f t="shared" ca="1" si="44"/>
        <v>1098</v>
      </c>
      <c r="N393" s="8">
        <f t="shared" ca="1" si="45"/>
        <v>5</v>
      </c>
      <c r="O393" s="8">
        <f t="shared" si="46"/>
        <v>2</v>
      </c>
      <c r="P393">
        <f t="shared" si="47"/>
        <v>3</v>
      </c>
      <c r="Q393" s="8">
        <f t="shared" ca="1" si="48"/>
        <v>10</v>
      </c>
    </row>
    <row r="394" spans="1:17" x14ac:dyDescent="0.25">
      <c r="A394" t="s">
        <v>756</v>
      </c>
      <c r="B394" s="7">
        <v>43499</v>
      </c>
      <c r="C394" t="s">
        <v>757</v>
      </c>
      <c r="D394" t="s">
        <v>606</v>
      </c>
      <c r="E394" t="s">
        <v>606</v>
      </c>
      <c r="F394">
        <v>6026</v>
      </c>
      <c r="G394">
        <v>864</v>
      </c>
      <c r="H394">
        <v>25</v>
      </c>
      <c r="I394">
        <f t="shared" si="42"/>
        <v>150650</v>
      </c>
      <c r="J394">
        <f t="shared" si="43"/>
        <v>14.337869233322269</v>
      </c>
      <c r="K394" t="s">
        <v>884</v>
      </c>
      <c r="L394" t="s">
        <v>890</v>
      </c>
      <c r="M394">
        <f t="shared" ca="1" si="44"/>
        <v>1098</v>
      </c>
      <c r="N394" s="8">
        <f t="shared" ca="1" si="45"/>
        <v>5</v>
      </c>
      <c r="O394" s="8">
        <f t="shared" si="46"/>
        <v>5</v>
      </c>
      <c r="P394">
        <f t="shared" si="47"/>
        <v>5</v>
      </c>
      <c r="Q394" s="8">
        <f t="shared" ca="1" si="48"/>
        <v>15</v>
      </c>
    </row>
    <row r="395" spans="1:17" x14ac:dyDescent="0.25">
      <c r="A395" t="s">
        <v>758</v>
      </c>
      <c r="B395" s="7">
        <v>43499</v>
      </c>
      <c r="C395" t="s">
        <v>759</v>
      </c>
      <c r="D395" t="s">
        <v>606</v>
      </c>
      <c r="E395" t="s">
        <v>606</v>
      </c>
      <c r="F395">
        <v>196</v>
      </c>
      <c r="G395">
        <v>-7</v>
      </c>
      <c r="H395">
        <v>5</v>
      </c>
      <c r="I395">
        <f t="shared" si="42"/>
        <v>980</v>
      </c>
      <c r="J395">
        <f t="shared" si="43"/>
        <v>3.5714285714285712</v>
      </c>
      <c r="K395" t="s">
        <v>886</v>
      </c>
      <c r="L395" t="s">
        <v>898</v>
      </c>
      <c r="M395">
        <f t="shared" ca="1" si="44"/>
        <v>1098</v>
      </c>
      <c r="N395" s="8">
        <f t="shared" ca="1" si="45"/>
        <v>5</v>
      </c>
      <c r="O395" s="8">
        <f t="shared" si="46"/>
        <v>3</v>
      </c>
      <c r="P395">
        <f t="shared" si="47"/>
        <v>3</v>
      </c>
      <c r="Q395" s="8">
        <f t="shared" ca="1" si="48"/>
        <v>11</v>
      </c>
    </row>
    <row r="396" spans="1:17" x14ac:dyDescent="0.25">
      <c r="A396" t="s">
        <v>760</v>
      </c>
      <c r="B396" s="7">
        <v>43500</v>
      </c>
      <c r="C396" t="s">
        <v>761</v>
      </c>
      <c r="D396" t="s">
        <v>606</v>
      </c>
      <c r="E396" t="s">
        <v>606</v>
      </c>
      <c r="F396">
        <v>1314</v>
      </c>
      <c r="G396">
        <v>342</v>
      </c>
      <c r="H396">
        <v>3</v>
      </c>
      <c r="I396">
        <f t="shared" si="42"/>
        <v>3942</v>
      </c>
      <c r="J396">
        <f t="shared" si="43"/>
        <v>26.027397260273972</v>
      </c>
      <c r="K396" t="s">
        <v>882</v>
      </c>
      <c r="L396" t="s">
        <v>894</v>
      </c>
      <c r="M396">
        <f t="shared" ca="1" si="44"/>
        <v>1097</v>
      </c>
      <c r="N396" s="8">
        <f t="shared" ca="1" si="45"/>
        <v>5</v>
      </c>
      <c r="O396" s="8">
        <f t="shared" si="46"/>
        <v>2</v>
      </c>
      <c r="P396">
        <f t="shared" si="47"/>
        <v>5</v>
      </c>
      <c r="Q396" s="8">
        <f t="shared" ca="1" si="48"/>
        <v>12</v>
      </c>
    </row>
    <row r="397" spans="1:17" x14ac:dyDescent="0.25">
      <c r="A397" t="s">
        <v>762</v>
      </c>
      <c r="B397" s="7">
        <v>43500</v>
      </c>
      <c r="C397" t="s">
        <v>763</v>
      </c>
      <c r="D397" t="s">
        <v>606</v>
      </c>
      <c r="E397" t="s">
        <v>606</v>
      </c>
      <c r="F397">
        <v>994</v>
      </c>
      <c r="G397">
        <v>275</v>
      </c>
      <c r="H397">
        <v>21</v>
      </c>
      <c r="I397">
        <f t="shared" si="42"/>
        <v>20874</v>
      </c>
      <c r="J397">
        <f t="shared" si="43"/>
        <v>27.665995975855129</v>
      </c>
      <c r="K397" t="s">
        <v>884</v>
      </c>
      <c r="L397" t="s">
        <v>883</v>
      </c>
      <c r="M397">
        <f t="shared" ca="1" si="44"/>
        <v>1097</v>
      </c>
      <c r="N397" s="8">
        <f t="shared" ca="1" si="45"/>
        <v>5</v>
      </c>
      <c r="O397" s="8">
        <f t="shared" si="46"/>
        <v>5</v>
      </c>
      <c r="P397">
        <f t="shared" si="47"/>
        <v>4</v>
      </c>
      <c r="Q397" s="8">
        <f t="shared" ca="1" si="48"/>
        <v>14</v>
      </c>
    </row>
    <row r="398" spans="1:17" x14ac:dyDescent="0.25">
      <c r="A398" t="s">
        <v>764</v>
      </c>
      <c r="B398" s="7">
        <v>43500</v>
      </c>
      <c r="C398" t="s">
        <v>42</v>
      </c>
      <c r="D398" t="s">
        <v>15</v>
      </c>
      <c r="E398" t="s">
        <v>94</v>
      </c>
      <c r="F398">
        <v>2587</v>
      </c>
      <c r="G398">
        <v>247</v>
      </c>
      <c r="H398">
        <v>13</v>
      </c>
      <c r="I398">
        <f t="shared" si="42"/>
        <v>33631</v>
      </c>
      <c r="J398">
        <f t="shared" si="43"/>
        <v>9.5477386934673358</v>
      </c>
      <c r="K398" t="s">
        <v>884</v>
      </c>
      <c r="L398" t="s">
        <v>887</v>
      </c>
      <c r="M398">
        <f t="shared" ca="1" si="44"/>
        <v>1097</v>
      </c>
      <c r="N398" s="8">
        <f t="shared" ca="1" si="45"/>
        <v>5</v>
      </c>
      <c r="O398" s="8">
        <f t="shared" si="46"/>
        <v>4</v>
      </c>
      <c r="P398">
        <f t="shared" si="47"/>
        <v>5</v>
      </c>
      <c r="Q398" s="8">
        <f t="shared" ca="1" si="48"/>
        <v>14</v>
      </c>
    </row>
    <row r="399" spans="1:17" x14ac:dyDescent="0.25">
      <c r="A399" t="s">
        <v>765</v>
      </c>
      <c r="B399" s="7">
        <v>43500</v>
      </c>
      <c r="C399" t="s">
        <v>766</v>
      </c>
      <c r="D399" t="s">
        <v>19</v>
      </c>
      <c r="E399" t="s">
        <v>554</v>
      </c>
      <c r="F399">
        <v>50</v>
      </c>
      <c r="G399">
        <v>-28</v>
      </c>
      <c r="H399">
        <v>5</v>
      </c>
      <c r="I399">
        <f t="shared" si="42"/>
        <v>250</v>
      </c>
      <c r="J399">
        <f t="shared" si="43"/>
        <v>56.000000000000007</v>
      </c>
      <c r="K399" t="s">
        <v>882</v>
      </c>
      <c r="L399" t="s">
        <v>897</v>
      </c>
      <c r="M399">
        <f t="shared" ca="1" si="44"/>
        <v>1097</v>
      </c>
      <c r="N399" s="8">
        <f t="shared" ca="1" si="45"/>
        <v>5</v>
      </c>
      <c r="O399" s="8">
        <f t="shared" si="46"/>
        <v>3</v>
      </c>
      <c r="P399">
        <f t="shared" si="47"/>
        <v>2</v>
      </c>
      <c r="Q399" s="8">
        <f t="shared" ca="1" si="48"/>
        <v>10</v>
      </c>
    </row>
    <row r="400" spans="1:17" x14ac:dyDescent="0.25">
      <c r="A400" t="s">
        <v>767</v>
      </c>
      <c r="B400" s="7">
        <v>43501</v>
      </c>
      <c r="C400" t="s">
        <v>768</v>
      </c>
      <c r="D400" t="s">
        <v>606</v>
      </c>
      <c r="E400" t="s">
        <v>606</v>
      </c>
      <c r="F400">
        <v>2342</v>
      </c>
      <c r="G400">
        <v>420</v>
      </c>
      <c r="H400">
        <v>40</v>
      </c>
      <c r="I400">
        <f t="shared" si="42"/>
        <v>93680</v>
      </c>
      <c r="J400">
        <f t="shared" si="43"/>
        <v>17.933390264730999</v>
      </c>
      <c r="K400" t="s">
        <v>884</v>
      </c>
      <c r="L400" t="s">
        <v>890</v>
      </c>
      <c r="M400">
        <f t="shared" ca="1" si="44"/>
        <v>1096</v>
      </c>
      <c r="N400" s="8">
        <f t="shared" ca="1" si="45"/>
        <v>5</v>
      </c>
      <c r="O400" s="8">
        <f t="shared" si="46"/>
        <v>5</v>
      </c>
      <c r="P400">
        <f t="shared" si="47"/>
        <v>5</v>
      </c>
      <c r="Q400" s="8">
        <f t="shared" ca="1" si="48"/>
        <v>15</v>
      </c>
    </row>
    <row r="401" spans="1:17" x14ac:dyDescent="0.25">
      <c r="A401" t="s">
        <v>769</v>
      </c>
      <c r="B401" s="7">
        <v>43502</v>
      </c>
      <c r="C401" t="s">
        <v>308</v>
      </c>
      <c r="D401" t="s">
        <v>606</v>
      </c>
      <c r="E401" t="s">
        <v>606</v>
      </c>
      <c r="F401">
        <v>1316</v>
      </c>
      <c r="G401">
        <v>253</v>
      </c>
      <c r="H401">
        <v>11</v>
      </c>
      <c r="I401">
        <f t="shared" si="42"/>
        <v>14476</v>
      </c>
      <c r="J401">
        <f t="shared" si="43"/>
        <v>19.224924012158056</v>
      </c>
      <c r="K401" t="s">
        <v>884</v>
      </c>
      <c r="L401" t="s">
        <v>883</v>
      </c>
      <c r="M401">
        <f t="shared" ca="1" si="44"/>
        <v>1095</v>
      </c>
      <c r="N401" s="8">
        <f t="shared" ca="1" si="45"/>
        <v>5</v>
      </c>
      <c r="O401" s="8">
        <f t="shared" si="46"/>
        <v>4</v>
      </c>
      <c r="P401">
        <f t="shared" si="47"/>
        <v>5</v>
      </c>
      <c r="Q401" s="8">
        <f t="shared" ca="1" si="48"/>
        <v>14</v>
      </c>
    </row>
    <row r="402" spans="1:17" x14ac:dyDescent="0.25">
      <c r="A402" t="s">
        <v>770</v>
      </c>
      <c r="B402" s="7">
        <v>43503</v>
      </c>
      <c r="C402" t="s">
        <v>771</v>
      </c>
      <c r="D402" t="s">
        <v>606</v>
      </c>
      <c r="E402" t="s">
        <v>606</v>
      </c>
      <c r="F402">
        <v>220</v>
      </c>
      <c r="G402">
        <v>28</v>
      </c>
      <c r="H402">
        <v>14</v>
      </c>
      <c r="I402">
        <f t="shared" si="42"/>
        <v>3080</v>
      </c>
      <c r="J402">
        <f t="shared" si="43"/>
        <v>12.727272727272727</v>
      </c>
      <c r="K402" t="s">
        <v>884</v>
      </c>
      <c r="L402" t="s">
        <v>887</v>
      </c>
      <c r="M402">
        <f t="shared" ca="1" si="44"/>
        <v>1094</v>
      </c>
      <c r="N402" s="8">
        <f t="shared" ca="1" si="45"/>
        <v>5</v>
      </c>
      <c r="O402" s="8">
        <f t="shared" si="46"/>
        <v>4</v>
      </c>
      <c r="P402">
        <f t="shared" si="47"/>
        <v>3</v>
      </c>
      <c r="Q402" s="8">
        <f t="shared" ca="1" si="48"/>
        <v>12</v>
      </c>
    </row>
    <row r="403" spans="1:17" x14ac:dyDescent="0.25">
      <c r="A403" t="s">
        <v>772</v>
      </c>
      <c r="B403" s="7">
        <v>43504</v>
      </c>
      <c r="C403" t="s">
        <v>328</v>
      </c>
      <c r="D403" t="s">
        <v>606</v>
      </c>
      <c r="E403" t="s">
        <v>606</v>
      </c>
      <c r="F403">
        <v>681</v>
      </c>
      <c r="G403">
        <v>128</v>
      </c>
      <c r="H403">
        <v>20</v>
      </c>
      <c r="I403">
        <f t="shared" si="42"/>
        <v>13620</v>
      </c>
      <c r="J403">
        <f t="shared" si="43"/>
        <v>18.795888399412629</v>
      </c>
      <c r="K403" t="s">
        <v>884</v>
      </c>
      <c r="L403" t="s">
        <v>890</v>
      </c>
      <c r="M403">
        <f t="shared" ca="1" si="44"/>
        <v>1093</v>
      </c>
      <c r="N403" s="8">
        <f t="shared" ca="1" si="45"/>
        <v>5</v>
      </c>
      <c r="O403" s="8">
        <f t="shared" si="46"/>
        <v>5</v>
      </c>
      <c r="P403">
        <f t="shared" si="47"/>
        <v>4</v>
      </c>
      <c r="Q403" s="8">
        <f t="shared" ca="1" si="48"/>
        <v>14</v>
      </c>
    </row>
    <row r="404" spans="1:17" x14ac:dyDescent="0.25">
      <c r="A404" t="s">
        <v>773</v>
      </c>
      <c r="B404" s="7">
        <v>43504</v>
      </c>
      <c r="C404" t="s">
        <v>774</v>
      </c>
      <c r="D404" t="s">
        <v>15</v>
      </c>
      <c r="E404" t="s">
        <v>16</v>
      </c>
      <c r="F404">
        <v>3548</v>
      </c>
      <c r="G404">
        <v>117</v>
      </c>
      <c r="H404">
        <v>30</v>
      </c>
      <c r="I404">
        <f t="shared" si="42"/>
        <v>106440</v>
      </c>
      <c r="J404">
        <f t="shared" si="43"/>
        <v>3.2976324689966177</v>
      </c>
      <c r="K404" t="s">
        <v>882</v>
      </c>
      <c r="L404" t="s">
        <v>881</v>
      </c>
      <c r="M404">
        <f t="shared" ca="1" si="44"/>
        <v>1093</v>
      </c>
      <c r="N404" s="8">
        <f t="shared" ca="1" si="45"/>
        <v>5</v>
      </c>
      <c r="O404" s="8">
        <f t="shared" si="46"/>
        <v>5</v>
      </c>
      <c r="P404">
        <f t="shared" si="47"/>
        <v>5</v>
      </c>
      <c r="Q404" s="8">
        <f t="shared" ca="1" si="48"/>
        <v>15</v>
      </c>
    </row>
    <row r="405" spans="1:17" x14ac:dyDescent="0.25">
      <c r="A405" t="s">
        <v>775</v>
      </c>
      <c r="B405" s="7">
        <v>43504</v>
      </c>
      <c r="C405" t="s">
        <v>776</v>
      </c>
      <c r="D405" t="s">
        <v>19</v>
      </c>
      <c r="E405" t="s">
        <v>20</v>
      </c>
      <c r="F405">
        <v>309</v>
      </c>
      <c r="G405">
        <v>117</v>
      </c>
      <c r="H405">
        <v>5</v>
      </c>
      <c r="I405">
        <f t="shared" si="42"/>
        <v>1545</v>
      </c>
      <c r="J405">
        <f t="shared" si="43"/>
        <v>37.864077669902912</v>
      </c>
      <c r="K405" t="s">
        <v>884</v>
      </c>
      <c r="L405" t="s">
        <v>891</v>
      </c>
      <c r="M405">
        <f t="shared" ca="1" si="44"/>
        <v>1093</v>
      </c>
      <c r="N405" s="8">
        <f t="shared" ca="1" si="45"/>
        <v>5</v>
      </c>
      <c r="O405" s="8">
        <f t="shared" si="46"/>
        <v>3</v>
      </c>
      <c r="P405">
        <f t="shared" si="47"/>
        <v>3</v>
      </c>
      <c r="Q405" s="8">
        <f t="shared" ca="1" si="48"/>
        <v>11</v>
      </c>
    </row>
    <row r="406" spans="1:17" x14ac:dyDescent="0.25">
      <c r="A406" t="s">
        <v>777</v>
      </c>
      <c r="B406" s="7">
        <v>43504</v>
      </c>
      <c r="C406" t="s">
        <v>778</v>
      </c>
      <c r="D406" t="s">
        <v>23</v>
      </c>
      <c r="E406" t="s">
        <v>24</v>
      </c>
      <c r="F406">
        <v>87</v>
      </c>
      <c r="G406">
        <v>10</v>
      </c>
      <c r="H406">
        <v>3</v>
      </c>
      <c r="I406">
        <f t="shared" si="42"/>
        <v>261</v>
      </c>
      <c r="J406">
        <f t="shared" si="43"/>
        <v>11.494252873563218</v>
      </c>
      <c r="K406" t="s">
        <v>884</v>
      </c>
      <c r="L406" t="s">
        <v>890</v>
      </c>
      <c r="M406">
        <f t="shared" ca="1" si="44"/>
        <v>1093</v>
      </c>
      <c r="N406" s="8">
        <f t="shared" ca="1" si="45"/>
        <v>5</v>
      </c>
      <c r="O406" s="8">
        <f t="shared" si="46"/>
        <v>2</v>
      </c>
      <c r="P406">
        <f t="shared" si="47"/>
        <v>2</v>
      </c>
      <c r="Q406" s="8">
        <f t="shared" ca="1" si="48"/>
        <v>9</v>
      </c>
    </row>
    <row r="407" spans="1:17" x14ac:dyDescent="0.25">
      <c r="A407" t="s">
        <v>779</v>
      </c>
      <c r="B407" s="7">
        <v>43505</v>
      </c>
      <c r="C407" t="s">
        <v>780</v>
      </c>
      <c r="D407" t="s">
        <v>27</v>
      </c>
      <c r="E407" t="s">
        <v>28</v>
      </c>
      <c r="F407">
        <v>1301</v>
      </c>
      <c r="G407">
        <v>573</v>
      </c>
      <c r="H407">
        <v>5</v>
      </c>
      <c r="I407">
        <f t="shared" si="42"/>
        <v>6505</v>
      </c>
      <c r="J407">
        <f t="shared" si="43"/>
        <v>44.043043812451963</v>
      </c>
      <c r="K407" t="s">
        <v>886</v>
      </c>
      <c r="L407" t="s">
        <v>885</v>
      </c>
      <c r="M407">
        <f t="shared" ca="1" si="44"/>
        <v>1092</v>
      </c>
      <c r="N407" s="8">
        <f t="shared" ca="1" si="45"/>
        <v>5</v>
      </c>
      <c r="O407" s="8">
        <f t="shared" si="46"/>
        <v>3</v>
      </c>
      <c r="P407">
        <f t="shared" si="47"/>
        <v>5</v>
      </c>
      <c r="Q407" s="8">
        <f t="shared" ca="1" si="48"/>
        <v>13</v>
      </c>
    </row>
    <row r="408" spans="1:17" x14ac:dyDescent="0.25">
      <c r="A408" t="s">
        <v>781</v>
      </c>
      <c r="B408" s="7">
        <v>43505</v>
      </c>
      <c r="C408" t="s">
        <v>308</v>
      </c>
      <c r="D408" t="s">
        <v>31</v>
      </c>
      <c r="E408" t="s">
        <v>32</v>
      </c>
      <c r="F408">
        <v>311</v>
      </c>
      <c r="G408">
        <v>72</v>
      </c>
      <c r="H408">
        <v>2</v>
      </c>
      <c r="I408">
        <f t="shared" si="42"/>
        <v>622</v>
      </c>
      <c r="J408">
        <f t="shared" si="43"/>
        <v>23.15112540192926</v>
      </c>
      <c r="K408" t="s">
        <v>882</v>
      </c>
      <c r="L408" t="s">
        <v>894</v>
      </c>
      <c r="M408">
        <f t="shared" ca="1" si="44"/>
        <v>1092</v>
      </c>
      <c r="N408" s="8">
        <f t="shared" ca="1" si="45"/>
        <v>5</v>
      </c>
      <c r="O408" s="8">
        <f t="shared" si="46"/>
        <v>2</v>
      </c>
      <c r="P408">
        <f t="shared" si="47"/>
        <v>3</v>
      </c>
      <c r="Q408" s="8">
        <f t="shared" ca="1" si="48"/>
        <v>10</v>
      </c>
    </row>
    <row r="409" spans="1:17" x14ac:dyDescent="0.25">
      <c r="A409" t="s">
        <v>782</v>
      </c>
      <c r="B409" s="7">
        <v>43505</v>
      </c>
      <c r="C409" t="s">
        <v>783</v>
      </c>
      <c r="D409" t="s">
        <v>35</v>
      </c>
      <c r="E409" t="s">
        <v>36</v>
      </c>
      <c r="F409">
        <v>295</v>
      </c>
      <c r="G409">
        <v>78</v>
      </c>
      <c r="H409">
        <v>11</v>
      </c>
      <c r="I409">
        <f t="shared" si="42"/>
        <v>3245</v>
      </c>
      <c r="J409">
        <f t="shared" si="43"/>
        <v>26.440677966101696</v>
      </c>
      <c r="K409" t="s">
        <v>884</v>
      </c>
      <c r="L409" t="s">
        <v>890</v>
      </c>
      <c r="M409">
        <f t="shared" ca="1" si="44"/>
        <v>1092</v>
      </c>
      <c r="N409" s="8">
        <f t="shared" ca="1" si="45"/>
        <v>5</v>
      </c>
      <c r="O409" s="8">
        <f t="shared" si="46"/>
        <v>4</v>
      </c>
      <c r="P409">
        <f t="shared" si="47"/>
        <v>3</v>
      </c>
      <c r="Q409" s="8">
        <f t="shared" ca="1" si="48"/>
        <v>12</v>
      </c>
    </row>
    <row r="410" spans="1:17" x14ac:dyDescent="0.25">
      <c r="A410" t="s">
        <v>784</v>
      </c>
      <c r="B410" s="7">
        <v>43506</v>
      </c>
      <c r="C410" t="s">
        <v>539</v>
      </c>
      <c r="D410" t="s">
        <v>39</v>
      </c>
      <c r="E410" t="s">
        <v>40</v>
      </c>
      <c r="F410">
        <v>480</v>
      </c>
      <c r="G410">
        <v>140</v>
      </c>
      <c r="H410">
        <v>11</v>
      </c>
      <c r="I410">
        <f t="shared" si="42"/>
        <v>5280</v>
      </c>
      <c r="J410">
        <f t="shared" si="43"/>
        <v>29.166666666666668</v>
      </c>
      <c r="K410" t="s">
        <v>886</v>
      </c>
      <c r="L410" t="s">
        <v>896</v>
      </c>
      <c r="M410">
        <f t="shared" ca="1" si="44"/>
        <v>1091</v>
      </c>
      <c r="N410" s="8">
        <f t="shared" ca="1" si="45"/>
        <v>5</v>
      </c>
      <c r="O410" s="8">
        <f t="shared" si="46"/>
        <v>4</v>
      </c>
      <c r="P410">
        <f t="shared" si="47"/>
        <v>4</v>
      </c>
      <c r="Q410" s="8">
        <f t="shared" ca="1" si="48"/>
        <v>13</v>
      </c>
    </row>
    <row r="411" spans="1:17" x14ac:dyDescent="0.25">
      <c r="A411" t="s">
        <v>785</v>
      </c>
      <c r="B411" s="7">
        <v>43507</v>
      </c>
      <c r="C411" t="s">
        <v>786</v>
      </c>
      <c r="D411" t="s">
        <v>43</v>
      </c>
      <c r="E411" t="s">
        <v>44</v>
      </c>
      <c r="F411">
        <v>890</v>
      </c>
      <c r="G411">
        <v>34</v>
      </c>
      <c r="H411">
        <v>18</v>
      </c>
      <c r="I411">
        <f t="shared" si="42"/>
        <v>16020</v>
      </c>
      <c r="J411">
        <f t="shared" si="43"/>
        <v>3.8202247191011236</v>
      </c>
      <c r="K411" t="s">
        <v>886</v>
      </c>
      <c r="L411" t="s">
        <v>893</v>
      </c>
      <c r="M411">
        <f t="shared" ca="1" si="44"/>
        <v>1090</v>
      </c>
      <c r="N411" s="8">
        <f t="shared" ca="1" si="45"/>
        <v>5</v>
      </c>
      <c r="O411" s="8">
        <f t="shared" si="46"/>
        <v>5</v>
      </c>
      <c r="P411">
        <f t="shared" si="47"/>
        <v>4</v>
      </c>
      <c r="Q411" s="8">
        <f t="shared" ca="1" si="48"/>
        <v>14</v>
      </c>
    </row>
    <row r="412" spans="1:17" x14ac:dyDescent="0.25">
      <c r="A412" t="s">
        <v>787</v>
      </c>
      <c r="B412" s="7">
        <v>43508</v>
      </c>
      <c r="C412" t="s">
        <v>6</v>
      </c>
      <c r="D412" t="s">
        <v>7</v>
      </c>
      <c r="E412" t="s">
        <v>8</v>
      </c>
      <c r="F412">
        <v>93</v>
      </c>
      <c r="G412">
        <v>44</v>
      </c>
      <c r="H412">
        <v>2</v>
      </c>
      <c r="I412">
        <f t="shared" si="42"/>
        <v>186</v>
      </c>
      <c r="J412">
        <f t="shared" si="43"/>
        <v>47.311827956989248</v>
      </c>
      <c r="K412" t="s">
        <v>884</v>
      </c>
      <c r="L412" t="s">
        <v>890</v>
      </c>
      <c r="M412">
        <f t="shared" ca="1" si="44"/>
        <v>1089</v>
      </c>
      <c r="N412" s="8">
        <f t="shared" ca="1" si="45"/>
        <v>5</v>
      </c>
      <c r="O412" s="8">
        <f t="shared" si="46"/>
        <v>2</v>
      </c>
      <c r="P412">
        <f t="shared" si="47"/>
        <v>2</v>
      </c>
      <c r="Q412" s="8">
        <f t="shared" ca="1" si="48"/>
        <v>9</v>
      </c>
    </row>
    <row r="413" spans="1:17" x14ac:dyDescent="0.25">
      <c r="A413" t="s">
        <v>788</v>
      </c>
      <c r="B413" s="7">
        <v>43509</v>
      </c>
      <c r="C413" t="s">
        <v>10</v>
      </c>
      <c r="D413" t="s">
        <v>11</v>
      </c>
      <c r="E413" t="s">
        <v>12</v>
      </c>
      <c r="F413">
        <v>21</v>
      </c>
      <c r="G413">
        <v>8</v>
      </c>
      <c r="H413">
        <v>2</v>
      </c>
      <c r="I413">
        <f t="shared" si="42"/>
        <v>42</v>
      </c>
      <c r="J413">
        <f t="shared" si="43"/>
        <v>38.095238095238095</v>
      </c>
      <c r="K413" t="s">
        <v>884</v>
      </c>
      <c r="L413" t="s">
        <v>891</v>
      </c>
      <c r="M413">
        <f t="shared" ca="1" si="44"/>
        <v>1088</v>
      </c>
      <c r="N413" s="8">
        <f t="shared" ca="1" si="45"/>
        <v>5</v>
      </c>
      <c r="O413" s="8">
        <f t="shared" si="46"/>
        <v>2</v>
      </c>
      <c r="P413">
        <f t="shared" si="47"/>
        <v>2</v>
      </c>
      <c r="Q413" s="8">
        <f t="shared" ca="1" si="48"/>
        <v>9</v>
      </c>
    </row>
    <row r="414" spans="1:17" x14ac:dyDescent="0.25">
      <c r="A414" t="s">
        <v>789</v>
      </c>
      <c r="B414" s="7">
        <v>43509</v>
      </c>
      <c r="C414" t="s">
        <v>14</v>
      </c>
      <c r="D414" t="s">
        <v>15</v>
      </c>
      <c r="E414" t="s">
        <v>16</v>
      </c>
      <c r="F414">
        <v>29</v>
      </c>
      <c r="G414">
        <v>10</v>
      </c>
      <c r="H414">
        <v>3</v>
      </c>
      <c r="I414">
        <f t="shared" si="42"/>
        <v>87</v>
      </c>
      <c r="J414">
        <f t="shared" si="43"/>
        <v>34.482758620689658</v>
      </c>
      <c r="K414" t="s">
        <v>884</v>
      </c>
      <c r="L414" t="s">
        <v>883</v>
      </c>
      <c r="M414">
        <f t="shared" ca="1" si="44"/>
        <v>1088</v>
      </c>
      <c r="N414" s="8">
        <f t="shared" ca="1" si="45"/>
        <v>5</v>
      </c>
      <c r="O414" s="8">
        <f t="shared" si="46"/>
        <v>2</v>
      </c>
      <c r="P414">
        <f t="shared" si="47"/>
        <v>2</v>
      </c>
      <c r="Q414" s="8">
        <f t="shared" ca="1" si="48"/>
        <v>9</v>
      </c>
    </row>
    <row r="415" spans="1:17" x14ac:dyDescent="0.25">
      <c r="A415" t="s">
        <v>790</v>
      </c>
      <c r="B415" s="7">
        <v>43509</v>
      </c>
      <c r="C415" t="s">
        <v>18</v>
      </c>
      <c r="D415" t="s">
        <v>19</v>
      </c>
      <c r="E415" t="s">
        <v>20</v>
      </c>
      <c r="F415">
        <v>684</v>
      </c>
      <c r="G415">
        <v>136</v>
      </c>
      <c r="H415">
        <v>12</v>
      </c>
      <c r="I415">
        <f t="shared" si="42"/>
        <v>8208</v>
      </c>
      <c r="J415">
        <f t="shared" si="43"/>
        <v>19.883040935672515</v>
      </c>
      <c r="K415" t="s">
        <v>882</v>
      </c>
      <c r="L415" t="s">
        <v>881</v>
      </c>
      <c r="M415">
        <f t="shared" ca="1" si="44"/>
        <v>1088</v>
      </c>
      <c r="N415" s="8">
        <f t="shared" ca="1" si="45"/>
        <v>5</v>
      </c>
      <c r="O415" s="8">
        <f t="shared" si="46"/>
        <v>4</v>
      </c>
      <c r="P415">
        <f t="shared" si="47"/>
        <v>4</v>
      </c>
      <c r="Q415" s="8">
        <f t="shared" ca="1" si="48"/>
        <v>13</v>
      </c>
    </row>
    <row r="416" spans="1:17" x14ac:dyDescent="0.25">
      <c r="A416" t="s">
        <v>791</v>
      </c>
      <c r="B416" s="7">
        <v>43510</v>
      </c>
      <c r="C416" t="s">
        <v>22</v>
      </c>
      <c r="D416" t="s">
        <v>23</v>
      </c>
      <c r="E416" t="s">
        <v>24</v>
      </c>
      <c r="F416">
        <v>128</v>
      </c>
      <c r="G416">
        <v>55</v>
      </c>
      <c r="H416">
        <v>1</v>
      </c>
      <c r="I416">
        <f t="shared" si="42"/>
        <v>128</v>
      </c>
      <c r="J416">
        <f t="shared" si="43"/>
        <v>42.96875</v>
      </c>
      <c r="K416" t="s">
        <v>884</v>
      </c>
      <c r="L416" t="s">
        <v>891</v>
      </c>
      <c r="M416">
        <f t="shared" ca="1" si="44"/>
        <v>1087</v>
      </c>
      <c r="N416" s="8">
        <f t="shared" ca="1" si="45"/>
        <v>5</v>
      </c>
      <c r="O416" s="8">
        <f t="shared" si="46"/>
        <v>2</v>
      </c>
      <c r="P416">
        <f t="shared" si="47"/>
        <v>3</v>
      </c>
      <c r="Q416" s="8">
        <f t="shared" ca="1" si="48"/>
        <v>10</v>
      </c>
    </row>
    <row r="417" spans="1:17" x14ac:dyDescent="0.25">
      <c r="A417" t="s">
        <v>792</v>
      </c>
      <c r="B417" s="7">
        <v>43510</v>
      </c>
      <c r="C417" t="s">
        <v>26</v>
      </c>
      <c r="D417" t="s">
        <v>27</v>
      </c>
      <c r="E417" t="s">
        <v>28</v>
      </c>
      <c r="F417">
        <v>839</v>
      </c>
      <c r="G417">
        <v>61</v>
      </c>
      <c r="H417">
        <v>13</v>
      </c>
      <c r="I417">
        <f t="shared" si="42"/>
        <v>10907</v>
      </c>
      <c r="J417">
        <f t="shared" si="43"/>
        <v>7.2705601907032182</v>
      </c>
      <c r="K417" t="s">
        <v>884</v>
      </c>
      <c r="L417" t="s">
        <v>895</v>
      </c>
      <c r="M417">
        <f t="shared" ca="1" si="44"/>
        <v>1087</v>
      </c>
      <c r="N417" s="8">
        <f t="shared" ca="1" si="45"/>
        <v>5</v>
      </c>
      <c r="O417" s="8">
        <f t="shared" si="46"/>
        <v>4</v>
      </c>
      <c r="P417">
        <f t="shared" si="47"/>
        <v>4</v>
      </c>
      <c r="Q417" s="8">
        <f t="shared" ca="1" si="48"/>
        <v>13</v>
      </c>
    </row>
    <row r="418" spans="1:17" x14ac:dyDescent="0.25">
      <c r="A418" t="s">
        <v>793</v>
      </c>
      <c r="B418" s="7">
        <v>43510</v>
      </c>
      <c r="C418" t="s">
        <v>30</v>
      </c>
      <c r="D418" t="s">
        <v>31</v>
      </c>
      <c r="E418" t="s">
        <v>32</v>
      </c>
      <c r="F418">
        <v>78</v>
      </c>
      <c r="G418">
        <v>7</v>
      </c>
      <c r="H418">
        <v>1</v>
      </c>
      <c r="I418">
        <f t="shared" si="42"/>
        <v>78</v>
      </c>
      <c r="J418">
        <f t="shared" si="43"/>
        <v>8.9743589743589745</v>
      </c>
      <c r="K418" t="s">
        <v>882</v>
      </c>
      <c r="L418" t="s">
        <v>881</v>
      </c>
      <c r="M418">
        <f t="shared" ca="1" si="44"/>
        <v>1087</v>
      </c>
      <c r="N418" s="8">
        <f t="shared" ca="1" si="45"/>
        <v>5</v>
      </c>
      <c r="O418" s="8">
        <f t="shared" si="46"/>
        <v>2</v>
      </c>
      <c r="P418">
        <f t="shared" si="47"/>
        <v>2</v>
      </c>
      <c r="Q418" s="8">
        <f t="shared" ca="1" si="48"/>
        <v>9</v>
      </c>
    </row>
    <row r="419" spans="1:17" x14ac:dyDescent="0.25">
      <c r="A419" t="s">
        <v>794</v>
      </c>
      <c r="B419" s="7">
        <v>43510</v>
      </c>
      <c r="C419" t="s">
        <v>34</v>
      </c>
      <c r="D419" t="s">
        <v>35</v>
      </c>
      <c r="E419" t="s">
        <v>36</v>
      </c>
      <c r="F419">
        <v>387</v>
      </c>
      <c r="G419">
        <v>115</v>
      </c>
      <c r="H419">
        <v>7</v>
      </c>
      <c r="I419">
        <f t="shared" si="42"/>
        <v>2709</v>
      </c>
      <c r="J419">
        <f t="shared" si="43"/>
        <v>29.715762273901809</v>
      </c>
      <c r="K419" t="s">
        <v>882</v>
      </c>
      <c r="L419" t="s">
        <v>897</v>
      </c>
      <c r="M419">
        <f t="shared" ca="1" si="44"/>
        <v>1087</v>
      </c>
      <c r="N419" s="8">
        <f t="shared" ca="1" si="45"/>
        <v>5</v>
      </c>
      <c r="O419" s="8">
        <f t="shared" si="46"/>
        <v>3</v>
      </c>
      <c r="P419">
        <f t="shared" si="47"/>
        <v>3</v>
      </c>
      <c r="Q419" s="8">
        <f t="shared" ca="1" si="48"/>
        <v>11</v>
      </c>
    </row>
    <row r="420" spans="1:17" x14ac:dyDescent="0.25">
      <c r="A420" t="s">
        <v>795</v>
      </c>
      <c r="B420" s="7">
        <v>43511</v>
      </c>
      <c r="C420" t="s">
        <v>38</v>
      </c>
      <c r="D420" t="s">
        <v>39</v>
      </c>
      <c r="E420" t="s">
        <v>40</v>
      </c>
      <c r="F420">
        <v>585</v>
      </c>
      <c r="G420">
        <v>175</v>
      </c>
      <c r="H420">
        <v>13</v>
      </c>
      <c r="I420">
        <f t="shared" si="42"/>
        <v>7605</v>
      </c>
      <c r="J420">
        <f t="shared" si="43"/>
        <v>29.914529914529915</v>
      </c>
      <c r="K420" t="s">
        <v>884</v>
      </c>
      <c r="L420" t="s">
        <v>892</v>
      </c>
      <c r="M420">
        <f t="shared" ca="1" si="44"/>
        <v>1086</v>
      </c>
      <c r="N420" s="8">
        <f t="shared" ca="1" si="45"/>
        <v>5</v>
      </c>
      <c r="O420" s="8">
        <f t="shared" si="46"/>
        <v>4</v>
      </c>
      <c r="P420">
        <f t="shared" si="47"/>
        <v>4</v>
      </c>
      <c r="Q420" s="8">
        <f t="shared" ca="1" si="48"/>
        <v>13</v>
      </c>
    </row>
    <row r="421" spans="1:17" x14ac:dyDescent="0.25">
      <c r="A421" t="s">
        <v>796</v>
      </c>
      <c r="B421" s="7">
        <v>43512</v>
      </c>
      <c r="C421" t="s">
        <v>42</v>
      </c>
      <c r="D421" t="s">
        <v>43</v>
      </c>
      <c r="E421" t="s">
        <v>44</v>
      </c>
      <c r="F421">
        <v>319</v>
      </c>
      <c r="G421">
        <v>102</v>
      </c>
      <c r="H421">
        <v>6</v>
      </c>
      <c r="I421">
        <f t="shared" si="42"/>
        <v>1914</v>
      </c>
      <c r="J421">
        <f t="shared" si="43"/>
        <v>31.974921630094045</v>
      </c>
      <c r="K421" t="s">
        <v>886</v>
      </c>
      <c r="L421" t="s">
        <v>885</v>
      </c>
      <c r="M421">
        <f t="shared" ca="1" si="44"/>
        <v>1085</v>
      </c>
      <c r="N421" s="8">
        <f t="shared" ca="1" si="45"/>
        <v>5</v>
      </c>
      <c r="O421" s="8">
        <f t="shared" si="46"/>
        <v>3</v>
      </c>
      <c r="P421">
        <f t="shared" si="47"/>
        <v>3</v>
      </c>
      <c r="Q421" s="8">
        <f t="shared" ca="1" si="48"/>
        <v>11</v>
      </c>
    </row>
    <row r="422" spans="1:17" x14ac:dyDescent="0.25">
      <c r="A422" t="s">
        <v>797</v>
      </c>
      <c r="B422" s="7">
        <v>43513</v>
      </c>
      <c r="C422" t="s">
        <v>46</v>
      </c>
      <c r="D422" t="s">
        <v>47</v>
      </c>
      <c r="E422" t="s">
        <v>48</v>
      </c>
      <c r="F422">
        <v>192</v>
      </c>
      <c r="G422">
        <v>68</v>
      </c>
      <c r="H422">
        <v>11</v>
      </c>
      <c r="I422">
        <f t="shared" si="42"/>
        <v>2112</v>
      </c>
      <c r="J422">
        <f t="shared" si="43"/>
        <v>35.416666666666671</v>
      </c>
      <c r="K422" t="s">
        <v>882</v>
      </c>
      <c r="L422" t="s">
        <v>897</v>
      </c>
      <c r="M422">
        <f t="shared" ca="1" si="44"/>
        <v>1084</v>
      </c>
      <c r="N422" s="8">
        <f t="shared" ca="1" si="45"/>
        <v>5</v>
      </c>
      <c r="O422" s="8">
        <f t="shared" si="46"/>
        <v>4</v>
      </c>
      <c r="P422">
        <f t="shared" si="47"/>
        <v>3</v>
      </c>
      <c r="Q422" s="8">
        <f t="shared" ca="1" si="48"/>
        <v>12</v>
      </c>
    </row>
    <row r="423" spans="1:17" x14ac:dyDescent="0.25">
      <c r="A423" t="s">
        <v>798</v>
      </c>
      <c r="B423" s="7">
        <v>43514</v>
      </c>
      <c r="C423" t="s">
        <v>50</v>
      </c>
      <c r="D423" t="s">
        <v>51</v>
      </c>
      <c r="E423" t="s">
        <v>52</v>
      </c>
      <c r="F423">
        <v>1824</v>
      </c>
      <c r="G423">
        <v>-1303</v>
      </c>
      <c r="H423">
        <v>8</v>
      </c>
      <c r="I423">
        <f t="shared" si="42"/>
        <v>14592</v>
      </c>
      <c r="J423">
        <f t="shared" si="43"/>
        <v>71.436403508771932</v>
      </c>
      <c r="K423" t="s">
        <v>886</v>
      </c>
      <c r="L423" t="s">
        <v>898</v>
      </c>
      <c r="M423">
        <f t="shared" ca="1" si="44"/>
        <v>1083</v>
      </c>
      <c r="N423" s="8">
        <f t="shared" ca="1" si="45"/>
        <v>5</v>
      </c>
      <c r="O423" s="8">
        <f t="shared" si="46"/>
        <v>3</v>
      </c>
      <c r="P423">
        <f t="shared" si="47"/>
        <v>5</v>
      </c>
      <c r="Q423" s="8">
        <f t="shared" ca="1" si="48"/>
        <v>13</v>
      </c>
    </row>
    <row r="424" spans="1:17" x14ac:dyDescent="0.25">
      <c r="A424" t="s">
        <v>799</v>
      </c>
      <c r="B424" s="7">
        <v>43515</v>
      </c>
      <c r="C424" t="s">
        <v>54</v>
      </c>
      <c r="D424" t="s">
        <v>55</v>
      </c>
      <c r="E424" t="s">
        <v>52</v>
      </c>
      <c r="F424">
        <v>1271</v>
      </c>
      <c r="G424">
        <v>490</v>
      </c>
      <c r="H424">
        <v>18</v>
      </c>
      <c r="I424">
        <f t="shared" si="42"/>
        <v>22878</v>
      </c>
      <c r="J424">
        <f t="shared" si="43"/>
        <v>38.552321007081034</v>
      </c>
      <c r="K424" t="s">
        <v>882</v>
      </c>
      <c r="L424" t="s">
        <v>894</v>
      </c>
      <c r="M424">
        <f t="shared" ca="1" si="44"/>
        <v>1082</v>
      </c>
      <c r="N424" s="8">
        <f t="shared" ca="1" si="45"/>
        <v>5</v>
      </c>
      <c r="O424" s="8">
        <f t="shared" si="46"/>
        <v>5</v>
      </c>
      <c r="P424">
        <f t="shared" si="47"/>
        <v>5</v>
      </c>
      <c r="Q424" s="8">
        <f t="shared" ca="1" si="48"/>
        <v>15</v>
      </c>
    </row>
    <row r="425" spans="1:17" x14ac:dyDescent="0.25">
      <c r="A425" t="s">
        <v>800</v>
      </c>
      <c r="B425" s="7">
        <v>43515</v>
      </c>
      <c r="C425" t="s">
        <v>57</v>
      </c>
      <c r="D425" t="s">
        <v>58</v>
      </c>
      <c r="E425" t="s">
        <v>59</v>
      </c>
      <c r="F425">
        <v>168</v>
      </c>
      <c r="G425">
        <v>18</v>
      </c>
      <c r="H425">
        <v>6</v>
      </c>
      <c r="I425">
        <f t="shared" si="42"/>
        <v>1008</v>
      </c>
      <c r="J425">
        <f t="shared" si="43"/>
        <v>10.714285714285714</v>
      </c>
      <c r="K425" t="s">
        <v>884</v>
      </c>
      <c r="L425" t="s">
        <v>890</v>
      </c>
      <c r="M425">
        <f t="shared" ca="1" si="44"/>
        <v>1082</v>
      </c>
      <c r="N425" s="8">
        <f t="shared" ca="1" si="45"/>
        <v>5</v>
      </c>
      <c r="O425" s="8">
        <f t="shared" si="46"/>
        <v>3</v>
      </c>
      <c r="P425">
        <f t="shared" si="47"/>
        <v>3</v>
      </c>
      <c r="Q425" s="8">
        <f t="shared" ca="1" si="48"/>
        <v>11</v>
      </c>
    </row>
    <row r="426" spans="1:17" x14ac:dyDescent="0.25">
      <c r="A426" t="s">
        <v>801</v>
      </c>
      <c r="B426" s="7">
        <v>43515</v>
      </c>
      <c r="C426" t="s">
        <v>61</v>
      </c>
      <c r="D426" t="s">
        <v>62</v>
      </c>
      <c r="E426" t="s">
        <v>63</v>
      </c>
      <c r="F426">
        <v>228</v>
      </c>
      <c r="G426">
        <v>25</v>
      </c>
      <c r="H426">
        <v>10</v>
      </c>
      <c r="I426">
        <f t="shared" si="42"/>
        <v>2280</v>
      </c>
      <c r="J426">
        <f t="shared" si="43"/>
        <v>10.964912280701753</v>
      </c>
      <c r="K426" t="s">
        <v>884</v>
      </c>
      <c r="L426" t="s">
        <v>890</v>
      </c>
      <c r="M426">
        <f t="shared" ca="1" si="44"/>
        <v>1082</v>
      </c>
      <c r="N426" s="8">
        <f t="shared" ca="1" si="45"/>
        <v>5</v>
      </c>
      <c r="O426" s="8">
        <f t="shared" si="46"/>
        <v>4</v>
      </c>
      <c r="P426">
        <f t="shared" si="47"/>
        <v>3</v>
      </c>
      <c r="Q426" s="8">
        <f t="shared" ca="1" si="48"/>
        <v>12</v>
      </c>
    </row>
    <row r="427" spans="1:17" x14ac:dyDescent="0.25">
      <c r="A427" t="s">
        <v>802</v>
      </c>
      <c r="B427" s="7">
        <v>43515</v>
      </c>
      <c r="C427" t="s">
        <v>65</v>
      </c>
      <c r="D427" t="s">
        <v>66</v>
      </c>
      <c r="E427" t="s">
        <v>66</v>
      </c>
      <c r="F427">
        <v>280</v>
      </c>
      <c r="G427">
        <v>78</v>
      </c>
      <c r="H427">
        <v>12</v>
      </c>
      <c r="I427">
        <f t="shared" si="42"/>
        <v>3360</v>
      </c>
      <c r="J427">
        <f t="shared" si="43"/>
        <v>27.857142857142858</v>
      </c>
      <c r="K427" t="s">
        <v>884</v>
      </c>
      <c r="L427" t="s">
        <v>887</v>
      </c>
      <c r="M427">
        <f t="shared" ca="1" si="44"/>
        <v>1082</v>
      </c>
      <c r="N427" s="8">
        <f t="shared" ca="1" si="45"/>
        <v>5</v>
      </c>
      <c r="O427" s="8">
        <f t="shared" si="46"/>
        <v>4</v>
      </c>
      <c r="P427">
        <f t="shared" si="47"/>
        <v>3</v>
      </c>
      <c r="Q427" s="8">
        <f t="shared" ca="1" si="48"/>
        <v>12</v>
      </c>
    </row>
    <row r="428" spans="1:17" x14ac:dyDescent="0.25">
      <c r="A428" t="s">
        <v>803</v>
      </c>
      <c r="B428" s="7">
        <v>43516</v>
      </c>
      <c r="C428" t="s">
        <v>68</v>
      </c>
      <c r="D428" t="s">
        <v>69</v>
      </c>
      <c r="E428" t="s">
        <v>70</v>
      </c>
      <c r="F428">
        <v>54</v>
      </c>
      <c r="G428">
        <v>8</v>
      </c>
      <c r="H428">
        <v>4</v>
      </c>
      <c r="I428">
        <f t="shared" si="42"/>
        <v>216</v>
      </c>
      <c r="J428">
        <f t="shared" si="43"/>
        <v>14.814814814814813</v>
      </c>
      <c r="K428" t="s">
        <v>884</v>
      </c>
      <c r="L428" t="s">
        <v>892</v>
      </c>
      <c r="M428">
        <f t="shared" ca="1" si="44"/>
        <v>1081</v>
      </c>
      <c r="N428" s="8">
        <f t="shared" ca="1" si="45"/>
        <v>5</v>
      </c>
      <c r="O428" s="8">
        <f t="shared" si="46"/>
        <v>3</v>
      </c>
      <c r="P428">
        <f t="shared" si="47"/>
        <v>2</v>
      </c>
      <c r="Q428" s="8">
        <f t="shared" ca="1" si="48"/>
        <v>10</v>
      </c>
    </row>
    <row r="429" spans="1:17" x14ac:dyDescent="0.25">
      <c r="A429" t="s">
        <v>804</v>
      </c>
      <c r="B429" s="7">
        <v>43516</v>
      </c>
      <c r="C429" t="s">
        <v>72</v>
      </c>
      <c r="D429" t="s">
        <v>73</v>
      </c>
      <c r="E429" t="s">
        <v>74</v>
      </c>
      <c r="F429">
        <v>1464</v>
      </c>
      <c r="G429">
        <v>583</v>
      </c>
      <c r="H429">
        <v>5</v>
      </c>
      <c r="I429">
        <f t="shared" si="42"/>
        <v>7320</v>
      </c>
      <c r="J429">
        <f t="shared" si="43"/>
        <v>39.822404371584703</v>
      </c>
      <c r="K429" t="s">
        <v>884</v>
      </c>
      <c r="L429" t="s">
        <v>895</v>
      </c>
      <c r="M429">
        <f t="shared" ca="1" si="44"/>
        <v>1081</v>
      </c>
      <c r="N429" s="8">
        <f t="shared" ca="1" si="45"/>
        <v>5</v>
      </c>
      <c r="O429" s="8">
        <f t="shared" si="46"/>
        <v>3</v>
      </c>
      <c r="P429">
        <f t="shared" si="47"/>
        <v>5</v>
      </c>
      <c r="Q429" s="8">
        <f t="shared" ca="1" si="48"/>
        <v>13</v>
      </c>
    </row>
    <row r="430" spans="1:17" x14ac:dyDescent="0.25">
      <c r="A430" t="s">
        <v>805</v>
      </c>
      <c r="B430" s="7">
        <v>43516</v>
      </c>
      <c r="C430" t="s">
        <v>76</v>
      </c>
      <c r="D430" t="s">
        <v>7</v>
      </c>
      <c r="E430" t="s">
        <v>8</v>
      </c>
      <c r="F430">
        <v>21</v>
      </c>
      <c r="G430">
        <v>10</v>
      </c>
      <c r="H430">
        <v>1</v>
      </c>
      <c r="I430">
        <f t="shared" si="42"/>
        <v>21</v>
      </c>
      <c r="J430">
        <f t="shared" si="43"/>
        <v>47.619047619047613</v>
      </c>
      <c r="K430" t="s">
        <v>884</v>
      </c>
      <c r="L430" t="s">
        <v>892</v>
      </c>
      <c r="M430">
        <f t="shared" ca="1" si="44"/>
        <v>1081</v>
      </c>
      <c r="N430" s="8">
        <f t="shared" ca="1" si="45"/>
        <v>5</v>
      </c>
      <c r="O430" s="8">
        <f t="shared" si="46"/>
        <v>2</v>
      </c>
      <c r="P430">
        <f t="shared" si="47"/>
        <v>2</v>
      </c>
      <c r="Q430" s="8">
        <f t="shared" ca="1" si="48"/>
        <v>9</v>
      </c>
    </row>
    <row r="431" spans="1:17" x14ac:dyDescent="0.25">
      <c r="A431" t="s">
        <v>806</v>
      </c>
      <c r="B431" s="7">
        <v>43517</v>
      </c>
      <c r="C431" t="s">
        <v>78</v>
      </c>
      <c r="D431" t="s">
        <v>11</v>
      </c>
      <c r="E431" t="s">
        <v>12</v>
      </c>
      <c r="F431">
        <v>754</v>
      </c>
      <c r="G431">
        <v>199</v>
      </c>
      <c r="H431">
        <v>21</v>
      </c>
      <c r="I431">
        <f t="shared" si="42"/>
        <v>15834</v>
      </c>
      <c r="J431">
        <f t="shared" si="43"/>
        <v>26.392572944297083</v>
      </c>
      <c r="K431" t="s">
        <v>884</v>
      </c>
      <c r="L431" t="s">
        <v>887</v>
      </c>
      <c r="M431">
        <f t="shared" ca="1" si="44"/>
        <v>1080</v>
      </c>
      <c r="N431" s="8">
        <f t="shared" ca="1" si="45"/>
        <v>5</v>
      </c>
      <c r="O431" s="8">
        <f t="shared" si="46"/>
        <v>5</v>
      </c>
      <c r="P431">
        <f t="shared" si="47"/>
        <v>4</v>
      </c>
      <c r="Q431" s="8">
        <f t="shared" ca="1" si="48"/>
        <v>14</v>
      </c>
    </row>
    <row r="432" spans="1:17" x14ac:dyDescent="0.25">
      <c r="A432" t="s">
        <v>807</v>
      </c>
      <c r="B432" s="7">
        <v>43518</v>
      </c>
      <c r="C432" t="s">
        <v>80</v>
      </c>
      <c r="D432" t="s">
        <v>15</v>
      </c>
      <c r="E432" t="s">
        <v>16</v>
      </c>
      <c r="F432">
        <v>67</v>
      </c>
      <c r="G432">
        <v>9</v>
      </c>
      <c r="H432">
        <v>4</v>
      </c>
      <c r="I432">
        <f t="shared" si="42"/>
        <v>268</v>
      </c>
      <c r="J432">
        <f t="shared" si="43"/>
        <v>13.432835820895523</v>
      </c>
      <c r="K432" t="s">
        <v>884</v>
      </c>
      <c r="L432" t="s">
        <v>888</v>
      </c>
      <c r="M432">
        <f t="shared" ca="1" si="44"/>
        <v>1079</v>
      </c>
      <c r="N432" s="8">
        <f t="shared" ca="1" si="45"/>
        <v>5</v>
      </c>
      <c r="O432" s="8">
        <f t="shared" si="46"/>
        <v>3</v>
      </c>
      <c r="P432">
        <f t="shared" si="47"/>
        <v>2</v>
      </c>
      <c r="Q432" s="8">
        <f t="shared" ca="1" si="48"/>
        <v>10</v>
      </c>
    </row>
    <row r="433" spans="1:17" x14ac:dyDescent="0.25">
      <c r="A433" t="s">
        <v>808</v>
      </c>
      <c r="B433" s="7">
        <v>43518</v>
      </c>
      <c r="C433" t="s">
        <v>82</v>
      </c>
      <c r="D433" t="s">
        <v>19</v>
      </c>
      <c r="E433" t="s">
        <v>20</v>
      </c>
      <c r="F433">
        <v>47</v>
      </c>
      <c r="G433">
        <v>15</v>
      </c>
      <c r="H433">
        <v>5</v>
      </c>
      <c r="I433">
        <f t="shared" si="42"/>
        <v>235</v>
      </c>
      <c r="J433">
        <f t="shared" si="43"/>
        <v>31.914893617021278</v>
      </c>
      <c r="K433" t="s">
        <v>884</v>
      </c>
      <c r="L433" t="s">
        <v>891</v>
      </c>
      <c r="M433">
        <f t="shared" ca="1" si="44"/>
        <v>1079</v>
      </c>
      <c r="N433" s="8">
        <f t="shared" ca="1" si="45"/>
        <v>5</v>
      </c>
      <c r="O433" s="8">
        <f t="shared" si="46"/>
        <v>3</v>
      </c>
      <c r="P433">
        <f t="shared" si="47"/>
        <v>2</v>
      </c>
      <c r="Q433" s="8">
        <f t="shared" ca="1" si="48"/>
        <v>10</v>
      </c>
    </row>
    <row r="434" spans="1:17" x14ac:dyDescent="0.25">
      <c r="A434" t="s">
        <v>809</v>
      </c>
      <c r="B434" s="7">
        <v>43518</v>
      </c>
      <c r="C434" t="s">
        <v>84</v>
      </c>
      <c r="D434" t="s">
        <v>23</v>
      </c>
      <c r="E434" t="s">
        <v>24</v>
      </c>
      <c r="F434">
        <v>1028</v>
      </c>
      <c r="G434">
        <v>237</v>
      </c>
      <c r="H434">
        <v>9</v>
      </c>
      <c r="I434">
        <f t="shared" si="42"/>
        <v>9252</v>
      </c>
      <c r="J434">
        <f t="shared" si="43"/>
        <v>23.054474708171206</v>
      </c>
      <c r="K434" t="s">
        <v>886</v>
      </c>
      <c r="L434" t="s">
        <v>885</v>
      </c>
      <c r="M434">
        <f t="shared" ca="1" si="44"/>
        <v>1079</v>
      </c>
      <c r="N434" s="8">
        <f t="shared" ca="1" si="45"/>
        <v>5</v>
      </c>
      <c r="O434" s="8">
        <f t="shared" si="46"/>
        <v>4</v>
      </c>
      <c r="P434">
        <f t="shared" si="47"/>
        <v>4</v>
      </c>
      <c r="Q434" s="8">
        <f t="shared" ca="1" si="48"/>
        <v>13</v>
      </c>
    </row>
    <row r="435" spans="1:17" x14ac:dyDescent="0.25">
      <c r="A435" t="s">
        <v>810</v>
      </c>
      <c r="B435" s="7">
        <v>43519</v>
      </c>
      <c r="C435" t="s">
        <v>86</v>
      </c>
      <c r="D435" t="s">
        <v>27</v>
      </c>
      <c r="E435" t="s">
        <v>28</v>
      </c>
      <c r="F435">
        <v>425</v>
      </c>
      <c r="G435">
        <v>183</v>
      </c>
      <c r="H435">
        <v>5</v>
      </c>
      <c r="I435">
        <f t="shared" si="42"/>
        <v>2125</v>
      </c>
      <c r="J435">
        <f t="shared" si="43"/>
        <v>43.058823529411768</v>
      </c>
      <c r="K435" t="s">
        <v>886</v>
      </c>
      <c r="L435" t="s">
        <v>885</v>
      </c>
      <c r="M435">
        <f t="shared" ca="1" si="44"/>
        <v>1078</v>
      </c>
      <c r="N435" s="8">
        <f t="shared" ca="1" si="45"/>
        <v>5</v>
      </c>
      <c r="O435" s="8">
        <f t="shared" si="46"/>
        <v>3</v>
      </c>
      <c r="P435">
        <f t="shared" si="47"/>
        <v>4</v>
      </c>
      <c r="Q435" s="8">
        <f t="shared" ca="1" si="48"/>
        <v>12</v>
      </c>
    </row>
    <row r="436" spans="1:17" x14ac:dyDescent="0.25">
      <c r="A436" t="s">
        <v>811</v>
      </c>
      <c r="B436" s="7">
        <v>43519</v>
      </c>
      <c r="C436" t="s">
        <v>88</v>
      </c>
      <c r="D436" t="s">
        <v>31</v>
      </c>
      <c r="E436" t="s">
        <v>32</v>
      </c>
      <c r="F436">
        <v>1180</v>
      </c>
      <c r="G436">
        <v>285</v>
      </c>
      <c r="H436">
        <v>17</v>
      </c>
      <c r="I436">
        <f t="shared" si="42"/>
        <v>20060</v>
      </c>
      <c r="J436">
        <f t="shared" si="43"/>
        <v>24.152542372881356</v>
      </c>
      <c r="K436" t="s">
        <v>884</v>
      </c>
      <c r="L436" t="s">
        <v>891</v>
      </c>
      <c r="M436">
        <f t="shared" ca="1" si="44"/>
        <v>1078</v>
      </c>
      <c r="N436" s="8">
        <f t="shared" ca="1" si="45"/>
        <v>5</v>
      </c>
      <c r="O436" s="8">
        <f t="shared" si="46"/>
        <v>5</v>
      </c>
      <c r="P436">
        <f t="shared" si="47"/>
        <v>4</v>
      </c>
      <c r="Q436" s="8">
        <f t="shared" ca="1" si="48"/>
        <v>14</v>
      </c>
    </row>
    <row r="437" spans="1:17" x14ac:dyDescent="0.25">
      <c r="A437" t="s">
        <v>812</v>
      </c>
      <c r="B437" s="7">
        <v>43519</v>
      </c>
      <c r="C437" t="s">
        <v>90</v>
      </c>
      <c r="D437" t="s">
        <v>11</v>
      </c>
      <c r="E437" t="s">
        <v>91</v>
      </c>
      <c r="F437">
        <v>341</v>
      </c>
      <c r="G437">
        <v>44</v>
      </c>
      <c r="H437">
        <v>7</v>
      </c>
      <c r="I437">
        <f t="shared" si="42"/>
        <v>2387</v>
      </c>
      <c r="J437">
        <f t="shared" si="43"/>
        <v>12.903225806451612</v>
      </c>
      <c r="K437" t="s">
        <v>882</v>
      </c>
      <c r="L437" t="s">
        <v>897</v>
      </c>
      <c r="M437">
        <f t="shared" ca="1" si="44"/>
        <v>1078</v>
      </c>
      <c r="N437" s="8">
        <f t="shared" ca="1" si="45"/>
        <v>5</v>
      </c>
      <c r="O437" s="8">
        <f t="shared" si="46"/>
        <v>3</v>
      </c>
      <c r="P437">
        <f t="shared" si="47"/>
        <v>3</v>
      </c>
      <c r="Q437" s="8">
        <f t="shared" ca="1" si="48"/>
        <v>11</v>
      </c>
    </row>
    <row r="438" spans="1:17" x14ac:dyDescent="0.25">
      <c r="A438" t="s">
        <v>813</v>
      </c>
      <c r="B438" s="7">
        <v>43519</v>
      </c>
      <c r="C438" t="s">
        <v>93</v>
      </c>
      <c r="D438" t="s">
        <v>15</v>
      </c>
      <c r="E438" t="s">
        <v>94</v>
      </c>
      <c r="F438">
        <v>171</v>
      </c>
      <c r="G438">
        <v>68</v>
      </c>
      <c r="H438">
        <v>7</v>
      </c>
      <c r="I438">
        <f t="shared" si="42"/>
        <v>1197</v>
      </c>
      <c r="J438">
        <f t="shared" si="43"/>
        <v>39.76608187134503</v>
      </c>
      <c r="K438" t="s">
        <v>884</v>
      </c>
      <c r="L438" t="s">
        <v>890</v>
      </c>
      <c r="M438">
        <f t="shared" ca="1" si="44"/>
        <v>1078</v>
      </c>
      <c r="N438" s="8">
        <f t="shared" ca="1" si="45"/>
        <v>5</v>
      </c>
      <c r="O438" s="8">
        <f t="shared" si="46"/>
        <v>3</v>
      </c>
      <c r="P438">
        <f t="shared" si="47"/>
        <v>3</v>
      </c>
      <c r="Q438" s="8">
        <f t="shared" ca="1" si="48"/>
        <v>11</v>
      </c>
    </row>
    <row r="439" spans="1:17" x14ac:dyDescent="0.25">
      <c r="A439" t="s">
        <v>814</v>
      </c>
      <c r="B439" s="7">
        <v>43520</v>
      </c>
      <c r="C439" t="s">
        <v>96</v>
      </c>
      <c r="D439" t="s">
        <v>43</v>
      </c>
      <c r="E439" t="s">
        <v>44</v>
      </c>
      <c r="F439">
        <v>253</v>
      </c>
      <c r="G439">
        <v>100</v>
      </c>
      <c r="H439">
        <v>8</v>
      </c>
      <c r="I439">
        <f t="shared" si="42"/>
        <v>2024</v>
      </c>
      <c r="J439">
        <f t="shared" si="43"/>
        <v>39.525691699604742</v>
      </c>
      <c r="K439" t="s">
        <v>884</v>
      </c>
      <c r="L439" t="s">
        <v>892</v>
      </c>
      <c r="M439">
        <f t="shared" ca="1" si="44"/>
        <v>1077</v>
      </c>
      <c r="N439" s="8">
        <f t="shared" ca="1" si="45"/>
        <v>5</v>
      </c>
      <c r="O439" s="8">
        <f t="shared" si="46"/>
        <v>3</v>
      </c>
      <c r="P439">
        <f t="shared" si="47"/>
        <v>3</v>
      </c>
      <c r="Q439" s="8">
        <f t="shared" ca="1" si="48"/>
        <v>11</v>
      </c>
    </row>
    <row r="440" spans="1:17" x14ac:dyDescent="0.25">
      <c r="A440" t="s">
        <v>815</v>
      </c>
      <c r="B440" s="7">
        <v>43521</v>
      </c>
      <c r="C440" t="s">
        <v>98</v>
      </c>
      <c r="D440" t="s">
        <v>47</v>
      </c>
      <c r="E440" t="s">
        <v>48</v>
      </c>
      <c r="F440">
        <v>83</v>
      </c>
      <c r="G440">
        <v>34</v>
      </c>
      <c r="H440">
        <v>5</v>
      </c>
      <c r="I440">
        <f t="shared" si="42"/>
        <v>415</v>
      </c>
      <c r="J440">
        <f t="shared" si="43"/>
        <v>40.963855421686745</v>
      </c>
      <c r="K440" t="s">
        <v>884</v>
      </c>
      <c r="L440" t="s">
        <v>895</v>
      </c>
      <c r="M440">
        <f t="shared" ca="1" si="44"/>
        <v>1076</v>
      </c>
      <c r="N440" s="8">
        <f t="shared" ca="1" si="45"/>
        <v>5</v>
      </c>
      <c r="O440" s="8">
        <f t="shared" si="46"/>
        <v>3</v>
      </c>
      <c r="P440">
        <f t="shared" si="47"/>
        <v>2</v>
      </c>
      <c r="Q440" s="8">
        <f t="shared" ca="1" si="48"/>
        <v>10</v>
      </c>
    </row>
    <row r="441" spans="1:17" x14ac:dyDescent="0.25">
      <c r="A441" t="s">
        <v>816</v>
      </c>
      <c r="B441" s="7">
        <v>43522</v>
      </c>
      <c r="C441" t="s">
        <v>100</v>
      </c>
      <c r="D441" t="s">
        <v>51</v>
      </c>
      <c r="E441" t="s">
        <v>52</v>
      </c>
      <c r="F441">
        <v>984</v>
      </c>
      <c r="G441">
        <v>126</v>
      </c>
      <c r="H441">
        <v>9</v>
      </c>
      <c r="I441">
        <f t="shared" si="42"/>
        <v>8856</v>
      </c>
      <c r="J441">
        <f t="shared" si="43"/>
        <v>12.804878048780488</v>
      </c>
      <c r="K441" t="s">
        <v>884</v>
      </c>
      <c r="L441" t="s">
        <v>890</v>
      </c>
      <c r="M441">
        <f t="shared" ca="1" si="44"/>
        <v>1075</v>
      </c>
      <c r="N441" s="8">
        <f t="shared" ca="1" si="45"/>
        <v>5</v>
      </c>
      <c r="O441" s="8">
        <f t="shared" si="46"/>
        <v>4</v>
      </c>
      <c r="P441">
        <f t="shared" si="47"/>
        <v>4</v>
      </c>
      <c r="Q441" s="8">
        <f t="shared" ca="1" si="48"/>
        <v>13</v>
      </c>
    </row>
    <row r="442" spans="1:17" x14ac:dyDescent="0.25">
      <c r="A442" t="s">
        <v>817</v>
      </c>
      <c r="B442" s="7">
        <v>43523</v>
      </c>
      <c r="C442" t="s">
        <v>102</v>
      </c>
      <c r="D442" t="s">
        <v>55</v>
      </c>
      <c r="E442" t="s">
        <v>52</v>
      </c>
      <c r="F442">
        <v>176</v>
      </c>
      <c r="G442">
        <v>-28</v>
      </c>
      <c r="H442">
        <v>5</v>
      </c>
      <c r="I442">
        <f t="shared" si="42"/>
        <v>880</v>
      </c>
      <c r="J442">
        <f t="shared" si="43"/>
        <v>15.909090909090908</v>
      </c>
      <c r="K442" t="s">
        <v>882</v>
      </c>
      <c r="L442" t="s">
        <v>897</v>
      </c>
      <c r="M442">
        <f t="shared" ca="1" si="44"/>
        <v>1074</v>
      </c>
      <c r="N442" s="8">
        <f t="shared" ca="1" si="45"/>
        <v>5</v>
      </c>
      <c r="O442" s="8">
        <f t="shared" si="46"/>
        <v>3</v>
      </c>
      <c r="P442">
        <f t="shared" si="47"/>
        <v>3</v>
      </c>
      <c r="Q442" s="8">
        <f t="shared" ca="1" si="48"/>
        <v>11</v>
      </c>
    </row>
    <row r="443" spans="1:17" x14ac:dyDescent="0.25">
      <c r="A443" t="s">
        <v>818</v>
      </c>
      <c r="B443" s="7">
        <v>43524</v>
      </c>
      <c r="C443" t="s">
        <v>104</v>
      </c>
      <c r="D443" t="s">
        <v>58</v>
      </c>
      <c r="E443" t="s">
        <v>59</v>
      </c>
      <c r="F443">
        <v>36</v>
      </c>
      <c r="G443">
        <v>15</v>
      </c>
      <c r="H443">
        <v>3</v>
      </c>
      <c r="I443">
        <f t="shared" si="42"/>
        <v>108</v>
      </c>
      <c r="J443">
        <f t="shared" si="43"/>
        <v>41.666666666666671</v>
      </c>
      <c r="K443" t="s">
        <v>884</v>
      </c>
      <c r="L443" t="s">
        <v>890</v>
      </c>
      <c r="M443">
        <f t="shared" ca="1" si="44"/>
        <v>1071</v>
      </c>
      <c r="N443" s="8">
        <f t="shared" ca="1" si="45"/>
        <v>5</v>
      </c>
      <c r="O443" s="8">
        <f t="shared" si="46"/>
        <v>2</v>
      </c>
      <c r="P443">
        <f t="shared" si="47"/>
        <v>2</v>
      </c>
      <c r="Q443" s="8">
        <f t="shared" ca="1" si="48"/>
        <v>9</v>
      </c>
    </row>
    <row r="444" spans="1:17" x14ac:dyDescent="0.25">
      <c r="A444" t="s">
        <v>819</v>
      </c>
      <c r="B444" s="7">
        <v>43525</v>
      </c>
      <c r="C444" t="s">
        <v>106</v>
      </c>
      <c r="D444" t="s">
        <v>62</v>
      </c>
      <c r="E444" t="s">
        <v>63</v>
      </c>
      <c r="F444">
        <v>478</v>
      </c>
      <c r="G444">
        <v>143</v>
      </c>
      <c r="H444">
        <v>25</v>
      </c>
      <c r="I444">
        <f t="shared" si="42"/>
        <v>11950</v>
      </c>
      <c r="J444">
        <f t="shared" si="43"/>
        <v>29.916317991631797</v>
      </c>
      <c r="K444" t="s">
        <v>884</v>
      </c>
      <c r="L444" t="s">
        <v>890</v>
      </c>
      <c r="M444">
        <f t="shared" ca="1" si="44"/>
        <v>1070</v>
      </c>
      <c r="N444" s="8">
        <f t="shared" ca="1" si="45"/>
        <v>5</v>
      </c>
      <c r="O444" s="8">
        <f t="shared" si="46"/>
        <v>5</v>
      </c>
      <c r="P444">
        <f t="shared" si="47"/>
        <v>4</v>
      </c>
      <c r="Q444" s="8">
        <f t="shared" ca="1" si="48"/>
        <v>14</v>
      </c>
    </row>
    <row r="445" spans="1:17" x14ac:dyDescent="0.25">
      <c r="A445" t="s">
        <v>820</v>
      </c>
      <c r="B445" s="7">
        <v>43526</v>
      </c>
      <c r="C445" t="s">
        <v>108</v>
      </c>
      <c r="D445" t="s">
        <v>66</v>
      </c>
      <c r="E445" t="s">
        <v>66</v>
      </c>
      <c r="F445">
        <v>28</v>
      </c>
      <c r="G445">
        <v>10</v>
      </c>
      <c r="H445">
        <v>3</v>
      </c>
      <c r="I445">
        <f t="shared" si="42"/>
        <v>84</v>
      </c>
      <c r="J445">
        <f t="shared" si="43"/>
        <v>35.714285714285715</v>
      </c>
      <c r="K445" t="s">
        <v>884</v>
      </c>
      <c r="L445" t="s">
        <v>883</v>
      </c>
      <c r="M445">
        <f t="shared" ca="1" si="44"/>
        <v>1069</v>
      </c>
      <c r="N445" s="8">
        <f t="shared" ca="1" si="45"/>
        <v>5</v>
      </c>
      <c r="O445" s="8">
        <f t="shared" si="46"/>
        <v>2</v>
      </c>
      <c r="P445">
        <f t="shared" si="47"/>
        <v>2</v>
      </c>
      <c r="Q445" s="8">
        <f t="shared" ca="1" si="48"/>
        <v>9</v>
      </c>
    </row>
    <row r="446" spans="1:17" x14ac:dyDescent="0.25">
      <c r="A446" t="s">
        <v>821</v>
      </c>
      <c r="B446" s="7">
        <v>43527</v>
      </c>
      <c r="C446" t="s">
        <v>110</v>
      </c>
      <c r="D446" t="s">
        <v>69</v>
      </c>
      <c r="E446" t="s">
        <v>70</v>
      </c>
      <c r="F446">
        <v>884</v>
      </c>
      <c r="G446">
        <v>157</v>
      </c>
      <c r="H446">
        <v>15</v>
      </c>
      <c r="I446">
        <f t="shared" si="42"/>
        <v>13260</v>
      </c>
      <c r="J446">
        <f t="shared" si="43"/>
        <v>17.760180995475114</v>
      </c>
      <c r="K446" t="s">
        <v>882</v>
      </c>
      <c r="L446" t="s">
        <v>897</v>
      </c>
      <c r="M446">
        <f t="shared" ca="1" si="44"/>
        <v>1068</v>
      </c>
      <c r="N446" s="8">
        <f t="shared" ca="1" si="45"/>
        <v>5</v>
      </c>
      <c r="O446" s="8">
        <f t="shared" si="46"/>
        <v>4</v>
      </c>
      <c r="P446">
        <f t="shared" si="47"/>
        <v>4</v>
      </c>
      <c r="Q446" s="8">
        <f t="shared" ca="1" si="48"/>
        <v>13</v>
      </c>
    </row>
    <row r="447" spans="1:17" x14ac:dyDescent="0.25">
      <c r="A447" t="s">
        <v>822</v>
      </c>
      <c r="B447" s="7">
        <v>43528</v>
      </c>
      <c r="C447" t="s">
        <v>112</v>
      </c>
      <c r="D447" t="s">
        <v>11</v>
      </c>
      <c r="E447" t="s">
        <v>91</v>
      </c>
      <c r="F447">
        <v>32</v>
      </c>
      <c r="G447">
        <v>3</v>
      </c>
      <c r="H447">
        <v>8</v>
      </c>
      <c r="I447">
        <f t="shared" si="42"/>
        <v>256</v>
      </c>
      <c r="J447">
        <f t="shared" si="43"/>
        <v>9.375</v>
      </c>
      <c r="K447" t="s">
        <v>884</v>
      </c>
      <c r="L447" t="s">
        <v>887</v>
      </c>
      <c r="M447">
        <f t="shared" ca="1" si="44"/>
        <v>1067</v>
      </c>
      <c r="N447" s="8">
        <f t="shared" ca="1" si="45"/>
        <v>5</v>
      </c>
      <c r="O447" s="8">
        <f t="shared" si="46"/>
        <v>3</v>
      </c>
      <c r="P447">
        <f t="shared" si="47"/>
        <v>2</v>
      </c>
      <c r="Q447" s="8">
        <f t="shared" ca="1" si="48"/>
        <v>10</v>
      </c>
    </row>
    <row r="448" spans="1:17" x14ac:dyDescent="0.25">
      <c r="A448" t="s">
        <v>823</v>
      </c>
      <c r="B448" s="7">
        <v>43528</v>
      </c>
      <c r="C448" t="s">
        <v>114</v>
      </c>
      <c r="D448" t="s">
        <v>15</v>
      </c>
      <c r="E448" t="s">
        <v>94</v>
      </c>
      <c r="F448">
        <v>55</v>
      </c>
      <c r="G448">
        <v>12</v>
      </c>
      <c r="H448">
        <v>5</v>
      </c>
      <c r="I448">
        <f t="shared" si="42"/>
        <v>275</v>
      </c>
      <c r="J448">
        <f t="shared" si="43"/>
        <v>21.818181818181817</v>
      </c>
      <c r="K448" t="s">
        <v>884</v>
      </c>
      <c r="L448" t="s">
        <v>883</v>
      </c>
      <c r="M448">
        <f t="shared" ca="1" si="44"/>
        <v>1067</v>
      </c>
      <c r="N448" s="8">
        <f t="shared" ca="1" si="45"/>
        <v>5</v>
      </c>
      <c r="O448" s="8">
        <f t="shared" si="46"/>
        <v>3</v>
      </c>
      <c r="P448">
        <f t="shared" si="47"/>
        <v>2</v>
      </c>
      <c r="Q448" s="8">
        <f t="shared" ca="1" si="48"/>
        <v>10</v>
      </c>
    </row>
    <row r="449" spans="1:17" x14ac:dyDescent="0.25">
      <c r="A449" t="s">
        <v>824</v>
      </c>
      <c r="B449" s="7">
        <v>43528</v>
      </c>
      <c r="C449" t="s">
        <v>116</v>
      </c>
      <c r="D449" t="s">
        <v>11</v>
      </c>
      <c r="E449" t="s">
        <v>12</v>
      </c>
      <c r="F449">
        <v>3129</v>
      </c>
      <c r="G449">
        <v>505</v>
      </c>
      <c r="H449">
        <v>17</v>
      </c>
      <c r="I449">
        <f t="shared" si="42"/>
        <v>53193</v>
      </c>
      <c r="J449">
        <f t="shared" si="43"/>
        <v>16.139341642697346</v>
      </c>
      <c r="K449" t="s">
        <v>886</v>
      </c>
      <c r="L449" t="s">
        <v>885</v>
      </c>
      <c r="M449">
        <f t="shared" ca="1" si="44"/>
        <v>1067</v>
      </c>
      <c r="N449" s="8">
        <f t="shared" ca="1" si="45"/>
        <v>5</v>
      </c>
      <c r="O449" s="8">
        <f t="shared" si="46"/>
        <v>5</v>
      </c>
      <c r="P449">
        <f t="shared" si="47"/>
        <v>5</v>
      </c>
      <c r="Q449" s="8">
        <f t="shared" ca="1" si="48"/>
        <v>15</v>
      </c>
    </row>
    <row r="450" spans="1:17" x14ac:dyDescent="0.25">
      <c r="A450" t="s">
        <v>825</v>
      </c>
      <c r="B450" s="7">
        <v>43529</v>
      </c>
      <c r="C450" t="s">
        <v>118</v>
      </c>
      <c r="D450" t="s">
        <v>15</v>
      </c>
      <c r="E450" t="s">
        <v>16</v>
      </c>
      <c r="F450">
        <v>100</v>
      </c>
      <c r="G450">
        <v>28</v>
      </c>
      <c r="H450">
        <v>2</v>
      </c>
      <c r="I450">
        <f t="shared" si="42"/>
        <v>200</v>
      </c>
      <c r="J450">
        <f t="shared" si="43"/>
        <v>28.000000000000004</v>
      </c>
      <c r="K450" t="s">
        <v>884</v>
      </c>
      <c r="L450" t="s">
        <v>887</v>
      </c>
      <c r="M450">
        <f t="shared" ca="1" si="44"/>
        <v>1066</v>
      </c>
      <c r="N450" s="8">
        <f t="shared" ca="1" si="45"/>
        <v>5</v>
      </c>
      <c r="O450" s="8">
        <f t="shared" si="46"/>
        <v>2</v>
      </c>
      <c r="P450">
        <f t="shared" si="47"/>
        <v>2</v>
      </c>
      <c r="Q450" s="8">
        <f t="shared" ca="1" si="48"/>
        <v>9</v>
      </c>
    </row>
    <row r="451" spans="1:17" x14ac:dyDescent="0.25">
      <c r="A451" t="s">
        <v>826</v>
      </c>
      <c r="B451" s="7">
        <v>43530</v>
      </c>
      <c r="C451" t="s">
        <v>120</v>
      </c>
      <c r="D451" t="s">
        <v>19</v>
      </c>
      <c r="E451" t="s">
        <v>20</v>
      </c>
      <c r="F451">
        <v>1962</v>
      </c>
      <c r="G451">
        <v>440</v>
      </c>
      <c r="H451">
        <v>33</v>
      </c>
      <c r="I451">
        <f t="shared" ref="I451:I501" si="49">F451*H451</f>
        <v>64746</v>
      </c>
      <c r="J451">
        <f t="shared" ref="J451:J501" si="50">ABS((G451/F451)*100)</f>
        <v>22.426095820591232</v>
      </c>
      <c r="K451" t="s">
        <v>884</v>
      </c>
      <c r="L451" t="s">
        <v>892</v>
      </c>
      <c r="M451">
        <f t="shared" ref="M451:M501" ca="1" si="51">DAYS360(B451,TODAY())</f>
        <v>1065</v>
      </c>
      <c r="N451" s="8">
        <f t="shared" ref="N451:N501" ca="1" si="52">IF(M451&lt;=$S$7,5,IF(M451&lt;=$S$8,4,IF(M451&lt;=$S$9,3,IF(M451&lt;=$S$10,2,1))))</f>
        <v>5</v>
      </c>
      <c r="O451" s="8">
        <f t="shared" ref="O451:O501" si="53">IF(H451&lt;=$T$7,2,IF(H451&lt;=$T$8,3,IF(H451&lt;=$T$9,4,IF(H451&gt;$T$9,5,1))))</f>
        <v>5</v>
      </c>
      <c r="P451">
        <f t="shared" ref="P451:P501" si="54">IF(F451&lt;=$U$6,1,IF(F451&lt;=$U$7,2,IF(F451&lt;=$U$8,3,IF(F451&lt;=$U$9,4,IF(F451&gt;$U$9,5,1)))))</f>
        <v>5</v>
      </c>
      <c r="Q451" s="8">
        <f t="shared" ref="Q451:Q501" ca="1" si="55">N451+O451+P451</f>
        <v>15</v>
      </c>
    </row>
    <row r="452" spans="1:17" x14ac:dyDescent="0.25">
      <c r="A452" t="s">
        <v>827</v>
      </c>
      <c r="B452" s="7">
        <v>43531</v>
      </c>
      <c r="C452" t="s">
        <v>122</v>
      </c>
      <c r="D452" t="s">
        <v>23</v>
      </c>
      <c r="E452" t="s">
        <v>24</v>
      </c>
      <c r="F452">
        <v>4719</v>
      </c>
      <c r="G452">
        <v>906</v>
      </c>
      <c r="H452">
        <v>49</v>
      </c>
      <c r="I452">
        <f t="shared" si="49"/>
        <v>231231</v>
      </c>
      <c r="J452">
        <f t="shared" si="50"/>
        <v>19.198982835346474</v>
      </c>
      <c r="K452" t="s">
        <v>884</v>
      </c>
      <c r="L452" t="s">
        <v>892</v>
      </c>
      <c r="M452">
        <f t="shared" ca="1" si="51"/>
        <v>1064</v>
      </c>
      <c r="N452" s="8">
        <f t="shared" ca="1" si="52"/>
        <v>5</v>
      </c>
      <c r="O452" s="8">
        <f t="shared" si="53"/>
        <v>5</v>
      </c>
      <c r="P452">
        <f t="shared" si="54"/>
        <v>5</v>
      </c>
      <c r="Q452" s="8">
        <f t="shared" ca="1" si="55"/>
        <v>15</v>
      </c>
    </row>
    <row r="453" spans="1:17" x14ac:dyDescent="0.25">
      <c r="A453" t="s">
        <v>828</v>
      </c>
      <c r="B453" s="7">
        <v>43532</v>
      </c>
      <c r="C453" t="s">
        <v>124</v>
      </c>
      <c r="D453" t="s">
        <v>27</v>
      </c>
      <c r="E453" t="s">
        <v>28</v>
      </c>
      <c r="F453">
        <v>1286</v>
      </c>
      <c r="G453">
        <v>245</v>
      </c>
      <c r="H453">
        <v>23</v>
      </c>
      <c r="I453">
        <f t="shared" si="49"/>
        <v>29578</v>
      </c>
      <c r="J453">
        <f t="shared" si="50"/>
        <v>19.051321928460339</v>
      </c>
      <c r="K453" t="s">
        <v>884</v>
      </c>
      <c r="L453" t="s">
        <v>889</v>
      </c>
      <c r="M453">
        <f t="shared" ca="1" si="51"/>
        <v>1063</v>
      </c>
      <c r="N453" s="8">
        <f t="shared" ca="1" si="52"/>
        <v>5</v>
      </c>
      <c r="O453" s="8">
        <f t="shared" si="53"/>
        <v>5</v>
      </c>
      <c r="P453">
        <f t="shared" si="54"/>
        <v>5</v>
      </c>
      <c r="Q453" s="8">
        <f t="shared" ca="1" si="55"/>
        <v>15</v>
      </c>
    </row>
    <row r="454" spans="1:17" x14ac:dyDescent="0.25">
      <c r="A454" t="s">
        <v>829</v>
      </c>
      <c r="B454" s="7">
        <v>43533</v>
      </c>
      <c r="C454" t="s">
        <v>126</v>
      </c>
      <c r="D454" t="s">
        <v>31</v>
      </c>
      <c r="E454" t="s">
        <v>32</v>
      </c>
      <c r="F454">
        <v>1769</v>
      </c>
      <c r="G454">
        <v>454</v>
      </c>
      <c r="H454">
        <v>30</v>
      </c>
      <c r="I454">
        <f t="shared" si="49"/>
        <v>53070</v>
      </c>
      <c r="J454">
        <f t="shared" si="50"/>
        <v>25.664217071791974</v>
      </c>
      <c r="K454" t="s">
        <v>884</v>
      </c>
      <c r="L454" t="s">
        <v>883</v>
      </c>
      <c r="M454">
        <f t="shared" ca="1" si="51"/>
        <v>1062</v>
      </c>
      <c r="N454" s="8">
        <f t="shared" ca="1" si="52"/>
        <v>5</v>
      </c>
      <c r="O454" s="8">
        <f t="shared" si="53"/>
        <v>5</v>
      </c>
      <c r="P454">
        <f t="shared" si="54"/>
        <v>5</v>
      </c>
      <c r="Q454" s="8">
        <f t="shared" ca="1" si="55"/>
        <v>15</v>
      </c>
    </row>
    <row r="455" spans="1:17" x14ac:dyDescent="0.25">
      <c r="A455" t="s">
        <v>830</v>
      </c>
      <c r="B455" s="7">
        <v>43534</v>
      </c>
      <c r="C455" t="s">
        <v>128</v>
      </c>
      <c r="D455" t="s">
        <v>11</v>
      </c>
      <c r="E455" t="s">
        <v>91</v>
      </c>
      <c r="F455">
        <v>1553</v>
      </c>
      <c r="G455">
        <v>402</v>
      </c>
      <c r="H455">
        <v>25</v>
      </c>
      <c r="I455">
        <f t="shared" si="49"/>
        <v>38825</v>
      </c>
      <c r="J455">
        <f t="shared" si="50"/>
        <v>25.885383129426913</v>
      </c>
      <c r="K455" t="s">
        <v>884</v>
      </c>
      <c r="L455" t="s">
        <v>887</v>
      </c>
      <c r="M455">
        <f t="shared" ca="1" si="51"/>
        <v>1061</v>
      </c>
      <c r="N455" s="8">
        <f t="shared" ca="1" si="52"/>
        <v>5</v>
      </c>
      <c r="O455" s="8">
        <f t="shared" si="53"/>
        <v>5</v>
      </c>
      <c r="P455">
        <f t="shared" si="54"/>
        <v>5</v>
      </c>
      <c r="Q455" s="8">
        <f t="shared" ca="1" si="55"/>
        <v>15</v>
      </c>
    </row>
    <row r="456" spans="1:17" x14ac:dyDescent="0.25">
      <c r="A456" t="s">
        <v>831</v>
      </c>
      <c r="B456" s="7">
        <v>43534</v>
      </c>
      <c r="C456" t="s">
        <v>130</v>
      </c>
      <c r="D456" t="s">
        <v>15</v>
      </c>
      <c r="E456" t="s">
        <v>94</v>
      </c>
      <c r="F456">
        <v>8502</v>
      </c>
      <c r="G456">
        <v>683</v>
      </c>
      <c r="H456">
        <v>57</v>
      </c>
      <c r="I456">
        <f t="shared" si="49"/>
        <v>484614</v>
      </c>
      <c r="J456">
        <f t="shared" si="50"/>
        <v>8.0334039049635368</v>
      </c>
      <c r="K456" t="s">
        <v>884</v>
      </c>
      <c r="L456" t="s">
        <v>890</v>
      </c>
      <c r="M456">
        <f t="shared" ca="1" si="51"/>
        <v>1061</v>
      </c>
      <c r="N456" s="8">
        <f t="shared" ca="1" si="52"/>
        <v>5</v>
      </c>
      <c r="O456" s="8">
        <f t="shared" si="53"/>
        <v>5</v>
      </c>
      <c r="P456">
        <f t="shared" si="54"/>
        <v>5</v>
      </c>
      <c r="Q456" s="8">
        <f t="shared" ca="1" si="55"/>
        <v>15</v>
      </c>
    </row>
    <row r="457" spans="1:17" x14ac:dyDescent="0.25">
      <c r="A457" t="s">
        <v>832</v>
      </c>
      <c r="B457" s="7">
        <v>43534</v>
      </c>
      <c r="C457" t="s">
        <v>132</v>
      </c>
      <c r="D457" t="s">
        <v>43</v>
      </c>
      <c r="E457" t="s">
        <v>44</v>
      </c>
      <c r="F457">
        <v>1770</v>
      </c>
      <c r="G457">
        <v>225</v>
      </c>
      <c r="H457">
        <v>39</v>
      </c>
      <c r="I457">
        <f t="shared" si="49"/>
        <v>69030</v>
      </c>
      <c r="J457">
        <f t="shared" si="50"/>
        <v>12.711864406779661</v>
      </c>
      <c r="K457" t="s">
        <v>884</v>
      </c>
      <c r="L457" t="s">
        <v>890</v>
      </c>
      <c r="M457">
        <f t="shared" ca="1" si="51"/>
        <v>1061</v>
      </c>
      <c r="N457" s="8">
        <f t="shared" ca="1" si="52"/>
        <v>5</v>
      </c>
      <c r="O457" s="8">
        <f t="shared" si="53"/>
        <v>5</v>
      </c>
      <c r="P457">
        <f t="shared" si="54"/>
        <v>5</v>
      </c>
      <c r="Q457" s="8">
        <f t="shared" ca="1" si="55"/>
        <v>15</v>
      </c>
    </row>
    <row r="458" spans="1:17" x14ac:dyDescent="0.25">
      <c r="A458" t="s">
        <v>833</v>
      </c>
      <c r="B458" s="7">
        <v>43534</v>
      </c>
      <c r="C458" t="s">
        <v>134</v>
      </c>
      <c r="D458" t="s">
        <v>47</v>
      </c>
      <c r="E458" t="s">
        <v>48</v>
      </c>
      <c r="F458">
        <v>1673</v>
      </c>
      <c r="G458">
        <v>404</v>
      </c>
      <c r="H458">
        <v>14</v>
      </c>
      <c r="I458">
        <f t="shared" si="49"/>
        <v>23422</v>
      </c>
      <c r="J458">
        <f t="shared" si="50"/>
        <v>24.148236700537957</v>
      </c>
      <c r="K458" t="s">
        <v>886</v>
      </c>
      <c r="L458" t="s">
        <v>896</v>
      </c>
      <c r="M458">
        <f t="shared" ca="1" si="51"/>
        <v>1061</v>
      </c>
      <c r="N458" s="8">
        <f t="shared" ca="1" si="52"/>
        <v>5</v>
      </c>
      <c r="O458" s="8">
        <f t="shared" si="53"/>
        <v>4</v>
      </c>
      <c r="P458">
        <f t="shared" si="54"/>
        <v>5</v>
      </c>
      <c r="Q458" s="8">
        <f t="shared" ca="1" si="55"/>
        <v>14</v>
      </c>
    </row>
    <row r="459" spans="1:17" x14ac:dyDescent="0.25">
      <c r="A459" t="s">
        <v>834</v>
      </c>
      <c r="B459" s="7">
        <v>43535</v>
      </c>
      <c r="C459" t="s">
        <v>136</v>
      </c>
      <c r="D459" t="s">
        <v>51</v>
      </c>
      <c r="E459" t="s">
        <v>52</v>
      </c>
      <c r="F459">
        <v>212</v>
      </c>
      <c r="G459">
        <v>97</v>
      </c>
      <c r="H459">
        <v>7</v>
      </c>
      <c r="I459">
        <f t="shared" si="49"/>
        <v>1484</v>
      </c>
      <c r="J459">
        <f t="shared" si="50"/>
        <v>45.754716981132077</v>
      </c>
      <c r="K459" t="s">
        <v>884</v>
      </c>
      <c r="L459" t="s">
        <v>887</v>
      </c>
      <c r="M459">
        <f t="shared" ca="1" si="51"/>
        <v>1060</v>
      </c>
      <c r="N459" s="8">
        <f t="shared" ca="1" si="52"/>
        <v>5</v>
      </c>
      <c r="O459" s="8">
        <f t="shared" si="53"/>
        <v>3</v>
      </c>
      <c r="P459">
        <f t="shared" si="54"/>
        <v>3</v>
      </c>
      <c r="Q459" s="8">
        <f t="shared" ca="1" si="55"/>
        <v>11</v>
      </c>
    </row>
    <row r="460" spans="1:17" x14ac:dyDescent="0.25">
      <c r="A460" t="s">
        <v>835</v>
      </c>
      <c r="B460" s="7">
        <v>43536</v>
      </c>
      <c r="C460" t="s">
        <v>138</v>
      </c>
      <c r="D460" t="s">
        <v>55</v>
      </c>
      <c r="E460" t="s">
        <v>52</v>
      </c>
      <c r="F460">
        <v>20</v>
      </c>
      <c r="G460">
        <v>6</v>
      </c>
      <c r="H460">
        <v>1</v>
      </c>
      <c r="I460">
        <f t="shared" si="49"/>
        <v>20</v>
      </c>
      <c r="J460">
        <f t="shared" si="50"/>
        <v>30</v>
      </c>
      <c r="K460" t="s">
        <v>884</v>
      </c>
      <c r="L460" t="s">
        <v>892</v>
      </c>
      <c r="M460">
        <f t="shared" ca="1" si="51"/>
        <v>1059</v>
      </c>
      <c r="N460" s="8">
        <f t="shared" ca="1" si="52"/>
        <v>5</v>
      </c>
      <c r="O460" s="8">
        <f t="shared" si="53"/>
        <v>2</v>
      </c>
      <c r="P460">
        <f t="shared" si="54"/>
        <v>2</v>
      </c>
      <c r="Q460" s="8">
        <f t="shared" ca="1" si="55"/>
        <v>9</v>
      </c>
    </row>
    <row r="461" spans="1:17" x14ac:dyDescent="0.25">
      <c r="A461" t="s">
        <v>836</v>
      </c>
      <c r="B461" s="7">
        <v>43537</v>
      </c>
      <c r="C461" t="s">
        <v>140</v>
      </c>
      <c r="D461" t="s">
        <v>11</v>
      </c>
      <c r="E461" t="s">
        <v>91</v>
      </c>
      <c r="F461">
        <v>382</v>
      </c>
      <c r="G461">
        <v>68</v>
      </c>
      <c r="H461">
        <v>3</v>
      </c>
      <c r="I461">
        <f t="shared" si="49"/>
        <v>1146</v>
      </c>
      <c r="J461">
        <f t="shared" si="50"/>
        <v>17.801047120418847</v>
      </c>
      <c r="K461" t="s">
        <v>884</v>
      </c>
      <c r="L461" t="s">
        <v>891</v>
      </c>
      <c r="M461">
        <f t="shared" ca="1" si="51"/>
        <v>1058</v>
      </c>
      <c r="N461" s="8">
        <f t="shared" ca="1" si="52"/>
        <v>5</v>
      </c>
      <c r="O461" s="8">
        <f t="shared" si="53"/>
        <v>2</v>
      </c>
      <c r="P461">
        <f t="shared" si="54"/>
        <v>3</v>
      </c>
      <c r="Q461" s="8">
        <f t="shared" ca="1" si="55"/>
        <v>10</v>
      </c>
    </row>
    <row r="462" spans="1:17" x14ac:dyDescent="0.25">
      <c r="A462" t="s">
        <v>837</v>
      </c>
      <c r="B462" s="7">
        <v>43538</v>
      </c>
      <c r="C462" t="s">
        <v>142</v>
      </c>
      <c r="D462" t="s">
        <v>15</v>
      </c>
      <c r="E462" t="s">
        <v>94</v>
      </c>
      <c r="F462">
        <v>2457</v>
      </c>
      <c r="G462">
        <v>387</v>
      </c>
      <c r="H462">
        <v>15</v>
      </c>
      <c r="I462">
        <f t="shared" si="49"/>
        <v>36855</v>
      </c>
      <c r="J462">
        <f t="shared" si="50"/>
        <v>15.75091575091575</v>
      </c>
      <c r="K462" t="s">
        <v>886</v>
      </c>
      <c r="L462" t="s">
        <v>885</v>
      </c>
      <c r="M462">
        <f t="shared" ca="1" si="51"/>
        <v>1057</v>
      </c>
      <c r="N462" s="8">
        <f t="shared" ca="1" si="52"/>
        <v>5</v>
      </c>
      <c r="O462" s="8">
        <f t="shared" si="53"/>
        <v>4</v>
      </c>
      <c r="P462">
        <f t="shared" si="54"/>
        <v>5</v>
      </c>
      <c r="Q462" s="8">
        <f t="shared" ca="1" si="55"/>
        <v>14</v>
      </c>
    </row>
    <row r="463" spans="1:17" x14ac:dyDescent="0.25">
      <c r="A463" t="s">
        <v>838</v>
      </c>
      <c r="B463" s="7">
        <v>43539</v>
      </c>
      <c r="C463" t="s">
        <v>144</v>
      </c>
      <c r="D463" t="s">
        <v>66</v>
      </c>
      <c r="E463" t="s">
        <v>66</v>
      </c>
      <c r="F463">
        <v>107</v>
      </c>
      <c r="G463">
        <v>-59</v>
      </c>
      <c r="H463">
        <v>6</v>
      </c>
      <c r="I463">
        <f t="shared" si="49"/>
        <v>642</v>
      </c>
      <c r="J463">
        <f t="shared" si="50"/>
        <v>55.140186915887845</v>
      </c>
      <c r="K463" t="s">
        <v>884</v>
      </c>
      <c r="L463" t="s">
        <v>890</v>
      </c>
      <c r="M463">
        <f t="shared" ca="1" si="51"/>
        <v>1056</v>
      </c>
      <c r="N463" s="8">
        <f t="shared" ca="1" si="52"/>
        <v>5</v>
      </c>
      <c r="O463" s="8">
        <f t="shared" si="53"/>
        <v>3</v>
      </c>
      <c r="P463">
        <f t="shared" si="54"/>
        <v>2</v>
      </c>
      <c r="Q463" s="8">
        <f t="shared" ca="1" si="55"/>
        <v>10</v>
      </c>
    </row>
    <row r="464" spans="1:17" x14ac:dyDescent="0.25">
      <c r="A464" t="s">
        <v>839</v>
      </c>
      <c r="B464" s="7">
        <v>43539</v>
      </c>
      <c r="C464" t="s">
        <v>146</v>
      </c>
      <c r="D464" t="s">
        <v>69</v>
      </c>
      <c r="E464" t="s">
        <v>70</v>
      </c>
      <c r="F464">
        <v>241</v>
      </c>
      <c r="G464">
        <v>-77</v>
      </c>
      <c r="H464">
        <v>4</v>
      </c>
      <c r="I464">
        <f t="shared" si="49"/>
        <v>964</v>
      </c>
      <c r="J464">
        <f t="shared" si="50"/>
        <v>31.950207468879665</v>
      </c>
      <c r="K464" t="s">
        <v>886</v>
      </c>
      <c r="L464" t="s">
        <v>893</v>
      </c>
      <c r="M464">
        <f t="shared" ca="1" si="51"/>
        <v>1056</v>
      </c>
      <c r="N464" s="8">
        <f t="shared" ca="1" si="52"/>
        <v>5</v>
      </c>
      <c r="O464" s="8">
        <f t="shared" si="53"/>
        <v>3</v>
      </c>
      <c r="P464">
        <f t="shared" si="54"/>
        <v>3</v>
      </c>
      <c r="Q464" s="8">
        <f t="shared" ca="1" si="55"/>
        <v>11</v>
      </c>
    </row>
    <row r="465" spans="1:17" x14ac:dyDescent="0.25">
      <c r="A465" t="s">
        <v>840</v>
      </c>
      <c r="B465" s="7">
        <v>43540</v>
      </c>
      <c r="C465" t="s">
        <v>841</v>
      </c>
      <c r="D465" t="s">
        <v>11</v>
      </c>
      <c r="E465" t="s">
        <v>91</v>
      </c>
      <c r="F465">
        <v>280</v>
      </c>
      <c r="G465">
        <v>43</v>
      </c>
      <c r="H465">
        <v>17</v>
      </c>
      <c r="I465">
        <f t="shared" si="49"/>
        <v>4760</v>
      </c>
      <c r="J465">
        <f t="shared" si="50"/>
        <v>15.357142857142858</v>
      </c>
      <c r="K465" t="s">
        <v>884</v>
      </c>
      <c r="L465" t="s">
        <v>888</v>
      </c>
      <c r="M465">
        <f t="shared" ca="1" si="51"/>
        <v>1055</v>
      </c>
      <c r="N465" s="8">
        <f t="shared" ca="1" si="52"/>
        <v>5</v>
      </c>
      <c r="O465" s="8">
        <f t="shared" si="53"/>
        <v>5</v>
      </c>
      <c r="P465">
        <f t="shared" si="54"/>
        <v>3</v>
      </c>
      <c r="Q465" s="8">
        <f t="shared" ca="1" si="55"/>
        <v>13</v>
      </c>
    </row>
    <row r="466" spans="1:17" x14ac:dyDescent="0.25">
      <c r="A466" t="s">
        <v>842</v>
      </c>
      <c r="B466" s="7">
        <v>43540</v>
      </c>
      <c r="C466" t="s">
        <v>150</v>
      </c>
      <c r="D466" t="s">
        <v>15</v>
      </c>
      <c r="E466" t="s">
        <v>94</v>
      </c>
      <c r="F466">
        <v>146</v>
      </c>
      <c r="G466">
        <v>19</v>
      </c>
      <c r="H466">
        <v>5</v>
      </c>
      <c r="I466">
        <f t="shared" si="49"/>
        <v>730</v>
      </c>
      <c r="J466">
        <f t="shared" si="50"/>
        <v>13.013698630136986</v>
      </c>
      <c r="K466" t="s">
        <v>884</v>
      </c>
      <c r="L466" t="s">
        <v>890</v>
      </c>
      <c r="M466">
        <f t="shared" ca="1" si="51"/>
        <v>1055</v>
      </c>
      <c r="N466" s="8">
        <f t="shared" ca="1" si="52"/>
        <v>5</v>
      </c>
      <c r="O466" s="8">
        <f t="shared" si="53"/>
        <v>3</v>
      </c>
      <c r="P466">
        <f t="shared" si="54"/>
        <v>3</v>
      </c>
      <c r="Q466" s="8">
        <f t="shared" ca="1" si="55"/>
        <v>11</v>
      </c>
    </row>
    <row r="467" spans="1:17" x14ac:dyDescent="0.25">
      <c r="A467" t="s">
        <v>843</v>
      </c>
      <c r="B467" s="7">
        <v>43540</v>
      </c>
      <c r="C467" t="s">
        <v>152</v>
      </c>
      <c r="D467" t="s">
        <v>11</v>
      </c>
      <c r="E467" t="s">
        <v>12</v>
      </c>
      <c r="F467">
        <v>86</v>
      </c>
      <c r="G467">
        <v>22</v>
      </c>
      <c r="H467">
        <v>2</v>
      </c>
      <c r="I467">
        <f t="shared" si="49"/>
        <v>172</v>
      </c>
      <c r="J467">
        <f t="shared" si="50"/>
        <v>25.581395348837212</v>
      </c>
      <c r="K467" t="s">
        <v>884</v>
      </c>
      <c r="L467" t="s">
        <v>891</v>
      </c>
      <c r="M467">
        <f t="shared" ca="1" si="51"/>
        <v>1055</v>
      </c>
      <c r="N467" s="8">
        <f t="shared" ca="1" si="52"/>
        <v>5</v>
      </c>
      <c r="O467" s="8">
        <f t="shared" si="53"/>
        <v>2</v>
      </c>
      <c r="P467">
        <f t="shared" si="54"/>
        <v>2</v>
      </c>
      <c r="Q467" s="8">
        <f t="shared" ca="1" si="55"/>
        <v>9</v>
      </c>
    </row>
    <row r="468" spans="1:17" x14ac:dyDescent="0.25">
      <c r="A468" t="s">
        <v>844</v>
      </c>
      <c r="B468" s="7">
        <v>43540</v>
      </c>
      <c r="C468" t="s">
        <v>154</v>
      </c>
      <c r="D468" t="s">
        <v>15</v>
      </c>
      <c r="E468" t="s">
        <v>16</v>
      </c>
      <c r="F468">
        <v>2995</v>
      </c>
      <c r="G468">
        <v>216</v>
      </c>
      <c r="H468">
        <v>25</v>
      </c>
      <c r="I468">
        <f t="shared" si="49"/>
        <v>74875</v>
      </c>
      <c r="J468">
        <f t="shared" si="50"/>
        <v>7.2120200333889812</v>
      </c>
      <c r="K468" t="s">
        <v>882</v>
      </c>
      <c r="L468" t="s">
        <v>894</v>
      </c>
      <c r="M468">
        <f t="shared" ca="1" si="51"/>
        <v>1055</v>
      </c>
      <c r="N468" s="8">
        <f t="shared" ca="1" si="52"/>
        <v>5</v>
      </c>
      <c r="O468" s="8">
        <f t="shared" si="53"/>
        <v>5</v>
      </c>
      <c r="P468">
        <f t="shared" si="54"/>
        <v>5</v>
      </c>
      <c r="Q468" s="8">
        <f t="shared" ca="1" si="55"/>
        <v>15</v>
      </c>
    </row>
    <row r="469" spans="1:17" x14ac:dyDescent="0.25">
      <c r="A469" t="s">
        <v>845</v>
      </c>
      <c r="B469" s="7">
        <v>43540</v>
      </c>
      <c r="C469" t="s">
        <v>156</v>
      </c>
      <c r="D469" t="s">
        <v>19</v>
      </c>
      <c r="E469" t="s">
        <v>20</v>
      </c>
      <c r="F469">
        <v>193</v>
      </c>
      <c r="G469">
        <v>33</v>
      </c>
      <c r="H469">
        <v>5</v>
      </c>
      <c r="I469">
        <f t="shared" si="49"/>
        <v>965</v>
      </c>
      <c r="J469">
        <f t="shared" si="50"/>
        <v>17.098445595854923</v>
      </c>
      <c r="K469" t="s">
        <v>886</v>
      </c>
      <c r="L469" t="s">
        <v>885</v>
      </c>
      <c r="M469">
        <f t="shared" ca="1" si="51"/>
        <v>1055</v>
      </c>
      <c r="N469" s="8">
        <f t="shared" ca="1" si="52"/>
        <v>5</v>
      </c>
      <c r="O469" s="8">
        <f t="shared" si="53"/>
        <v>3</v>
      </c>
      <c r="P469">
        <f t="shared" si="54"/>
        <v>3</v>
      </c>
      <c r="Q469" s="8">
        <f t="shared" ca="1" si="55"/>
        <v>11</v>
      </c>
    </row>
    <row r="470" spans="1:17" x14ac:dyDescent="0.25">
      <c r="A470" t="s">
        <v>846</v>
      </c>
      <c r="B470" s="7">
        <v>43541</v>
      </c>
      <c r="C470" t="s">
        <v>158</v>
      </c>
      <c r="D470" t="s">
        <v>23</v>
      </c>
      <c r="E470" t="s">
        <v>24</v>
      </c>
      <c r="F470">
        <v>55</v>
      </c>
      <c r="G470">
        <v>18</v>
      </c>
      <c r="H470">
        <v>2</v>
      </c>
      <c r="I470">
        <f t="shared" si="49"/>
        <v>110</v>
      </c>
      <c r="J470">
        <f t="shared" si="50"/>
        <v>32.727272727272727</v>
      </c>
      <c r="K470" t="s">
        <v>884</v>
      </c>
      <c r="L470" t="s">
        <v>889</v>
      </c>
      <c r="M470">
        <f t="shared" ca="1" si="51"/>
        <v>1054</v>
      </c>
      <c r="N470" s="8">
        <f t="shared" ca="1" si="52"/>
        <v>5</v>
      </c>
      <c r="O470" s="8">
        <f t="shared" si="53"/>
        <v>2</v>
      </c>
      <c r="P470">
        <f t="shared" si="54"/>
        <v>2</v>
      </c>
      <c r="Q470" s="8">
        <f t="shared" ca="1" si="55"/>
        <v>9</v>
      </c>
    </row>
    <row r="471" spans="1:17" x14ac:dyDescent="0.25">
      <c r="A471" t="s">
        <v>847</v>
      </c>
      <c r="B471" s="7">
        <v>43542</v>
      </c>
      <c r="C471" t="s">
        <v>160</v>
      </c>
      <c r="D471" t="s">
        <v>27</v>
      </c>
      <c r="E471" t="s">
        <v>28</v>
      </c>
      <c r="F471">
        <v>725</v>
      </c>
      <c r="G471">
        <v>310</v>
      </c>
      <c r="H471">
        <v>12</v>
      </c>
      <c r="I471">
        <f t="shared" si="49"/>
        <v>8700</v>
      </c>
      <c r="J471">
        <f t="shared" si="50"/>
        <v>42.758620689655174</v>
      </c>
      <c r="K471" t="s">
        <v>884</v>
      </c>
      <c r="L471" t="s">
        <v>895</v>
      </c>
      <c r="M471">
        <f t="shared" ca="1" si="51"/>
        <v>1053</v>
      </c>
      <c r="N471" s="8">
        <f t="shared" ca="1" si="52"/>
        <v>5</v>
      </c>
      <c r="O471" s="8">
        <f t="shared" si="53"/>
        <v>4</v>
      </c>
      <c r="P471">
        <f t="shared" si="54"/>
        <v>4</v>
      </c>
      <c r="Q471" s="8">
        <f t="shared" ca="1" si="55"/>
        <v>13</v>
      </c>
    </row>
    <row r="472" spans="1:17" x14ac:dyDescent="0.25">
      <c r="A472" t="s">
        <v>848</v>
      </c>
      <c r="B472" s="7">
        <v>43543</v>
      </c>
      <c r="C472" t="s">
        <v>162</v>
      </c>
      <c r="D472" t="s">
        <v>31</v>
      </c>
      <c r="E472" t="s">
        <v>32</v>
      </c>
      <c r="F472">
        <v>21</v>
      </c>
      <c r="G472">
        <v>4</v>
      </c>
      <c r="H472">
        <v>3</v>
      </c>
      <c r="I472">
        <f t="shared" si="49"/>
        <v>63</v>
      </c>
      <c r="J472">
        <f t="shared" si="50"/>
        <v>19.047619047619047</v>
      </c>
      <c r="K472" t="s">
        <v>884</v>
      </c>
      <c r="L472" t="s">
        <v>887</v>
      </c>
      <c r="M472">
        <f t="shared" ca="1" si="51"/>
        <v>1052</v>
      </c>
      <c r="N472" s="8">
        <f t="shared" ca="1" si="52"/>
        <v>5</v>
      </c>
      <c r="O472" s="8">
        <f t="shared" si="53"/>
        <v>2</v>
      </c>
      <c r="P472">
        <f t="shared" si="54"/>
        <v>2</v>
      </c>
      <c r="Q472" s="8">
        <f t="shared" ca="1" si="55"/>
        <v>9</v>
      </c>
    </row>
    <row r="473" spans="1:17" x14ac:dyDescent="0.25">
      <c r="A473" t="s">
        <v>849</v>
      </c>
      <c r="B473" s="7">
        <v>43544</v>
      </c>
      <c r="C473" t="s">
        <v>164</v>
      </c>
      <c r="D473" t="s">
        <v>11</v>
      </c>
      <c r="E473" t="s">
        <v>91</v>
      </c>
      <c r="F473">
        <v>313</v>
      </c>
      <c r="G473">
        <v>44</v>
      </c>
      <c r="H473">
        <v>3</v>
      </c>
      <c r="I473">
        <f t="shared" si="49"/>
        <v>939</v>
      </c>
      <c r="J473">
        <f t="shared" si="50"/>
        <v>14.057507987220447</v>
      </c>
      <c r="K473" t="s">
        <v>886</v>
      </c>
      <c r="L473" t="s">
        <v>893</v>
      </c>
      <c r="M473">
        <f t="shared" ca="1" si="51"/>
        <v>1051</v>
      </c>
      <c r="N473" s="8">
        <f t="shared" ca="1" si="52"/>
        <v>5</v>
      </c>
      <c r="O473" s="8">
        <f t="shared" si="53"/>
        <v>2</v>
      </c>
      <c r="P473">
        <f t="shared" si="54"/>
        <v>3</v>
      </c>
      <c r="Q473" s="8">
        <f t="shared" ca="1" si="55"/>
        <v>10</v>
      </c>
    </row>
    <row r="474" spans="1:17" x14ac:dyDescent="0.25">
      <c r="A474" t="s">
        <v>850</v>
      </c>
      <c r="B474" s="7">
        <v>43545</v>
      </c>
      <c r="C474" t="s">
        <v>166</v>
      </c>
      <c r="D474" t="s">
        <v>15</v>
      </c>
      <c r="E474" t="s">
        <v>94</v>
      </c>
      <c r="F474">
        <v>1992</v>
      </c>
      <c r="G474">
        <v>889</v>
      </c>
      <c r="H474">
        <v>23</v>
      </c>
      <c r="I474">
        <f t="shared" si="49"/>
        <v>45816</v>
      </c>
      <c r="J474">
        <f t="shared" si="50"/>
        <v>44.628514056224901</v>
      </c>
      <c r="K474" t="s">
        <v>884</v>
      </c>
      <c r="L474" t="s">
        <v>887</v>
      </c>
      <c r="M474">
        <f t="shared" ca="1" si="51"/>
        <v>1050</v>
      </c>
      <c r="N474" s="8">
        <f t="shared" ca="1" si="52"/>
        <v>5</v>
      </c>
      <c r="O474" s="8">
        <f t="shared" si="53"/>
        <v>5</v>
      </c>
      <c r="P474">
        <f t="shared" si="54"/>
        <v>5</v>
      </c>
      <c r="Q474" s="8">
        <f t="shared" ca="1" si="55"/>
        <v>15</v>
      </c>
    </row>
    <row r="475" spans="1:17" x14ac:dyDescent="0.25">
      <c r="A475" t="s">
        <v>851</v>
      </c>
      <c r="B475" s="7">
        <v>43545</v>
      </c>
      <c r="C475" t="s">
        <v>6</v>
      </c>
      <c r="D475" t="s">
        <v>7</v>
      </c>
      <c r="E475" t="s">
        <v>8</v>
      </c>
      <c r="F475">
        <v>57</v>
      </c>
      <c r="G475">
        <v>21</v>
      </c>
      <c r="H475">
        <v>4</v>
      </c>
      <c r="I475">
        <f t="shared" si="49"/>
        <v>228</v>
      </c>
      <c r="J475">
        <f t="shared" si="50"/>
        <v>36.84210526315789</v>
      </c>
      <c r="K475" t="s">
        <v>884</v>
      </c>
      <c r="L475" t="s">
        <v>888</v>
      </c>
      <c r="M475">
        <f t="shared" ca="1" si="51"/>
        <v>1050</v>
      </c>
      <c r="N475" s="8">
        <f t="shared" ca="1" si="52"/>
        <v>5</v>
      </c>
      <c r="O475" s="8">
        <f t="shared" si="53"/>
        <v>3</v>
      </c>
      <c r="P475">
        <f t="shared" si="54"/>
        <v>2</v>
      </c>
      <c r="Q475" s="8">
        <f t="shared" ca="1" si="55"/>
        <v>10</v>
      </c>
    </row>
    <row r="476" spans="1:17" x14ac:dyDescent="0.25">
      <c r="A476" t="s">
        <v>852</v>
      </c>
      <c r="B476" s="7">
        <v>43545</v>
      </c>
      <c r="C476" t="s">
        <v>10</v>
      </c>
      <c r="D476" t="s">
        <v>11</v>
      </c>
      <c r="E476" t="s">
        <v>12</v>
      </c>
      <c r="F476">
        <v>34</v>
      </c>
      <c r="G476">
        <v>12</v>
      </c>
      <c r="H476">
        <v>2</v>
      </c>
      <c r="I476">
        <f t="shared" si="49"/>
        <v>68</v>
      </c>
      <c r="J476">
        <f t="shared" si="50"/>
        <v>35.294117647058826</v>
      </c>
      <c r="K476" t="s">
        <v>884</v>
      </c>
      <c r="L476" t="s">
        <v>890</v>
      </c>
      <c r="M476">
        <f t="shared" ca="1" si="51"/>
        <v>1050</v>
      </c>
      <c r="N476" s="8">
        <f t="shared" ca="1" si="52"/>
        <v>5</v>
      </c>
      <c r="O476" s="8">
        <f t="shared" si="53"/>
        <v>2</v>
      </c>
      <c r="P476">
        <f t="shared" si="54"/>
        <v>2</v>
      </c>
      <c r="Q476" s="8">
        <f t="shared" ca="1" si="55"/>
        <v>9</v>
      </c>
    </row>
    <row r="477" spans="1:17" x14ac:dyDescent="0.25">
      <c r="A477" t="s">
        <v>853</v>
      </c>
      <c r="B477" s="7">
        <v>43545</v>
      </c>
      <c r="C477" t="s">
        <v>14</v>
      </c>
      <c r="D477" t="s">
        <v>15</v>
      </c>
      <c r="E477" t="s">
        <v>16</v>
      </c>
      <c r="F477">
        <v>753</v>
      </c>
      <c r="G477">
        <v>275</v>
      </c>
      <c r="H477">
        <v>15</v>
      </c>
      <c r="I477">
        <f t="shared" si="49"/>
        <v>11295</v>
      </c>
      <c r="J477">
        <f t="shared" si="50"/>
        <v>36.520584329349269</v>
      </c>
      <c r="K477" t="s">
        <v>884</v>
      </c>
      <c r="L477" t="s">
        <v>890</v>
      </c>
      <c r="M477">
        <f t="shared" ca="1" si="51"/>
        <v>1050</v>
      </c>
      <c r="N477" s="8">
        <f t="shared" ca="1" si="52"/>
        <v>5</v>
      </c>
      <c r="O477" s="8">
        <f t="shared" si="53"/>
        <v>4</v>
      </c>
      <c r="P477">
        <f t="shared" si="54"/>
        <v>4</v>
      </c>
      <c r="Q477" s="8">
        <f t="shared" ca="1" si="55"/>
        <v>13</v>
      </c>
    </row>
    <row r="478" spans="1:17" x14ac:dyDescent="0.25">
      <c r="A478" t="s">
        <v>854</v>
      </c>
      <c r="B478" s="7">
        <v>43546</v>
      </c>
      <c r="C478" t="s">
        <v>18</v>
      </c>
      <c r="D478" t="s">
        <v>19</v>
      </c>
      <c r="E478" t="s">
        <v>20</v>
      </c>
      <c r="F478">
        <v>62</v>
      </c>
      <c r="G478">
        <v>11</v>
      </c>
      <c r="H478">
        <v>7</v>
      </c>
      <c r="I478">
        <f t="shared" si="49"/>
        <v>434</v>
      </c>
      <c r="J478">
        <f t="shared" si="50"/>
        <v>17.741935483870968</v>
      </c>
      <c r="K478" t="s">
        <v>884</v>
      </c>
      <c r="L478" t="s">
        <v>887</v>
      </c>
      <c r="M478">
        <f t="shared" ca="1" si="51"/>
        <v>1049</v>
      </c>
      <c r="N478" s="8">
        <f t="shared" ca="1" si="52"/>
        <v>5</v>
      </c>
      <c r="O478" s="8">
        <f t="shared" si="53"/>
        <v>3</v>
      </c>
      <c r="P478">
        <f t="shared" si="54"/>
        <v>2</v>
      </c>
      <c r="Q478" s="8">
        <f t="shared" ca="1" si="55"/>
        <v>10</v>
      </c>
    </row>
    <row r="479" spans="1:17" x14ac:dyDescent="0.25">
      <c r="A479" t="s">
        <v>855</v>
      </c>
      <c r="B479" s="7">
        <v>43546</v>
      </c>
      <c r="C479" t="s">
        <v>22</v>
      </c>
      <c r="D479" t="s">
        <v>23</v>
      </c>
      <c r="E479" t="s">
        <v>24</v>
      </c>
      <c r="F479">
        <v>755</v>
      </c>
      <c r="G479">
        <v>202</v>
      </c>
      <c r="H479">
        <v>9</v>
      </c>
      <c r="I479">
        <f t="shared" si="49"/>
        <v>6795</v>
      </c>
      <c r="J479">
        <f t="shared" si="50"/>
        <v>26.754966887417218</v>
      </c>
      <c r="K479" t="s">
        <v>884</v>
      </c>
      <c r="L479" t="s">
        <v>883</v>
      </c>
      <c r="M479">
        <f t="shared" ca="1" si="51"/>
        <v>1049</v>
      </c>
      <c r="N479" s="8">
        <f t="shared" ca="1" si="52"/>
        <v>5</v>
      </c>
      <c r="O479" s="8">
        <f t="shared" si="53"/>
        <v>4</v>
      </c>
      <c r="P479">
        <f t="shared" si="54"/>
        <v>4</v>
      </c>
      <c r="Q479" s="8">
        <f t="shared" ca="1" si="55"/>
        <v>13</v>
      </c>
    </row>
    <row r="480" spans="1:17" x14ac:dyDescent="0.25">
      <c r="A480" t="s">
        <v>856</v>
      </c>
      <c r="B480" s="7">
        <v>43546</v>
      </c>
      <c r="C480" t="s">
        <v>26</v>
      </c>
      <c r="D480" t="s">
        <v>27</v>
      </c>
      <c r="E480" t="s">
        <v>28</v>
      </c>
      <c r="F480">
        <v>18</v>
      </c>
      <c r="G480">
        <v>3</v>
      </c>
      <c r="H480">
        <v>2</v>
      </c>
      <c r="I480">
        <f t="shared" si="49"/>
        <v>36</v>
      </c>
      <c r="J480">
        <f t="shared" si="50"/>
        <v>16.666666666666664</v>
      </c>
      <c r="K480" t="s">
        <v>884</v>
      </c>
      <c r="L480" t="s">
        <v>887</v>
      </c>
      <c r="M480">
        <f t="shared" ca="1" si="51"/>
        <v>1049</v>
      </c>
      <c r="N480" s="8">
        <f t="shared" ca="1" si="52"/>
        <v>5</v>
      </c>
      <c r="O480" s="8">
        <f t="shared" si="53"/>
        <v>2</v>
      </c>
      <c r="P480">
        <f t="shared" si="54"/>
        <v>2</v>
      </c>
      <c r="Q480" s="8">
        <f t="shared" ca="1" si="55"/>
        <v>9</v>
      </c>
    </row>
    <row r="481" spans="1:17" x14ac:dyDescent="0.25">
      <c r="A481" t="s">
        <v>857</v>
      </c>
      <c r="B481" s="7">
        <v>43546</v>
      </c>
      <c r="C481" t="s">
        <v>30</v>
      </c>
      <c r="D481" t="s">
        <v>31</v>
      </c>
      <c r="E481" t="s">
        <v>32</v>
      </c>
      <c r="F481">
        <v>109</v>
      </c>
      <c r="G481">
        <v>35</v>
      </c>
      <c r="H481">
        <v>6</v>
      </c>
      <c r="I481">
        <f t="shared" si="49"/>
        <v>654</v>
      </c>
      <c r="J481">
        <f t="shared" si="50"/>
        <v>32.11009174311927</v>
      </c>
      <c r="K481" t="s">
        <v>884</v>
      </c>
      <c r="L481" t="s">
        <v>892</v>
      </c>
      <c r="M481">
        <f t="shared" ca="1" si="51"/>
        <v>1049</v>
      </c>
      <c r="N481" s="8">
        <f t="shared" ca="1" si="52"/>
        <v>5</v>
      </c>
      <c r="O481" s="8">
        <f t="shared" si="53"/>
        <v>3</v>
      </c>
      <c r="P481">
        <f t="shared" si="54"/>
        <v>2</v>
      </c>
      <c r="Q481" s="8">
        <f t="shared" ca="1" si="55"/>
        <v>10</v>
      </c>
    </row>
    <row r="482" spans="1:17" x14ac:dyDescent="0.25">
      <c r="A482" t="s">
        <v>858</v>
      </c>
      <c r="B482" s="7">
        <v>43546</v>
      </c>
      <c r="C482" t="s">
        <v>34</v>
      </c>
      <c r="D482" t="s">
        <v>35</v>
      </c>
      <c r="E482" t="s">
        <v>36</v>
      </c>
      <c r="F482">
        <v>1361</v>
      </c>
      <c r="G482">
        <v>-328</v>
      </c>
      <c r="H482">
        <v>23</v>
      </c>
      <c r="I482">
        <f t="shared" si="49"/>
        <v>31303</v>
      </c>
      <c r="J482">
        <f t="shared" si="50"/>
        <v>24.099926524614254</v>
      </c>
      <c r="K482" t="s">
        <v>882</v>
      </c>
      <c r="L482" t="s">
        <v>894</v>
      </c>
      <c r="M482">
        <f t="shared" ca="1" si="51"/>
        <v>1049</v>
      </c>
      <c r="N482" s="8">
        <f t="shared" ca="1" si="52"/>
        <v>5</v>
      </c>
      <c r="O482" s="8">
        <f t="shared" si="53"/>
        <v>5</v>
      </c>
      <c r="P482">
        <f t="shared" si="54"/>
        <v>5</v>
      </c>
      <c r="Q482" s="8">
        <f t="shared" ca="1" si="55"/>
        <v>15</v>
      </c>
    </row>
    <row r="483" spans="1:17" x14ac:dyDescent="0.25">
      <c r="A483" t="s">
        <v>859</v>
      </c>
      <c r="B483" s="7">
        <v>43547</v>
      </c>
      <c r="C483" t="s">
        <v>38</v>
      </c>
      <c r="D483" t="s">
        <v>39</v>
      </c>
      <c r="E483" t="s">
        <v>40</v>
      </c>
      <c r="F483">
        <v>95</v>
      </c>
      <c r="G483">
        <v>5</v>
      </c>
      <c r="H483">
        <v>2</v>
      </c>
      <c r="I483">
        <f t="shared" si="49"/>
        <v>190</v>
      </c>
      <c r="J483">
        <f t="shared" si="50"/>
        <v>5.2631578947368416</v>
      </c>
      <c r="K483" t="s">
        <v>884</v>
      </c>
      <c r="L483" t="s">
        <v>890</v>
      </c>
      <c r="M483">
        <f t="shared" ca="1" si="51"/>
        <v>1048</v>
      </c>
      <c r="N483" s="8">
        <f t="shared" ca="1" si="52"/>
        <v>5</v>
      </c>
      <c r="O483" s="8">
        <f t="shared" si="53"/>
        <v>2</v>
      </c>
      <c r="P483">
        <f t="shared" si="54"/>
        <v>2</v>
      </c>
      <c r="Q483" s="8">
        <f t="shared" ca="1" si="55"/>
        <v>9</v>
      </c>
    </row>
    <row r="484" spans="1:17" x14ac:dyDescent="0.25">
      <c r="A484" t="s">
        <v>860</v>
      </c>
      <c r="B484" s="7">
        <v>43548</v>
      </c>
      <c r="C484" t="s">
        <v>42</v>
      </c>
      <c r="D484" t="s">
        <v>43</v>
      </c>
      <c r="E484" t="s">
        <v>44</v>
      </c>
      <c r="F484">
        <v>410</v>
      </c>
      <c r="G484">
        <v>50</v>
      </c>
      <c r="H484">
        <v>12</v>
      </c>
      <c r="I484">
        <f t="shared" si="49"/>
        <v>4920</v>
      </c>
      <c r="J484">
        <f t="shared" si="50"/>
        <v>12.195121951219512</v>
      </c>
      <c r="K484" t="s">
        <v>884</v>
      </c>
      <c r="L484" t="s">
        <v>888</v>
      </c>
      <c r="M484">
        <f t="shared" ca="1" si="51"/>
        <v>1047</v>
      </c>
      <c r="N484" s="8">
        <f t="shared" ca="1" si="52"/>
        <v>5</v>
      </c>
      <c r="O484" s="8">
        <f t="shared" si="53"/>
        <v>4</v>
      </c>
      <c r="P484">
        <f t="shared" si="54"/>
        <v>3</v>
      </c>
      <c r="Q484" s="8">
        <f t="shared" ca="1" si="55"/>
        <v>12</v>
      </c>
    </row>
    <row r="485" spans="1:17" x14ac:dyDescent="0.25">
      <c r="A485" t="s">
        <v>861</v>
      </c>
      <c r="B485" s="7">
        <v>43549</v>
      </c>
      <c r="C485" t="s">
        <v>46</v>
      </c>
      <c r="D485" t="s">
        <v>47</v>
      </c>
      <c r="E485" t="s">
        <v>48</v>
      </c>
      <c r="F485">
        <v>209</v>
      </c>
      <c r="G485">
        <v>-63</v>
      </c>
      <c r="H485">
        <v>4</v>
      </c>
      <c r="I485">
        <f t="shared" si="49"/>
        <v>836</v>
      </c>
      <c r="J485">
        <f t="shared" si="50"/>
        <v>30.14354066985646</v>
      </c>
      <c r="K485" t="s">
        <v>886</v>
      </c>
      <c r="L485" t="s">
        <v>893</v>
      </c>
      <c r="M485">
        <f t="shared" ca="1" si="51"/>
        <v>1046</v>
      </c>
      <c r="N485" s="8">
        <f t="shared" ca="1" si="52"/>
        <v>5</v>
      </c>
      <c r="O485" s="8">
        <f t="shared" si="53"/>
        <v>3</v>
      </c>
      <c r="P485">
        <f t="shared" si="54"/>
        <v>3</v>
      </c>
      <c r="Q485" s="8">
        <f t="shared" ca="1" si="55"/>
        <v>11</v>
      </c>
    </row>
    <row r="486" spans="1:17" x14ac:dyDescent="0.25">
      <c r="A486" t="s">
        <v>862</v>
      </c>
      <c r="B486" s="7">
        <v>43550</v>
      </c>
      <c r="C486" t="s">
        <v>50</v>
      </c>
      <c r="D486" t="s">
        <v>51</v>
      </c>
      <c r="E486" t="s">
        <v>52</v>
      </c>
      <c r="F486">
        <v>1745</v>
      </c>
      <c r="G486">
        <v>653</v>
      </c>
      <c r="H486">
        <v>10</v>
      </c>
      <c r="I486">
        <f t="shared" si="49"/>
        <v>17450</v>
      </c>
      <c r="J486">
        <f t="shared" si="50"/>
        <v>37.421203438395416</v>
      </c>
      <c r="K486" t="s">
        <v>884</v>
      </c>
      <c r="L486" t="s">
        <v>891</v>
      </c>
      <c r="M486">
        <f t="shared" ca="1" si="51"/>
        <v>1045</v>
      </c>
      <c r="N486" s="8">
        <f t="shared" ca="1" si="52"/>
        <v>5</v>
      </c>
      <c r="O486" s="8">
        <f t="shared" si="53"/>
        <v>4</v>
      </c>
      <c r="P486">
        <f t="shared" si="54"/>
        <v>5</v>
      </c>
      <c r="Q486" s="8">
        <f t="shared" ca="1" si="55"/>
        <v>14</v>
      </c>
    </row>
    <row r="487" spans="1:17" x14ac:dyDescent="0.25">
      <c r="A487" t="s">
        <v>863</v>
      </c>
      <c r="B487" s="7">
        <v>43550</v>
      </c>
      <c r="C487" t="s">
        <v>54</v>
      </c>
      <c r="D487" t="s">
        <v>55</v>
      </c>
      <c r="E487" t="s">
        <v>52</v>
      </c>
      <c r="F487">
        <v>830</v>
      </c>
      <c r="G487">
        <v>120</v>
      </c>
      <c r="H487">
        <v>10</v>
      </c>
      <c r="I487">
        <f t="shared" si="49"/>
        <v>8300</v>
      </c>
      <c r="J487">
        <f t="shared" si="50"/>
        <v>14.457831325301203</v>
      </c>
      <c r="K487" t="s">
        <v>884</v>
      </c>
      <c r="L487" t="s">
        <v>892</v>
      </c>
      <c r="M487">
        <f t="shared" ca="1" si="51"/>
        <v>1045</v>
      </c>
      <c r="N487" s="8">
        <f t="shared" ca="1" si="52"/>
        <v>5</v>
      </c>
      <c r="O487" s="8">
        <f t="shared" si="53"/>
        <v>4</v>
      </c>
      <c r="P487">
        <f t="shared" si="54"/>
        <v>4</v>
      </c>
      <c r="Q487" s="8">
        <f t="shared" ca="1" si="55"/>
        <v>13</v>
      </c>
    </row>
    <row r="488" spans="1:17" x14ac:dyDescent="0.25">
      <c r="A488" t="s">
        <v>864</v>
      </c>
      <c r="B488" s="7">
        <v>43550</v>
      </c>
      <c r="C488" t="s">
        <v>57</v>
      </c>
      <c r="D488" t="s">
        <v>58</v>
      </c>
      <c r="E488" t="s">
        <v>59</v>
      </c>
      <c r="F488">
        <v>696</v>
      </c>
      <c r="G488">
        <v>119</v>
      </c>
      <c r="H488">
        <v>21</v>
      </c>
      <c r="I488">
        <f t="shared" si="49"/>
        <v>14616</v>
      </c>
      <c r="J488">
        <f t="shared" si="50"/>
        <v>17.097701149425287</v>
      </c>
      <c r="K488" t="s">
        <v>884</v>
      </c>
      <c r="L488" t="s">
        <v>891</v>
      </c>
      <c r="M488">
        <f t="shared" ca="1" si="51"/>
        <v>1045</v>
      </c>
      <c r="N488" s="8">
        <f t="shared" ca="1" si="52"/>
        <v>5</v>
      </c>
      <c r="O488" s="8">
        <f t="shared" si="53"/>
        <v>5</v>
      </c>
      <c r="P488">
        <f t="shared" si="54"/>
        <v>4</v>
      </c>
      <c r="Q488" s="8">
        <f t="shared" ca="1" si="55"/>
        <v>14</v>
      </c>
    </row>
    <row r="489" spans="1:17" x14ac:dyDescent="0.25">
      <c r="A489" t="s">
        <v>865</v>
      </c>
      <c r="B489" s="7">
        <v>43550</v>
      </c>
      <c r="C489" t="s">
        <v>61</v>
      </c>
      <c r="D489" t="s">
        <v>62</v>
      </c>
      <c r="E489" t="s">
        <v>63</v>
      </c>
      <c r="F489">
        <v>11</v>
      </c>
      <c r="G489">
        <v>5</v>
      </c>
      <c r="H489">
        <v>2</v>
      </c>
      <c r="I489">
        <f t="shared" si="49"/>
        <v>22</v>
      </c>
      <c r="J489">
        <f t="shared" si="50"/>
        <v>45.454545454545453</v>
      </c>
      <c r="K489" t="s">
        <v>884</v>
      </c>
      <c r="L489" t="s">
        <v>887</v>
      </c>
      <c r="M489">
        <f t="shared" ca="1" si="51"/>
        <v>1045</v>
      </c>
      <c r="N489" s="8">
        <f t="shared" ca="1" si="52"/>
        <v>5</v>
      </c>
      <c r="O489" s="8">
        <f t="shared" si="53"/>
        <v>2</v>
      </c>
      <c r="P489">
        <f t="shared" si="54"/>
        <v>2</v>
      </c>
      <c r="Q489" s="8">
        <f t="shared" ca="1" si="55"/>
        <v>9</v>
      </c>
    </row>
    <row r="490" spans="1:17" x14ac:dyDescent="0.25">
      <c r="A490" t="s">
        <v>866</v>
      </c>
      <c r="B490" s="7">
        <v>43550</v>
      </c>
      <c r="C490" t="s">
        <v>65</v>
      </c>
      <c r="D490" t="s">
        <v>66</v>
      </c>
      <c r="E490" t="s">
        <v>66</v>
      </c>
      <c r="F490">
        <v>225</v>
      </c>
      <c r="G490">
        <v>42</v>
      </c>
      <c r="H490">
        <v>10</v>
      </c>
      <c r="I490">
        <f t="shared" si="49"/>
        <v>2250</v>
      </c>
      <c r="J490">
        <f t="shared" si="50"/>
        <v>18.666666666666668</v>
      </c>
      <c r="K490" t="s">
        <v>884</v>
      </c>
      <c r="L490" t="s">
        <v>889</v>
      </c>
      <c r="M490">
        <f t="shared" ca="1" si="51"/>
        <v>1045</v>
      </c>
      <c r="N490" s="8">
        <f t="shared" ca="1" si="52"/>
        <v>5</v>
      </c>
      <c r="O490" s="8">
        <f t="shared" si="53"/>
        <v>4</v>
      </c>
      <c r="P490">
        <f t="shared" si="54"/>
        <v>3</v>
      </c>
      <c r="Q490" s="8">
        <f t="shared" ca="1" si="55"/>
        <v>12</v>
      </c>
    </row>
    <row r="491" spans="1:17" x14ac:dyDescent="0.25">
      <c r="A491" t="s">
        <v>867</v>
      </c>
      <c r="B491" s="7">
        <v>43551</v>
      </c>
      <c r="C491" t="s">
        <v>68</v>
      </c>
      <c r="D491" t="s">
        <v>69</v>
      </c>
      <c r="E491" t="s">
        <v>70</v>
      </c>
      <c r="F491">
        <v>80</v>
      </c>
      <c r="G491">
        <v>22</v>
      </c>
      <c r="H491">
        <v>3</v>
      </c>
      <c r="I491">
        <f t="shared" si="49"/>
        <v>240</v>
      </c>
      <c r="J491">
        <f t="shared" si="50"/>
        <v>27.500000000000004</v>
      </c>
      <c r="K491" t="s">
        <v>884</v>
      </c>
      <c r="L491" t="s">
        <v>890</v>
      </c>
      <c r="M491">
        <f t="shared" ca="1" si="51"/>
        <v>1044</v>
      </c>
      <c r="N491" s="8">
        <f t="shared" ca="1" si="52"/>
        <v>5</v>
      </c>
      <c r="O491" s="8">
        <f t="shared" si="53"/>
        <v>2</v>
      </c>
      <c r="P491">
        <f t="shared" si="54"/>
        <v>2</v>
      </c>
      <c r="Q491" s="8">
        <f t="shared" ca="1" si="55"/>
        <v>9</v>
      </c>
    </row>
    <row r="492" spans="1:17" x14ac:dyDescent="0.25">
      <c r="A492" t="s">
        <v>868</v>
      </c>
      <c r="B492" s="7">
        <v>43551</v>
      </c>
      <c r="C492" t="s">
        <v>72</v>
      </c>
      <c r="D492" t="s">
        <v>73</v>
      </c>
      <c r="E492" t="s">
        <v>74</v>
      </c>
      <c r="F492">
        <v>246</v>
      </c>
      <c r="G492">
        <v>89</v>
      </c>
      <c r="H492">
        <v>11</v>
      </c>
      <c r="I492">
        <f t="shared" si="49"/>
        <v>2706</v>
      </c>
      <c r="J492">
        <f t="shared" si="50"/>
        <v>36.178861788617887</v>
      </c>
      <c r="K492" t="s">
        <v>884</v>
      </c>
      <c r="L492" t="s">
        <v>890</v>
      </c>
      <c r="M492">
        <f t="shared" ca="1" si="51"/>
        <v>1044</v>
      </c>
      <c r="N492" s="8">
        <f t="shared" ca="1" si="52"/>
        <v>5</v>
      </c>
      <c r="O492" s="8">
        <f t="shared" si="53"/>
        <v>4</v>
      </c>
      <c r="P492">
        <f t="shared" si="54"/>
        <v>3</v>
      </c>
      <c r="Q492" s="8">
        <f t="shared" ca="1" si="55"/>
        <v>12</v>
      </c>
    </row>
    <row r="493" spans="1:17" x14ac:dyDescent="0.25">
      <c r="A493" t="s">
        <v>869</v>
      </c>
      <c r="B493" s="7">
        <v>43551</v>
      </c>
      <c r="C493" t="s">
        <v>76</v>
      </c>
      <c r="D493" t="s">
        <v>7</v>
      </c>
      <c r="E493" t="s">
        <v>8</v>
      </c>
      <c r="F493">
        <v>97</v>
      </c>
      <c r="G493">
        <v>14</v>
      </c>
      <c r="H493">
        <v>2</v>
      </c>
      <c r="I493">
        <f t="shared" si="49"/>
        <v>194</v>
      </c>
      <c r="J493">
        <f t="shared" si="50"/>
        <v>14.432989690721648</v>
      </c>
      <c r="K493" t="s">
        <v>884</v>
      </c>
      <c r="L493" t="s">
        <v>892</v>
      </c>
      <c r="M493">
        <f t="shared" ca="1" si="51"/>
        <v>1044</v>
      </c>
      <c r="N493" s="8">
        <f t="shared" ca="1" si="52"/>
        <v>5</v>
      </c>
      <c r="O493" s="8">
        <f t="shared" si="53"/>
        <v>2</v>
      </c>
      <c r="P493">
        <f t="shared" si="54"/>
        <v>2</v>
      </c>
      <c r="Q493" s="8">
        <f t="shared" ca="1" si="55"/>
        <v>9</v>
      </c>
    </row>
    <row r="494" spans="1:17" x14ac:dyDescent="0.25">
      <c r="A494" t="s">
        <v>870</v>
      </c>
      <c r="B494" s="7">
        <v>43551</v>
      </c>
      <c r="C494" t="s">
        <v>78</v>
      </c>
      <c r="D494" t="s">
        <v>11</v>
      </c>
      <c r="E494" t="s">
        <v>12</v>
      </c>
      <c r="F494">
        <v>4502</v>
      </c>
      <c r="G494">
        <v>1020</v>
      </c>
      <c r="H494">
        <v>28</v>
      </c>
      <c r="I494">
        <f t="shared" si="49"/>
        <v>126056</v>
      </c>
      <c r="J494">
        <f t="shared" si="50"/>
        <v>22.656597067969791</v>
      </c>
      <c r="K494" t="s">
        <v>884</v>
      </c>
      <c r="L494" t="s">
        <v>891</v>
      </c>
      <c r="M494">
        <f t="shared" ca="1" si="51"/>
        <v>1044</v>
      </c>
      <c r="N494" s="8">
        <f t="shared" ca="1" si="52"/>
        <v>5</v>
      </c>
      <c r="O494" s="8">
        <f t="shared" si="53"/>
        <v>5</v>
      </c>
      <c r="P494">
        <f t="shared" si="54"/>
        <v>5</v>
      </c>
      <c r="Q494" s="8">
        <f t="shared" ca="1" si="55"/>
        <v>15</v>
      </c>
    </row>
    <row r="495" spans="1:17" x14ac:dyDescent="0.25">
      <c r="A495" t="s">
        <v>871</v>
      </c>
      <c r="B495" s="7">
        <v>43551</v>
      </c>
      <c r="C495" t="s">
        <v>80</v>
      </c>
      <c r="D495" t="s">
        <v>15</v>
      </c>
      <c r="E495" t="s">
        <v>16</v>
      </c>
      <c r="F495">
        <v>152</v>
      </c>
      <c r="G495">
        <v>50</v>
      </c>
      <c r="H495">
        <v>6</v>
      </c>
      <c r="I495">
        <f t="shared" si="49"/>
        <v>912</v>
      </c>
      <c r="J495">
        <f t="shared" si="50"/>
        <v>32.894736842105267</v>
      </c>
      <c r="K495" t="s">
        <v>884</v>
      </c>
      <c r="L495" t="s">
        <v>890</v>
      </c>
      <c r="M495">
        <f t="shared" ca="1" si="51"/>
        <v>1044</v>
      </c>
      <c r="N495" s="8">
        <f t="shared" ca="1" si="52"/>
        <v>5</v>
      </c>
      <c r="O495" s="8">
        <f t="shared" si="53"/>
        <v>3</v>
      </c>
      <c r="P495">
        <f t="shared" si="54"/>
        <v>3</v>
      </c>
      <c r="Q495" s="8">
        <f t="shared" ca="1" si="55"/>
        <v>11</v>
      </c>
    </row>
    <row r="496" spans="1:17" x14ac:dyDescent="0.25">
      <c r="A496" t="s">
        <v>872</v>
      </c>
      <c r="B496" s="7">
        <v>43552</v>
      </c>
      <c r="C496" t="s">
        <v>82</v>
      </c>
      <c r="D496" t="s">
        <v>19</v>
      </c>
      <c r="E496" t="s">
        <v>20</v>
      </c>
      <c r="F496">
        <v>6</v>
      </c>
      <c r="G496">
        <v>1</v>
      </c>
      <c r="H496">
        <v>1</v>
      </c>
      <c r="I496">
        <f t="shared" si="49"/>
        <v>6</v>
      </c>
      <c r="J496">
        <f t="shared" si="50"/>
        <v>16.666666666666664</v>
      </c>
      <c r="K496" t="s">
        <v>884</v>
      </c>
      <c r="L496" t="s">
        <v>889</v>
      </c>
      <c r="M496">
        <f t="shared" ca="1" si="51"/>
        <v>1043</v>
      </c>
      <c r="N496" s="8">
        <f t="shared" ca="1" si="52"/>
        <v>5</v>
      </c>
      <c r="O496" s="8">
        <f t="shared" si="53"/>
        <v>2</v>
      </c>
      <c r="P496">
        <f t="shared" si="54"/>
        <v>1</v>
      </c>
      <c r="Q496" s="8">
        <f t="shared" ca="1" si="55"/>
        <v>8</v>
      </c>
    </row>
    <row r="497" spans="1:17" x14ac:dyDescent="0.25">
      <c r="A497" t="s">
        <v>873</v>
      </c>
      <c r="B497" s="7">
        <v>43552</v>
      </c>
      <c r="C497" t="s">
        <v>84</v>
      </c>
      <c r="D497" t="s">
        <v>23</v>
      </c>
      <c r="E497" t="s">
        <v>24</v>
      </c>
      <c r="F497">
        <v>1091</v>
      </c>
      <c r="G497">
        <v>121</v>
      </c>
      <c r="H497">
        <v>18</v>
      </c>
      <c r="I497">
        <f t="shared" si="49"/>
        <v>19638</v>
      </c>
      <c r="J497">
        <f t="shared" si="50"/>
        <v>11.090742438130157</v>
      </c>
      <c r="K497" t="s">
        <v>884</v>
      </c>
      <c r="L497" t="s">
        <v>888</v>
      </c>
      <c r="M497">
        <f t="shared" ca="1" si="51"/>
        <v>1043</v>
      </c>
      <c r="N497" s="8">
        <f t="shared" ca="1" si="52"/>
        <v>5</v>
      </c>
      <c r="O497" s="8">
        <f t="shared" si="53"/>
        <v>5</v>
      </c>
      <c r="P497">
        <f t="shared" si="54"/>
        <v>4</v>
      </c>
      <c r="Q497" s="8">
        <f t="shared" ca="1" si="55"/>
        <v>14</v>
      </c>
    </row>
    <row r="498" spans="1:17" x14ac:dyDescent="0.25">
      <c r="A498" t="s">
        <v>874</v>
      </c>
      <c r="B498" s="7">
        <v>43552</v>
      </c>
      <c r="C498" t="s">
        <v>86</v>
      </c>
      <c r="D498" t="s">
        <v>27</v>
      </c>
      <c r="E498" t="s">
        <v>28</v>
      </c>
      <c r="F498">
        <v>1688</v>
      </c>
      <c r="G498">
        <v>-504</v>
      </c>
      <c r="H498">
        <v>23</v>
      </c>
      <c r="I498">
        <f t="shared" si="49"/>
        <v>38824</v>
      </c>
      <c r="J498">
        <f t="shared" si="50"/>
        <v>29.857819905213269</v>
      </c>
      <c r="K498" t="s">
        <v>884</v>
      </c>
      <c r="L498" t="s">
        <v>887</v>
      </c>
      <c r="M498">
        <f t="shared" ca="1" si="51"/>
        <v>1043</v>
      </c>
      <c r="N498" s="8">
        <f t="shared" ca="1" si="52"/>
        <v>5</v>
      </c>
      <c r="O498" s="8">
        <f t="shared" si="53"/>
        <v>5</v>
      </c>
      <c r="P498">
        <f t="shared" si="54"/>
        <v>5</v>
      </c>
      <c r="Q498" s="8">
        <f t="shared" ca="1" si="55"/>
        <v>15</v>
      </c>
    </row>
    <row r="499" spans="1:17" x14ac:dyDescent="0.25">
      <c r="A499" t="s">
        <v>875</v>
      </c>
      <c r="B499" s="7">
        <v>43553</v>
      </c>
      <c r="C499" t="s">
        <v>88</v>
      </c>
      <c r="D499" t="s">
        <v>31</v>
      </c>
      <c r="E499" t="s">
        <v>32</v>
      </c>
      <c r="F499">
        <v>1189</v>
      </c>
      <c r="G499">
        <v>350</v>
      </c>
      <c r="H499">
        <v>21</v>
      </c>
      <c r="I499">
        <f t="shared" si="49"/>
        <v>24969</v>
      </c>
      <c r="J499">
        <f t="shared" si="50"/>
        <v>29.436501261564342</v>
      </c>
      <c r="K499" t="s">
        <v>886</v>
      </c>
      <c r="L499" t="s">
        <v>885</v>
      </c>
      <c r="M499">
        <f t="shared" ca="1" si="51"/>
        <v>1042</v>
      </c>
      <c r="N499" s="8">
        <f t="shared" ca="1" si="52"/>
        <v>5</v>
      </c>
      <c r="O499" s="8">
        <f t="shared" si="53"/>
        <v>5</v>
      </c>
      <c r="P499">
        <f t="shared" si="54"/>
        <v>4</v>
      </c>
      <c r="Q499" s="8">
        <f t="shared" ca="1" si="55"/>
        <v>14</v>
      </c>
    </row>
    <row r="500" spans="1:17" x14ac:dyDescent="0.25">
      <c r="A500" t="s">
        <v>876</v>
      </c>
      <c r="B500" s="7">
        <v>43554</v>
      </c>
      <c r="C500" t="s">
        <v>90</v>
      </c>
      <c r="D500" t="s">
        <v>11</v>
      </c>
      <c r="E500" t="s">
        <v>91</v>
      </c>
      <c r="F500">
        <v>3417</v>
      </c>
      <c r="G500">
        <v>859</v>
      </c>
      <c r="H500">
        <v>15</v>
      </c>
      <c r="I500">
        <f t="shared" si="49"/>
        <v>51255</v>
      </c>
      <c r="J500">
        <f t="shared" si="50"/>
        <v>25.139010828211884</v>
      </c>
      <c r="K500" t="s">
        <v>884</v>
      </c>
      <c r="L500" t="s">
        <v>883</v>
      </c>
      <c r="M500">
        <f t="shared" ca="1" si="51"/>
        <v>1041</v>
      </c>
      <c r="N500" s="8">
        <f t="shared" ca="1" si="52"/>
        <v>5</v>
      </c>
      <c r="O500" s="8">
        <f t="shared" si="53"/>
        <v>4</v>
      </c>
      <c r="P500">
        <f t="shared" si="54"/>
        <v>5</v>
      </c>
      <c r="Q500" s="8">
        <f t="shared" ca="1" si="55"/>
        <v>14</v>
      </c>
    </row>
    <row r="501" spans="1:17" x14ac:dyDescent="0.25">
      <c r="A501" t="s">
        <v>877</v>
      </c>
      <c r="B501" s="7">
        <v>43555</v>
      </c>
      <c r="C501" t="s">
        <v>93</v>
      </c>
      <c r="D501" t="s">
        <v>15</v>
      </c>
      <c r="E501" t="s">
        <v>94</v>
      </c>
      <c r="F501">
        <v>934</v>
      </c>
      <c r="G501">
        <v>256</v>
      </c>
      <c r="H501">
        <v>6</v>
      </c>
      <c r="I501">
        <f t="shared" si="49"/>
        <v>5604</v>
      </c>
      <c r="J501">
        <f t="shared" si="50"/>
        <v>27.408993576017131</v>
      </c>
      <c r="K501" t="s">
        <v>882</v>
      </c>
      <c r="L501" t="s">
        <v>881</v>
      </c>
      <c r="M501">
        <f t="shared" ca="1" si="51"/>
        <v>1041</v>
      </c>
      <c r="N501" s="8">
        <f t="shared" ca="1" si="52"/>
        <v>5</v>
      </c>
      <c r="O501" s="8">
        <f t="shared" si="53"/>
        <v>3</v>
      </c>
      <c r="P501">
        <f t="shared" si="54"/>
        <v>4</v>
      </c>
      <c r="Q501" s="8">
        <f t="shared" ca="1" si="55"/>
        <v>12</v>
      </c>
    </row>
  </sheetData>
  <autoFilter ref="A1:U501" xr:uid="{7C1B9669-F24D-4A3A-B11B-0BC41B592FF5}"/>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01483-FD0C-4F53-83A1-ECA5EDF8A7DF}">
  <dimension ref="A1:AC57"/>
  <sheetViews>
    <sheetView showGridLines="0" tabSelected="1" zoomScale="70" zoomScaleNormal="70" zoomScaleSheetLayoutView="50" workbookViewId="0">
      <selection activeCell="AC23" sqref="AC23"/>
    </sheetView>
  </sheetViews>
  <sheetFormatPr defaultRowHeight="15" x14ac:dyDescent="0.25"/>
  <cols>
    <col min="1" max="16384" width="9.140625" style="13"/>
  </cols>
  <sheetData>
    <row r="1" spans="1:29" ht="15" customHeight="1" x14ac:dyDescent="0.25">
      <c r="A1" s="33"/>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5"/>
    </row>
    <row r="2" spans="1:29" ht="67.5" customHeight="1" x14ac:dyDescent="0.25">
      <c r="A2" s="36"/>
      <c r="B2" s="37"/>
      <c r="C2" s="37"/>
      <c r="D2" s="37"/>
      <c r="E2" s="37"/>
      <c r="F2" s="37"/>
      <c r="G2" s="37"/>
      <c r="H2" s="37"/>
      <c r="I2" s="37"/>
      <c r="J2" s="37"/>
      <c r="K2" s="37"/>
      <c r="L2" s="37"/>
      <c r="M2" s="37"/>
      <c r="N2" s="37"/>
      <c r="O2" s="37"/>
      <c r="P2" s="37"/>
      <c r="Q2" s="37"/>
      <c r="R2" s="37"/>
      <c r="S2" s="37"/>
      <c r="T2" s="37"/>
      <c r="U2" s="37"/>
      <c r="V2" s="37"/>
      <c r="W2" s="37"/>
      <c r="X2" s="37"/>
      <c r="Y2" s="37"/>
      <c r="Z2" s="37"/>
      <c r="AA2" s="37"/>
      <c r="AB2" s="37"/>
      <c r="AC2" s="38"/>
    </row>
    <row r="3" spans="1:29" ht="67.5" customHeight="1" x14ac:dyDescent="0.5">
      <c r="A3" s="30"/>
      <c r="B3" s="31"/>
      <c r="C3" s="31"/>
      <c r="D3" s="31"/>
      <c r="E3" s="31"/>
      <c r="F3" s="31"/>
      <c r="G3" s="31"/>
      <c r="H3" s="31"/>
      <c r="I3" s="31"/>
      <c r="J3" s="31"/>
      <c r="K3" s="31"/>
      <c r="L3" s="31"/>
      <c r="M3" s="31"/>
      <c r="N3" s="31"/>
      <c r="O3" s="31"/>
      <c r="P3" s="31"/>
      <c r="Q3" s="31"/>
      <c r="R3" s="31"/>
      <c r="S3" s="31"/>
      <c r="T3" s="31"/>
      <c r="U3" s="31"/>
      <c r="V3" s="31"/>
      <c r="W3" s="31"/>
      <c r="X3" s="31"/>
      <c r="Y3" s="31"/>
      <c r="Z3" s="31"/>
      <c r="AA3" s="31"/>
      <c r="AB3" s="31"/>
      <c r="AC3" s="32"/>
    </row>
    <row r="4" spans="1:29" ht="100.5" customHeight="1" x14ac:dyDescent="0.5">
      <c r="A4" s="30"/>
      <c r="B4" s="31"/>
      <c r="C4" s="31"/>
      <c r="D4" s="31"/>
      <c r="E4" s="31"/>
      <c r="F4" s="31"/>
      <c r="G4" s="31"/>
      <c r="H4" s="31"/>
      <c r="I4" s="31"/>
      <c r="J4" s="31"/>
      <c r="K4" s="31"/>
      <c r="L4" s="31"/>
      <c r="M4" s="31"/>
      <c r="N4" s="31"/>
      <c r="O4" s="31"/>
      <c r="P4" s="31"/>
      <c r="Q4" s="31"/>
      <c r="R4" s="31"/>
      <c r="S4" s="31"/>
      <c r="T4" s="31"/>
      <c r="U4" s="31"/>
      <c r="V4" s="31"/>
      <c r="W4" s="31"/>
      <c r="X4" s="31"/>
      <c r="Y4" s="31"/>
      <c r="Z4" s="31"/>
      <c r="AA4" s="31"/>
      <c r="AB4" s="31"/>
      <c r="AC4" s="32"/>
    </row>
    <row r="5" spans="1:29" ht="69.75" customHeight="1" x14ac:dyDescent="0.25">
      <c r="A5" s="14"/>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6"/>
    </row>
    <row r="6" spans="1:29" x14ac:dyDescent="0.25">
      <c r="A6" s="14"/>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6"/>
    </row>
    <row r="7" spans="1:29" x14ac:dyDescent="0.25">
      <c r="A7" s="14"/>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6"/>
    </row>
    <row r="8" spans="1:29" x14ac:dyDescent="0.25">
      <c r="A8" s="14"/>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6"/>
    </row>
    <row r="9" spans="1:29" x14ac:dyDescent="0.25">
      <c r="A9" s="14"/>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6"/>
    </row>
    <row r="10" spans="1:29" x14ac:dyDescent="0.25">
      <c r="A10" s="14"/>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6"/>
    </row>
    <row r="11" spans="1:29" x14ac:dyDescent="0.25">
      <c r="A11" s="14"/>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6"/>
    </row>
    <row r="12" spans="1:29" x14ac:dyDescent="0.25">
      <c r="A12" s="14"/>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6"/>
    </row>
    <row r="13" spans="1:29" x14ac:dyDescent="0.25">
      <c r="A13" s="14"/>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6"/>
    </row>
    <row r="14" spans="1:29" x14ac:dyDescent="0.25">
      <c r="A14" s="14"/>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6"/>
    </row>
    <row r="15" spans="1:29" x14ac:dyDescent="0.25">
      <c r="A15" s="14"/>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6"/>
    </row>
    <row r="16" spans="1:29" x14ac:dyDescent="0.25">
      <c r="A16" s="14"/>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6"/>
    </row>
    <row r="17" spans="1:29" x14ac:dyDescent="0.25">
      <c r="A17" s="14"/>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6"/>
    </row>
    <row r="18" spans="1:29" x14ac:dyDescent="0.25">
      <c r="A18" s="14"/>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6"/>
    </row>
    <row r="19" spans="1:29" x14ac:dyDescent="0.25">
      <c r="A19" s="14"/>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6"/>
    </row>
    <row r="20" spans="1:29" x14ac:dyDescent="0.25">
      <c r="A20" s="14"/>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6"/>
    </row>
    <row r="21" spans="1:29" x14ac:dyDescent="0.25">
      <c r="A21" s="14"/>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6"/>
    </row>
    <row r="22" spans="1:29" x14ac:dyDescent="0.25">
      <c r="A22" s="14"/>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6"/>
    </row>
    <row r="23" spans="1:29" x14ac:dyDescent="0.25">
      <c r="A23" s="14"/>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6"/>
    </row>
    <row r="24" spans="1:29" x14ac:dyDescent="0.25">
      <c r="A24" s="14"/>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6"/>
    </row>
    <row r="25" spans="1:29" x14ac:dyDescent="0.25">
      <c r="A25" s="14"/>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6"/>
    </row>
    <row r="26" spans="1:29" x14ac:dyDescent="0.25">
      <c r="A26" s="14"/>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6"/>
    </row>
    <row r="27" spans="1:29" x14ac:dyDescent="0.25">
      <c r="A27" s="14"/>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6"/>
    </row>
    <row r="28" spans="1:29" x14ac:dyDescent="0.25">
      <c r="A28" s="14"/>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6"/>
    </row>
    <row r="29" spans="1:29" x14ac:dyDescent="0.25">
      <c r="A29" s="14"/>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6"/>
    </row>
    <row r="30" spans="1:29" x14ac:dyDescent="0.25">
      <c r="A30" s="14"/>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6"/>
    </row>
    <row r="31" spans="1:29" x14ac:dyDescent="0.25">
      <c r="A31" s="14"/>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6"/>
    </row>
    <row r="32" spans="1:29" x14ac:dyDescent="0.25">
      <c r="A32" s="14"/>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6"/>
    </row>
    <row r="33" spans="1:29" x14ac:dyDescent="0.25">
      <c r="A33" s="14"/>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6"/>
    </row>
    <row r="34" spans="1:29" x14ac:dyDescent="0.25">
      <c r="A34" s="14"/>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6"/>
    </row>
    <row r="35" spans="1:29" x14ac:dyDescent="0.25">
      <c r="A35" s="14"/>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6"/>
    </row>
    <row r="36" spans="1:29" x14ac:dyDescent="0.25">
      <c r="A36" s="14"/>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6"/>
    </row>
    <row r="37" spans="1:29" x14ac:dyDescent="0.25">
      <c r="A37" s="14"/>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6"/>
    </row>
    <row r="38" spans="1:29" x14ac:dyDescent="0.25">
      <c r="A38" s="14"/>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6"/>
    </row>
    <row r="39" spans="1:29" x14ac:dyDescent="0.25">
      <c r="A39" s="14"/>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6"/>
    </row>
    <row r="40" spans="1:29" x14ac:dyDescent="0.25">
      <c r="A40" s="14"/>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6"/>
    </row>
    <row r="41" spans="1:29" x14ac:dyDescent="0.25">
      <c r="A41" s="14"/>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6"/>
    </row>
    <row r="42" spans="1:29" x14ac:dyDescent="0.25">
      <c r="A42" s="14"/>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6"/>
    </row>
    <row r="43" spans="1:29" x14ac:dyDescent="0.25">
      <c r="A43" s="14"/>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6"/>
    </row>
    <row r="44" spans="1:29" x14ac:dyDescent="0.25">
      <c r="A44" s="14"/>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6"/>
    </row>
    <row r="45" spans="1:29" x14ac:dyDescent="0.25">
      <c r="A45" s="14"/>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6"/>
    </row>
    <row r="46" spans="1:29" x14ac:dyDescent="0.25">
      <c r="A46" s="14"/>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6"/>
    </row>
    <row r="47" spans="1:29" x14ac:dyDescent="0.25">
      <c r="A47" s="14"/>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6"/>
    </row>
    <row r="48" spans="1:29" x14ac:dyDescent="0.25">
      <c r="A48" s="14"/>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6"/>
    </row>
    <row r="49" spans="1:29" x14ac:dyDescent="0.25">
      <c r="A49" s="14"/>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6"/>
    </row>
    <row r="50" spans="1:29" x14ac:dyDescent="0.25">
      <c r="A50" s="14"/>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6"/>
    </row>
    <row r="51" spans="1:29" x14ac:dyDescent="0.25">
      <c r="A51" s="14"/>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6"/>
    </row>
    <row r="52" spans="1:29" x14ac:dyDescent="0.25">
      <c r="A52" s="14"/>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6"/>
    </row>
    <row r="53" spans="1:29" x14ac:dyDescent="0.25">
      <c r="A53" s="14"/>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6"/>
    </row>
    <row r="54" spans="1:29" x14ac:dyDescent="0.25">
      <c r="A54" s="14"/>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6"/>
    </row>
    <row r="55" spans="1:29" x14ac:dyDescent="0.25">
      <c r="A55" s="14"/>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6"/>
    </row>
    <row r="56" spans="1:29" x14ac:dyDescent="0.25">
      <c r="A56" s="14"/>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6"/>
    </row>
    <row r="57" spans="1:29" ht="15.75" thickBot="1" x14ac:dyDescent="0.3">
      <c r="A57" s="17"/>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9"/>
    </row>
  </sheetData>
  <mergeCells count="1">
    <mergeCell ref="A1:AC2"/>
  </mergeCells>
  <pageMargins left="0.7" right="0.7" top="0.75" bottom="0.75" header="0.3" footer="0.3"/>
  <pageSetup scale="34"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3724E-58E0-4F23-BA6D-76D85D6AC61E}">
  <dimension ref="A1:N21"/>
  <sheetViews>
    <sheetView workbookViewId="0">
      <selection activeCell="D1" sqref="D1"/>
    </sheetView>
  </sheetViews>
  <sheetFormatPr defaultRowHeight="15" x14ac:dyDescent="0.25"/>
  <cols>
    <col min="1" max="1" width="13.140625" bestFit="1" customWidth="1"/>
    <col min="2" max="2" width="12.140625" bestFit="1" customWidth="1"/>
    <col min="3" max="3" width="12.5703125" bestFit="1" customWidth="1"/>
    <col min="12" max="12" width="13.140625" bestFit="1" customWidth="1"/>
    <col min="13" max="13" width="12.5703125" bestFit="1" customWidth="1"/>
    <col min="14" max="14" width="15.42578125" bestFit="1" customWidth="1"/>
  </cols>
  <sheetData>
    <row r="1" spans="1:14" x14ac:dyDescent="0.25">
      <c r="A1" s="1" t="s">
        <v>903</v>
      </c>
      <c r="B1" t="s">
        <v>945</v>
      </c>
      <c r="C1" t="s">
        <v>923</v>
      </c>
      <c r="L1" s="1" t="s">
        <v>903</v>
      </c>
      <c r="M1" t="s">
        <v>923</v>
      </c>
      <c r="N1" t="s">
        <v>924</v>
      </c>
    </row>
    <row r="2" spans="1:14" x14ac:dyDescent="0.25">
      <c r="A2" s="2" t="s">
        <v>905</v>
      </c>
      <c r="B2" s="4"/>
      <c r="C2" s="4"/>
      <c r="L2" s="2" t="s">
        <v>905</v>
      </c>
      <c r="M2" s="4"/>
      <c r="N2" s="4"/>
    </row>
    <row r="3" spans="1:14" x14ac:dyDescent="0.25">
      <c r="A3" s="3" t="s">
        <v>906</v>
      </c>
      <c r="B3" s="4"/>
      <c r="C3" s="4"/>
      <c r="L3" s="3" t="s">
        <v>906</v>
      </c>
      <c r="M3" s="4"/>
      <c r="N3" s="4"/>
    </row>
    <row r="4" spans="1:14" x14ac:dyDescent="0.25">
      <c r="A4" s="12" t="s">
        <v>907</v>
      </c>
      <c r="B4" s="4">
        <v>452887</v>
      </c>
      <c r="C4" s="4">
        <v>-3960</v>
      </c>
      <c r="L4" s="12" t="s">
        <v>907</v>
      </c>
      <c r="M4" s="4">
        <v>-3960</v>
      </c>
      <c r="N4" s="4">
        <v>389</v>
      </c>
    </row>
    <row r="5" spans="1:14" x14ac:dyDescent="0.25">
      <c r="A5" s="12" t="s">
        <v>908</v>
      </c>
      <c r="B5" s="4">
        <v>742501</v>
      </c>
      <c r="C5" s="4">
        <v>-3584</v>
      </c>
      <c r="L5" s="12" t="s">
        <v>908</v>
      </c>
      <c r="M5" s="4">
        <v>-3584</v>
      </c>
      <c r="N5" s="4">
        <v>423</v>
      </c>
    </row>
    <row r="6" spans="1:14" x14ac:dyDescent="0.25">
      <c r="A6" s="12" t="s">
        <v>909</v>
      </c>
      <c r="B6" s="4">
        <v>425730</v>
      </c>
      <c r="C6" s="4">
        <v>-4970</v>
      </c>
      <c r="L6" s="12" t="s">
        <v>909</v>
      </c>
      <c r="M6" s="4">
        <v>-4970</v>
      </c>
      <c r="N6" s="4">
        <v>369</v>
      </c>
    </row>
    <row r="7" spans="1:14" x14ac:dyDescent="0.25">
      <c r="A7" s="3" t="s">
        <v>910</v>
      </c>
      <c r="B7" s="4"/>
      <c r="C7" s="4"/>
      <c r="L7" s="3" t="s">
        <v>910</v>
      </c>
      <c r="M7" s="4"/>
      <c r="N7" s="4"/>
    </row>
    <row r="8" spans="1:14" x14ac:dyDescent="0.25">
      <c r="A8" s="12" t="s">
        <v>911</v>
      </c>
      <c r="B8" s="4">
        <v>155027</v>
      </c>
      <c r="C8" s="4">
        <v>-2138</v>
      </c>
      <c r="L8" s="12" t="s">
        <v>911</v>
      </c>
      <c r="M8" s="4">
        <v>-2138</v>
      </c>
      <c r="N8" s="4">
        <v>240</v>
      </c>
    </row>
    <row r="9" spans="1:14" x14ac:dyDescent="0.25">
      <c r="A9" s="12" t="s">
        <v>912</v>
      </c>
      <c r="B9" s="4">
        <v>794330</v>
      </c>
      <c r="C9" s="4">
        <v>-2180</v>
      </c>
      <c r="L9" s="12" t="s">
        <v>912</v>
      </c>
      <c r="M9" s="4">
        <v>-2180</v>
      </c>
      <c r="N9" s="4">
        <v>446</v>
      </c>
    </row>
    <row r="10" spans="1:14" x14ac:dyDescent="0.25">
      <c r="A10" s="12" t="s">
        <v>913</v>
      </c>
      <c r="B10" s="4">
        <v>487192</v>
      </c>
      <c r="C10" s="4">
        <v>-4963</v>
      </c>
      <c r="L10" s="12" t="s">
        <v>913</v>
      </c>
      <c r="M10" s="4">
        <v>-4963</v>
      </c>
      <c r="N10" s="4">
        <v>331</v>
      </c>
    </row>
    <row r="11" spans="1:14" x14ac:dyDescent="0.25">
      <c r="A11" s="3" t="s">
        <v>914</v>
      </c>
      <c r="B11" s="4"/>
      <c r="C11" s="4"/>
      <c r="L11" s="3" t="s">
        <v>914</v>
      </c>
      <c r="M11" s="4"/>
      <c r="N11" s="4"/>
    </row>
    <row r="12" spans="1:14" x14ac:dyDescent="0.25">
      <c r="A12" s="12" t="s">
        <v>915</v>
      </c>
      <c r="B12" s="4">
        <v>508863</v>
      </c>
      <c r="C12" s="4">
        <v>3093</v>
      </c>
      <c r="L12" s="12" t="s">
        <v>915</v>
      </c>
      <c r="M12" s="4">
        <v>3093</v>
      </c>
      <c r="N12" s="4">
        <v>419</v>
      </c>
    </row>
    <row r="13" spans="1:14" x14ac:dyDescent="0.25">
      <c r="A13" s="12" t="s">
        <v>916</v>
      </c>
      <c r="B13" s="4">
        <v>1026724</v>
      </c>
      <c r="C13" s="4">
        <v>11619</v>
      </c>
      <c r="L13" s="12" t="s">
        <v>916</v>
      </c>
      <c r="M13" s="4">
        <v>11619</v>
      </c>
      <c r="N13" s="4">
        <v>578</v>
      </c>
    </row>
    <row r="14" spans="1:14" x14ac:dyDescent="0.25">
      <c r="A14" s="12" t="s">
        <v>917</v>
      </c>
      <c r="B14" s="4">
        <v>639298</v>
      </c>
      <c r="C14" s="4">
        <v>5284</v>
      </c>
      <c r="L14" s="12" t="s">
        <v>917</v>
      </c>
      <c r="M14" s="4">
        <v>5284</v>
      </c>
      <c r="N14" s="4">
        <v>412</v>
      </c>
    </row>
    <row r="15" spans="1:14" x14ac:dyDescent="0.25">
      <c r="A15" s="2" t="s">
        <v>918</v>
      </c>
      <c r="B15" s="4"/>
      <c r="C15" s="4"/>
      <c r="L15" s="2" t="s">
        <v>918</v>
      </c>
      <c r="M15" s="4"/>
      <c r="N15" s="4"/>
    </row>
    <row r="16" spans="1:14" x14ac:dyDescent="0.25">
      <c r="A16" s="3" t="s">
        <v>919</v>
      </c>
      <c r="B16" s="4"/>
      <c r="C16" s="4"/>
      <c r="L16" s="3" t="s">
        <v>919</v>
      </c>
      <c r="M16" s="4"/>
      <c r="N16" s="4"/>
    </row>
    <row r="17" spans="1:14" x14ac:dyDescent="0.25">
      <c r="A17" s="12" t="s">
        <v>920</v>
      </c>
      <c r="B17" s="4">
        <v>1440020</v>
      </c>
      <c r="C17" s="4">
        <v>9760</v>
      </c>
      <c r="L17" s="12" t="s">
        <v>920</v>
      </c>
      <c r="M17" s="4">
        <v>9760</v>
      </c>
      <c r="N17" s="4">
        <v>745</v>
      </c>
    </row>
    <row r="18" spans="1:14" x14ac:dyDescent="0.25">
      <c r="A18" s="12" t="s">
        <v>921</v>
      </c>
      <c r="B18" s="4">
        <v>638162</v>
      </c>
      <c r="C18" s="4">
        <v>5917</v>
      </c>
      <c r="L18" s="12" t="s">
        <v>921</v>
      </c>
      <c r="M18" s="4">
        <v>5917</v>
      </c>
      <c r="N18" s="4">
        <v>512</v>
      </c>
    </row>
    <row r="19" spans="1:14" x14ac:dyDescent="0.25">
      <c r="A19" s="12" t="s">
        <v>922</v>
      </c>
      <c r="B19" s="4">
        <v>1621776</v>
      </c>
      <c r="C19" s="4">
        <v>10077</v>
      </c>
      <c r="L19" s="12" t="s">
        <v>922</v>
      </c>
      <c r="M19" s="4">
        <v>10077</v>
      </c>
      <c r="N19" s="4">
        <v>751</v>
      </c>
    </row>
    <row r="20" spans="1:14" x14ac:dyDescent="0.25">
      <c r="A20" s="2" t="s">
        <v>904</v>
      </c>
      <c r="B20" s="4">
        <v>8932510</v>
      </c>
      <c r="C20" s="4">
        <v>23955</v>
      </c>
      <c r="L20" s="2" t="s">
        <v>904</v>
      </c>
      <c r="M20" s="4">
        <v>23955</v>
      </c>
      <c r="N20" s="4">
        <v>5615</v>
      </c>
    </row>
    <row r="21" spans="1:14" x14ac:dyDescent="0.25">
      <c r="B21" t="s">
        <v>946</v>
      </c>
    </row>
  </sheetData>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0424E-EFF8-4342-BB98-6885914BE5CC}">
  <dimension ref="A1:C20"/>
  <sheetViews>
    <sheetView workbookViewId="0">
      <selection activeCell="A16" sqref="A16"/>
    </sheetView>
  </sheetViews>
  <sheetFormatPr defaultRowHeight="15" x14ac:dyDescent="0.25"/>
  <cols>
    <col min="1" max="1" width="13.140625" bestFit="1" customWidth="1"/>
    <col min="2" max="2" width="15.42578125" bestFit="1" customWidth="1"/>
    <col min="3" max="3" width="12.5703125" bestFit="1" customWidth="1"/>
  </cols>
  <sheetData>
    <row r="1" spans="1:3" x14ac:dyDescent="0.25">
      <c r="A1" s="1" t="s">
        <v>903</v>
      </c>
      <c r="B1" t="s">
        <v>924</v>
      </c>
      <c r="C1" t="s">
        <v>923</v>
      </c>
    </row>
    <row r="2" spans="1:3" x14ac:dyDescent="0.25">
      <c r="A2" s="2" t="s">
        <v>905</v>
      </c>
      <c r="B2" s="4"/>
      <c r="C2" s="4"/>
    </row>
    <row r="3" spans="1:3" x14ac:dyDescent="0.25">
      <c r="A3" s="3" t="s">
        <v>906</v>
      </c>
      <c r="B3" s="4"/>
      <c r="C3" s="4"/>
    </row>
    <row r="4" spans="1:3" x14ac:dyDescent="0.25">
      <c r="A4" s="20" t="s">
        <v>907</v>
      </c>
      <c r="B4" s="4">
        <v>389</v>
      </c>
      <c r="C4" s="4">
        <v>-3960</v>
      </c>
    </row>
    <row r="5" spans="1:3" x14ac:dyDescent="0.25">
      <c r="A5" s="20" t="s">
        <v>908</v>
      </c>
      <c r="B5" s="4">
        <v>423</v>
      </c>
      <c r="C5" s="4">
        <v>-3584</v>
      </c>
    </row>
    <row r="6" spans="1:3" x14ac:dyDescent="0.25">
      <c r="A6" s="20" t="s">
        <v>909</v>
      </c>
      <c r="B6" s="4">
        <v>369</v>
      </c>
      <c r="C6" s="4">
        <v>-4970</v>
      </c>
    </row>
    <row r="7" spans="1:3" x14ac:dyDescent="0.25">
      <c r="A7" s="3" t="s">
        <v>910</v>
      </c>
      <c r="B7" s="4"/>
      <c r="C7" s="4"/>
    </row>
    <row r="8" spans="1:3" x14ac:dyDescent="0.25">
      <c r="A8" s="20" t="s">
        <v>911</v>
      </c>
      <c r="B8" s="4">
        <v>240</v>
      </c>
      <c r="C8" s="4">
        <v>-2138</v>
      </c>
    </row>
    <row r="9" spans="1:3" x14ac:dyDescent="0.25">
      <c r="A9" s="20" t="s">
        <v>912</v>
      </c>
      <c r="B9" s="4">
        <v>446</v>
      </c>
      <c r="C9" s="4">
        <v>-2180</v>
      </c>
    </row>
    <row r="10" spans="1:3" x14ac:dyDescent="0.25">
      <c r="A10" s="20" t="s">
        <v>913</v>
      </c>
      <c r="B10" s="4">
        <v>331</v>
      </c>
      <c r="C10" s="4">
        <v>-4963</v>
      </c>
    </row>
    <row r="11" spans="1:3" x14ac:dyDescent="0.25">
      <c r="A11" s="3" t="s">
        <v>914</v>
      </c>
      <c r="B11" s="4"/>
      <c r="C11" s="4"/>
    </row>
    <row r="12" spans="1:3" x14ac:dyDescent="0.25">
      <c r="A12" s="20" t="s">
        <v>915</v>
      </c>
      <c r="B12" s="4">
        <v>419</v>
      </c>
      <c r="C12" s="4">
        <v>3093</v>
      </c>
    </row>
    <row r="13" spans="1:3" x14ac:dyDescent="0.25">
      <c r="A13" s="20" t="s">
        <v>916</v>
      </c>
      <c r="B13" s="4">
        <v>578</v>
      </c>
      <c r="C13" s="4">
        <v>11619</v>
      </c>
    </row>
    <row r="14" spans="1:3" x14ac:dyDescent="0.25">
      <c r="A14" s="20" t="s">
        <v>917</v>
      </c>
      <c r="B14" s="4">
        <v>412</v>
      </c>
      <c r="C14" s="4">
        <v>5284</v>
      </c>
    </row>
    <row r="15" spans="1:3" x14ac:dyDescent="0.25">
      <c r="A15" s="2" t="s">
        <v>918</v>
      </c>
      <c r="B15" s="4"/>
      <c r="C15" s="4"/>
    </row>
    <row r="16" spans="1:3" x14ac:dyDescent="0.25">
      <c r="A16" s="3" t="s">
        <v>919</v>
      </c>
      <c r="B16" s="4"/>
      <c r="C16" s="4"/>
    </row>
    <row r="17" spans="1:3" x14ac:dyDescent="0.25">
      <c r="A17" s="20" t="s">
        <v>920</v>
      </c>
      <c r="B17" s="4">
        <v>745</v>
      </c>
      <c r="C17" s="4">
        <v>9760</v>
      </c>
    </row>
    <row r="18" spans="1:3" x14ac:dyDescent="0.25">
      <c r="A18" s="20" t="s">
        <v>921</v>
      </c>
      <c r="B18" s="4">
        <v>512</v>
      </c>
      <c r="C18" s="4">
        <v>5917</v>
      </c>
    </row>
    <row r="19" spans="1:3" x14ac:dyDescent="0.25">
      <c r="A19" s="20" t="s">
        <v>922</v>
      </c>
      <c r="B19" s="4">
        <v>751</v>
      </c>
      <c r="C19" s="4">
        <v>10077</v>
      </c>
    </row>
    <row r="20" spans="1:3" x14ac:dyDescent="0.25">
      <c r="A20" s="2" t="s">
        <v>904</v>
      </c>
      <c r="B20" s="4">
        <v>5615</v>
      </c>
      <c r="C20" s="4">
        <v>23955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3A76A-174F-4A19-BE8E-03DF19864239}">
  <dimension ref="A1:U6"/>
  <sheetViews>
    <sheetView workbookViewId="0">
      <selection activeCell="D6" sqref="D6"/>
    </sheetView>
  </sheetViews>
  <sheetFormatPr defaultRowHeight="15" x14ac:dyDescent="0.25"/>
  <cols>
    <col min="1" max="1" width="12.140625" bestFit="1" customWidth="1"/>
    <col min="2" max="2" width="16.28515625" bestFit="1" customWidth="1"/>
    <col min="3" max="5" width="7" bestFit="1" customWidth="1"/>
    <col min="6" max="6" width="7.5703125" bestFit="1" customWidth="1"/>
    <col min="7" max="7" width="8.140625" bestFit="1" customWidth="1"/>
    <col min="8" max="8" width="16.85546875" bestFit="1" customWidth="1"/>
    <col min="9" max="9" width="18.85546875" bestFit="1" customWidth="1"/>
    <col min="10" max="10" width="9.7109375" bestFit="1" customWidth="1"/>
    <col min="11" max="11" width="7" bestFit="1" customWidth="1"/>
    <col min="12" max="12" width="15.85546875" bestFit="1" customWidth="1"/>
    <col min="13" max="13" width="12.140625" bestFit="1" customWidth="1"/>
    <col min="14" max="14" width="9.28515625" bestFit="1" customWidth="1"/>
    <col min="15" max="15" width="7.140625" bestFit="1" customWidth="1"/>
    <col min="16" max="16" width="9.5703125" bestFit="1" customWidth="1"/>
    <col min="17" max="17" width="6.85546875" bestFit="1" customWidth="1"/>
    <col min="18" max="18" width="11" bestFit="1" customWidth="1"/>
    <col min="19" max="19" width="13.28515625" bestFit="1" customWidth="1"/>
    <col min="20" max="20" width="12.140625" bestFit="1" customWidth="1"/>
    <col min="21" max="21" width="11.28515625" bestFit="1" customWidth="1"/>
  </cols>
  <sheetData>
    <row r="1" spans="1:21" x14ac:dyDescent="0.25">
      <c r="B1" s="1" t="s">
        <v>925</v>
      </c>
    </row>
    <row r="2" spans="1:21" x14ac:dyDescent="0.25">
      <c r="B2" t="s">
        <v>73</v>
      </c>
      <c r="C2" t="s">
        <v>43</v>
      </c>
      <c r="D2" t="s">
        <v>606</v>
      </c>
      <c r="E2" t="s">
        <v>66</v>
      </c>
      <c r="F2" t="s">
        <v>7</v>
      </c>
      <c r="G2" t="s">
        <v>55</v>
      </c>
      <c r="H2" t="s">
        <v>58</v>
      </c>
      <c r="I2" t="s">
        <v>31</v>
      </c>
      <c r="J2" t="s">
        <v>27</v>
      </c>
      <c r="K2" t="s">
        <v>47</v>
      </c>
      <c r="L2" t="s">
        <v>15</v>
      </c>
      <c r="M2" t="s">
        <v>11</v>
      </c>
      <c r="N2" t="s">
        <v>69</v>
      </c>
      <c r="O2" t="s">
        <v>51</v>
      </c>
      <c r="P2" t="s">
        <v>19</v>
      </c>
      <c r="Q2" t="s">
        <v>62</v>
      </c>
      <c r="R2" t="s">
        <v>35</v>
      </c>
      <c r="S2" t="s">
        <v>39</v>
      </c>
      <c r="T2" t="s">
        <v>23</v>
      </c>
      <c r="U2" t="s">
        <v>904</v>
      </c>
    </row>
    <row r="3" spans="1:21" x14ac:dyDescent="0.25">
      <c r="A3" t="s">
        <v>945</v>
      </c>
      <c r="B3" s="4">
        <v>269141</v>
      </c>
      <c r="C3" s="4">
        <v>231504</v>
      </c>
      <c r="D3" s="4">
        <v>478211</v>
      </c>
      <c r="E3" s="4">
        <v>125628</v>
      </c>
      <c r="F3" s="4">
        <v>405179</v>
      </c>
      <c r="G3" s="4">
        <v>115479</v>
      </c>
      <c r="H3" s="4">
        <v>150452</v>
      </c>
      <c r="I3" s="4">
        <v>211219</v>
      </c>
      <c r="J3" s="4">
        <v>193610</v>
      </c>
      <c r="K3" s="4">
        <v>203668</v>
      </c>
      <c r="L3" s="4">
        <v>2590413</v>
      </c>
      <c r="M3" s="4">
        <v>1970339</v>
      </c>
      <c r="N3" s="4">
        <v>310738</v>
      </c>
      <c r="O3" s="4">
        <v>195945</v>
      </c>
      <c r="P3" s="4">
        <v>397550</v>
      </c>
      <c r="Q3" s="4">
        <v>47846</v>
      </c>
      <c r="R3" s="4">
        <v>114851</v>
      </c>
      <c r="S3" s="4">
        <v>563089</v>
      </c>
      <c r="T3" s="4">
        <v>357648</v>
      </c>
      <c r="U3" s="4">
        <v>8932510</v>
      </c>
    </row>
    <row r="5" spans="1:21" x14ac:dyDescent="0.25">
      <c r="B5" s="5" t="s">
        <v>73</v>
      </c>
      <c r="C5" s="5" t="s">
        <v>43</v>
      </c>
      <c r="D5" s="5" t="s">
        <v>606</v>
      </c>
      <c r="E5" s="5" t="s">
        <v>66</v>
      </c>
      <c r="F5" s="5" t="s">
        <v>7</v>
      </c>
      <c r="G5" s="5" t="s">
        <v>55</v>
      </c>
      <c r="H5" s="5" t="s">
        <v>58</v>
      </c>
      <c r="I5" s="5" t="s">
        <v>31</v>
      </c>
      <c r="J5" s="5" t="s">
        <v>27</v>
      </c>
      <c r="K5" s="5" t="s">
        <v>47</v>
      </c>
      <c r="L5" s="5" t="s">
        <v>15</v>
      </c>
      <c r="M5" s="5" t="s">
        <v>11</v>
      </c>
      <c r="N5" s="5" t="s">
        <v>69</v>
      </c>
      <c r="O5" s="5" t="s">
        <v>51</v>
      </c>
      <c r="P5" s="5" t="s">
        <v>19</v>
      </c>
      <c r="Q5" s="5" t="s">
        <v>62</v>
      </c>
      <c r="R5" s="5" t="s">
        <v>35</v>
      </c>
      <c r="S5" s="5" t="s">
        <v>39</v>
      </c>
      <c r="T5" s="5" t="s">
        <v>23</v>
      </c>
    </row>
    <row r="6" spans="1:21" x14ac:dyDescent="0.25">
      <c r="B6" s="6">
        <f>GETPIVOTDATA("Sales",$A$1,"State","Andhra Pradesh")</f>
        <v>269141</v>
      </c>
      <c r="C6" s="6">
        <f>GETPIVOTDATA("Sales",$A$1,"State","Bihar")</f>
        <v>231504</v>
      </c>
      <c r="D6" s="6">
        <f>GETPIVOTDATA("Sales",$A$1,"State","Delhi")</f>
        <v>478211</v>
      </c>
      <c r="E6" s="6">
        <f>GETPIVOTDATA("Sales",$A$1,"State","Goa")</f>
        <v>125628</v>
      </c>
      <c r="F6" s="6">
        <f>GETPIVOTDATA("Sales",$A$1,"State","Gujarat")</f>
        <v>405179</v>
      </c>
      <c r="G6" s="6">
        <f>GETPIVOTDATA("Sales",$A$1,"State","Haryana")</f>
        <v>115479</v>
      </c>
      <c r="H6" s="6">
        <f>GETPIVOTDATA("Sales",$A$1,"State","Himachal Pradesh")</f>
        <v>150452</v>
      </c>
      <c r="I6" s="6">
        <f>GETPIVOTDATA("Sales",$A$1,"State","Jammu and Kashmir")</f>
        <v>211219</v>
      </c>
      <c r="J6" s="6">
        <f>GETPIVOTDATA("Sales",$A$1,"State","Karnataka")</f>
        <v>193610</v>
      </c>
      <c r="K6" s="6">
        <f>GETPIVOTDATA("Sales",$A$1,"State","Kerala ")</f>
        <v>203668</v>
      </c>
      <c r="L6" s="6">
        <f>GETPIVOTDATA("Sales",$A$1,"State","Madhya Pradesh")</f>
        <v>2590413</v>
      </c>
      <c r="M6" s="6">
        <f>GETPIVOTDATA("Sales",$A$1,"State","Maharashtra")</f>
        <v>1970339</v>
      </c>
      <c r="N6" s="6">
        <f>GETPIVOTDATA("Sales",$A$1,"State","Nagaland")</f>
        <v>310738</v>
      </c>
      <c r="O6" s="6">
        <f>GETPIVOTDATA("Sales",$A$1,"State","Punjab")</f>
        <v>195945</v>
      </c>
      <c r="P6" s="6">
        <f>GETPIVOTDATA("Sales",$A$1,"State","Rajasthan")</f>
        <v>397550</v>
      </c>
      <c r="Q6" s="6">
        <f>GETPIVOTDATA("Sales",$A$1,"State","Sikkim")</f>
        <v>47846</v>
      </c>
      <c r="R6" s="6">
        <f>GETPIVOTDATA("Sales",$A$1,"State","Tamil Nadu")</f>
        <v>114851</v>
      </c>
      <c r="S6" s="6">
        <f>GETPIVOTDATA("Sales",$A$1,"State","Uttar Pradesh")</f>
        <v>563089</v>
      </c>
      <c r="T6" s="6">
        <f>GETPIVOTDATA("Sales",$A$1,"State","West Bengal")</f>
        <v>357648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A5031-512D-4347-AF30-A34A2E897519}">
  <dimension ref="A1:F27"/>
  <sheetViews>
    <sheetView topLeftCell="D1" workbookViewId="0">
      <selection activeCell="E2" sqref="E2"/>
    </sheetView>
  </sheetViews>
  <sheetFormatPr defaultRowHeight="15" x14ac:dyDescent="0.25"/>
  <cols>
    <col min="1" max="1" width="18.85546875" bestFit="1" customWidth="1"/>
    <col min="2" max="3" width="12.140625" bestFit="1" customWidth="1"/>
    <col min="5" max="5" width="19.7109375" bestFit="1" customWidth="1"/>
    <col min="6" max="6" width="12.140625" bestFit="1" customWidth="1"/>
  </cols>
  <sheetData>
    <row r="1" spans="1:6" x14ac:dyDescent="0.25">
      <c r="A1" s="1" t="s">
        <v>903</v>
      </c>
      <c r="B1" t="s">
        <v>945</v>
      </c>
    </row>
    <row r="2" spans="1:6" x14ac:dyDescent="0.25">
      <c r="A2" s="2" t="s">
        <v>62</v>
      </c>
      <c r="B2" s="4">
        <v>47846</v>
      </c>
      <c r="E2" s="1" t="s">
        <v>903</v>
      </c>
      <c r="F2" t="s">
        <v>945</v>
      </c>
    </row>
    <row r="3" spans="1:6" x14ac:dyDescent="0.25">
      <c r="A3" s="2" t="s">
        <v>35</v>
      </c>
      <c r="B3" s="4">
        <v>114851</v>
      </c>
      <c r="E3" s="2" t="s">
        <v>560</v>
      </c>
      <c r="F3" s="4">
        <v>26879</v>
      </c>
    </row>
    <row r="4" spans="1:6" x14ac:dyDescent="0.25">
      <c r="A4" s="2" t="s">
        <v>55</v>
      </c>
      <c r="B4" s="4">
        <v>115479</v>
      </c>
      <c r="E4" s="2" t="s">
        <v>63</v>
      </c>
      <c r="F4" s="4">
        <v>47846</v>
      </c>
    </row>
    <row r="5" spans="1:6" x14ac:dyDescent="0.25">
      <c r="A5" s="2" t="s">
        <v>66</v>
      </c>
      <c r="B5" s="4">
        <v>125628</v>
      </c>
      <c r="E5" s="2" t="s">
        <v>548</v>
      </c>
      <c r="F5" s="4">
        <v>84071</v>
      </c>
    </row>
    <row r="6" spans="1:6" x14ac:dyDescent="0.25">
      <c r="A6" s="2" t="s">
        <v>58</v>
      </c>
      <c r="B6" s="4">
        <v>150452</v>
      </c>
      <c r="E6" s="2" t="s">
        <v>36</v>
      </c>
      <c r="F6" s="4">
        <v>114851</v>
      </c>
    </row>
    <row r="7" spans="1:6" x14ac:dyDescent="0.25">
      <c r="A7" s="2" t="s">
        <v>27</v>
      </c>
      <c r="B7" s="4">
        <v>193610</v>
      </c>
      <c r="E7" s="2" t="s">
        <v>40</v>
      </c>
      <c r="F7" s="4">
        <v>117365</v>
      </c>
    </row>
    <row r="8" spans="1:6" x14ac:dyDescent="0.25">
      <c r="A8" s="2" t="s">
        <v>51</v>
      </c>
      <c r="B8" s="4">
        <v>195945</v>
      </c>
      <c r="E8" s="2" t="s">
        <v>66</v>
      </c>
      <c r="F8" s="4">
        <v>125628</v>
      </c>
    </row>
    <row r="9" spans="1:6" x14ac:dyDescent="0.25">
      <c r="A9" s="2" t="s">
        <v>47</v>
      </c>
      <c r="B9" s="4">
        <v>203668</v>
      </c>
      <c r="E9" s="2" t="s">
        <v>59</v>
      </c>
      <c r="F9" s="4">
        <v>150452</v>
      </c>
    </row>
    <row r="10" spans="1:6" x14ac:dyDescent="0.25">
      <c r="A10" s="2" t="s">
        <v>31</v>
      </c>
      <c r="B10" s="4">
        <v>211219</v>
      </c>
      <c r="E10" s="2" t="s">
        <v>20</v>
      </c>
      <c r="F10" s="4">
        <v>181817</v>
      </c>
    </row>
    <row r="11" spans="1:6" x14ac:dyDescent="0.25">
      <c r="A11" s="2" t="s">
        <v>43</v>
      </c>
      <c r="B11" s="4">
        <v>231504</v>
      </c>
      <c r="E11" s="2" t="s">
        <v>28</v>
      </c>
      <c r="F11" s="4">
        <v>193610</v>
      </c>
    </row>
    <row r="12" spans="1:6" x14ac:dyDescent="0.25">
      <c r="A12" s="2" t="s">
        <v>73</v>
      </c>
      <c r="B12" s="4">
        <v>269141</v>
      </c>
      <c r="E12" s="2" t="s">
        <v>48</v>
      </c>
      <c r="F12" s="4">
        <v>203668</v>
      </c>
    </row>
    <row r="13" spans="1:6" x14ac:dyDescent="0.25">
      <c r="A13" s="2" t="s">
        <v>69</v>
      </c>
      <c r="B13" s="4">
        <v>310738</v>
      </c>
      <c r="E13" s="2" t="s">
        <v>32</v>
      </c>
      <c r="F13" s="4">
        <v>211219</v>
      </c>
    </row>
    <row r="14" spans="1:6" x14ac:dyDescent="0.25">
      <c r="A14" s="2" t="s">
        <v>23</v>
      </c>
      <c r="B14" s="4">
        <v>357648</v>
      </c>
      <c r="E14" s="2" t="s">
        <v>554</v>
      </c>
      <c r="F14" s="4">
        <v>215733</v>
      </c>
    </row>
    <row r="15" spans="1:6" x14ac:dyDescent="0.25">
      <c r="A15" s="2" t="s">
        <v>19</v>
      </c>
      <c r="B15" s="4">
        <v>397550</v>
      </c>
      <c r="E15" s="2" t="s">
        <v>44</v>
      </c>
      <c r="F15" s="4">
        <v>231504</v>
      </c>
    </row>
    <row r="16" spans="1:6" x14ac:dyDescent="0.25">
      <c r="A16" s="2" t="s">
        <v>7</v>
      </c>
      <c r="B16" s="4">
        <v>405179</v>
      </c>
      <c r="E16" s="2" t="s">
        <v>74</v>
      </c>
      <c r="F16" s="4">
        <v>269141</v>
      </c>
    </row>
    <row r="17" spans="1:6" x14ac:dyDescent="0.25">
      <c r="A17" s="2" t="s">
        <v>606</v>
      </c>
      <c r="B17" s="4">
        <v>478211</v>
      </c>
      <c r="E17" s="2" t="s">
        <v>52</v>
      </c>
      <c r="F17" s="4">
        <v>284545</v>
      </c>
    </row>
    <row r="18" spans="1:6" x14ac:dyDescent="0.25">
      <c r="A18" s="2" t="s">
        <v>39</v>
      </c>
      <c r="B18" s="4">
        <v>563089</v>
      </c>
      <c r="E18" s="2" t="s">
        <v>70</v>
      </c>
      <c r="F18" s="4">
        <v>310738</v>
      </c>
    </row>
    <row r="19" spans="1:6" x14ac:dyDescent="0.25">
      <c r="A19" s="2" t="s">
        <v>11</v>
      </c>
      <c r="B19" s="4">
        <v>1970339</v>
      </c>
      <c r="E19" s="2" t="s">
        <v>8</v>
      </c>
      <c r="F19" s="4">
        <v>321108</v>
      </c>
    </row>
    <row r="20" spans="1:6" x14ac:dyDescent="0.25">
      <c r="A20" s="2" t="s">
        <v>15</v>
      </c>
      <c r="B20" s="4">
        <v>2590413</v>
      </c>
      <c r="E20" s="2" t="s">
        <v>24</v>
      </c>
      <c r="F20" s="4">
        <v>357648</v>
      </c>
    </row>
    <row r="21" spans="1:6" x14ac:dyDescent="0.25">
      <c r="A21" s="2" t="s">
        <v>904</v>
      </c>
      <c r="B21" s="4">
        <v>8932510</v>
      </c>
      <c r="E21" s="2" t="s">
        <v>557</v>
      </c>
      <c r="F21" s="4">
        <v>445724</v>
      </c>
    </row>
    <row r="22" spans="1:6" x14ac:dyDescent="0.25">
      <c r="E22" s="2" t="s">
        <v>16</v>
      </c>
      <c r="F22" s="4">
        <v>487184</v>
      </c>
    </row>
    <row r="23" spans="1:6" x14ac:dyDescent="0.25">
      <c r="E23" s="2" t="s">
        <v>606</v>
      </c>
      <c r="F23" s="4">
        <v>515572</v>
      </c>
    </row>
    <row r="24" spans="1:6" x14ac:dyDescent="0.25">
      <c r="E24" s="2" t="s">
        <v>12</v>
      </c>
      <c r="F24" s="4">
        <v>909029</v>
      </c>
    </row>
    <row r="25" spans="1:6" x14ac:dyDescent="0.25">
      <c r="E25" s="2" t="s">
        <v>91</v>
      </c>
      <c r="F25" s="4">
        <v>1061310</v>
      </c>
    </row>
    <row r="26" spans="1:6" x14ac:dyDescent="0.25">
      <c r="E26" s="2" t="s">
        <v>94</v>
      </c>
      <c r="F26" s="4">
        <v>2065868</v>
      </c>
    </row>
    <row r="27" spans="1:6" x14ac:dyDescent="0.25">
      <c r="E27" s="2" t="s">
        <v>904</v>
      </c>
      <c r="F27" s="4">
        <v>8932510</v>
      </c>
    </row>
  </sheetData>
  <pageMargins left="0.7" right="0.7" top="0.75" bottom="0.75" header="0.3" footer="0.3"/>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B605E-BB4E-4F37-BB83-86ADA426C7D3}">
  <dimension ref="A1:N19"/>
  <sheetViews>
    <sheetView topLeftCell="C1" workbookViewId="0">
      <selection activeCell="K17" sqref="K17"/>
    </sheetView>
  </sheetViews>
  <sheetFormatPr defaultRowHeight="15" x14ac:dyDescent="0.25"/>
  <cols>
    <col min="1" max="1" width="16.28515625" bestFit="1" customWidth="1"/>
    <col min="2" max="3" width="12.140625" bestFit="1" customWidth="1"/>
    <col min="12" max="12" width="16.28515625" bestFit="1" customWidth="1"/>
    <col min="13" max="13" width="15.42578125" bestFit="1" customWidth="1"/>
    <col min="14" max="14" width="12.140625" bestFit="1" customWidth="1"/>
  </cols>
  <sheetData>
    <row r="1" spans="1:14" x14ac:dyDescent="0.25">
      <c r="A1" s="1" t="s">
        <v>903</v>
      </c>
      <c r="B1" t="s">
        <v>945</v>
      </c>
      <c r="L1" s="1" t="s">
        <v>903</v>
      </c>
      <c r="M1" t="s">
        <v>924</v>
      </c>
      <c r="N1" t="s">
        <v>945</v>
      </c>
    </row>
    <row r="2" spans="1:14" x14ac:dyDescent="0.25">
      <c r="A2" s="2" t="s">
        <v>900</v>
      </c>
      <c r="B2" s="4">
        <v>63938</v>
      </c>
      <c r="L2" s="2" t="s">
        <v>885</v>
      </c>
      <c r="M2" s="4">
        <v>340</v>
      </c>
      <c r="N2" s="4">
        <v>817073</v>
      </c>
    </row>
    <row r="3" spans="1:14" x14ac:dyDescent="0.25">
      <c r="A3" s="2" t="s">
        <v>899</v>
      </c>
      <c r="B3" s="4">
        <v>173078</v>
      </c>
      <c r="L3" s="2" t="s">
        <v>894</v>
      </c>
      <c r="M3" s="4">
        <v>342</v>
      </c>
      <c r="N3" s="4">
        <v>630689</v>
      </c>
    </row>
    <row r="4" spans="1:14" x14ac:dyDescent="0.25">
      <c r="A4" s="2" t="s">
        <v>893</v>
      </c>
      <c r="B4" s="4">
        <v>198424</v>
      </c>
      <c r="L4" s="2" t="s">
        <v>881</v>
      </c>
      <c r="M4" s="4">
        <v>153</v>
      </c>
      <c r="N4" s="4">
        <v>206509</v>
      </c>
    </row>
    <row r="5" spans="1:14" x14ac:dyDescent="0.25">
      <c r="A5" s="2" t="s">
        <v>881</v>
      </c>
      <c r="B5" s="4">
        <v>206509</v>
      </c>
      <c r="L5" s="2" t="s">
        <v>893</v>
      </c>
      <c r="M5" s="4">
        <v>180</v>
      </c>
      <c r="N5" s="4">
        <v>198424</v>
      </c>
    </row>
    <row r="6" spans="1:14" x14ac:dyDescent="0.25">
      <c r="A6" s="2" t="s">
        <v>889</v>
      </c>
      <c r="B6" s="4">
        <v>222986</v>
      </c>
      <c r="L6" s="2" t="s">
        <v>897</v>
      </c>
      <c r="M6" s="4">
        <v>286</v>
      </c>
      <c r="N6" s="4">
        <v>239468</v>
      </c>
    </row>
    <row r="7" spans="1:14" x14ac:dyDescent="0.25">
      <c r="A7" s="2" t="s">
        <v>897</v>
      </c>
      <c r="B7" s="4">
        <v>239468</v>
      </c>
      <c r="L7" s="2" t="s">
        <v>887</v>
      </c>
      <c r="M7" s="4">
        <v>837</v>
      </c>
      <c r="N7" s="4">
        <v>1131027</v>
      </c>
    </row>
    <row r="8" spans="1:14" x14ac:dyDescent="0.25">
      <c r="A8" s="2" t="s">
        <v>895</v>
      </c>
      <c r="B8" s="4">
        <v>247047</v>
      </c>
      <c r="L8" s="2" t="s">
        <v>889</v>
      </c>
      <c r="M8" s="4">
        <v>242</v>
      </c>
      <c r="N8" s="4">
        <v>222986</v>
      </c>
    </row>
    <row r="9" spans="1:14" x14ac:dyDescent="0.25">
      <c r="A9" s="2" t="s">
        <v>888</v>
      </c>
      <c r="B9" s="4">
        <v>311812</v>
      </c>
      <c r="L9" s="2" t="s">
        <v>888</v>
      </c>
      <c r="M9" s="4">
        <v>233</v>
      </c>
      <c r="N9" s="4">
        <v>311812</v>
      </c>
    </row>
    <row r="10" spans="1:14" x14ac:dyDescent="0.25">
      <c r="A10" s="2" t="s">
        <v>898</v>
      </c>
      <c r="B10" s="4">
        <v>380176</v>
      </c>
      <c r="L10" s="2" t="s">
        <v>898</v>
      </c>
      <c r="M10" s="4">
        <v>233</v>
      </c>
      <c r="N10" s="4">
        <v>380176</v>
      </c>
    </row>
    <row r="11" spans="1:14" x14ac:dyDescent="0.25">
      <c r="A11" s="2" t="s">
        <v>883</v>
      </c>
      <c r="B11" s="4">
        <v>492366</v>
      </c>
      <c r="L11" s="2" t="s">
        <v>896</v>
      </c>
      <c r="M11" s="4">
        <v>316</v>
      </c>
      <c r="N11" s="4">
        <v>777791</v>
      </c>
    </row>
    <row r="12" spans="1:14" x14ac:dyDescent="0.25">
      <c r="A12" s="2" t="s">
        <v>892</v>
      </c>
      <c r="B12" s="4">
        <v>555730</v>
      </c>
      <c r="L12" s="2" t="s">
        <v>891</v>
      </c>
      <c r="M12" s="4">
        <v>634</v>
      </c>
      <c r="N12" s="4">
        <v>970832</v>
      </c>
    </row>
    <row r="13" spans="1:14" x14ac:dyDescent="0.25">
      <c r="A13" s="2" t="s">
        <v>894</v>
      </c>
      <c r="B13" s="4">
        <v>630689</v>
      </c>
      <c r="L13" s="2" t="s">
        <v>895</v>
      </c>
      <c r="M13" s="4">
        <v>195</v>
      </c>
      <c r="N13" s="4">
        <v>247047</v>
      </c>
    </row>
    <row r="14" spans="1:14" x14ac:dyDescent="0.25">
      <c r="A14" s="2" t="s">
        <v>896</v>
      </c>
      <c r="B14" s="4">
        <v>777791</v>
      </c>
      <c r="L14" s="2" t="s">
        <v>883</v>
      </c>
      <c r="M14" s="4">
        <v>336</v>
      </c>
      <c r="N14" s="4">
        <v>492366</v>
      </c>
    </row>
    <row r="15" spans="1:14" x14ac:dyDescent="0.25">
      <c r="A15" s="2" t="s">
        <v>885</v>
      </c>
      <c r="B15" s="4">
        <v>817073</v>
      </c>
      <c r="L15" s="2" t="s">
        <v>890</v>
      </c>
      <c r="M15" s="4">
        <v>847</v>
      </c>
      <c r="N15" s="4">
        <v>1513564</v>
      </c>
    </row>
    <row r="16" spans="1:14" x14ac:dyDescent="0.25">
      <c r="A16" s="2" t="s">
        <v>891</v>
      </c>
      <c r="B16" s="4">
        <v>970832</v>
      </c>
      <c r="L16" s="2" t="s">
        <v>900</v>
      </c>
      <c r="M16" s="4">
        <v>28</v>
      </c>
      <c r="N16" s="4">
        <v>63938</v>
      </c>
    </row>
    <row r="17" spans="1:14" x14ac:dyDescent="0.25">
      <c r="A17" s="2" t="s">
        <v>887</v>
      </c>
      <c r="B17" s="4">
        <v>1131027</v>
      </c>
      <c r="L17" s="2" t="s">
        <v>899</v>
      </c>
      <c r="M17" s="4">
        <v>97</v>
      </c>
      <c r="N17" s="4">
        <v>173078</v>
      </c>
    </row>
    <row r="18" spans="1:14" x14ac:dyDescent="0.25">
      <c r="A18" s="2" t="s">
        <v>890</v>
      </c>
      <c r="B18" s="4">
        <v>1513564</v>
      </c>
      <c r="L18" s="2" t="s">
        <v>892</v>
      </c>
      <c r="M18" s="4">
        <v>316</v>
      </c>
      <c r="N18" s="4">
        <v>555730</v>
      </c>
    </row>
    <row r="19" spans="1:14" x14ac:dyDescent="0.25">
      <c r="A19" s="2" t="s">
        <v>904</v>
      </c>
      <c r="B19" s="4">
        <v>8932510</v>
      </c>
      <c r="L19" s="2" t="s">
        <v>904</v>
      </c>
      <c r="M19" s="4">
        <v>5615</v>
      </c>
      <c r="N19" s="4">
        <v>8932510</v>
      </c>
    </row>
  </sheetData>
  <pageMargins left="0.7" right="0.7" top="0.75" bottom="0.75" header="0.3" footer="0.3"/>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C784C-365C-45DD-A0FA-B40597CFA2E4}">
  <dimension ref="A1:B19"/>
  <sheetViews>
    <sheetView workbookViewId="0"/>
  </sheetViews>
  <sheetFormatPr defaultRowHeight="15" x14ac:dyDescent="0.25"/>
  <cols>
    <col min="1" max="1" width="16.28515625" bestFit="1" customWidth="1"/>
    <col min="2" max="2" width="12.5703125" bestFit="1" customWidth="1"/>
  </cols>
  <sheetData>
    <row r="1" spans="1:2" x14ac:dyDescent="0.25">
      <c r="A1" s="1" t="s">
        <v>903</v>
      </c>
      <c r="B1" t="s">
        <v>923</v>
      </c>
    </row>
    <row r="2" spans="1:2" x14ac:dyDescent="0.25">
      <c r="A2" s="2" t="s">
        <v>900</v>
      </c>
      <c r="B2" s="4">
        <v>-2616</v>
      </c>
    </row>
    <row r="3" spans="1:2" x14ac:dyDescent="0.25">
      <c r="A3" s="2" t="s">
        <v>898</v>
      </c>
      <c r="B3" s="4">
        <v>-2370</v>
      </c>
    </row>
    <row r="4" spans="1:2" x14ac:dyDescent="0.25">
      <c r="A4" s="2" t="s">
        <v>893</v>
      </c>
      <c r="B4" s="4">
        <v>-2208</v>
      </c>
    </row>
    <row r="5" spans="1:2" x14ac:dyDescent="0.25">
      <c r="A5" s="2" t="s">
        <v>889</v>
      </c>
      <c r="B5" s="4">
        <v>-994</v>
      </c>
    </row>
    <row r="6" spans="1:2" x14ac:dyDescent="0.25">
      <c r="A6" s="2" t="s">
        <v>897</v>
      </c>
      <c r="B6" s="4">
        <v>516</v>
      </c>
    </row>
    <row r="7" spans="1:2" x14ac:dyDescent="0.25">
      <c r="A7" s="2" t="s">
        <v>881</v>
      </c>
      <c r="B7" s="4">
        <v>591</v>
      </c>
    </row>
    <row r="8" spans="1:2" x14ac:dyDescent="0.25">
      <c r="A8" s="2" t="s">
        <v>899</v>
      </c>
      <c r="B8" s="4">
        <v>878</v>
      </c>
    </row>
    <row r="9" spans="1:2" x14ac:dyDescent="0.25">
      <c r="A9" s="2" t="s">
        <v>891</v>
      </c>
      <c r="B9" s="4">
        <v>1066</v>
      </c>
    </row>
    <row r="10" spans="1:2" x14ac:dyDescent="0.25">
      <c r="A10" s="2" t="s">
        <v>896</v>
      </c>
      <c r="B10" s="4">
        <v>1093</v>
      </c>
    </row>
    <row r="11" spans="1:2" x14ac:dyDescent="0.25">
      <c r="A11" s="2" t="s">
        <v>895</v>
      </c>
      <c r="B11" s="4">
        <v>1262</v>
      </c>
    </row>
    <row r="12" spans="1:2" x14ac:dyDescent="0.25">
      <c r="A12" s="2" t="s">
        <v>888</v>
      </c>
      <c r="B12" s="4">
        <v>1769</v>
      </c>
    </row>
    <row r="13" spans="1:2" x14ac:dyDescent="0.25">
      <c r="A13" s="2" t="s">
        <v>885</v>
      </c>
      <c r="B13" s="4">
        <v>2973</v>
      </c>
    </row>
    <row r="14" spans="1:2" x14ac:dyDescent="0.25">
      <c r="A14" s="2" t="s">
        <v>883</v>
      </c>
      <c r="B14" s="4">
        <v>3061</v>
      </c>
    </row>
    <row r="15" spans="1:2" x14ac:dyDescent="0.25">
      <c r="A15" s="2" t="s">
        <v>892</v>
      </c>
      <c r="B15" s="4">
        <v>3376</v>
      </c>
    </row>
    <row r="16" spans="1:2" x14ac:dyDescent="0.25">
      <c r="A16" s="2" t="s">
        <v>894</v>
      </c>
      <c r="B16" s="4">
        <v>3564</v>
      </c>
    </row>
    <row r="17" spans="1:2" x14ac:dyDescent="0.25">
      <c r="A17" s="2" t="s">
        <v>887</v>
      </c>
      <c r="B17" s="4">
        <v>3977</v>
      </c>
    </row>
    <row r="18" spans="1:2" x14ac:dyDescent="0.25">
      <c r="A18" s="2" t="s">
        <v>890</v>
      </c>
      <c r="B18" s="4">
        <v>8017</v>
      </c>
    </row>
    <row r="19" spans="1:2" x14ac:dyDescent="0.25">
      <c r="A19" s="2" t="s">
        <v>904</v>
      </c>
      <c r="B19" s="4">
        <v>23955</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D21CD-F5A4-4F33-9E59-4AEEAB01EFAE}">
  <dimension ref="A1:M5"/>
  <sheetViews>
    <sheetView workbookViewId="0">
      <selection activeCell="L20" sqref="L20"/>
    </sheetView>
  </sheetViews>
  <sheetFormatPr defaultRowHeight="15" x14ac:dyDescent="0.25"/>
  <cols>
    <col min="1" max="1" width="13.140625" bestFit="1" customWidth="1"/>
    <col min="2" max="3" width="12.140625" bestFit="1" customWidth="1"/>
    <col min="12" max="12" width="13.140625" bestFit="1" customWidth="1"/>
    <col min="13" max="14" width="12.5703125" bestFit="1" customWidth="1"/>
  </cols>
  <sheetData>
    <row r="1" spans="1:13" x14ac:dyDescent="0.25">
      <c r="A1" s="1" t="s">
        <v>903</v>
      </c>
      <c r="B1" t="s">
        <v>945</v>
      </c>
      <c r="L1" s="1" t="s">
        <v>903</v>
      </c>
      <c r="M1" t="s">
        <v>923</v>
      </c>
    </row>
    <row r="2" spans="1:13" x14ac:dyDescent="0.25">
      <c r="A2" s="2" t="s">
        <v>884</v>
      </c>
      <c r="B2" s="4">
        <v>5618442</v>
      </c>
      <c r="L2" s="2" t="s">
        <v>884</v>
      </c>
      <c r="M2" s="4">
        <v>22412</v>
      </c>
    </row>
    <row r="3" spans="1:13" x14ac:dyDescent="0.25">
      <c r="A3" s="2" t="s">
        <v>886</v>
      </c>
      <c r="B3" s="4">
        <v>2173464</v>
      </c>
      <c r="L3" s="2" t="s">
        <v>886</v>
      </c>
      <c r="M3" s="4">
        <v>-512</v>
      </c>
    </row>
    <row r="4" spans="1:13" x14ac:dyDescent="0.25">
      <c r="A4" s="2" t="s">
        <v>882</v>
      </c>
      <c r="B4" s="4">
        <v>1140604</v>
      </c>
      <c r="L4" s="2" t="s">
        <v>882</v>
      </c>
      <c r="M4" s="4">
        <v>2055</v>
      </c>
    </row>
    <row r="5" spans="1:13" x14ac:dyDescent="0.25">
      <c r="A5" s="2" t="s">
        <v>904</v>
      </c>
      <c r="B5" s="4">
        <v>8932510</v>
      </c>
      <c r="L5" s="2" t="s">
        <v>904</v>
      </c>
      <c r="M5" s="4">
        <v>23955</v>
      </c>
    </row>
  </sheetData>
  <pageMargins left="0.7" right="0.7" top="0.75" bottom="0.75" header="0.3" footer="0.3"/>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FF9EF-CD06-48B1-A593-D108D5B47B30}">
  <dimension ref="A1:G7"/>
  <sheetViews>
    <sheetView workbookViewId="0">
      <selection activeCell="B24" sqref="B24"/>
    </sheetView>
  </sheetViews>
  <sheetFormatPr defaultRowHeight="15" x14ac:dyDescent="0.25"/>
  <cols>
    <col min="1" max="1" width="13.140625" bestFit="1" customWidth="1"/>
    <col min="2" max="2" width="23.28515625" bestFit="1" customWidth="1"/>
    <col min="3" max="3" width="7.7109375" bestFit="1" customWidth="1"/>
    <col min="4" max="5" width="11" customWidth="1"/>
    <col min="6" max="6" width="8.7109375" bestFit="1" customWidth="1"/>
    <col min="7" max="7" width="7" bestFit="1" customWidth="1"/>
    <col min="8" max="8" width="9.28515625" bestFit="1" customWidth="1"/>
    <col min="9" max="9" width="8.85546875" bestFit="1" customWidth="1"/>
    <col min="10" max="10" width="5.28515625" bestFit="1" customWidth="1"/>
    <col min="11" max="11" width="6.7109375" bestFit="1" customWidth="1"/>
    <col min="12" max="12" width="10.140625" bestFit="1" customWidth="1"/>
    <col min="13" max="13" width="4.85546875" bestFit="1" customWidth="1"/>
    <col min="14" max="14" width="8.42578125" bestFit="1" customWidth="1"/>
    <col min="15" max="15" width="9.42578125" bestFit="1" customWidth="1"/>
    <col min="16" max="16" width="6.28515625" bestFit="1" customWidth="1"/>
    <col min="17" max="17" width="7" bestFit="1" customWidth="1"/>
    <col min="18" max="18" width="8" bestFit="1" customWidth="1"/>
    <col min="19" max="19" width="7.28515625" bestFit="1" customWidth="1"/>
    <col min="20" max="20" width="6.140625" bestFit="1" customWidth="1"/>
    <col min="21" max="21" width="9.28515625" bestFit="1" customWidth="1"/>
    <col min="22" max="22" width="7.5703125" bestFit="1" customWidth="1"/>
    <col min="23" max="23" width="5.28515625" bestFit="1" customWidth="1"/>
    <col min="24" max="24" width="6.7109375" bestFit="1" customWidth="1"/>
    <col min="25" max="25" width="5.7109375" bestFit="1" customWidth="1"/>
    <col min="26" max="26" width="7.5703125" bestFit="1" customWidth="1"/>
    <col min="27" max="27" width="6.7109375" bestFit="1" customWidth="1"/>
    <col min="28" max="28" width="7.5703125" bestFit="1" customWidth="1"/>
    <col min="29" max="29" width="7" bestFit="1" customWidth="1"/>
    <col min="30" max="30" width="6.85546875" bestFit="1" customWidth="1"/>
    <col min="31" max="31" width="7" bestFit="1" customWidth="1"/>
    <col min="32" max="32" width="5.7109375" bestFit="1" customWidth="1"/>
    <col min="33" max="33" width="6.140625" bestFit="1" customWidth="1"/>
    <col min="34" max="34" width="5.7109375" bestFit="1" customWidth="1"/>
    <col min="35" max="35" width="6.7109375" bestFit="1" customWidth="1"/>
    <col min="36" max="36" width="6.28515625" bestFit="1" customWidth="1"/>
    <col min="37" max="37" width="6.85546875" bestFit="1" customWidth="1"/>
    <col min="38" max="38" width="9.42578125" bestFit="1" customWidth="1"/>
    <col min="40" max="40" width="7.28515625" bestFit="1" customWidth="1"/>
    <col min="41" max="41" width="9" bestFit="1" customWidth="1"/>
    <col min="42" max="42" width="7.42578125" bestFit="1" customWidth="1"/>
    <col min="43" max="43" width="8.42578125" bestFit="1" customWidth="1"/>
    <col min="44" max="44" width="10.85546875" bestFit="1" customWidth="1"/>
    <col min="45" max="45" width="8.5703125" bestFit="1" customWidth="1"/>
    <col min="46" max="46" width="7.42578125" bestFit="1" customWidth="1"/>
    <col min="47" max="47" width="6.42578125" bestFit="1" customWidth="1"/>
    <col min="48" max="48" width="8.42578125" bestFit="1" customWidth="1"/>
    <col min="49" max="49" width="4.28515625" bestFit="1" customWidth="1"/>
    <col min="50" max="50" width="5.28515625" bestFit="1" customWidth="1"/>
    <col min="51" max="51" width="6.140625" bestFit="1" customWidth="1"/>
    <col min="52" max="52" width="9" bestFit="1" customWidth="1"/>
    <col min="53" max="53" width="6.5703125" bestFit="1" customWidth="1"/>
    <col min="54" max="55" width="7.5703125" bestFit="1" customWidth="1"/>
    <col min="56" max="56" width="5.7109375" bestFit="1" customWidth="1"/>
    <col min="57" max="57" width="6.85546875" bestFit="1" customWidth="1"/>
    <col min="58" max="58" width="4.7109375" bestFit="1" customWidth="1"/>
    <col min="59" max="59" width="5.85546875" bestFit="1" customWidth="1"/>
    <col min="60" max="60" width="5" bestFit="1" customWidth="1"/>
    <col min="61" max="61" width="6.42578125" bestFit="1" customWidth="1"/>
    <col min="62" max="62" width="7.7109375" bestFit="1" customWidth="1"/>
    <col min="63" max="63" width="12.140625" bestFit="1" customWidth="1"/>
    <col min="64" max="64" width="6.7109375" bestFit="1" customWidth="1"/>
    <col min="65" max="65" width="8" bestFit="1" customWidth="1"/>
    <col min="66" max="66" width="7.42578125" bestFit="1" customWidth="1"/>
    <col min="67" max="67" width="8" bestFit="1" customWidth="1"/>
    <col min="68" max="68" width="7.5703125" bestFit="1" customWidth="1"/>
    <col min="69" max="69" width="8" bestFit="1" customWidth="1"/>
    <col min="70" max="70" width="9" bestFit="1" customWidth="1"/>
    <col min="71" max="71" width="7.140625" bestFit="1" customWidth="1"/>
    <col min="72" max="72" width="8.28515625" bestFit="1" customWidth="1"/>
    <col min="73" max="73" width="7.5703125" bestFit="1" customWidth="1"/>
    <col min="74" max="74" width="10" bestFit="1" customWidth="1"/>
    <col min="75" max="75" width="7.28515625" bestFit="1" customWidth="1"/>
    <col min="76" max="76" width="7" bestFit="1" customWidth="1"/>
    <col min="77" max="77" width="6.5703125" bestFit="1" customWidth="1"/>
    <col min="78" max="78" width="6.28515625" bestFit="1" customWidth="1"/>
    <col min="79" max="79" width="9" bestFit="1" customWidth="1"/>
    <col min="80" max="80" width="7.7109375" bestFit="1" customWidth="1"/>
    <col min="81" max="81" width="9.5703125" bestFit="1" customWidth="1"/>
    <col min="82" max="82" width="7.85546875" bestFit="1" customWidth="1"/>
    <col min="83" max="83" width="8" bestFit="1" customWidth="1"/>
    <col min="84" max="84" width="10.85546875" bestFit="1" customWidth="1"/>
    <col min="85" max="85" width="7.140625" bestFit="1" customWidth="1"/>
    <col min="86" max="86" width="6.140625" bestFit="1" customWidth="1"/>
    <col min="87" max="87" width="6.85546875" bestFit="1" customWidth="1"/>
    <col min="88" max="88" width="9" bestFit="1" customWidth="1"/>
    <col min="89" max="89" width="10" bestFit="1" customWidth="1"/>
    <col min="90" max="90" width="13.7109375" bestFit="1" customWidth="1"/>
    <col min="91" max="91" width="7.7109375" bestFit="1" customWidth="1"/>
    <col min="92" max="92" width="8.140625" bestFit="1" customWidth="1"/>
    <col min="93" max="93" width="6.85546875" bestFit="1" customWidth="1"/>
    <col min="94" max="94" width="4.7109375" bestFit="1" customWidth="1"/>
    <col min="95" max="95" width="5.85546875" bestFit="1" customWidth="1"/>
    <col min="96" max="96" width="7.28515625" bestFit="1" customWidth="1"/>
    <col min="97" max="97" width="10.28515625" bestFit="1" customWidth="1"/>
    <col min="98" max="98" width="6.28515625" bestFit="1" customWidth="1"/>
    <col min="99" max="99" width="6.7109375" bestFit="1" customWidth="1"/>
    <col min="100" max="100" width="6.85546875" bestFit="1" customWidth="1"/>
    <col min="101" max="101" width="7.42578125" bestFit="1" customWidth="1"/>
    <col min="102" max="102" width="6" bestFit="1" customWidth="1"/>
    <col min="103" max="103" width="7.5703125" bestFit="1" customWidth="1"/>
    <col min="104" max="104" width="8.28515625" bestFit="1" customWidth="1"/>
    <col min="105" max="105" width="5.85546875" bestFit="1" customWidth="1"/>
    <col min="106" max="106" width="8.85546875" bestFit="1" customWidth="1"/>
    <col min="107" max="107" width="8" bestFit="1" customWidth="1"/>
    <col min="108" max="108" width="6.7109375" bestFit="1" customWidth="1"/>
    <col min="109" max="109" width="6.140625" bestFit="1" customWidth="1"/>
    <col min="110" max="110" width="12" bestFit="1" customWidth="1"/>
    <col min="111" max="111" width="10.5703125" bestFit="1" customWidth="1"/>
    <col min="112" max="112" width="4.85546875" bestFit="1" customWidth="1"/>
    <col min="113" max="113" width="8.42578125" bestFit="1" customWidth="1"/>
    <col min="114" max="114" width="6" bestFit="1" customWidth="1"/>
    <col min="115" max="115" width="7.85546875" bestFit="1" customWidth="1"/>
    <col min="116" max="116" width="3.7109375" bestFit="1" customWidth="1"/>
    <col min="117" max="117" width="7.140625" bestFit="1" customWidth="1"/>
    <col min="118" max="118" width="8.28515625" bestFit="1" customWidth="1"/>
    <col min="119" max="119" width="5.28515625" bestFit="1" customWidth="1"/>
    <col min="120" max="120" width="7.28515625" bestFit="1" customWidth="1"/>
    <col min="121" max="121" width="6.140625" bestFit="1" customWidth="1"/>
    <col min="122" max="122" width="2.140625" bestFit="1" customWidth="1"/>
    <col min="123" max="123" width="5.28515625" bestFit="1" customWidth="1"/>
    <col min="124" max="124" width="7.42578125" bestFit="1" customWidth="1"/>
    <col min="125" max="125" width="6.28515625" bestFit="1" customWidth="1"/>
    <col min="126" max="126" width="10.5703125" bestFit="1" customWidth="1"/>
    <col min="127" max="127" width="6.140625" bestFit="1" customWidth="1"/>
    <col min="128" max="128" width="8.140625" bestFit="1" customWidth="1"/>
    <col min="129" max="129" width="8.5703125" bestFit="1" customWidth="1"/>
    <col min="130" max="130" width="5.5703125" bestFit="1" customWidth="1"/>
    <col min="131" max="131" width="4.7109375" bestFit="1" customWidth="1"/>
    <col min="132" max="132" width="8" bestFit="1" customWidth="1"/>
    <col min="133" max="133" width="6.5703125" bestFit="1" customWidth="1"/>
    <col min="134" max="134" width="7.5703125" bestFit="1" customWidth="1"/>
    <col min="135" max="135" width="6.7109375" bestFit="1" customWidth="1"/>
    <col min="136" max="136" width="7.28515625" bestFit="1" customWidth="1"/>
    <col min="137" max="137" width="6.5703125" bestFit="1" customWidth="1"/>
    <col min="138" max="138" width="6.85546875" bestFit="1" customWidth="1"/>
    <col min="139" max="139" width="5.42578125" bestFit="1" customWidth="1"/>
    <col min="140" max="140" width="10.42578125" bestFit="1" customWidth="1"/>
    <col min="141" max="141" width="8.28515625" bestFit="1" customWidth="1"/>
    <col min="142" max="142" width="9.7109375" bestFit="1" customWidth="1"/>
    <col min="143" max="143" width="6.140625" bestFit="1" customWidth="1"/>
    <col min="144" max="144" width="10.42578125" bestFit="1" customWidth="1"/>
    <col min="145" max="145" width="7.5703125" bestFit="1" customWidth="1"/>
    <col min="146" max="146" width="8.5703125" bestFit="1" customWidth="1"/>
    <col min="147" max="147" width="7.42578125" bestFit="1" customWidth="1"/>
    <col min="148" max="148" width="6.7109375" bestFit="1" customWidth="1"/>
    <col min="149" max="149" width="8.7109375" bestFit="1" customWidth="1"/>
    <col min="150" max="150" width="6.42578125" bestFit="1" customWidth="1"/>
    <col min="151" max="151" width="9.28515625" bestFit="1" customWidth="1"/>
    <col min="152" max="152" width="8" bestFit="1" customWidth="1"/>
    <col min="153" max="153" width="7.140625" bestFit="1" customWidth="1"/>
    <col min="154" max="154" width="9.28515625" bestFit="1" customWidth="1"/>
    <col min="155" max="155" width="7.5703125" bestFit="1" customWidth="1"/>
    <col min="156" max="156" width="6.28515625" bestFit="1" customWidth="1"/>
    <col min="157" max="157" width="7.28515625" bestFit="1" customWidth="1"/>
    <col min="158" max="158" width="6.42578125" bestFit="1" customWidth="1"/>
    <col min="159" max="159" width="7.5703125" bestFit="1" customWidth="1"/>
    <col min="160" max="160" width="8.7109375" bestFit="1" customWidth="1"/>
    <col min="161" max="161" width="6.28515625" bestFit="1" customWidth="1"/>
    <col min="163" max="163" width="8.7109375" bestFit="1" customWidth="1"/>
    <col min="164" max="164" width="6.85546875" bestFit="1" customWidth="1"/>
    <col min="165" max="165" width="7.42578125" bestFit="1" customWidth="1"/>
    <col min="166" max="166" width="8.28515625" bestFit="1" customWidth="1"/>
    <col min="167" max="167" width="8.140625" bestFit="1" customWidth="1"/>
    <col min="168" max="168" width="8.42578125" bestFit="1" customWidth="1"/>
    <col min="169" max="169" width="8" bestFit="1" customWidth="1"/>
    <col min="170" max="170" width="8.5703125" bestFit="1" customWidth="1"/>
    <col min="171" max="171" width="8" bestFit="1" customWidth="1"/>
    <col min="172" max="172" width="9" bestFit="1" customWidth="1"/>
    <col min="173" max="173" width="5.7109375" bestFit="1" customWidth="1"/>
    <col min="174" max="174" width="5.140625" bestFit="1" customWidth="1"/>
    <col min="175" max="175" width="5.85546875" bestFit="1" customWidth="1"/>
    <col min="176" max="177" width="6.28515625" bestFit="1" customWidth="1"/>
    <col min="178" max="178" width="5.28515625" bestFit="1" customWidth="1"/>
    <col min="179" max="179" width="7.85546875" bestFit="1" customWidth="1"/>
    <col min="180" max="180" width="5.5703125" bestFit="1" customWidth="1"/>
    <col min="181" max="181" width="6.5703125" bestFit="1" customWidth="1"/>
    <col min="182" max="182" width="7.7109375" bestFit="1" customWidth="1"/>
    <col min="183" max="183" width="8.28515625" bestFit="1" customWidth="1"/>
    <col min="184" max="184" width="7.140625" bestFit="1" customWidth="1"/>
    <col min="185" max="185" width="6.85546875" bestFit="1" customWidth="1"/>
    <col min="186" max="186" width="6.140625" bestFit="1" customWidth="1"/>
    <col min="187" max="187" width="5.7109375" bestFit="1" customWidth="1"/>
    <col min="188" max="188" width="7" bestFit="1" customWidth="1"/>
    <col min="189" max="189" width="7.28515625" bestFit="1" customWidth="1"/>
    <col min="190" max="190" width="5.5703125" bestFit="1" customWidth="1"/>
    <col min="191" max="191" width="7" bestFit="1" customWidth="1"/>
    <col min="192" max="192" width="6" bestFit="1" customWidth="1"/>
    <col min="193" max="193" width="7.5703125" bestFit="1" customWidth="1"/>
    <col min="194" max="194" width="9" bestFit="1" customWidth="1"/>
    <col min="195" max="195" width="5.7109375" bestFit="1" customWidth="1"/>
    <col min="196" max="196" width="5" bestFit="1" customWidth="1"/>
    <col min="197" max="197" width="5.5703125" bestFit="1" customWidth="1"/>
    <col min="198" max="198" width="8.7109375" bestFit="1" customWidth="1"/>
    <col min="199" max="200" width="5.85546875" bestFit="1" customWidth="1"/>
    <col min="201" max="201" width="6.42578125" bestFit="1" customWidth="1"/>
    <col min="202" max="202" width="6" bestFit="1" customWidth="1"/>
    <col min="203" max="203" width="11.42578125" bestFit="1" customWidth="1"/>
    <col min="204" max="204" width="8.42578125" bestFit="1" customWidth="1"/>
    <col min="205" max="205" width="8.140625" bestFit="1" customWidth="1"/>
    <col min="206" max="206" width="7" bestFit="1" customWidth="1"/>
    <col min="207" max="207" width="8" bestFit="1" customWidth="1"/>
    <col min="208" max="208" width="7.7109375" bestFit="1" customWidth="1"/>
    <col min="209" max="209" width="8.7109375" bestFit="1" customWidth="1"/>
    <col min="211" max="211" width="11.5703125" bestFit="1" customWidth="1"/>
    <col min="212" max="212" width="8" bestFit="1" customWidth="1"/>
    <col min="213" max="213" width="8.5703125" bestFit="1" customWidth="1"/>
    <col min="214" max="214" width="9.7109375" bestFit="1" customWidth="1"/>
    <col min="215" max="215" width="7.28515625" bestFit="1" customWidth="1"/>
    <col min="216" max="216" width="6" bestFit="1" customWidth="1"/>
    <col min="217" max="217" width="7.140625" bestFit="1" customWidth="1"/>
    <col min="218" max="218" width="8" bestFit="1" customWidth="1"/>
    <col min="219" max="219" width="5.42578125" bestFit="1" customWidth="1"/>
    <col min="220" max="220" width="7.42578125" bestFit="1" customWidth="1"/>
    <col min="221" max="221" width="5.42578125" bestFit="1" customWidth="1"/>
    <col min="222" max="222" width="8" bestFit="1" customWidth="1"/>
    <col min="223" max="223" width="4.5703125" bestFit="1" customWidth="1"/>
    <col min="224" max="224" width="4.7109375" bestFit="1" customWidth="1"/>
    <col min="225" max="225" width="6.5703125" bestFit="1" customWidth="1"/>
    <col min="226" max="226" width="5.7109375" bestFit="1" customWidth="1"/>
    <col min="227" max="227" width="6.7109375" bestFit="1" customWidth="1"/>
    <col min="228" max="228" width="6.28515625" bestFit="1" customWidth="1"/>
    <col min="229" max="229" width="5.7109375" bestFit="1" customWidth="1"/>
    <col min="230" max="230" width="5.28515625" bestFit="1" customWidth="1"/>
    <col min="231" max="231" width="5.140625" bestFit="1" customWidth="1"/>
    <col min="232" max="232" width="6.5703125" bestFit="1" customWidth="1"/>
    <col min="233" max="233" width="6.42578125" bestFit="1" customWidth="1"/>
    <col min="234" max="234" width="9.28515625" bestFit="1" customWidth="1"/>
    <col min="235" max="235" width="8.7109375" bestFit="1" customWidth="1"/>
    <col min="236" max="236" width="7" bestFit="1" customWidth="1"/>
    <col min="237" max="237" width="7.85546875" bestFit="1" customWidth="1"/>
    <col min="238" max="238" width="6.7109375" bestFit="1" customWidth="1"/>
    <col min="239" max="239" width="6.85546875" bestFit="1" customWidth="1"/>
    <col min="240" max="240" width="7.85546875" bestFit="1" customWidth="1"/>
    <col min="241" max="241" width="8.5703125" bestFit="1" customWidth="1"/>
    <col min="242" max="242" width="10.42578125" bestFit="1" customWidth="1"/>
    <col min="243" max="243" width="6" bestFit="1" customWidth="1"/>
    <col min="244" max="244" width="6.85546875" bestFit="1" customWidth="1"/>
    <col min="245" max="245" width="7.5703125" bestFit="1" customWidth="1"/>
    <col min="246" max="246" width="8.140625" bestFit="1" customWidth="1"/>
    <col min="247" max="247" width="4.5703125" bestFit="1" customWidth="1"/>
    <col min="248" max="248" width="7" bestFit="1" customWidth="1"/>
    <col min="249" max="249" width="6.28515625" bestFit="1" customWidth="1"/>
    <col min="250" max="250" width="9.28515625" bestFit="1" customWidth="1"/>
    <col min="251" max="251" width="7" bestFit="1" customWidth="1"/>
    <col min="252" max="252" width="7.7109375" bestFit="1" customWidth="1"/>
    <col min="253" max="253" width="8" bestFit="1" customWidth="1"/>
    <col min="254" max="254" width="7.7109375" bestFit="1" customWidth="1"/>
    <col min="255" max="255" width="7.140625" bestFit="1" customWidth="1"/>
    <col min="256" max="256" width="7.5703125" bestFit="1" customWidth="1"/>
    <col min="257" max="257" width="6.85546875" bestFit="1" customWidth="1"/>
    <col min="258" max="258" width="7.42578125" bestFit="1" customWidth="1"/>
    <col min="259" max="259" width="8.42578125" bestFit="1" customWidth="1"/>
    <col min="260" max="260" width="7.42578125" bestFit="1" customWidth="1"/>
    <col min="261" max="261" width="10" bestFit="1" customWidth="1"/>
    <col min="262" max="262" width="8.140625" bestFit="1" customWidth="1"/>
    <col min="263" max="263" width="7" bestFit="1" customWidth="1"/>
    <col min="264" max="264" width="10.28515625" bestFit="1" customWidth="1"/>
    <col min="265" max="265" width="8.5703125" bestFit="1" customWidth="1"/>
    <col min="266" max="266" width="9.7109375" bestFit="1" customWidth="1"/>
    <col min="267" max="267" width="6.28515625" bestFit="1" customWidth="1"/>
    <col min="268" max="268" width="9.28515625" bestFit="1" customWidth="1"/>
    <col min="269" max="269" width="7.140625" bestFit="1" customWidth="1"/>
    <col min="270" max="270" width="7.5703125" bestFit="1" customWidth="1"/>
    <col min="271" max="271" width="6.85546875" bestFit="1" customWidth="1"/>
    <col min="272" max="272" width="9.5703125" bestFit="1" customWidth="1"/>
    <col min="273" max="273" width="8.42578125" bestFit="1" customWidth="1"/>
    <col min="274" max="274" width="6.28515625" bestFit="1" customWidth="1"/>
    <col min="275" max="275" width="6.42578125" bestFit="1" customWidth="1"/>
    <col min="276" max="276" width="7" bestFit="1" customWidth="1"/>
    <col min="277" max="277" width="4.85546875" bestFit="1" customWidth="1"/>
    <col min="278" max="278" width="8.85546875" bestFit="1" customWidth="1"/>
    <col min="279" max="279" width="5.85546875" bestFit="1" customWidth="1"/>
    <col min="280" max="280" width="8.5703125" bestFit="1" customWidth="1"/>
    <col min="281" max="281" width="8" bestFit="1" customWidth="1"/>
    <col min="282" max="282" width="12.5703125" bestFit="1" customWidth="1"/>
    <col min="283" max="283" width="6.5703125" bestFit="1" customWidth="1"/>
    <col min="284" max="284" width="5.140625" bestFit="1" customWidth="1"/>
    <col min="285" max="285" width="11.42578125" bestFit="1" customWidth="1"/>
    <col min="286" max="286" width="11.28515625" bestFit="1" customWidth="1"/>
    <col min="287" max="287" width="8.42578125" bestFit="1" customWidth="1"/>
    <col min="288" max="288" width="6.7109375" bestFit="1" customWidth="1"/>
    <col min="289" max="289" width="7" bestFit="1" customWidth="1"/>
    <col min="290" max="290" width="5.7109375" bestFit="1" customWidth="1"/>
    <col min="291" max="291" width="7" bestFit="1" customWidth="1"/>
    <col min="292" max="292" width="7.28515625" bestFit="1" customWidth="1"/>
    <col min="293" max="293" width="7.7109375" bestFit="1" customWidth="1"/>
    <col min="294" max="294" width="7" bestFit="1" customWidth="1"/>
    <col min="295" max="295" width="7.85546875" bestFit="1" customWidth="1"/>
    <col min="296" max="296" width="7.7109375" bestFit="1" customWidth="1"/>
    <col min="297" max="297" width="5.42578125" bestFit="1" customWidth="1"/>
    <col min="298" max="298" width="6.7109375" bestFit="1" customWidth="1"/>
    <col min="299" max="299" width="8" bestFit="1" customWidth="1"/>
    <col min="300" max="300" width="5.85546875" bestFit="1" customWidth="1"/>
    <col min="301" max="301" width="6.42578125" bestFit="1" customWidth="1"/>
    <col min="302" max="302" width="7.5703125" bestFit="1" customWidth="1"/>
    <col min="304" max="304" width="5.28515625" bestFit="1" customWidth="1"/>
    <col min="305" max="305" width="10.28515625" bestFit="1" customWidth="1"/>
    <col min="306" max="306" width="5.7109375" bestFit="1" customWidth="1"/>
    <col min="307" max="307" width="6.42578125" bestFit="1" customWidth="1"/>
    <col min="308" max="308" width="5.5703125" bestFit="1" customWidth="1"/>
    <col min="309" max="309" width="9.5703125" bestFit="1" customWidth="1"/>
    <col min="310" max="311" width="6.28515625" bestFit="1" customWidth="1"/>
    <col min="312" max="312" width="10" bestFit="1" customWidth="1"/>
    <col min="313" max="314" width="7.85546875" bestFit="1" customWidth="1"/>
    <col min="315" max="315" width="6" bestFit="1" customWidth="1"/>
    <col min="316" max="316" width="8.140625" bestFit="1" customWidth="1"/>
    <col min="317" max="318" width="8.7109375" bestFit="1" customWidth="1"/>
    <col min="319" max="319" width="7.42578125" bestFit="1" customWidth="1"/>
    <col min="320" max="320" width="5.42578125" bestFit="1" customWidth="1"/>
    <col min="321" max="321" width="6.85546875" bestFit="1" customWidth="1"/>
    <col min="322" max="322" width="7" bestFit="1" customWidth="1"/>
    <col min="323" max="323" width="4.5703125" bestFit="1" customWidth="1"/>
    <col min="324" max="324" width="5.7109375" bestFit="1" customWidth="1"/>
    <col min="325" max="325" width="9" bestFit="1" customWidth="1"/>
    <col min="326" max="326" width="6" bestFit="1" customWidth="1"/>
    <col min="327" max="327" width="5.7109375" bestFit="1" customWidth="1"/>
    <col min="328" max="328" width="6.85546875" bestFit="1" customWidth="1"/>
    <col min="329" max="329" width="5.140625" bestFit="1" customWidth="1"/>
    <col min="330" max="330" width="7.42578125" bestFit="1" customWidth="1"/>
    <col min="331" max="331" width="7.7109375" bestFit="1" customWidth="1"/>
    <col min="332" max="332" width="11.28515625" bestFit="1" customWidth="1"/>
  </cols>
  <sheetData>
    <row r="1" spans="1:7" x14ac:dyDescent="0.25">
      <c r="A1" s="1" t="s">
        <v>903</v>
      </c>
      <c r="B1" t="s">
        <v>939</v>
      </c>
    </row>
    <row r="2" spans="1:7" x14ac:dyDescent="0.25">
      <c r="A2" s="2" t="s">
        <v>943</v>
      </c>
      <c r="B2" s="4">
        <v>110</v>
      </c>
      <c r="D2" s="10" t="s">
        <v>947</v>
      </c>
      <c r="E2" s="11" t="s">
        <v>948</v>
      </c>
      <c r="G2" s="1"/>
    </row>
    <row r="3" spans="1:7" x14ac:dyDescent="0.25">
      <c r="A3" s="2" t="s">
        <v>942</v>
      </c>
      <c r="B3" s="4">
        <v>214</v>
      </c>
      <c r="D3" s="10" t="s">
        <v>943</v>
      </c>
      <c r="E3" s="11">
        <v>110</v>
      </c>
    </row>
    <row r="4" spans="1:7" x14ac:dyDescent="0.25">
      <c r="A4" s="2" t="s">
        <v>941</v>
      </c>
      <c r="B4" s="4">
        <v>115</v>
      </c>
      <c r="D4" s="10" t="s">
        <v>942</v>
      </c>
      <c r="E4" s="11">
        <v>214</v>
      </c>
    </row>
    <row r="5" spans="1:7" x14ac:dyDescent="0.25">
      <c r="A5" s="2" t="s">
        <v>940</v>
      </c>
      <c r="B5" s="4">
        <v>61</v>
      </c>
      <c r="D5" s="10" t="s">
        <v>941</v>
      </c>
      <c r="E5" s="11">
        <v>115</v>
      </c>
    </row>
    <row r="6" spans="1:7" x14ac:dyDescent="0.25">
      <c r="A6" s="2" t="s">
        <v>904</v>
      </c>
      <c r="B6" s="4">
        <v>500</v>
      </c>
      <c r="D6" s="10" t="s">
        <v>940</v>
      </c>
      <c r="E6" s="11">
        <v>61</v>
      </c>
    </row>
    <row r="7" spans="1:7" x14ac:dyDescent="0.25">
      <c r="D7" s="9" t="s">
        <v>904</v>
      </c>
      <c r="E7" s="6">
        <v>500</v>
      </c>
    </row>
  </sheetData>
  <pageMargins left="0.7" right="0.7" top="0.75" bottom="0.75" header="0.3" footer="0.3"/>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RAW DATA</vt:lpstr>
      <vt:lpstr>DATA</vt:lpstr>
      <vt:lpstr>DASHBOARD</vt:lpstr>
      <vt:lpstr>Sales Trend</vt:lpstr>
      <vt:lpstr>order quantity vs sales amount</vt:lpstr>
      <vt:lpstr>Regionwise sales</vt:lpstr>
      <vt:lpstr>state vs sales amount</vt:lpstr>
      <vt:lpstr>product vs sales</vt:lpstr>
      <vt:lpstr>product vs profit</vt:lpstr>
      <vt:lpstr>saleswise product</vt:lpstr>
      <vt:lpstr>Customer segmentation</vt:lpstr>
      <vt:lpstr>cust</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2022-02-19T16:22:51Z</cp:lastPrinted>
  <dcterms:created xsi:type="dcterms:W3CDTF">2021-10-18T05:01:16Z</dcterms:created>
  <dcterms:modified xsi:type="dcterms:W3CDTF">2022-02-21T15:15:55Z</dcterms:modified>
</cp:coreProperties>
</file>