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anket Bagade\Desktop\All\"/>
    </mc:Choice>
  </mc:AlternateContent>
  <xr:revisionPtr revIDLastSave="0" documentId="13_ncr:1_{FE9ACFFB-72D8-4624-B912-507C95AE1C3E}" xr6:coauthVersionLast="47" xr6:coauthVersionMax="47" xr10:uidLastSave="{00000000-0000-0000-0000-000000000000}"/>
  <bookViews>
    <workbookView xWindow="-120" yWindow="-120" windowWidth="20730" windowHeight="11040" activeTab="2" xr2:uid="{00000000-000D-0000-FFFF-FFFF00000000}"/>
  </bookViews>
  <sheets>
    <sheet name=" profit" sheetId="4" r:id="rId1"/>
    <sheet name=" investment" sheetId="5" r:id="rId2"/>
    <sheet name="Portfolio dashboard" sheetId="6" r:id="rId3"/>
    <sheet name="return" sheetId="7" r:id="rId4"/>
    <sheet name="net profit" sheetId="8" r:id="rId5"/>
    <sheet name="comapanies" sheetId="9" r:id="rId6"/>
    <sheet name="Portfolio" sheetId="1" r:id="rId7"/>
  </sheets>
  <definedNames>
    <definedName name="Portfoliotable">Table2[#All]</definedName>
    <definedName name="Slicer_COMPANY_NAME">#N/A</definedName>
    <definedName name="Slicer_SECTO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G4" i="1" l="1"/>
  <c r="AH5" i="1"/>
  <c r="AI5" i="1"/>
  <c r="AH6" i="1"/>
  <c r="AI6" i="1"/>
  <c r="AL6" i="1"/>
  <c r="AH7" i="1"/>
  <c r="AI7" i="1"/>
  <c r="B12" i="8"/>
  <c r="B19" i="7"/>
  <c r="B26" i="4"/>
  <c r="B24" i="5"/>
  <c r="V13" i="1" l="1"/>
  <c r="Z13" i="1" l="1"/>
  <c r="F10" i="1" l="1"/>
  <c r="F9" i="1"/>
  <c r="F8" i="1"/>
  <c r="AJ7" i="1" s="1"/>
  <c r="F7" i="1"/>
  <c r="G7" i="1" s="1"/>
  <c r="F6" i="1"/>
  <c r="F5" i="1"/>
  <c r="F4" i="1"/>
  <c r="K6" i="1"/>
  <c r="F3" i="1"/>
  <c r="F2" i="1"/>
  <c r="AJ5" i="1" s="1"/>
  <c r="AJ6" i="1" l="1"/>
  <c r="G4" i="1"/>
  <c r="H4" i="1" s="1"/>
  <c r="V5" i="1"/>
  <c r="V8" i="1"/>
  <c r="Z15" i="1"/>
  <c r="G3" i="1"/>
  <c r="H3" i="1" s="1"/>
  <c r="G5" i="1"/>
  <c r="H5" i="1" s="1"/>
  <c r="G6" i="1"/>
  <c r="H6" i="1" s="1"/>
  <c r="H7" i="1"/>
  <c r="G8" i="1"/>
  <c r="H8" i="1" s="1"/>
  <c r="G9" i="1"/>
  <c r="H9" i="1" s="1"/>
  <c r="G10" i="1"/>
  <c r="H10" i="1" s="1"/>
  <c r="G2" i="1"/>
  <c r="U11" i="1"/>
  <c r="Z12" i="1"/>
  <c r="V12" i="1"/>
  <c r="Z11" i="1"/>
  <c r="V11" i="1"/>
  <c r="Z10" i="1"/>
  <c r="V10" i="1"/>
  <c r="Z9" i="1"/>
  <c r="V9" i="1"/>
  <c r="Z8" i="1"/>
  <c r="U8" i="1"/>
  <c r="Z7" i="1"/>
  <c r="V7" i="1"/>
  <c r="Z6" i="1"/>
  <c r="Z5" i="1"/>
  <c r="U5" i="1"/>
  <c r="K12" i="1"/>
  <c r="K11" i="1"/>
  <c r="K10" i="1"/>
  <c r="J10" i="1"/>
  <c r="K9" i="1"/>
  <c r="K8" i="1"/>
  <c r="K7" i="1"/>
  <c r="J7" i="1"/>
  <c r="K5" i="1"/>
  <c r="K4" i="1"/>
  <c r="J4" i="1"/>
  <c r="H2" i="1" l="1"/>
  <c r="AG7" i="1" s="1"/>
  <c r="AG5" i="1"/>
  <c r="AG6" i="1" s="1"/>
</calcChain>
</file>

<file path=xl/sharedStrings.xml><?xml version="1.0" encoding="utf-8"?>
<sst xmlns="http://schemas.openxmlformats.org/spreadsheetml/2006/main" count="141" uniqueCount="61">
  <si>
    <t>TECHNICAL ANALYSIS FACTORS</t>
  </si>
  <si>
    <t>SECTOR</t>
  </si>
  <si>
    <t>COMPANY NAME</t>
  </si>
  <si>
    <t>STOCK PRICE [CURRENT]</t>
  </si>
  <si>
    <t>TOTAL INVESTMENT</t>
  </si>
  <si>
    <t>AVERAGE RETURN</t>
  </si>
  <si>
    <t>TOTAL PORTFOLIO</t>
  </si>
  <si>
    <t>PROFIT/LOSS</t>
  </si>
  <si>
    <t>1 M Return</t>
  </si>
  <si>
    <t>6 M Return</t>
  </si>
  <si>
    <t>1 Y Return</t>
  </si>
  <si>
    <t>PERFORMANCE</t>
  </si>
  <si>
    <t>VALUATION</t>
  </si>
  <si>
    <t>ENTRY POINT</t>
  </si>
  <si>
    <t>FORUM %</t>
  </si>
  <si>
    <t>BROKER %</t>
  </si>
  <si>
    <t>FUNDAMENTAL FACTORS</t>
  </si>
  <si>
    <t>MARKET CAP(IN CR)</t>
  </si>
  <si>
    <t>REVENUE</t>
  </si>
  <si>
    <t>PROFIT %</t>
  </si>
  <si>
    <t>YOY GROWTH REVENUE %</t>
  </si>
  <si>
    <t>YOY GROWTH PROFIT %</t>
  </si>
  <si>
    <t>COMPETITOR GROWTH AVG %</t>
  </si>
  <si>
    <t>MY PORTFOLIO ANALYSIS</t>
  </si>
  <si>
    <t>SECTORAL INVESTMENT</t>
  </si>
  <si>
    <t>AMOUNT</t>
  </si>
  <si>
    <t>TOP PERFORMING STOCK</t>
  </si>
  <si>
    <t>AVERAGE PERFORMING STOCK</t>
  </si>
  <si>
    <t>ROI%</t>
  </si>
  <si>
    <t>LOW PERFORMING STOCK</t>
  </si>
  <si>
    <t>RETURN</t>
  </si>
  <si>
    <t>Automobile</t>
  </si>
  <si>
    <t>FMCG</t>
  </si>
  <si>
    <t>Pharma</t>
  </si>
  <si>
    <t>Tata Motors Ltd</t>
  </si>
  <si>
    <t>Maruti Suzuki India Ltd</t>
  </si>
  <si>
    <t xml:space="preserve">
Mahindra And Mahindra Ltd</t>
  </si>
  <si>
    <t>ITC Ltd</t>
  </si>
  <si>
    <t>Hindustan Unilever Ltd</t>
  </si>
  <si>
    <t>Dabur India Ltd</t>
  </si>
  <si>
    <t>Sun Pharmaceutical Industries Ltd</t>
  </si>
  <si>
    <t>Mankind Pharma Ltd</t>
  </si>
  <si>
    <t>Glenmark Pharmaceuticals Ltd</t>
  </si>
  <si>
    <t>Good</t>
  </si>
  <si>
    <t>Low</t>
  </si>
  <si>
    <t>Average</t>
  </si>
  <si>
    <t>Poor</t>
  </si>
  <si>
    <t xml:space="preserve">Extra Ordanary </t>
  </si>
  <si>
    <t>High</t>
  </si>
  <si>
    <t>Very High</t>
  </si>
  <si>
    <t>buy</t>
  </si>
  <si>
    <t>NO Research</t>
  </si>
  <si>
    <t>Neutral</t>
  </si>
  <si>
    <t>Mahindra And Mahindra Ltd</t>
  </si>
  <si>
    <t>Row Labels</t>
  </si>
  <si>
    <t>Grand Total</t>
  </si>
  <si>
    <t>Sum of TOTAL INVESTMENT</t>
  </si>
  <si>
    <t>Sum of TOTAL PORTFOLIO</t>
  </si>
  <si>
    <t>Average of AVERAGE RETURN</t>
  </si>
  <si>
    <t>Sum of PROFIT/LOSS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</si>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</sst>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4009]\ * #,##0_ ;_ [$₹-4009]\ * \-#,##0_ ;_ [$₹-4009]\ * &quot;-&quot;??_ ;_ @_ "/>
    <numFmt numFmtId="165" formatCode="_ [$₹-4009]\ * #,##0_ ;_ [$₹-4009]\ * \-#,##0_ ;_ [$₹-4009]\ * &quot;-&quot;_ ;_ @_ "/>
  </numFmts>
  <fonts count="9" x14ac:knownFonts="1">
    <font>
      <sz val="10"/>
      <color rgb="FF000000"/>
      <name val="Arial"/>
      <scheme val="minor"/>
    </font>
    <font>
      <sz val="10"/>
      <color rgb="FF000000"/>
      <name val="Arial"/>
      <scheme val="minor"/>
    </font>
    <font>
      <b/>
      <sz val="12"/>
      <color theme="1"/>
      <name val="Times New Roman"/>
      <family val="1"/>
    </font>
    <font>
      <sz val="12"/>
      <color theme="1"/>
      <name val="Times New Roman"/>
      <family val="1"/>
    </font>
    <font>
      <sz val="12"/>
      <color rgb="FF000000"/>
      <name val="Times New Roman"/>
      <family val="1"/>
    </font>
    <font>
      <sz val="12"/>
      <color rgb="FF535B62"/>
      <name val="Times New Roman"/>
      <family val="1"/>
    </font>
    <font>
      <sz val="12"/>
      <name val="Times New Roman"/>
      <family val="1"/>
    </font>
    <font>
      <b/>
      <sz val="12"/>
      <name val="Times New Roman"/>
      <family val="1"/>
    </font>
    <font>
      <b/>
      <sz val="12"/>
      <color rgb="FF000000"/>
      <name val="Arial"/>
      <family val="2"/>
      <scheme val="minor"/>
    </font>
  </fonts>
  <fills count="9">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theme="4"/>
        <bgColor theme="4"/>
      </patternFill>
    </fill>
    <fill>
      <patternFill patternType="solid">
        <fgColor rgb="FFFFFFFF"/>
        <bgColor rgb="FFFFFFFF"/>
      </patternFill>
    </fill>
    <fill>
      <patternFill patternType="solid">
        <fgColor theme="8"/>
        <bgColor rgb="FFFF0000"/>
      </patternFill>
    </fill>
    <fill>
      <patternFill patternType="solid">
        <fgColor theme="0"/>
        <bgColor rgb="FFFFFF00"/>
      </patternFill>
    </fill>
  </fills>
  <borders count="5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diagonal/>
    </border>
    <border>
      <left style="thin">
        <color rgb="FF000000"/>
      </left>
      <right/>
      <top style="thin">
        <color rgb="FF000000"/>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style="medium">
        <color indexed="64"/>
      </top>
      <bottom style="thin">
        <color rgb="FF000000"/>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000000"/>
      </top>
      <bottom style="thin">
        <color indexed="64"/>
      </bottom>
      <diagonal/>
    </border>
    <border>
      <left style="thin">
        <color rgb="FF000000"/>
      </left>
      <right style="thin">
        <color rgb="FF000000"/>
      </right>
      <top style="medium">
        <color indexed="64"/>
      </top>
      <bottom/>
      <diagonal/>
    </border>
    <border>
      <left style="medium">
        <color indexed="64"/>
      </left>
      <right style="thin">
        <color rgb="FF000000"/>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diagonal/>
    </border>
    <border>
      <left/>
      <right/>
      <top style="thin">
        <color rgb="FF000000"/>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bottom style="thin">
        <color rgb="FF000000"/>
      </bottom>
      <diagonal/>
    </border>
    <border>
      <left/>
      <right style="medium">
        <color indexed="64"/>
      </right>
      <top/>
      <bottom style="thin">
        <color indexed="64"/>
      </bottom>
      <diagonal/>
    </border>
    <border>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29">
    <xf numFmtId="0" fontId="0" fillId="0" borderId="0" xfId="0"/>
    <xf numFmtId="0" fontId="2" fillId="0" borderId="4" xfId="0" applyFont="1" applyBorder="1" applyAlignment="1">
      <alignment wrapText="1"/>
    </xf>
    <xf numFmtId="0" fontId="3" fillId="0" borderId="0" xfId="0" applyFont="1" applyAlignment="1">
      <alignment wrapText="1"/>
    </xf>
    <xf numFmtId="0" fontId="4" fillId="0" borderId="0" xfId="0" applyFont="1"/>
    <xf numFmtId="10" fontId="3" fillId="0" borderId="4" xfId="0" applyNumberFormat="1" applyFont="1" applyBorder="1" applyAlignment="1">
      <alignment wrapText="1"/>
    </xf>
    <xf numFmtId="10" fontId="3" fillId="0" borderId="1" xfId="0" applyNumberFormat="1"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alignment wrapText="1"/>
    </xf>
    <xf numFmtId="0" fontId="6" fillId="0" borderId="7" xfId="0" applyFont="1" applyBorder="1" applyAlignment="1">
      <alignment horizontal="center" vertical="center" wrapText="1"/>
    </xf>
    <xf numFmtId="10" fontId="6" fillId="0" borderId="7" xfId="0" applyNumberFormat="1" applyFont="1" applyBorder="1" applyAlignment="1">
      <alignment horizontal="center" vertical="center" wrapText="1"/>
    </xf>
    <xf numFmtId="0" fontId="6" fillId="0" borderId="4" xfId="0"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12" xfId="0" applyFont="1" applyBorder="1" applyAlignment="1">
      <alignment horizontal="center" vertical="center" wrapText="1"/>
    </xf>
    <xf numFmtId="10" fontId="6" fillId="0" borderId="12" xfId="0" applyNumberFormat="1" applyFont="1" applyBorder="1" applyAlignment="1">
      <alignment horizontal="center" vertical="center" wrapText="1"/>
    </xf>
    <xf numFmtId="0" fontId="6" fillId="0" borderId="5" xfId="0" applyFont="1" applyBorder="1" applyAlignment="1">
      <alignment horizontal="center" vertical="center" wrapText="1"/>
    </xf>
    <xf numFmtId="10" fontId="6" fillId="0" borderId="5" xfId="0" applyNumberFormat="1" applyFont="1" applyBorder="1" applyAlignment="1">
      <alignment horizontal="center" vertical="center" wrapText="1"/>
    </xf>
    <xf numFmtId="10"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6" fillId="6" borderId="4" xfId="0" applyFont="1" applyFill="1" applyBorder="1" applyAlignment="1">
      <alignment horizontal="center" vertical="center" wrapText="1"/>
    </xf>
    <xf numFmtId="10" fontId="6" fillId="0" borderId="1" xfId="0" applyNumberFormat="1" applyFont="1" applyBorder="1" applyAlignment="1">
      <alignment horizontal="center" vertical="center" wrapText="1"/>
    </xf>
    <xf numFmtId="0" fontId="6" fillId="6" borderId="5" xfId="0" applyFont="1" applyFill="1" applyBorder="1" applyAlignment="1">
      <alignment horizontal="center" vertical="center" wrapText="1"/>
    </xf>
    <xf numFmtId="10" fontId="6" fillId="0" borderId="25" xfId="0" applyNumberFormat="1" applyFont="1" applyBorder="1" applyAlignment="1">
      <alignment horizontal="center" vertical="center" wrapText="1"/>
    </xf>
    <xf numFmtId="10" fontId="3" fillId="0" borderId="7" xfId="0" applyNumberFormat="1" applyFont="1" applyBorder="1" applyAlignment="1">
      <alignment wrapText="1"/>
    </xf>
    <xf numFmtId="10" fontId="3" fillId="0" borderId="8" xfId="0" applyNumberFormat="1" applyFont="1" applyBorder="1" applyAlignment="1">
      <alignment wrapText="1"/>
    </xf>
    <xf numFmtId="10" fontId="3" fillId="0" borderId="10" xfId="0" applyNumberFormat="1" applyFont="1" applyBorder="1" applyAlignment="1">
      <alignment wrapText="1"/>
    </xf>
    <xf numFmtId="10" fontId="3" fillId="0" borderId="12" xfId="0" applyNumberFormat="1" applyFont="1" applyBorder="1" applyAlignment="1">
      <alignment wrapText="1"/>
    </xf>
    <xf numFmtId="10" fontId="3" fillId="0" borderId="13" xfId="0" applyNumberFormat="1" applyFont="1" applyBorder="1" applyAlignment="1">
      <alignment wrapText="1"/>
    </xf>
    <xf numFmtId="0" fontId="6" fillId="6" borderId="7" xfId="0" applyFont="1" applyFill="1" applyBorder="1" applyAlignment="1">
      <alignment horizontal="center" vertical="center" wrapText="1"/>
    </xf>
    <xf numFmtId="10" fontId="6" fillId="0" borderId="28" xfId="0" applyNumberFormat="1" applyFont="1" applyBorder="1" applyAlignment="1">
      <alignment horizontal="center" vertical="center" wrapText="1"/>
    </xf>
    <xf numFmtId="0" fontId="2" fillId="0" borderId="2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6" fillId="0" borderId="38" xfId="0" applyFont="1" applyBorder="1" applyAlignment="1">
      <alignment horizontal="center" vertical="center" wrapText="1"/>
    </xf>
    <xf numFmtId="1" fontId="6" fillId="0" borderId="2" xfId="0" applyNumberFormat="1" applyFont="1" applyBorder="1" applyAlignment="1">
      <alignment horizontal="center" vertical="center" wrapText="1"/>
    </xf>
    <xf numFmtId="1" fontId="6" fillId="0" borderId="39" xfId="0" applyNumberFormat="1" applyFont="1" applyBorder="1" applyAlignment="1">
      <alignment horizontal="center" vertical="center" wrapText="1"/>
    </xf>
    <xf numFmtId="0" fontId="2"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10" fontId="3" fillId="0" borderId="32" xfId="0" applyNumberFormat="1"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horizontal="center" vertical="center" wrapText="1"/>
    </xf>
    <xf numFmtId="4" fontId="6" fillId="6" borderId="4" xfId="0" applyNumberFormat="1" applyFont="1" applyFill="1" applyBorder="1" applyAlignment="1">
      <alignment horizontal="center" vertical="center" wrapText="1"/>
    </xf>
    <xf numFmtId="4" fontId="6" fillId="6" borderId="7" xfId="0" applyNumberFormat="1" applyFont="1" applyFill="1" applyBorder="1" applyAlignment="1">
      <alignment horizontal="center" vertical="center" wrapText="1"/>
    </xf>
    <xf numFmtId="4" fontId="6" fillId="6" borderId="5" xfId="0" applyNumberFormat="1" applyFont="1" applyFill="1" applyBorder="1" applyAlignment="1">
      <alignment horizontal="center" vertical="center" wrapText="1"/>
    </xf>
    <xf numFmtId="10" fontId="3" fillId="0" borderId="28" xfId="0" applyNumberFormat="1" applyFont="1" applyBorder="1" applyAlignment="1">
      <alignment wrapText="1"/>
    </xf>
    <xf numFmtId="10" fontId="3" fillId="0" borderId="32" xfId="0" applyNumberFormat="1" applyFont="1" applyBorder="1" applyAlignment="1">
      <alignment wrapText="1"/>
    </xf>
    <xf numFmtId="0" fontId="5" fillId="2" borderId="23" xfId="0" applyFont="1" applyFill="1" applyBorder="1" applyAlignment="1">
      <alignment wrapText="1"/>
    </xf>
    <xf numFmtId="0" fontId="5" fillId="7" borderId="23" xfId="0" applyFont="1" applyFill="1" applyBorder="1" applyAlignment="1">
      <alignment wrapText="1"/>
    </xf>
    <xf numFmtId="10" fontId="3" fillId="0" borderId="33" xfId="0" applyNumberFormat="1" applyFont="1" applyBorder="1" applyAlignment="1">
      <alignment wrapText="1"/>
    </xf>
    <xf numFmtId="10" fontId="3" fillId="0" borderId="3" xfId="0" applyNumberFormat="1" applyFont="1" applyBorder="1" applyAlignment="1">
      <alignment wrapText="1"/>
    </xf>
    <xf numFmtId="10" fontId="3" fillId="0" borderId="34" xfId="0" applyNumberFormat="1" applyFont="1" applyBorder="1" applyAlignment="1">
      <alignment wrapText="1"/>
    </xf>
    <xf numFmtId="0" fontId="2" fillId="0" borderId="7" xfId="0" applyFont="1" applyBorder="1" applyAlignment="1">
      <alignment wrapText="1"/>
    </xf>
    <xf numFmtId="0" fontId="2" fillId="0" borderId="12" xfId="0" applyFont="1" applyBorder="1" applyAlignment="1">
      <alignment wrapText="1"/>
    </xf>
    <xf numFmtId="0" fontId="2" fillId="8" borderId="43" xfId="0" applyFont="1" applyFill="1" applyBorder="1" applyAlignment="1">
      <alignment wrapText="1"/>
    </xf>
    <xf numFmtId="49" fontId="7" fillId="0" borderId="44" xfId="0" applyNumberFormat="1"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6" fillId="6" borderId="12" xfId="0" applyFont="1" applyFill="1" applyBorder="1" applyAlignment="1">
      <alignment horizontal="center" vertical="center" wrapText="1"/>
    </xf>
    <xf numFmtId="4" fontId="6" fillId="6" borderId="12" xfId="0" applyNumberFormat="1" applyFont="1" applyFill="1" applyBorder="1" applyAlignment="1">
      <alignment horizontal="center" vertical="center" wrapText="1"/>
    </xf>
    <xf numFmtId="10" fontId="6" fillId="0" borderId="32" xfId="0" applyNumberFormat="1" applyFont="1" applyBorder="1" applyAlignment="1">
      <alignment horizontal="center" vertical="center" wrapText="1"/>
    </xf>
    <xf numFmtId="0" fontId="7" fillId="0" borderId="44" xfId="0" applyFont="1" applyBorder="1" applyAlignment="1">
      <alignment horizontal="center" vertical="center" wrapText="1"/>
    </xf>
    <xf numFmtId="0" fontId="7" fillId="0" borderId="27" xfId="0" applyFont="1" applyBorder="1" applyAlignment="1">
      <alignment horizontal="center" vertical="center" wrapText="1"/>
    </xf>
    <xf numFmtId="9" fontId="6" fillId="0" borderId="4" xfId="1" applyFont="1" applyBorder="1" applyAlignment="1">
      <alignment horizontal="center" vertical="center"/>
    </xf>
    <xf numFmtId="10" fontId="6" fillId="0" borderId="7" xfId="1" applyNumberFormat="1" applyFont="1" applyBorder="1" applyAlignment="1">
      <alignment horizontal="center" vertical="center" wrapText="1"/>
    </xf>
    <xf numFmtId="0" fontId="2" fillId="0" borderId="48"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5" xfId="0" applyFont="1" applyBorder="1" applyAlignment="1">
      <alignment horizontal="center" vertical="center" wrapText="1"/>
    </xf>
    <xf numFmtId="0" fontId="2" fillId="0" borderId="49" xfId="0" applyFont="1" applyBorder="1" applyAlignment="1">
      <alignment wrapText="1"/>
    </xf>
    <xf numFmtId="0" fontId="2" fillId="0" borderId="47" xfId="0" applyFont="1" applyBorder="1" applyAlignment="1">
      <alignment wrapText="1"/>
    </xf>
    <xf numFmtId="0" fontId="2" fillId="0" borderId="50" xfId="0" applyFont="1" applyBorder="1" applyAlignment="1">
      <alignment wrapText="1"/>
    </xf>
    <xf numFmtId="0" fontId="0" fillId="0" borderId="0" xfId="0" pivotButton="1"/>
    <xf numFmtId="0" fontId="0" fillId="0" borderId="0" xfId="0" applyAlignment="1">
      <alignment horizontal="left"/>
    </xf>
    <xf numFmtId="10" fontId="6" fillId="0" borderId="2" xfId="1" applyNumberFormat="1" applyFont="1" applyBorder="1" applyAlignment="1">
      <alignment horizontal="center" vertical="center" wrapText="1"/>
    </xf>
    <xf numFmtId="164" fontId="8" fillId="0" borderId="0" xfId="2" applyNumberFormat="1" applyFont="1" applyAlignment="1">
      <alignment horizontal="center" vertical="center"/>
    </xf>
    <xf numFmtId="164" fontId="8" fillId="0" borderId="0" xfId="2" applyNumberFormat="1" applyFont="1"/>
    <xf numFmtId="10" fontId="6" fillId="0" borderId="4" xfId="1" applyNumberFormat="1" applyFont="1" applyBorder="1" applyAlignment="1">
      <alignment horizontal="center" vertical="center" wrapText="1"/>
    </xf>
    <xf numFmtId="10" fontId="6" fillId="0" borderId="12" xfId="1" applyNumberFormat="1" applyFont="1" applyBorder="1" applyAlignment="1">
      <alignment horizontal="center" vertical="center" wrapText="1"/>
    </xf>
    <xf numFmtId="10" fontId="6" fillId="0" borderId="5" xfId="1" applyNumberFormat="1" applyFont="1" applyBorder="1" applyAlignment="1">
      <alignment horizontal="center" vertical="center" wrapText="1"/>
    </xf>
    <xf numFmtId="9" fontId="8" fillId="0" borderId="0" xfId="0" applyNumberFormat="1" applyFont="1" applyAlignment="1">
      <alignment horizontal="center" vertical="center"/>
    </xf>
    <xf numFmtId="165" fontId="8" fillId="0" borderId="0" xfId="0" applyNumberFormat="1" applyFont="1" applyAlignment="1">
      <alignment horizontal="center" vertical="center"/>
    </xf>
    <xf numFmtId="10" fontId="6" fillId="0" borderId="24" xfId="0" applyNumberFormat="1" applyFont="1" applyBorder="1" applyAlignment="1">
      <alignment horizontal="center" vertical="center" wrapText="1"/>
    </xf>
    <xf numFmtId="10" fontId="6" fillId="0" borderId="38" xfId="0" applyNumberFormat="1" applyFont="1" applyBorder="1" applyAlignment="1">
      <alignment horizontal="center" vertical="center"/>
    </xf>
    <xf numFmtId="10" fontId="6" fillId="0" borderId="2" xfId="0" applyNumberFormat="1" applyFont="1" applyBorder="1" applyAlignment="1">
      <alignment horizontal="center" vertical="center"/>
    </xf>
    <xf numFmtId="10" fontId="6" fillId="0" borderId="39" xfId="0" applyNumberFormat="1" applyFont="1" applyBorder="1" applyAlignment="1">
      <alignment horizontal="center" vertical="center"/>
    </xf>
    <xf numFmtId="10" fontId="6" fillId="0" borderId="52" xfId="0" applyNumberFormat="1" applyFont="1" applyBorder="1" applyAlignment="1">
      <alignment horizontal="center" vertical="center"/>
    </xf>
    <xf numFmtId="10" fontId="3" fillId="0" borderId="53" xfId="0" applyNumberFormat="1" applyFont="1" applyBorder="1" applyAlignment="1">
      <alignment horizontal="center" vertical="center" wrapText="1"/>
    </xf>
    <xf numFmtId="0" fontId="7" fillId="0" borderId="54" xfId="0" applyFont="1" applyBorder="1" applyAlignment="1">
      <alignment horizontal="center" vertical="center" wrapText="1"/>
    </xf>
    <xf numFmtId="0" fontId="6" fillId="6" borderId="24" xfId="0" applyFont="1" applyFill="1" applyBorder="1" applyAlignment="1">
      <alignment horizontal="center" vertical="center" wrapText="1"/>
    </xf>
    <xf numFmtId="4" fontId="6" fillId="6" borderId="24"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50" xfId="0" applyFont="1" applyBorder="1" applyAlignment="1">
      <alignment horizontal="center" vertical="center" wrapText="1"/>
    </xf>
    <xf numFmtId="0" fontId="6" fillId="0" borderId="21" xfId="0" applyFont="1" applyBorder="1" applyAlignment="1">
      <alignment horizontal="center" vertical="center"/>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6" xfId="0" applyFont="1" applyBorder="1" applyAlignment="1">
      <alignment vertical="center" wrapText="1"/>
    </xf>
    <xf numFmtId="0" fontId="6" fillId="0" borderId="9" xfId="0" applyFont="1" applyBorder="1" applyAlignment="1">
      <alignment vertical="center"/>
    </xf>
    <xf numFmtId="0" fontId="6" fillId="0" borderId="26" xfId="0" applyFont="1" applyBorder="1" applyAlignment="1">
      <alignment vertical="center"/>
    </xf>
    <xf numFmtId="0" fontId="2" fillId="0" borderId="27" xfId="0" applyFont="1" applyBorder="1" applyAlignment="1">
      <alignment vertical="center" wrapText="1"/>
    </xf>
    <xf numFmtId="0" fontId="6" fillId="0" borderId="11" xfId="0" applyFont="1" applyBorder="1" applyAlignment="1">
      <alignment vertical="center"/>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0" fillId="0" borderId="0" xfId="0" applyNumberFormat="1"/>
  </cellXfs>
  <cellStyles count="3">
    <cellStyle name="Comma" xfId="2" builtinId="3"/>
    <cellStyle name="Normal" xfId="0" builtinId="0"/>
    <cellStyle name="Percent" xfId="1" builtinId="5"/>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Times New Roman"/>
        <family val="1"/>
        <scheme val="none"/>
      </font>
      <numFmt numFmtId="14" formatCode="0.00%"/>
      <alignment horizontal="center"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Times New Roman"/>
        <family val="1"/>
        <scheme val="none"/>
      </font>
      <numFmt numFmtId="14" formatCode="0.00%"/>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numFmt numFmtId="14" formatCode="0.00%"/>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numFmt numFmtId="14" formatCode="0.00%"/>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numFmt numFmtId="14" formatCode="0.00%"/>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numFmt numFmtId="4" formatCode="#,##0.00"/>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Times New Roman"/>
        <family val="1"/>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border diagonalUp="0" diagonalDown="0">
        <left style="medium">
          <color indexed="64"/>
        </left>
        <right style="thin">
          <color indexed="64"/>
        </right>
        <top/>
        <bottom/>
        <vertical/>
        <horizontal/>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right style="medium">
          <color indexed="64"/>
        </right>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border outline="0">
        <left style="thin">
          <color rgb="FF000000"/>
        </left>
      </border>
    </dxf>
    <dxf>
      <numFmt numFmtId="14" formatCode="0.00%"/>
    </dxf>
    <dxf>
      <border outline="0">
        <right style="thin">
          <color rgb="FF000000"/>
        </right>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1"/>
        <name val="Times New Roman"/>
        <family val="1"/>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dxf>
      <font>
        <b/>
        <i val="0"/>
        <sz val="10"/>
        <color auto="1"/>
        <name val="Arial"/>
        <family val="2"/>
        <scheme val="minor"/>
      </font>
      <fill>
        <patternFill>
          <bgColor theme="8"/>
        </patternFill>
      </fill>
    </dxf>
    <dxf>
      <font>
        <b/>
        <i val="0"/>
        <sz val="8"/>
        <color auto="1"/>
        <name val="Arial"/>
        <family val="2"/>
        <scheme val="minor"/>
      </font>
    </dxf>
  </dxfs>
  <tableStyles count="1" defaultTableStyle="TableStyleMedium2" defaultPivotStyle="PivotStyleLight16">
    <tableStyle name="Slicer Style 1" pivot="0" table="0" count="10" xr9:uid="{AA96B950-4FAF-48C1-89BC-6ADB060904D0}">
      <tableStyleElement type="wholeTable" dxfId="25"/>
      <tableStyleElement type="headerRow" dxfId="24"/>
    </tableStyle>
  </tableStyles>
  <colors>
    <mruColors>
      <color rgb="FF66CCFF"/>
    </mruColors>
  </colors>
  <extLst>
    <ext xmlns:x14="http://schemas.microsoft.com/office/spreadsheetml/2009/9/main" uri="{46F421CA-312F-682f-3DD2-61675219B42D}">
      <x14:dxfs count="8">
        <dxf>
          <font>
            <b/>
            <i val="0"/>
            <sz val="9"/>
            <name val="Arial"/>
            <family val="2"/>
            <scheme val="minor"/>
          </font>
        </dxf>
        <dxf>
          <font>
            <b/>
            <i val="0"/>
            <sz val="9"/>
            <name val="Arial"/>
            <family val="2"/>
            <scheme val="minor"/>
          </font>
        </dxf>
        <dxf>
          <font>
            <b/>
            <i val="0"/>
            <sz val="9"/>
            <name val="Arial"/>
            <family val="2"/>
            <scheme val="minor"/>
          </font>
        </dxf>
        <dxf>
          <font>
            <b/>
            <i val="0"/>
            <sz val="9"/>
            <name val="Arial"/>
            <family val="2"/>
            <scheme val="minor"/>
          </font>
        </dxf>
        <dxf>
          <font>
            <b/>
            <i val="0"/>
            <sz val="9"/>
            <name val="Arial"/>
            <family val="2"/>
            <scheme val="minor"/>
          </font>
          <fill>
            <patternFill>
              <bgColor theme="8"/>
            </patternFill>
          </fill>
          <border>
            <left style="thin">
              <color auto="1"/>
            </left>
            <right style="thin">
              <color auto="1"/>
            </right>
            <top style="thin">
              <color auto="1"/>
            </top>
            <bottom style="thin">
              <color auto="1"/>
            </bottom>
          </border>
        </dxf>
        <dxf>
          <font>
            <b/>
            <i val="0"/>
            <sz val="9"/>
            <color auto="1"/>
            <name val="Arial"/>
            <family val="2"/>
            <scheme val="minor"/>
          </font>
          <fill>
            <patternFill>
              <fgColor theme="8" tint="0.79995117038483843"/>
              <bgColor theme="8"/>
            </patternFill>
          </fill>
          <border>
            <left style="medium">
              <color auto="1"/>
            </left>
            <right style="medium">
              <color auto="1"/>
            </right>
            <top style="medium">
              <color auto="1"/>
            </top>
            <bottom style="medium">
              <color auto="1"/>
            </bottom>
          </border>
        </dxf>
        <dxf>
          <font>
            <b val="0"/>
            <i/>
            <sz val="9"/>
            <name val="Arial"/>
            <family val="2"/>
            <scheme val="minor"/>
          </font>
          <fill>
            <patternFill>
              <bgColor theme="9"/>
            </patternFill>
          </fill>
          <border>
            <left style="medium">
              <color auto="1"/>
            </left>
            <right style="medium">
              <color auto="1"/>
            </right>
            <top style="medium">
              <color auto="1"/>
            </top>
            <bottom style="medium">
              <color auto="1"/>
            </bottom>
          </border>
        </dxf>
        <dxf>
          <font>
            <b/>
            <i val="0"/>
            <sz val="9"/>
            <name val="Arial"/>
            <family val="2"/>
            <scheme val="minor"/>
          </font>
          <fill>
            <patternFill>
              <bgColor theme="9"/>
            </patternFill>
          </fill>
          <border>
            <left style="medium">
              <color theme="8"/>
            </left>
            <right style="medium">
              <color theme="8"/>
            </right>
            <top style="medium">
              <color theme="8"/>
            </top>
            <bottom style="medium">
              <color theme="8"/>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[Portfolio_Management JULY L2 M2 (Autosaved).xlsx] profit!PivotTable1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004325901431E-2"/>
          <c:y val="0.15266507416909966"/>
          <c:w val="0.93888888888888888"/>
          <c:h val="0.79487179487179482"/>
        </c:manualLayout>
      </c:layout>
      <c:barChart>
        <c:barDir val="col"/>
        <c:grouping val="clustered"/>
        <c:varyColors val="0"/>
        <c:ser>
          <c:idx val="0"/>
          <c:order val="0"/>
          <c:tx>
            <c:strRef>
              <c:f>' profit'!$B$3</c:f>
              <c:strCache>
                <c:ptCount val="1"/>
                <c:pt idx="0">
                  <c:v>Total</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 profit'!$A$4:$A$13</c:f>
              <c:strCache>
                <c:ptCount val="9"/>
                <c:pt idx="0">
                  <c:v>Hindustan Unilever Ltd</c:v>
                </c:pt>
                <c:pt idx="1">
                  <c:v>Dabur India Ltd</c:v>
                </c:pt>
                <c:pt idx="2">
                  <c:v>Maruti Suzuki India Ltd</c:v>
                </c:pt>
                <c:pt idx="3">
                  <c:v>
Mahindra And Mahindra Ltd</c:v>
                </c:pt>
                <c:pt idx="4">
                  <c:v>Sun Pharmaceutical Industries Ltd</c:v>
                </c:pt>
                <c:pt idx="5">
                  <c:v>Mankind Pharma Ltd</c:v>
                </c:pt>
                <c:pt idx="6">
                  <c:v>ITC Ltd</c:v>
                </c:pt>
                <c:pt idx="7">
                  <c:v>Tata Motors Ltd</c:v>
                </c:pt>
                <c:pt idx="8">
                  <c:v>Glenmark Pharmaceuticals Ltd</c:v>
                </c:pt>
              </c:strCache>
            </c:strRef>
          </c:cat>
          <c:val>
            <c:numRef>
              <c:f>' profit'!$B$4:$B$13</c:f>
              <c:numCache>
                <c:formatCode>General</c:formatCode>
                <c:ptCount val="9"/>
                <c:pt idx="0">
                  <c:v>14627</c:v>
                </c:pt>
                <c:pt idx="1">
                  <c:v>14990.5</c:v>
                </c:pt>
                <c:pt idx="2">
                  <c:v>15690.5</c:v>
                </c:pt>
                <c:pt idx="3">
                  <c:v>16214.5</c:v>
                </c:pt>
                <c:pt idx="4">
                  <c:v>17454.5</c:v>
                </c:pt>
                <c:pt idx="5">
                  <c:v>17618</c:v>
                </c:pt>
                <c:pt idx="6">
                  <c:v>18170</c:v>
                </c:pt>
                <c:pt idx="7">
                  <c:v>18265.5</c:v>
                </c:pt>
                <c:pt idx="8">
                  <c:v>27634</c:v>
                </c:pt>
              </c:numCache>
            </c:numRef>
          </c:val>
          <c:extLst>
            <c:ext xmlns:c16="http://schemas.microsoft.com/office/drawing/2014/chart" uri="{C3380CC4-5D6E-409C-BE32-E72D297353CC}">
              <c16:uniqueId val="{00000000-A8B3-463A-823F-96F50A4F7C45}"/>
            </c:ext>
          </c:extLst>
        </c:ser>
        <c:dLbls>
          <c:showLegendKey val="0"/>
          <c:showVal val="0"/>
          <c:showCatName val="0"/>
          <c:showSerName val="0"/>
          <c:showPercent val="0"/>
          <c:showBubbleSize val="0"/>
        </c:dLbls>
        <c:gapWidth val="219"/>
        <c:overlap val="-27"/>
        <c:axId val="517571888"/>
        <c:axId val="517576928"/>
      </c:barChart>
      <c:catAx>
        <c:axId val="517571888"/>
        <c:scaling>
          <c:orientation val="minMax"/>
        </c:scaling>
        <c:delete val="1"/>
        <c:axPos val="b"/>
        <c:numFmt formatCode="General" sourceLinked="1"/>
        <c:majorTickMark val="none"/>
        <c:minorTickMark val="none"/>
        <c:tickLblPos val="nextTo"/>
        <c:crossAx val="517576928"/>
        <c:crosses val="autoZero"/>
        <c:auto val="1"/>
        <c:lblAlgn val="ctr"/>
        <c:lblOffset val="100"/>
        <c:noMultiLvlLbl val="0"/>
      </c:catAx>
      <c:valAx>
        <c:axId val="517576928"/>
        <c:scaling>
          <c:orientation val="minMax"/>
        </c:scaling>
        <c:delete val="1"/>
        <c:axPos val="l"/>
        <c:numFmt formatCode="General" sourceLinked="1"/>
        <c:majorTickMark val="none"/>
        <c:minorTickMark val="none"/>
        <c:tickLblPos val="nextTo"/>
        <c:crossAx val="51757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[Portfolio_Management JULY L2 M2 (Autosaved).xlsx] profit!PivotTable1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004325901431E-2"/>
          <c:y val="0.15266507416909966"/>
          <c:w val="0.93888888888888888"/>
          <c:h val="0.79487179487179482"/>
        </c:manualLayout>
      </c:layout>
      <c:barChart>
        <c:barDir val="col"/>
        <c:grouping val="clustered"/>
        <c:varyColors val="0"/>
        <c:ser>
          <c:idx val="0"/>
          <c:order val="0"/>
          <c:tx>
            <c:strRef>
              <c:f>' profit'!$B$3</c:f>
              <c:strCache>
                <c:ptCount val="1"/>
                <c:pt idx="0">
                  <c:v>Total</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 profit'!$A$4:$A$13</c:f>
              <c:strCache>
                <c:ptCount val="9"/>
                <c:pt idx="0">
                  <c:v>Hindustan Unilever Ltd</c:v>
                </c:pt>
                <c:pt idx="1">
                  <c:v>Dabur India Ltd</c:v>
                </c:pt>
                <c:pt idx="2">
                  <c:v>Maruti Suzuki India Ltd</c:v>
                </c:pt>
                <c:pt idx="3">
                  <c:v>
Mahindra And Mahindra Ltd</c:v>
                </c:pt>
                <c:pt idx="4">
                  <c:v>Sun Pharmaceutical Industries Ltd</c:v>
                </c:pt>
                <c:pt idx="5">
                  <c:v>Mankind Pharma Ltd</c:v>
                </c:pt>
                <c:pt idx="6">
                  <c:v>ITC Ltd</c:v>
                </c:pt>
                <c:pt idx="7">
                  <c:v>Tata Motors Ltd</c:v>
                </c:pt>
                <c:pt idx="8">
                  <c:v>Glenmark Pharmaceuticals Ltd</c:v>
                </c:pt>
              </c:strCache>
            </c:strRef>
          </c:cat>
          <c:val>
            <c:numRef>
              <c:f>' profit'!$B$4:$B$13</c:f>
              <c:numCache>
                <c:formatCode>General</c:formatCode>
                <c:ptCount val="9"/>
                <c:pt idx="0">
                  <c:v>14627</c:v>
                </c:pt>
                <c:pt idx="1">
                  <c:v>14990.5</c:v>
                </c:pt>
                <c:pt idx="2">
                  <c:v>15690.5</c:v>
                </c:pt>
                <c:pt idx="3">
                  <c:v>16214.5</c:v>
                </c:pt>
                <c:pt idx="4">
                  <c:v>17454.5</c:v>
                </c:pt>
                <c:pt idx="5">
                  <c:v>17618</c:v>
                </c:pt>
                <c:pt idx="6">
                  <c:v>18170</c:v>
                </c:pt>
                <c:pt idx="7">
                  <c:v>18265.5</c:v>
                </c:pt>
                <c:pt idx="8">
                  <c:v>27634</c:v>
                </c:pt>
              </c:numCache>
            </c:numRef>
          </c:val>
          <c:extLst>
            <c:ext xmlns:c16="http://schemas.microsoft.com/office/drawing/2014/chart" uri="{C3380CC4-5D6E-409C-BE32-E72D297353CC}">
              <c16:uniqueId val="{00000000-7BBB-4DE8-BFD9-A1EB39C93AB7}"/>
            </c:ext>
          </c:extLst>
        </c:ser>
        <c:dLbls>
          <c:showLegendKey val="0"/>
          <c:showVal val="0"/>
          <c:showCatName val="0"/>
          <c:showSerName val="0"/>
          <c:showPercent val="0"/>
          <c:showBubbleSize val="0"/>
        </c:dLbls>
        <c:gapWidth val="219"/>
        <c:overlap val="-27"/>
        <c:axId val="517571888"/>
        <c:axId val="517576928"/>
      </c:barChart>
      <c:catAx>
        <c:axId val="517571888"/>
        <c:scaling>
          <c:orientation val="minMax"/>
        </c:scaling>
        <c:delete val="1"/>
        <c:axPos val="b"/>
        <c:numFmt formatCode="General" sourceLinked="1"/>
        <c:majorTickMark val="none"/>
        <c:minorTickMark val="none"/>
        <c:tickLblPos val="nextTo"/>
        <c:crossAx val="517576928"/>
        <c:crosses val="autoZero"/>
        <c:auto val="1"/>
        <c:lblAlgn val="ctr"/>
        <c:lblOffset val="100"/>
        <c:noMultiLvlLbl val="0"/>
      </c:catAx>
      <c:valAx>
        <c:axId val="517576928"/>
        <c:scaling>
          <c:orientation val="minMax"/>
        </c:scaling>
        <c:delete val="1"/>
        <c:axPos val="l"/>
        <c:numFmt formatCode="General" sourceLinked="1"/>
        <c:majorTickMark val="none"/>
        <c:minorTickMark val="none"/>
        <c:tickLblPos val="nextTo"/>
        <c:crossAx val="51757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[Portfolio_Management JULY L2 M2 (Autosaved).xlsx] investment!PivotTable2</c:name>
    <c:fmtId val="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53860847450027E-2"/>
          <c:y val="0.21747280120755216"/>
          <c:w val="0.93994611293057395"/>
          <c:h val="0.73015044912031801"/>
        </c:manualLayout>
      </c:layout>
      <c:barChart>
        <c:barDir val="col"/>
        <c:grouping val="clustered"/>
        <c:varyColors val="0"/>
        <c:ser>
          <c:idx val="0"/>
          <c:order val="0"/>
          <c:tx>
            <c:strRef>
              <c:f>' investment'!$B$3</c:f>
              <c:strCache>
                <c:ptCount val="1"/>
                <c:pt idx="0">
                  <c:v>Total</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 investment'!$A$4:$A$13</c:f>
              <c:strCache>
                <c:ptCount val="9"/>
                <c:pt idx="0">
                  <c:v>
Mahindra And Mahindra Ltd</c:v>
                </c:pt>
                <c:pt idx="1">
                  <c:v>Dabur India Ltd</c:v>
                </c:pt>
                <c:pt idx="2">
                  <c:v>Glenmark Pharmaceuticals Ltd</c:v>
                </c:pt>
                <c:pt idx="3">
                  <c:v>Hindustan Unilever Ltd</c:v>
                </c:pt>
                <c:pt idx="4">
                  <c:v>ITC Ltd</c:v>
                </c:pt>
                <c:pt idx="5">
                  <c:v>Mankind Pharma Ltd</c:v>
                </c:pt>
                <c:pt idx="6">
                  <c:v>Maruti Suzuki India Ltd</c:v>
                </c:pt>
                <c:pt idx="7">
                  <c:v>Sun Pharmaceutical Industries Ltd</c:v>
                </c:pt>
                <c:pt idx="8">
                  <c:v>Tata Motors Ltd</c:v>
                </c:pt>
              </c:strCache>
            </c:strRef>
          </c:cat>
          <c:val>
            <c:numRef>
              <c:f>' investment'!$B$4:$B$13</c:f>
              <c:numCache>
                <c:formatCode>General</c:formatCode>
                <c:ptCount val="9"/>
                <c:pt idx="0">
                  <c:v>15000</c:v>
                </c:pt>
                <c:pt idx="1">
                  <c:v>15000</c:v>
                </c:pt>
                <c:pt idx="2">
                  <c:v>15000</c:v>
                </c:pt>
                <c:pt idx="3">
                  <c:v>15000</c:v>
                </c:pt>
                <c:pt idx="4">
                  <c:v>15000</c:v>
                </c:pt>
                <c:pt idx="5">
                  <c:v>15000</c:v>
                </c:pt>
                <c:pt idx="6">
                  <c:v>15000</c:v>
                </c:pt>
                <c:pt idx="7">
                  <c:v>15000</c:v>
                </c:pt>
                <c:pt idx="8">
                  <c:v>15000</c:v>
                </c:pt>
              </c:numCache>
            </c:numRef>
          </c:val>
          <c:extLst>
            <c:ext xmlns:c16="http://schemas.microsoft.com/office/drawing/2014/chart" uri="{C3380CC4-5D6E-409C-BE32-E72D297353CC}">
              <c16:uniqueId val="{00000000-6258-47C9-A1F6-34AF71156473}"/>
            </c:ext>
          </c:extLst>
        </c:ser>
        <c:dLbls>
          <c:showLegendKey val="0"/>
          <c:showVal val="0"/>
          <c:showCatName val="0"/>
          <c:showSerName val="0"/>
          <c:showPercent val="0"/>
          <c:showBubbleSize val="0"/>
        </c:dLbls>
        <c:gapWidth val="219"/>
        <c:overlap val="-27"/>
        <c:axId val="637308048"/>
        <c:axId val="637297968"/>
      </c:barChart>
      <c:catAx>
        <c:axId val="637308048"/>
        <c:scaling>
          <c:orientation val="minMax"/>
        </c:scaling>
        <c:delete val="1"/>
        <c:axPos val="b"/>
        <c:numFmt formatCode="General" sourceLinked="1"/>
        <c:majorTickMark val="none"/>
        <c:minorTickMark val="none"/>
        <c:tickLblPos val="nextTo"/>
        <c:crossAx val="637297968"/>
        <c:crosses val="autoZero"/>
        <c:auto val="1"/>
        <c:lblAlgn val="ctr"/>
        <c:lblOffset val="100"/>
        <c:noMultiLvlLbl val="0"/>
      </c:catAx>
      <c:valAx>
        <c:axId val="637297968"/>
        <c:scaling>
          <c:orientation val="minMax"/>
        </c:scaling>
        <c:delete val="1"/>
        <c:axPos val="l"/>
        <c:numFmt formatCode="General" sourceLinked="1"/>
        <c:majorTickMark val="none"/>
        <c:minorTickMark val="none"/>
        <c:tickLblPos val="nextTo"/>
        <c:crossAx val="63730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[Portfolio_Management JULY L2 M2 (Autosaved).xlsx] profit!PivotTable1</c:name>
    <c:fmtId val="3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sng"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profit'!$B$3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sng"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profit'!$A$4:$A$13</c:f>
              <c:strCache>
                <c:ptCount val="9"/>
                <c:pt idx="0">
                  <c:v>Hindustan Unilever Ltd</c:v>
                </c:pt>
                <c:pt idx="1">
                  <c:v>Dabur India Ltd</c:v>
                </c:pt>
                <c:pt idx="2">
                  <c:v>Maruti Suzuki India Ltd</c:v>
                </c:pt>
                <c:pt idx="3">
                  <c:v>
Mahindra And Mahindra Ltd</c:v>
                </c:pt>
                <c:pt idx="4">
                  <c:v>Sun Pharmaceutical Industries Ltd</c:v>
                </c:pt>
                <c:pt idx="5">
                  <c:v>Mankind Pharma Ltd</c:v>
                </c:pt>
                <c:pt idx="6">
                  <c:v>ITC Ltd</c:v>
                </c:pt>
                <c:pt idx="7">
                  <c:v>Tata Motors Ltd</c:v>
                </c:pt>
                <c:pt idx="8">
                  <c:v>Glenmark Pharmaceuticals Ltd</c:v>
                </c:pt>
              </c:strCache>
            </c:strRef>
          </c:cat>
          <c:val>
            <c:numRef>
              <c:f>' profit'!$B$4:$B$13</c:f>
              <c:numCache>
                <c:formatCode>General</c:formatCode>
                <c:ptCount val="9"/>
                <c:pt idx="0">
                  <c:v>14627</c:v>
                </c:pt>
                <c:pt idx="1">
                  <c:v>14990.5</c:v>
                </c:pt>
                <c:pt idx="2">
                  <c:v>15690.5</c:v>
                </c:pt>
                <c:pt idx="3">
                  <c:v>16214.5</c:v>
                </c:pt>
                <c:pt idx="4">
                  <c:v>17454.5</c:v>
                </c:pt>
                <c:pt idx="5">
                  <c:v>17618</c:v>
                </c:pt>
                <c:pt idx="6">
                  <c:v>18170</c:v>
                </c:pt>
                <c:pt idx="7">
                  <c:v>18265.5</c:v>
                </c:pt>
                <c:pt idx="8">
                  <c:v>27634</c:v>
                </c:pt>
              </c:numCache>
            </c:numRef>
          </c:val>
          <c:extLst>
            <c:ext xmlns:c16="http://schemas.microsoft.com/office/drawing/2014/chart" uri="{C3380CC4-5D6E-409C-BE32-E72D297353CC}">
              <c16:uniqueId val="{00000000-3318-41BE-A404-C9232CBA4CB2}"/>
            </c:ext>
          </c:extLst>
        </c:ser>
        <c:dLbls>
          <c:dLblPos val="outEnd"/>
          <c:showLegendKey val="0"/>
          <c:showVal val="1"/>
          <c:showCatName val="0"/>
          <c:showSerName val="0"/>
          <c:showPercent val="0"/>
          <c:showBubbleSize val="0"/>
        </c:dLbls>
        <c:gapWidth val="182"/>
        <c:axId val="551989432"/>
        <c:axId val="551989792"/>
      </c:barChart>
      <c:catAx>
        <c:axId val="551989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51989792"/>
        <c:crosses val="autoZero"/>
        <c:auto val="1"/>
        <c:lblAlgn val="ctr"/>
        <c:lblOffset val="100"/>
        <c:noMultiLvlLbl val="0"/>
      </c:catAx>
      <c:valAx>
        <c:axId val="551989792"/>
        <c:scaling>
          <c:orientation val="minMax"/>
        </c:scaling>
        <c:delete val="1"/>
        <c:axPos val="b"/>
        <c:numFmt formatCode="General" sourceLinked="1"/>
        <c:majorTickMark val="out"/>
        <c:minorTickMark val="none"/>
        <c:tickLblPos val="nextTo"/>
        <c:crossAx val="55198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1397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[Portfolio_Management JULY L2 M2 (Autosaved).xlsx]return!PivotTable1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a:outerShdw blurRad="50800" dist="38100" dir="2700000" algn="tl" rotWithShape="0">
              <a:prstClr val="black">
                <a:alpha val="40000"/>
              </a:prstClr>
            </a:outerShdw>
          </a:effectLst>
        </c:spPr>
      </c:pivotFmt>
      <c:pivotFmt>
        <c:idx val="10"/>
        <c:spPr>
          <a:solidFill>
            <a:schemeClr val="accent5"/>
          </a:solidFill>
          <a:ln>
            <a:noFill/>
          </a:ln>
          <a:effectLst>
            <a:outerShdw blurRad="50800" dist="38100" dir="2700000" algn="tl" rotWithShape="0">
              <a:prstClr val="black">
                <a:alpha val="40000"/>
              </a:prstClr>
            </a:outerShdw>
          </a:effectLst>
        </c:spPr>
      </c:pivotFmt>
      <c:pivotFmt>
        <c:idx val="11"/>
        <c:spPr>
          <a:solidFill>
            <a:schemeClr val="accent5"/>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9.0285429786023427E-2"/>
          <c:y val="0.31573310937066756"/>
          <c:w val="0.84722222222222221"/>
          <c:h val="0.6842666268892339"/>
        </c:manualLayout>
      </c:layout>
      <c:barChart>
        <c:barDir val="col"/>
        <c:grouping val="clustered"/>
        <c:varyColors val="0"/>
        <c:ser>
          <c:idx val="0"/>
          <c:order val="0"/>
          <c:tx>
            <c:strRef>
              <c:f>return!$B$3</c:f>
              <c:strCache>
                <c:ptCount val="1"/>
                <c:pt idx="0">
                  <c:v>Total</c:v>
                </c:pt>
              </c:strCache>
            </c:strRef>
          </c:tx>
          <c:spPr>
            <a:solidFill>
              <a:schemeClr val="accent5"/>
            </a:solidFill>
            <a:ln>
              <a:noFill/>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1-D06D-494E-A205-D4DC82731AFC}"/>
              </c:ext>
            </c:extLst>
          </c:dPt>
          <c:dPt>
            <c:idx val="1"/>
            <c:invertIfNegative val="0"/>
            <c:bubble3D val="0"/>
            <c:extLst>
              <c:ext xmlns:c16="http://schemas.microsoft.com/office/drawing/2014/chart" uri="{C3380CC4-5D6E-409C-BE32-E72D297353CC}">
                <c16:uniqueId val="{00000003-D06D-494E-A205-D4DC82731AFC}"/>
              </c:ext>
            </c:extLst>
          </c:dPt>
          <c:dPt>
            <c:idx val="2"/>
            <c:invertIfNegative val="0"/>
            <c:bubble3D val="0"/>
            <c:extLst>
              <c:ext xmlns:c16="http://schemas.microsoft.com/office/drawing/2014/chart" uri="{C3380CC4-5D6E-409C-BE32-E72D297353CC}">
                <c16:uniqueId val="{00000005-D06D-494E-A205-D4DC82731AFC}"/>
              </c:ext>
            </c:extLst>
          </c:dPt>
          <c:dPt>
            <c:idx val="5"/>
            <c:invertIfNegative val="0"/>
            <c:bubble3D val="0"/>
            <c:extLst>
              <c:ext xmlns:c16="http://schemas.microsoft.com/office/drawing/2014/chart" uri="{C3380CC4-5D6E-409C-BE32-E72D297353CC}">
                <c16:uniqueId val="{00000005-971E-4F3E-A7EA-0EE4B551F3EB}"/>
              </c:ext>
            </c:extLst>
          </c:dPt>
          <c:dPt>
            <c:idx val="7"/>
            <c:invertIfNegative val="0"/>
            <c:bubble3D val="0"/>
            <c:extLst>
              <c:ext xmlns:c16="http://schemas.microsoft.com/office/drawing/2014/chart" uri="{C3380CC4-5D6E-409C-BE32-E72D297353CC}">
                <c16:uniqueId val="{00000007-971E-4F3E-A7EA-0EE4B551F3EB}"/>
              </c:ext>
            </c:extLst>
          </c:dPt>
          <c:cat>
            <c:strRef>
              <c:f>return!$A$4:$A$13</c:f>
              <c:strCache>
                <c:ptCount val="9"/>
                <c:pt idx="0">
                  <c:v>
Mahindra And Mahindra Ltd</c:v>
                </c:pt>
                <c:pt idx="1">
                  <c:v>Dabur India Ltd</c:v>
                </c:pt>
                <c:pt idx="2">
                  <c:v>Glenmark Pharmaceuticals Ltd</c:v>
                </c:pt>
                <c:pt idx="3">
                  <c:v>Hindustan Unilever Ltd</c:v>
                </c:pt>
                <c:pt idx="4">
                  <c:v>ITC Ltd</c:v>
                </c:pt>
                <c:pt idx="5">
                  <c:v>Mankind Pharma Ltd</c:v>
                </c:pt>
                <c:pt idx="6">
                  <c:v>Maruti Suzuki India Ltd</c:v>
                </c:pt>
                <c:pt idx="7">
                  <c:v>Sun Pharmaceutical Industries Ltd</c:v>
                </c:pt>
                <c:pt idx="8">
                  <c:v>Tata Motors Ltd</c:v>
                </c:pt>
              </c:strCache>
            </c:strRef>
          </c:cat>
          <c:val>
            <c:numRef>
              <c:f>return!$B$4:$B$13</c:f>
              <c:numCache>
                <c:formatCode>General</c:formatCode>
                <c:ptCount val="9"/>
                <c:pt idx="0">
                  <c:v>8.0966666666666673E-2</c:v>
                </c:pt>
                <c:pt idx="1">
                  <c:v>-6.3333333333333525E-4</c:v>
                </c:pt>
                <c:pt idx="2">
                  <c:v>0.84226666666666661</c:v>
                </c:pt>
                <c:pt idx="3">
                  <c:v>-2.4866666666666665E-2</c:v>
                </c:pt>
                <c:pt idx="4">
                  <c:v>0.21133333333333335</c:v>
                </c:pt>
                <c:pt idx="5">
                  <c:v>0.17453333333333335</c:v>
                </c:pt>
                <c:pt idx="6">
                  <c:v>4.6033333333333336E-2</c:v>
                </c:pt>
                <c:pt idx="7">
                  <c:v>0.16363333333333333</c:v>
                </c:pt>
                <c:pt idx="8">
                  <c:v>0.2177</c:v>
                </c:pt>
              </c:numCache>
            </c:numRef>
          </c:val>
          <c:extLst>
            <c:ext xmlns:c16="http://schemas.microsoft.com/office/drawing/2014/chart" uri="{C3380CC4-5D6E-409C-BE32-E72D297353CC}">
              <c16:uniqueId val="{00000006-D06D-494E-A205-D4DC82731AFC}"/>
            </c:ext>
          </c:extLst>
        </c:ser>
        <c:dLbls>
          <c:showLegendKey val="0"/>
          <c:showVal val="0"/>
          <c:showCatName val="0"/>
          <c:showSerName val="0"/>
          <c:showPercent val="0"/>
          <c:showBubbleSize val="0"/>
        </c:dLbls>
        <c:gapWidth val="219"/>
        <c:overlap val="-27"/>
        <c:axId val="548983352"/>
        <c:axId val="548984792"/>
      </c:barChart>
      <c:catAx>
        <c:axId val="548983352"/>
        <c:scaling>
          <c:orientation val="minMax"/>
        </c:scaling>
        <c:delete val="1"/>
        <c:axPos val="b"/>
        <c:numFmt formatCode="General" sourceLinked="1"/>
        <c:majorTickMark val="none"/>
        <c:minorTickMark val="none"/>
        <c:tickLblPos val="nextTo"/>
        <c:crossAx val="548984792"/>
        <c:crosses val="autoZero"/>
        <c:auto val="1"/>
        <c:lblAlgn val="ctr"/>
        <c:lblOffset val="100"/>
        <c:noMultiLvlLbl val="0"/>
      </c:catAx>
      <c:valAx>
        <c:axId val="548984792"/>
        <c:scaling>
          <c:orientation val="minMax"/>
        </c:scaling>
        <c:delete val="1"/>
        <c:axPos val="l"/>
        <c:numFmt formatCode="General" sourceLinked="1"/>
        <c:majorTickMark val="none"/>
        <c:minorTickMark val="none"/>
        <c:tickLblPos val="nextTo"/>
        <c:crossAx val="54898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[Portfolio_Management JULY L2 M2 (Autosaved).xlsx]return!PivotTable1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return!$B$3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B73B-42D8-972F-446052695B29}"/>
              </c:ext>
            </c:extLst>
          </c:dPt>
          <c:dPt>
            <c:idx val="1"/>
            <c:invertIfNegative val="0"/>
            <c:bubble3D val="0"/>
            <c:extLst>
              <c:ext xmlns:c16="http://schemas.microsoft.com/office/drawing/2014/chart" uri="{C3380CC4-5D6E-409C-BE32-E72D297353CC}">
                <c16:uniqueId val="{00000003-B73B-42D8-972F-446052695B29}"/>
              </c:ext>
            </c:extLst>
          </c:dPt>
          <c:dPt>
            <c:idx val="2"/>
            <c:invertIfNegative val="0"/>
            <c:bubble3D val="0"/>
            <c:extLst>
              <c:ext xmlns:c16="http://schemas.microsoft.com/office/drawing/2014/chart" uri="{C3380CC4-5D6E-409C-BE32-E72D297353CC}">
                <c16:uniqueId val="{00000004-B73B-42D8-972F-446052695B29}"/>
              </c:ext>
            </c:extLst>
          </c:dPt>
          <c:cat>
            <c:strRef>
              <c:f>return!$A$4:$A$13</c:f>
              <c:strCache>
                <c:ptCount val="9"/>
                <c:pt idx="0">
                  <c:v>
Mahindra And Mahindra Ltd</c:v>
                </c:pt>
                <c:pt idx="1">
                  <c:v>Dabur India Ltd</c:v>
                </c:pt>
                <c:pt idx="2">
                  <c:v>Glenmark Pharmaceuticals Ltd</c:v>
                </c:pt>
                <c:pt idx="3">
                  <c:v>Hindustan Unilever Ltd</c:v>
                </c:pt>
                <c:pt idx="4">
                  <c:v>ITC Ltd</c:v>
                </c:pt>
                <c:pt idx="5">
                  <c:v>Mankind Pharma Ltd</c:v>
                </c:pt>
                <c:pt idx="6">
                  <c:v>Maruti Suzuki India Ltd</c:v>
                </c:pt>
                <c:pt idx="7">
                  <c:v>Sun Pharmaceutical Industries Ltd</c:v>
                </c:pt>
                <c:pt idx="8">
                  <c:v>Tata Motors Ltd</c:v>
                </c:pt>
              </c:strCache>
            </c:strRef>
          </c:cat>
          <c:val>
            <c:numRef>
              <c:f>return!$B$4:$B$13</c:f>
              <c:numCache>
                <c:formatCode>General</c:formatCode>
                <c:ptCount val="9"/>
                <c:pt idx="0">
                  <c:v>8.0966666666666673E-2</c:v>
                </c:pt>
                <c:pt idx="1">
                  <c:v>-6.3333333333333525E-4</c:v>
                </c:pt>
                <c:pt idx="2">
                  <c:v>0.84226666666666661</c:v>
                </c:pt>
                <c:pt idx="3">
                  <c:v>-2.4866666666666665E-2</c:v>
                </c:pt>
                <c:pt idx="4">
                  <c:v>0.21133333333333335</c:v>
                </c:pt>
                <c:pt idx="5">
                  <c:v>0.17453333333333335</c:v>
                </c:pt>
                <c:pt idx="6">
                  <c:v>4.6033333333333336E-2</c:v>
                </c:pt>
                <c:pt idx="7">
                  <c:v>0.16363333333333333</c:v>
                </c:pt>
                <c:pt idx="8">
                  <c:v>0.2177</c:v>
                </c:pt>
              </c:numCache>
            </c:numRef>
          </c:val>
          <c:extLst>
            <c:ext xmlns:c16="http://schemas.microsoft.com/office/drawing/2014/chart" uri="{C3380CC4-5D6E-409C-BE32-E72D297353CC}">
              <c16:uniqueId val="{00000000-B73B-42D8-972F-446052695B29}"/>
            </c:ext>
          </c:extLst>
        </c:ser>
        <c:dLbls>
          <c:showLegendKey val="0"/>
          <c:showVal val="0"/>
          <c:showCatName val="0"/>
          <c:showSerName val="0"/>
          <c:showPercent val="0"/>
          <c:showBubbleSize val="0"/>
        </c:dLbls>
        <c:gapWidth val="219"/>
        <c:overlap val="-27"/>
        <c:axId val="548983352"/>
        <c:axId val="548984792"/>
      </c:barChart>
      <c:catAx>
        <c:axId val="548983352"/>
        <c:scaling>
          <c:orientation val="minMax"/>
        </c:scaling>
        <c:delete val="1"/>
        <c:axPos val="b"/>
        <c:numFmt formatCode="General" sourceLinked="1"/>
        <c:majorTickMark val="none"/>
        <c:minorTickMark val="none"/>
        <c:tickLblPos val="nextTo"/>
        <c:crossAx val="548984792"/>
        <c:crosses val="autoZero"/>
        <c:auto val="1"/>
        <c:lblAlgn val="ctr"/>
        <c:lblOffset val="100"/>
        <c:noMultiLvlLbl val="0"/>
      </c:catAx>
      <c:valAx>
        <c:axId val="548984792"/>
        <c:scaling>
          <c:orientation val="minMax"/>
        </c:scaling>
        <c:delete val="1"/>
        <c:axPos val="l"/>
        <c:numFmt formatCode="General" sourceLinked="1"/>
        <c:majorTickMark val="none"/>
        <c:minorTickMark val="none"/>
        <c:tickLblPos val="nextTo"/>
        <c:crossAx val="54898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9</xdr:row>
      <xdr:rowOff>0</xdr:rowOff>
    </xdr:from>
    <xdr:to>
      <xdr:col>7</xdr:col>
      <xdr:colOff>17595</xdr:colOff>
      <xdr:row>15</xdr:row>
      <xdr:rowOff>942</xdr:rowOff>
    </xdr:to>
    <xdr:grpSp>
      <xdr:nvGrpSpPr>
        <xdr:cNvPr id="27" name="Group 26">
          <a:extLst>
            <a:ext uri="{FF2B5EF4-FFF2-40B4-BE49-F238E27FC236}">
              <a16:creationId xmlns:a16="http://schemas.microsoft.com/office/drawing/2014/main" id="{8303AA89-36B4-4FE4-AACB-6C10F7F24D51}"/>
            </a:ext>
          </a:extLst>
        </xdr:cNvPr>
        <xdr:cNvGrpSpPr/>
      </xdr:nvGrpSpPr>
      <xdr:grpSpPr>
        <a:xfrm>
          <a:off x="5169185" y="1444803"/>
          <a:ext cx="1847680" cy="964145"/>
          <a:chOff x="9490982" y="2540000"/>
          <a:chExt cx="1846394" cy="972492"/>
        </a:xfrm>
      </xdr:grpSpPr>
      <xdr:sp macro="" textlink="$B$26">
        <xdr:nvSpPr>
          <xdr:cNvPr id="28" name="Rectangle 27">
            <a:extLst>
              <a:ext uri="{FF2B5EF4-FFF2-40B4-BE49-F238E27FC236}">
                <a16:creationId xmlns:a16="http://schemas.microsoft.com/office/drawing/2014/main" id="{406153F3-9C54-9518-6E88-E983D9BFC8CC}"/>
              </a:ext>
            </a:extLst>
          </xdr:cNvPr>
          <xdr:cNvSpPr/>
        </xdr:nvSpPr>
        <xdr:spPr>
          <a:xfrm>
            <a:off x="9490982" y="2540000"/>
            <a:ext cx="1836964" cy="952500"/>
          </a:xfrm>
          <a:prstGeom prst="rect">
            <a:avLst/>
          </a:prstGeom>
          <a:solidFill>
            <a:srgbClr val="4285F4"/>
          </a:solidFill>
          <a:ln w="12700" cap="flat" cmpd="sng" algn="ctr">
            <a:solidFill>
              <a:srgbClr val="4285F4">
                <a:shade val="1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6A51751-E0A1-4C9D-A472-FA8211460DC9}" type="TxLink">
              <a:rPr kumimoji="0" lang="en-US" sz="1200" b="1" i="0" u="none" strike="noStrike" kern="0" cap="none" spc="0" normalizeH="0" baseline="0" noProof="0" smtClean="0">
                <a:ln>
                  <a:noFill/>
                </a:ln>
                <a:solidFill>
                  <a:srgbClr val="000000"/>
                </a:solidFill>
                <a:effectLst/>
                <a:uLnTx/>
                <a:uFillTx/>
                <a:latin typeface="Arial"/>
                <a:cs typeface="Arial"/>
              </a:rPr>
              <a:pPr marL="0" marR="0" lvl="0" indent="0" algn="ctr" defTabSz="914400" eaLnBrk="1" fontAlgn="auto" latinLnBrk="0" hangingPunct="1">
                <a:lnSpc>
                  <a:spcPct val="100000"/>
                </a:lnSpc>
                <a:spcBef>
                  <a:spcPts val="0"/>
                </a:spcBef>
                <a:spcAft>
                  <a:spcPts val="0"/>
                </a:spcAft>
                <a:buClrTx/>
                <a:buSzTx/>
                <a:buFontTx/>
                <a:buNone/>
                <a:tabLst/>
                <a:defRPr/>
              </a:pPr>
              <a:t> </a:t>
            </a:fld>
            <a:endParaRPr kumimoji="0" lang="en-US" sz="1200" b="1" i="0" u="none" strike="noStrike" kern="0" cap="none" spc="0" normalizeH="0" baseline="0" noProof="0">
              <a:ln>
                <a:noFill/>
              </a:ln>
              <a:solidFill>
                <a:srgbClr val="FFFFFF"/>
              </a:solidFill>
              <a:effectLst/>
              <a:uLnTx/>
              <a:uFillTx/>
              <a:latin typeface="Arial"/>
              <a:cs typeface="Arial"/>
            </a:endParaRPr>
          </a:p>
        </xdr:txBody>
      </xdr:sp>
      <xdr:sp macro="" textlink="">
        <xdr:nvSpPr>
          <xdr:cNvPr id="29" name="TextBox 28">
            <a:extLst>
              <a:ext uri="{FF2B5EF4-FFF2-40B4-BE49-F238E27FC236}">
                <a16:creationId xmlns:a16="http://schemas.microsoft.com/office/drawing/2014/main" id="{805D72F8-1830-B041-8F29-CB4490E3504F}"/>
              </a:ext>
            </a:extLst>
          </xdr:cNvPr>
          <xdr:cNvSpPr txBox="1"/>
        </xdr:nvSpPr>
        <xdr:spPr>
          <a:xfrm>
            <a:off x="9490982" y="2540000"/>
            <a:ext cx="1836964" cy="317500"/>
          </a:xfrm>
          <a:prstGeom prst="rect">
            <a:avLst/>
          </a:prstGeom>
          <a:solidFill>
            <a:srgbClr val="FF6D01"/>
          </a:solidFill>
          <a:ln w="9525" cmpd="sng">
            <a:solidFill>
              <a:srgbClr val="FFFFFF">
                <a:shade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000000"/>
                </a:solidFill>
                <a:effectLst/>
                <a:uLnTx/>
                <a:uFillTx/>
                <a:latin typeface="Arial"/>
                <a:cs typeface="Arial"/>
              </a:rPr>
              <a:t>Total Portfolio</a:t>
            </a:r>
          </a:p>
        </xdr:txBody>
      </xdr:sp>
      <xdr:graphicFrame macro="">
        <xdr:nvGraphicFramePr>
          <xdr:cNvPr id="30" name="Chart 29">
            <a:extLst>
              <a:ext uri="{FF2B5EF4-FFF2-40B4-BE49-F238E27FC236}">
                <a16:creationId xmlns:a16="http://schemas.microsoft.com/office/drawing/2014/main" id="{332BC9D4-8B87-0D39-80C5-B16A1C0E2E13}"/>
              </a:ext>
            </a:extLst>
          </xdr:cNvPr>
          <xdr:cNvGraphicFramePr>
            <a:graphicFrameLocks/>
          </xdr:cNvGraphicFramePr>
        </xdr:nvGraphicFramePr>
        <xdr:xfrm>
          <a:off x="9490982" y="3016250"/>
          <a:ext cx="1846394" cy="49624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107022</xdr:colOff>
      <xdr:row>1</xdr:row>
      <xdr:rowOff>96320</xdr:rowOff>
    </xdr:from>
    <xdr:to>
      <xdr:col>17</xdr:col>
      <xdr:colOff>96320</xdr:colOff>
      <xdr:row>33</xdr:row>
      <xdr:rowOff>85618</xdr:rowOff>
    </xdr:to>
    <xdr:sp macro="" textlink="">
      <xdr:nvSpPr>
        <xdr:cNvPr id="13" name="Rectangle 12">
          <a:extLst>
            <a:ext uri="{FF2B5EF4-FFF2-40B4-BE49-F238E27FC236}">
              <a16:creationId xmlns:a16="http://schemas.microsoft.com/office/drawing/2014/main" id="{3AD9E4E7-BF81-EDC5-F557-E40E4B30605C}"/>
            </a:ext>
          </a:extLst>
        </xdr:cNvPr>
        <xdr:cNvSpPr/>
      </xdr:nvSpPr>
      <xdr:spPr>
        <a:xfrm>
          <a:off x="107022" y="96320"/>
          <a:ext cx="9931686" cy="512637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180531</xdr:colOff>
      <xdr:row>1</xdr:row>
      <xdr:rowOff>160533</xdr:rowOff>
    </xdr:from>
    <xdr:to>
      <xdr:col>17</xdr:col>
      <xdr:colOff>0</xdr:colOff>
      <xdr:row>6</xdr:row>
      <xdr:rowOff>117723</xdr:rowOff>
    </xdr:to>
    <xdr:sp macro="" textlink="">
      <xdr:nvSpPr>
        <xdr:cNvPr id="2" name="Rectangle 1">
          <a:extLst>
            <a:ext uri="{FF2B5EF4-FFF2-40B4-BE49-F238E27FC236}">
              <a16:creationId xmlns:a16="http://schemas.microsoft.com/office/drawing/2014/main" id="{BFF7A452-59A8-3872-2BE4-A51CAB1799FC}"/>
            </a:ext>
          </a:extLst>
        </xdr:cNvPr>
        <xdr:cNvSpPr/>
      </xdr:nvSpPr>
      <xdr:spPr>
        <a:xfrm>
          <a:off x="180531" y="160533"/>
          <a:ext cx="9761857" cy="759859"/>
        </a:xfrm>
        <a:prstGeom prst="rect">
          <a:avLst/>
        </a:prstGeom>
        <a:solidFill>
          <a:srgbClr val="66CCFF"/>
        </a:solidFill>
        <a:effectLst>
          <a:glow rad="139700">
            <a:schemeClr val="accent5">
              <a:satMod val="175000"/>
              <a:alpha val="40000"/>
            </a:schemeClr>
          </a:glo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3200">
              <a:solidFill>
                <a:schemeClr val="tx1"/>
              </a:solidFill>
              <a:latin typeface="+mn-lt"/>
            </a:rPr>
            <a:t>Portfolio Dashboard</a:t>
          </a:r>
        </a:p>
      </xdr:txBody>
    </xdr:sp>
    <xdr:clientData/>
  </xdr:twoCellAnchor>
  <xdr:twoCellAnchor>
    <xdr:from>
      <xdr:col>7</xdr:col>
      <xdr:colOff>208359</xdr:colOff>
      <xdr:row>7</xdr:row>
      <xdr:rowOff>14883</xdr:rowOff>
    </xdr:from>
    <xdr:to>
      <xdr:col>10</xdr:col>
      <xdr:colOff>234126</xdr:colOff>
      <xdr:row>13</xdr:row>
      <xdr:rowOff>15826</xdr:rowOff>
    </xdr:to>
    <xdr:grpSp>
      <xdr:nvGrpSpPr>
        <xdr:cNvPr id="5" name="Group 4">
          <a:extLst>
            <a:ext uri="{FF2B5EF4-FFF2-40B4-BE49-F238E27FC236}">
              <a16:creationId xmlns:a16="http://schemas.microsoft.com/office/drawing/2014/main" id="{85AE0233-1EC3-40EC-A382-51A7009F95AF}"/>
            </a:ext>
          </a:extLst>
        </xdr:cNvPr>
        <xdr:cNvGrpSpPr/>
      </xdr:nvGrpSpPr>
      <xdr:grpSpPr>
        <a:xfrm>
          <a:off x="4038625" y="987649"/>
          <a:ext cx="1849703" cy="973709"/>
          <a:chOff x="9482804" y="2540000"/>
          <a:chExt cx="1854572" cy="972492"/>
        </a:xfrm>
        <a:effectLst>
          <a:glow rad="228600">
            <a:schemeClr val="accent5">
              <a:satMod val="175000"/>
              <a:alpha val="40000"/>
            </a:schemeClr>
          </a:glow>
        </a:effectLst>
      </xdr:grpSpPr>
      <xdr:sp macro="" textlink="' profit'!B26">
        <xdr:nvSpPr>
          <xdr:cNvPr id="6" name="Rectangle 5">
            <a:extLst>
              <a:ext uri="{FF2B5EF4-FFF2-40B4-BE49-F238E27FC236}">
                <a16:creationId xmlns:a16="http://schemas.microsoft.com/office/drawing/2014/main" id="{A4E350D4-B2C6-9A88-F8C3-253E7E9FA205}"/>
              </a:ext>
            </a:extLst>
          </xdr:cNvPr>
          <xdr:cNvSpPr/>
        </xdr:nvSpPr>
        <xdr:spPr>
          <a:xfrm>
            <a:off x="9490982" y="2540000"/>
            <a:ext cx="1836964" cy="952500"/>
          </a:xfrm>
          <a:prstGeom prst="rect">
            <a:avLst/>
          </a:prstGeom>
          <a:solidFill>
            <a:srgbClr val="66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8DCED3-7BE4-4717-BB16-5CD354DE8225}" type="TxLink">
              <a:rPr lang="en-US" sz="1200" b="1" i="0" u="none" strike="noStrike">
                <a:solidFill>
                  <a:srgbClr val="000000"/>
                </a:solidFill>
                <a:latin typeface="Arial"/>
                <a:cs typeface="Arial"/>
              </a:rPr>
              <a:pPr algn="ctr"/>
              <a:t> ₹ 160,665 </a:t>
            </a:fld>
            <a:endParaRPr lang="en-US" sz="1200" b="1"/>
          </a:p>
        </xdr:txBody>
      </xdr:sp>
      <xdr:sp macro="" textlink="">
        <xdr:nvSpPr>
          <xdr:cNvPr id="7" name="TextBox 6">
            <a:extLst>
              <a:ext uri="{FF2B5EF4-FFF2-40B4-BE49-F238E27FC236}">
                <a16:creationId xmlns:a16="http://schemas.microsoft.com/office/drawing/2014/main" id="{EE539A67-2480-8B25-26F4-B1D1EEA631BE}"/>
              </a:ext>
            </a:extLst>
          </xdr:cNvPr>
          <xdr:cNvSpPr txBox="1"/>
        </xdr:nvSpPr>
        <xdr:spPr>
          <a:xfrm>
            <a:off x="9482804" y="2546357"/>
            <a:ext cx="1836964" cy="3175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Portfolio</a:t>
            </a:r>
          </a:p>
        </xdr:txBody>
      </xdr:sp>
      <xdr:graphicFrame macro="">
        <xdr:nvGraphicFramePr>
          <xdr:cNvPr id="8" name="Chart 7">
            <a:extLst>
              <a:ext uri="{FF2B5EF4-FFF2-40B4-BE49-F238E27FC236}">
                <a16:creationId xmlns:a16="http://schemas.microsoft.com/office/drawing/2014/main" id="{A8F79EFF-92E9-AEE7-272B-9C4E74610D5B}"/>
              </a:ext>
            </a:extLst>
          </xdr:cNvPr>
          <xdr:cNvGraphicFramePr>
            <a:graphicFrameLocks/>
          </xdr:cNvGraphicFramePr>
        </xdr:nvGraphicFramePr>
        <xdr:xfrm>
          <a:off x="9490982" y="3016250"/>
          <a:ext cx="1846394" cy="49624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599708</xdr:colOff>
      <xdr:row>7</xdr:row>
      <xdr:rowOff>22151</xdr:rowOff>
    </xdr:from>
    <xdr:to>
      <xdr:col>4</xdr:col>
      <xdr:colOff>0</xdr:colOff>
      <xdr:row>13</xdr:row>
      <xdr:rowOff>13804</xdr:rowOff>
    </xdr:to>
    <xdr:grpSp>
      <xdr:nvGrpSpPr>
        <xdr:cNvPr id="9" name="Group 8">
          <a:extLst>
            <a:ext uri="{FF2B5EF4-FFF2-40B4-BE49-F238E27FC236}">
              <a16:creationId xmlns:a16="http://schemas.microsoft.com/office/drawing/2014/main" id="{11A6EA78-6372-43D4-B20C-4607AF0280ED}"/>
            </a:ext>
          </a:extLst>
        </xdr:cNvPr>
        <xdr:cNvGrpSpPr/>
      </xdr:nvGrpSpPr>
      <xdr:grpSpPr>
        <a:xfrm>
          <a:off x="180608" y="994917"/>
          <a:ext cx="1825722" cy="964419"/>
          <a:chOff x="7480871" y="1123736"/>
          <a:chExt cx="1838249" cy="963202"/>
        </a:xfrm>
        <a:effectLst>
          <a:glow rad="139700">
            <a:schemeClr val="accent5">
              <a:satMod val="175000"/>
              <a:alpha val="40000"/>
            </a:schemeClr>
          </a:glow>
        </a:effectLst>
      </xdr:grpSpPr>
      <xdr:sp macro="" textlink="' investment'!B24">
        <xdr:nvSpPr>
          <xdr:cNvPr id="10" name="Rectangle 9">
            <a:extLst>
              <a:ext uri="{FF2B5EF4-FFF2-40B4-BE49-F238E27FC236}">
                <a16:creationId xmlns:a16="http://schemas.microsoft.com/office/drawing/2014/main" id="{153C09CE-C1B0-9B0A-59ED-C2B4352B2951}"/>
              </a:ext>
            </a:extLst>
          </xdr:cNvPr>
          <xdr:cNvSpPr/>
        </xdr:nvSpPr>
        <xdr:spPr>
          <a:xfrm>
            <a:off x="7480871" y="1123736"/>
            <a:ext cx="1838249" cy="945543"/>
          </a:xfrm>
          <a:prstGeom prst="rect">
            <a:avLst/>
          </a:prstGeom>
          <a:solidFill>
            <a:srgbClr val="66CC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495AA33-2763-4912-93CF-28C4DBA6E6D3}" type="TxLink">
              <a:rPr lang="en-US" sz="1200" b="1" i="0" u="none" strike="noStrike">
                <a:solidFill>
                  <a:srgbClr val="000000"/>
                </a:solidFill>
                <a:latin typeface="Arial"/>
                <a:cs typeface="Arial"/>
              </a:rPr>
              <a:pPr algn="ctr"/>
              <a:t> ₹ 135,000 </a:t>
            </a:fld>
            <a:endParaRPr lang="en-US" sz="1200" b="1" i="0" u="none" strike="noStrike">
              <a:solidFill>
                <a:srgbClr val="000000"/>
              </a:solidFill>
              <a:latin typeface="Arial"/>
              <a:cs typeface="Arial"/>
            </a:endParaRPr>
          </a:p>
        </xdr:txBody>
      </xdr:sp>
      <xdr:sp macro="" textlink="">
        <xdr:nvSpPr>
          <xdr:cNvPr id="11" name="TextBox 10">
            <a:extLst>
              <a:ext uri="{FF2B5EF4-FFF2-40B4-BE49-F238E27FC236}">
                <a16:creationId xmlns:a16="http://schemas.microsoft.com/office/drawing/2014/main" id="{68B8CD19-B3EE-A2FE-C7A4-30B1EE16C604}"/>
              </a:ext>
            </a:extLst>
          </xdr:cNvPr>
          <xdr:cNvSpPr txBox="1"/>
        </xdr:nvSpPr>
        <xdr:spPr>
          <a:xfrm>
            <a:off x="7480871" y="1123736"/>
            <a:ext cx="1838249" cy="316109"/>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Investment</a:t>
            </a:r>
          </a:p>
        </xdr:txBody>
      </xdr:sp>
      <xdr:graphicFrame macro="">
        <xdr:nvGraphicFramePr>
          <xdr:cNvPr id="12" name="Chart 11">
            <a:extLst>
              <a:ext uri="{FF2B5EF4-FFF2-40B4-BE49-F238E27FC236}">
                <a16:creationId xmlns:a16="http://schemas.microsoft.com/office/drawing/2014/main" id="{2CA87C68-B8E1-0BB5-C87C-4B4C2A880016}"/>
              </a:ext>
            </a:extLst>
          </xdr:cNvPr>
          <xdr:cNvGraphicFramePr/>
        </xdr:nvGraphicFramePr>
        <xdr:xfrm>
          <a:off x="7480871" y="1605337"/>
          <a:ext cx="1830084" cy="48160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181569</xdr:colOff>
      <xdr:row>13</xdr:row>
      <xdr:rowOff>85618</xdr:rowOff>
    </xdr:from>
    <xdr:to>
      <xdr:col>13</xdr:col>
      <xdr:colOff>311394</xdr:colOff>
      <xdr:row>33</xdr:row>
      <xdr:rowOff>1</xdr:rowOff>
    </xdr:to>
    <xdr:graphicFrame macro="">
      <xdr:nvGraphicFramePr>
        <xdr:cNvPr id="14" name="Chart 13">
          <a:extLst>
            <a:ext uri="{FF2B5EF4-FFF2-40B4-BE49-F238E27FC236}">
              <a16:creationId xmlns:a16="http://schemas.microsoft.com/office/drawing/2014/main" id="{55E95700-919A-4F29-B905-73122248E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446483</xdr:colOff>
      <xdr:row>7</xdr:row>
      <xdr:rowOff>42809</xdr:rowOff>
    </xdr:from>
    <xdr:to>
      <xdr:col>17</xdr:col>
      <xdr:colOff>165</xdr:colOff>
      <xdr:row>13</xdr:row>
      <xdr:rowOff>1</xdr:rowOff>
    </xdr:to>
    <mc:AlternateContent xmlns:mc="http://schemas.openxmlformats.org/markup-compatibility/2006" xmlns:a14="http://schemas.microsoft.com/office/drawing/2010/main">
      <mc:Choice Requires="a14">
        <xdr:graphicFrame macro="">
          <xdr:nvGraphicFramePr>
            <xdr:cNvPr id="15" name="SECTOR">
              <a:extLst>
                <a:ext uri="{FF2B5EF4-FFF2-40B4-BE49-F238E27FC236}">
                  <a16:creationId xmlns:a16="http://schemas.microsoft.com/office/drawing/2014/main" id="{BF86A42F-A95C-413E-8E29-076123D593EB}"/>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8315735" y="1121636"/>
              <a:ext cx="1979693" cy="961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110890</xdr:colOff>
      <xdr:row>7</xdr:row>
      <xdr:rowOff>17146</xdr:rowOff>
    </xdr:from>
    <xdr:to>
      <xdr:col>7</xdr:col>
      <xdr:colOff>119062</xdr:colOff>
      <xdr:row>13</xdr:row>
      <xdr:rowOff>0</xdr:rowOff>
    </xdr:to>
    <xdr:grpSp>
      <xdr:nvGrpSpPr>
        <xdr:cNvPr id="17" name="Group 16">
          <a:extLst>
            <a:ext uri="{FF2B5EF4-FFF2-40B4-BE49-F238E27FC236}">
              <a16:creationId xmlns:a16="http://schemas.microsoft.com/office/drawing/2014/main" id="{99775CAA-A754-4A9D-829D-F1EB19E5BCBD}"/>
            </a:ext>
          </a:extLst>
        </xdr:cNvPr>
        <xdr:cNvGrpSpPr/>
      </xdr:nvGrpSpPr>
      <xdr:grpSpPr>
        <a:xfrm>
          <a:off x="2117220" y="989912"/>
          <a:ext cx="1832108" cy="955620"/>
          <a:chOff x="9490982" y="2540000"/>
          <a:chExt cx="1836964" cy="952500"/>
        </a:xfrm>
        <a:effectLst>
          <a:glow rad="139700">
            <a:schemeClr val="accent5">
              <a:satMod val="175000"/>
              <a:alpha val="40000"/>
            </a:schemeClr>
          </a:glow>
        </a:effectLst>
      </xdr:grpSpPr>
      <xdr:sp macro="" textlink="return!B19">
        <xdr:nvSpPr>
          <xdr:cNvPr id="18" name="Rectangle 17">
            <a:extLst>
              <a:ext uri="{FF2B5EF4-FFF2-40B4-BE49-F238E27FC236}">
                <a16:creationId xmlns:a16="http://schemas.microsoft.com/office/drawing/2014/main" id="{ED241FD2-0E99-6DE5-EEB6-0F9D1542F7D6}"/>
              </a:ext>
            </a:extLst>
          </xdr:cNvPr>
          <xdr:cNvSpPr/>
        </xdr:nvSpPr>
        <xdr:spPr>
          <a:xfrm>
            <a:off x="9490982" y="2540000"/>
            <a:ext cx="1836964" cy="952500"/>
          </a:xfrm>
          <a:prstGeom prst="rect">
            <a:avLst/>
          </a:prstGeom>
          <a:solidFill>
            <a:srgbClr val="66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E12DCB-A94E-4F5A-8454-B71BDC0C74AA}" type="TxLink">
              <a:rPr lang="en-US" sz="1100" b="1" i="0" u="none" strike="noStrike">
                <a:solidFill>
                  <a:srgbClr val="000000"/>
                </a:solidFill>
                <a:latin typeface="Arial"/>
                <a:cs typeface="Arial"/>
              </a:rPr>
              <a:pPr algn="ctr"/>
              <a:t>19%</a:t>
            </a:fld>
            <a:endParaRPr lang="en-US" sz="1200" b="1"/>
          </a:p>
        </xdr:txBody>
      </xdr:sp>
      <xdr:sp macro="" textlink="">
        <xdr:nvSpPr>
          <xdr:cNvPr id="19" name="TextBox 18">
            <a:extLst>
              <a:ext uri="{FF2B5EF4-FFF2-40B4-BE49-F238E27FC236}">
                <a16:creationId xmlns:a16="http://schemas.microsoft.com/office/drawing/2014/main" id="{439E7966-AEB6-BF56-8C17-698BCD78C0AF}"/>
              </a:ext>
            </a:extLst>
          </xdr:cNvPr>
          <xdr:cNvSpPr txBox="1"/>
        </xdr:nvSpPr>
        <xdr:spPr>
          <a:xfrm>
            <a:off x="9490982" y="2540000"/>
            <a:ext cx="1836964" cy="317500"/>
          </a:xfrm>
          <a:prstGeom prst="rect">
            <a:avLst/>
          </a:prstGeom>
          <a:solidFill>
            <a:schemeClr val="accent5"/>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Return</a:t>
            </a:r>
            <a:endParaRPr lang="en-US" sz="1200" b="1"/>
          </a:p>
        </xdr:txBody>
      </xdr:sp>
    </xdr:grpSp>
    <xdr:clientData/>
  </xdr:twoCellAnchor>
  <xdr:twoCellAnchor>
    <xdr:from>
      <xdr:col>4</xdr:col>
      <xdr:colOff>180202</xdr:colOff>
      <xdr:row>10</xdr:row>
      <xdr:rowOff>25744</xdr:rowOff>
    </xdr:from>
    <xdr:to>
      <xdr:col>7</xdr:col>
      <xdr:colOff>180202</xdr:colOff>
      <xdr:row>12</xdr:row>
      <xdr:rowOff>120137</xdr:rowOff>
    </xdr:to>
    <xdr:graphicFrame macro="">
      <xdr:nvGraphicFramePr>
        <xdr:cNvPr id="21" name="Chart 20">
          <a:extLst>
            <a:ext uri="{FF2B5EF4-FFF2-40B4-BE49-F238E27FC236}">
              <a16:creationId xmlns:a16="http://schemas.microsoft.com/office/drawing/2014/main" id="{88E636EF-5D1F-47C3-BCFA-B6D27C5CB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297656</xdr:colOff>
      <xdr:row>7</xdr:row>
      <xdr:rowOff>14884</xdr:rowOff>
    </xdr:from>
    <xdr:to>
      <xdr:col>13</xdr:col>
      <xdr:colOff>313984</xdr:colOff>
      <xdr:row>12</xdr:row>
      <xdr:rowOff>159326</xdr:rowOff>
    </xdr:to>
    <xdr:grpSp>
      <xdr:nvGrpSpPr>
        <xdr:cNvPr id="22" name="Group 21">
          <a:extLst>
            <a:ext uri="{FF2B5EF4-FFF2-40B4-BE49-F238E27FC236}">
              <a16:creationId xmlns:a16="http://schemas.microsoft.com/office/drawing/2014/main" id="{B8076D31-FBB8-489F-A063-BA84BC691C18}"/>
            </a:ext>
          </a:extLst>
        </xdr:cNvPr>
        <xdr:cNvGrpSpPr/>
      </xdr:nvGrpSpPr>
      <xdr:grpSpPr>
        <a:xfrm>
          <a:off x="5951858" y="987650"/>
          <a:ext cx="1840264" cy="955080"/>
          <a:chOff x="9482804" y="2540000"/>
          <a:chExt cx="1845142" cy="952500"/>
        </a:xfrm>
        <a:effectLst>
          <a:glow rad="228600">
            <a:schemeClr val="accent5">
              <a:satMod val="175000"/>
              <a:alpha val="40000"/>
            </a:schemeClr>
          </a:glow>
        </a:effectLst>
      </xdr:grpSpPr>
      <xdr:sp macro="" textlink="'net profit'!B12">
        <xdr:nvSpPr>
          <xdr:cNvPr id="23" name="Rectangle 22">
            <a:extLst>
              <a:ext uri="{FF2B5EF4-FFF2-40B4-BE49-F238E27FC236}">
                <a16:creationId xmlns:a16="http://schemas.microsoft.com/office/drawing/2014/main" id="{E0848600-CF1D-BFDE-E18A-7427F43C5F8F}"/>
              </a:ext>
            </a:extLst>
          </xdr:cNvPr>
          <xdr:cNvSpPr/>
        </xdr:nvSpPr>
        <xdr:spPr>
          <a:xfrm>
            <a:off x="9490982" y="2540000"/>
            <a:ext cx="1836964" cy="952500"/>
          </a:xfrm>
          <a:prstGeom prst="rect">
            <a:avLst/>
          </a:prstGeom>
          <a:solidFill>
            <a:srgbClr val="66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93FBCC-DD99-4BF0-838D-8AB9EFAD20F3}" type="TxLink">
              <a:rPr lang="en-US" sz="1200" b="1" i="0" u="none" strike="noStrike">
                <a:solidFill>
                  <a:srgbClr val="000000"/>
                </a:solidFill>
                <a:latin typeface="Arial"/>
                <a:cs typeface="Arial"/>
              </a:rPr>
              <a:pPr algn="ctr"/>
              <a:t> ₹ 25,665 </a:t>
            </a:fld>
            <a:endParaRPr lang="en-US" sz="1200" b="1" i="0" u="none" strike="noStrike">
              <a:solidFill>
                <a:srgbClr val="000000"/>
              </a:solidFill>
              <a:latin typeface="Arial"/>
              <a:cs typeface="Arial"/>
            </a:endParaRPr>
          </a:p>
        </xdr:txBody>
      </xdr:sp>
      <xdr:sp macro="" textlink="">
        <xdr:nvSpPr>
          <xdr:cNvPr id="24" name="TextBox 23">
            <a:extLst>
              <a:ext uri="{FF2B5EF4-FFF2-40B4-BE49-F238E27FC236}">
                <a16:creationId xmlns:a16="http://schemas.microsoft.com/office/drawing/2014/main" id="{354065A2-EFBE-E84E-2A4F-3A258DEA593B}"/>
              </a:ext>
            </a:extLst>
          </xdr:cNvPr>
          <xdr:cNvSpPr txBox="1"/>
        </xdr:nvSpPr>
        <xdr:spPr>
          <a:xfrm>
            <a:off x="9482804" y="2546357"/>
            <a:ext cx="1836964" cy="3175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Profit</a:t>
            </a:r>
          </a:p>
        </xdr:txBody>
      </xdr:sp>
    </xdr:grpSp>
    <xdr:clientData/>
  </xdr:twoCellAnchor>
  <xdr:twoCellAnchor editAs="oneCell">
    <xdr:from>
      <xdr:col>13</xdr:col>
      <xdr:colOff>430456</xdr:colOff>
      <xdr:row>13</xdr:row>
      <xdr:rowOff>82428</xdr:rowOff>
    </xdr:from>
    <xdr:to>
      <xdr:col>17</xdr:col>
      <xdr:colOff>9159</xdr:colOff>
      <xdr:row>33</xdr:row>
      <xdr:rowOff>9158</xdr:rowOff>
    </xdr:to>
    <mc:AlternateContent xmlns:mc="http://schemas.openxmlformats.org/markup-compatibility/2006" xmlns:a14="http://schemas.microsoft.com/office/drawing/2010/main">
      <mc:Choice Requires="a14">
        <xdr:graphicFrame macro="">
          <xdr:nvGraphicFramePr>
            <xdr:cNvPr id="4" name="COMPANY NAME 1">
              <a:extLst>
                <a:ext uri="{FF2B5EF4-FFF2-40B4-BE49-F238E27FC236}">
                  <a16:creationId xmlns:a16="http://schemas.microsoft.com/office/drawing/2014/main" id="{B50E0EA7-3515-4233-857E-3AA39FE63F4E}"/>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7962982" y="2065183"/>
              <a:ext cx="2027988" cy="3231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19</xdr:row>
      <xdr:rowOff>0</xdr:rowOff>
    </xdr:from>
    <xdr:to>
      <xdr:col>8</xdr:col>
      <xdr:colOff>0</xdr:colOff>
      <xdr:row>21</xdr:row>
      <xdr:rowOff>152399</xdr:rowOff>
    </xdr:to>
    <xdr:graphicFrame macro="">
      <xdr:nvGraphicFramePr>
        <xdr:cNvPr id="2" name="Chart 1">
          <a:extLst>
            <a:ext uri="{FF2B5EF4-FFF2-40B4-BE49-F238E27FC236}">
              <a16:creationId xmlns:a16="http://schemas.microsoft.com/office/drawing/2014/main" id="{08ADA9A2-9F50-B57D-41C6-0C5E01347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Bagade" refreshedDate="45262.484960300928" createdVersion="8" refreshedVersion="8" minRefreshableVersion="3" recordCount="9" xr:uid="{E0883973-A447-442E-935A-28762AD6B0F6}">
  <cacheSource type="worksheet">
    <worksheetSource name="Table2"/>
  </cacheSource>
  <cacheFields count="7">
    <cacheField name="SECTOR" numFmtId="0">
      <sharedItems count="3">
        <s v="Automobile"/>
        <s v="FMCG"/>
        <s v="Pharma"/>
      </sharedItems>
    </cacheField>
    <cacheField name="COMPANY NAME" numFmtId="0">
      <sharedItems count="9">
        <s v="Tata Motors Ltd"/>
        <s v="Maruti Suzuki India Ltd"/>
        <s v="_x000a_Mahindra And Mahindra Ltd"/>
        <s v="ITC Ltd"/>
        <s v="Hindustan Unilever Ltd"/>
        <s v="Dabur India Ltd"/>
        <s v="Sun Pharmaceutical Industries Ltd"/>
        <s v="Mankind Pharma Ltd"/>
        <s v="Glenmark Pharmaceuticals Ltd"/>
      </sharedItems>
    </cacheField>
    <cacheField name="STOCK PRICE [CURRENT]" numFmtId="0">
      <sharedItems containsSemiMixedTypes="0" containsString="0" containsNumber="1" minValue="452.45" maxValue="9540.0499999999993"/>
    </cacheField>
    <cacheField name="TOTAL INVESTMENT" numFmtId="0">
      <sharedItems containsSemiMixedTypes="0" containsString="0" containsNumber="1" containsInteger="1" minValue="15000" maxValue="15000"/>
    </cacheField>
    <cacheField name="AVERAGE RETURN" numFmtId="10">
      <sharedItems containsSemiMixedTypes="0" containsString="0" containsNumber="1" minValue="-2.4866666666666665E-2" maxValue="0.84226666666666661" count="9">
        <n v="0.2177"/>
        <n v="4.6033333333333336E-2"/>
        <n v="8.0966666666666673E-2"/>
        <n v="0.21133333333333335"/>
        <n v="-2.4866666666666665E-2"/>
        <n v="-6.3333333333333525E-4"/>
        <n v="0.16363333333333333"/>
        <n v="0.17453333333333335"/>
        <n v="0.84226666666666661"/>
      </sharedItems>
    </cacheField>
    <cacheField name="TOTAL PORTFOLIO" numFmtId="0">
      <sharedItems containsSemiMixedTypes="0" containsString="0" containsNumber="1" minValue="14627" maxValue="27634"/>
    </cacheField>
    <cacheField name="PROFIT/LOSS" numFmtId="0">
      <sharedItems containsSemiMixedTypes="0" containsString="0" containsNumber="1" minValue="-373" maxValue="12634"/>
    </cacheField>
  </cacheFields>
  <extLst>
    <ext xmlns:x14="http://schemas.microsoft.com/office/spreadsheetml/2009/9/main" uri="{725AE2AE-9491-48be-B2B4-4EB974FC3084}">
      <x14:pivotCacheDefinition pivotCacheId="249688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607.95000000000005"/>
    <n v="15000"/>
    <x v="0"/>
    <n v="18265.5"/>
    <n v="3265.5"/>
  </r>
  <r>
    <x v="0"/>
    <x v="1"/>
    <n v="9540.0499999999993"/>
    <n v="15000"/>
    <x v="1"/>
    <n v="15690.5"/>
    <n v="690.5"/>
  </r>
  <r>
    <x v="0"/>
    <x v="2"/>
    <n v="1500"/>
    <n v="15000"/>
    <x v="2"/>
    <n v="16214.5"/>
    <n v="1214.5"/>
  </r>
  <r>
    <x v="1"/>
    <x v="3"/>
    <n v="452.45"/>
    <n v="15000"/>
    <x v="3"/>
    <n v="18170"/>
    <n v="3170"/>
  </r>
  <r>
    <x v="1"/>
    <x v="4"/>
    <n v="2562.9499999999998"/>
    <n v="15000"/>
    <x v="4"/>
    <n v="14627"/>
    <n v="-373"/>
  </r>
  <r>
    <x v="1"/>
    <x v="5"/>
    <n v="562.4"/>
    <n v="15000"/>
    <x v="5"/>
    <n v="14990.5"/>
    <n v="-9.5"/>
  </r>
  <r>
    <x v="2"/>
    <x v="6"/>
    <n v="1149.25"/>
    <n v="15000"/>
    <x v="6"/>
    <n v="17454.5"/>
    <n v="2454.5"/>
  </r>
  <r>
    <x v="2"/>
    <x v="7"/>
    <n v="1775.1"/>
    <n v="15000"/>
    <x v="7"/>
    <n v="17618"/>
    <n v="2618"/>
  </r>
  <r>
    <x v="2"/>
    <x v="8"/>
    <n v="824.5"/>
    <n v="15000"/>
    <x v="8"/>
    <n v="27634"/>
    <n v="126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31164-81E9-4B41-9E19-BC287FB902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13" firstHeaderRow="1" firstDataRow="1" firstDataCol="1"/>
  <pivotFields count="7">
    <pivotField showAll="0">
      <items count="4">
        <item x="0"/>
        <item x="1"/>
        <item x="2"/>
        <item t="default"/>
      </items>
    </pivotField>
    <pivotField axis="axisRow" showAll="0" sortType="ascending">
      <items count="10">
        <item x="2"/>
        <item x="5"/>
        <item x="8"/>
        <item x="4"/>
        <item x="3"/>
        <item x="7"/>
        <item x="1"/>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1"/>
  </rowFields>
  <rowItems count="10">
    <i>
      <x v="3"/>
    </i>
    <i>
      <x v="1"/>
    </i>
    <i>
      <x v="6"/>
    </i>
    <i>
      <x/>
    </i>
    <i>
      <x v="7"/>
    </i>
    <i>
      <x v="5"/>
    </i>
    <i>
      <x v="4"/>
    </i>
    <i>
      <x v="8"/>
    </i>
    <i>
      <x v="2"/>
    </i>
    <i t="grand">
      <x/>
    </i>
  </rowItems>
  <colItems count="1">
    <i/>
  </colItems>
  <dataFields count="1">
    <dataField name="Sum of TOTAL PORTFOLIO" fld="5" baseField="0" baseItem="0"/>
  </dataFields>
  <chartFormats count="5">
    <chartFormat chart="3"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6DD60-9B87-4F9E-86A9-963D149201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7">
    <pivotField showAll="0">
      <items count="4">
        <item x="0"/>
        <item x="1"/>
        <item x="2"/>
        <item t="default"/>
      </items>
    </pivotField>
    <pivotField axis="axisRow" showAll="0">
      <items count="10">
        <item x="2"/>
        <item x="5"/>
        <item x="8"/>
        <item x="4"/>
        <item x="3"/>
        <item x="7"/>
        <item x="1"/>
        <item x="6"/>
        <item x="0"/>
        <item t="default"/>
      </items>
    </pivotField>
    <pivotField showAll="0"/>
    <pivotField dataField="1" showAll="0"/>
    <pivotField numFmtId="10" showAll="0"/>
    <pivotField showAll="0"/>
    <pivotField showAll="0"/>
  </pivotFields>
  <rowFields count="1">
    <field x="1"/>
  </rowFields>
  <rowItems count="10">
    <i>
      <x/>
    </i>
    <i>
      <x v="1"/>
    </i>
    <i>
      <x v="2"/>
    </i>
    <i>
      <x v="3"/>
    </i>
    <i>
      <x v="4"/>
    </i>
    <i>
      <x v="5"/>
    </i>
    <i>
      <x v="6"/>
    </i>
    <i>
      <x v="7"/>
    </i>
    <i>
      <x v="8"/>
    </i>
    <i t="grand">
      <x/>
    </i>
  </rowItems>
  <colItems count="1">
    <i/>
  </colItems>
  <dataFields count="1">
    <dataField name="Sum of TOTAL INVESTMENT" fld="3"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8FB43-2DD5-41CC-A556-B16ADC3367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pivotFields count="7">
    <pivotField showAll="0">
      <items count="4">
        <item x="0"/>
        <item x="1"/>
        <item x="2"/>
        <item t="default"/>
      </items>
    </pivotField>
    <pivotField axis="axisRow" showAll="0">
      <items count="10">
        <item x="2"/>
        <item x="5"/>
        <item x="8"/>
        <item x="4"/>
        <item x="3"/>
        <item x="7"/>
        <item x="1"/>
        <item x="6"/>
        <item x="0"/>
        <item t="default"/>
      </items>
    </pivotField>
    <pivotField showAll="0"/>
    <pivotField showAll="0"/>
    <pivotField dataField="1" numFmtId="10" showAll="0">
      <items count="10">
        <item x="4"/>
        <item x="5"/>
        <item x="1"/>
        <item x="2"/>
        <item x="6"/>
        <item x="7"/>
        <item x="3"/>
        <item x="0"/>
        <item x="8"/>
        <item t="default"/>
      </items>
    </pivotField>
    <pivotField showAll="0"/>
    <pivotField showAll="0"/>
  </pivotFields>
  <rowFields count="1">
    <field x="1"/>
  </rowFields>
  <rowItems count="10">
    <i>
      <x/>
    </i>
    <i>
      <x v="1"/>
    </i>
    <i>
      <x v="2"/>
    </i>
    <i>
      <x v="3"/>
    </i>
    <i>
      <x v="4"/>
    </i>
    <i>
      <x v="5"/>
    </i>
    <i>
      <x v="6"/>
    </i>
    <i>
      <x v="7"/>
    </i>
    <i>
      <x v="8"/>
    </i>
    <i t="grand">
      <x/>
    </i>
  </rowItems>
  <colItems count="1">
    <i/>
  </colItems>
  <dataFields count="1">
    <dataField name="Average of AVERAGE RETURN" fld="4" subtotal="average"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5"/>
          </reference>
        </references>
      </pivotArea>
    </chartFormat>
    <chartFormat chart="7" format="11">
      <pivotArea type="data" outline="0" fieldPosition="0">
        <references count="2">
          <reference field="4294967294" count="1" selected="0">
            <x v="0"/>
          </reference>
          <reference field="1" count="1" selected="0">
            <x v="7"/>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2B0B8-BEC2-4E70-ABB1-63B43BD391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7">
    <pivotField axis="axisRow" showAll="0">
      <items count="4">
        <item x="0"/>
        <item x="1"/>
        <item x="2"/>
        <item t="default"/>
      </items>
    </pivotField>
    <pivotField showAll="0">
      <items count="10">
        <item x="2"/>
        <item x="5"/>
        <item x="8"/>
        <item x="4"/>
        <item x="3"/>
        <item x="7"/>
        <item x="1"/>
        <item x="6"/>
        <item x="0"/>
        <item t="default"/>
      </items>
    </pivotField>
    <pivotField showAll="0"/>
    <pivotField showAll="0"/>
    <pivotField numFmtId="10" showAll="0"/>
    <pivotField showAll="0"/>
    <pivotField dataField="1" showAll="0"/>
  </pivotFields>
  <rowFields count="1">
    <field x="0"/>
  </rowFields>
  <rowItems count="4">
    <i>
      <x/>
    </i>
    <i>
      <x v="1"/>
    </i>
    <i>
      <x v="2"/>
    </i>
    <i t="grand">
      <x/>
    </i>
  </rowItems>
  <colItems count="1">
    <i/>
  </colItems>
  <dataFields count="1">
    <dataField name="Sum of PROFIT/LOS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3888D6-5952-478F-93E9-5CB9A606C7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7">
    <pivotField showAll="0"/>
    <pivotField axis="axisRow" showAll="0">
      <items count="10">
        <item x="2"/>
        <item x="5"/>
        <item x="8"/>
        <item x="4"/>
        <item x="3"/>
        <item x="7"/>
        <item x="1"/>
        <item x="6"/>
        <item x="0"/>
        <item t="default"/>
      </items>
    </pivotField>
    <pivotField showAll="0"/>
    <pivotField showAll="0"/>
    <pivotField numFmtId="10" showAll="0"/>
    <pivotField showAll="0"/>
    <pivotField showAll="0"/>
  </pivotFields>
  <rowFields count="1">
    <field x="1"/>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A0008574-8B3E-4C02-8162-CF08D4DFCF83}" sourceName="SECTOR">
  <pivotTables>
    <pivotTable tabId="4" name="PivotTable1"/>
    <pivotTable tabId="5" name="PivotTable2"/>
    <pivotTable tabId="7" name="PivotTable1"/>
    <pivotTable tabId="8" name="PivotTable2"/>
  </pivotTables>
  <data>
    <tabular pivotCacheId="24968827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414685C5-DBDE-46A3-BC94-5609A7789B6A}" sourceName="COMPANY NAME">
  <pivotTables>
    <pivotTable tabId="4" name="PivotTable1"/>
    <pivotTable tabId="9" name="PivotTable1"/>
    <pivotTable tabId="5" name="PivotTable2"/>
    <pivotTable tabId="7" name="PivotTable1"/>
    <pivotTable tabId="8" name="PivotTable2"/>
  </pivotTables>
  <data>
    <tabular pivotCacheId="249688275">
      <items count="9">
        <i x="2" s="1"/>
        <i x="5" s="1"/>
        <i x="8" s="1"/>
        <i x="4" s="1"/>
        <i x="3" s="1"/>
        <i x="7" s="1"/>
        <i x="1"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EB2EC5A8-71BE-4359-986C-5207902A932E}" cache="Slicer_SECTOR" caption="SECTOR" columnCount="3" rowHeight="548640"/>
  <slicer name="COMPANY NAME 1" xr10:uid="{52CD25F3-4285-4DD7-9DD8-0507059A785D}" cache="Slicer_COMPANY_NAME" caption="COMPANY NAME" rowHeight="29260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3A4CC0-D88A-4B0E-8903-14DBCF085988}" name="Table2" displayName="Table2" ref="B1:H10" totalsRowShown="0" headerRowDxfId="23" headerRowBorderDxfId="22" tableBorderDxfId="21">
  <autoFilter ref="B1:H10" xr:uid="{BA3A4CC0-D88A-4B0E-8903-14DBCF085988}"/>
  <tableColumns count="7">
    <tableColumn id="1" xr3:uid="{1B63BF16-EDD3-4827-BAA4-091C42FFBCC4}" name="SECTOR"/>
    <tableColumn id="2" xr3:uid="{D51D49CF-24F4-46EE-8F0A-FD9011CA0F1B}" name="COMPANY NAME"/>
    <tableColumn id="3" xr3:uid="{BBE6CA6A-CAC5-4068-8D31-197E183214B8}" name="STOCK PRICE [CURRENT]"/>
    <tableColumn id="4" xr3:uid="{AB00833B-4B19-4AB7-B787-7C9166796B70}" name="TOTAL INVESTMENT" dataDxfId="20"/>
    <tableColumn id="5" xr3:uid="{670B0791-C5BF-4F6F-B69B-FAF0BA6BF6E6}" name="AVERAGE RETURN" dataDxfId="19" dataCellStyle="Percent"/>
    <tableColumn id="6" xr3:uid="{C23F8DF7-70B3-49DD-97EF-B052EA038FD1}" name="TOTAL PORTFOLIO" dataDxfId="18"/>
    <tableColumn id="7" xr3:uid="{DCA32AF0-4B42-4A6B-B220-3D428C1C2DB1}" name="PROFIT/LO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89C03E-E0C8-4D83-A840-7695BA71A9E5}" name="Table3" displayName="Table3" ref="U4:AD13" totalsRowShown="0" headerRowDxfId="17" dataDxfId="15" headerRowBorderDxfId="16" tableBorderDxfId="14">
  <autoFilter ref="U4:AD13" xr:uid="{B889C03E-E0C8-4D83-A840-7695BA71A9E5}"/>
  <tableColumns count="10">
    <tableColumn id="1" xr3:uid="{BA3B9C11-D7E2-4D8B-81E3-2C20622596C4}" name="SECTOR" dataDxfId="13"/>
    <tableColumn id="2" xr3:uid="{33E42C61-A427-473A-8FF5-EA23091E2657}" name="COMPANY NAME" dataDxfId="12"/>
    <tableColumn id="3" xr3:uid="{2876A358-2D14-4B60-8855-2F48236D0942}" name="MARKET CAP(IN CR)" dataDxfId="11"/>
    <tableColumn id="4" xr3:uid="{253C2173-9E60-4ED5-A43C-154F241E8FBB}" name="REVENUE" dataDxfId="10"/>
    <tableColumn id="5" xr3:uid="{6BF11B92-05F2-4809-B157-53D1A41CB945}" name="PROFIT/LOSS" dataDxfId="9"/>
    <tableColumn id="6" xr3:uid="{1D1CEB93-A3F4-4FC7-B8B1-E6903C944729}" name="PROFIT %" dataDxfId="8"/>
    <tableColumn id="7" xr3:uid="{E56354C7-22E8-4EB7-82A5-B88EA8148A96}" name="YOY GROWTH REVENUE %" dataDxfId="7"/>
    <tableColumn id="8" xr3:uid="{7A90D85C-9490-4357-A83B-CDE8251DCDCF}" name="YOY GROWTH PROFIT %" dataDxfId="6"/>
    <tableColumn id="9" xr3:uid="{D2D42023-2285-4D1B-BD3A-F0A075553B99}" name="COMPETITOR GROWTH AVG %" dataDxfId="5"/>
    <tableColumn id="10" xr3:uid="{625CB48E-D8A8-470A-8E98-73A4DB94CA0A}" name="Column1" dataDxfId="4"/>
  </tableColumns>
  <tableStyleInfo name="TableStyleLight1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7FD2-E06F-48F7-9B24-0243863837A7}">
  <dimension ref="A3:B26"/>
  <sheetViews>
    <sheetView zoomScale="84" workbookViewId="0">
      <selection activeCell="A3" sqref="A3"/>
    </sheetView>
  </sheetViews>
  <sheetFormatPr defaultRowHeight="12.75" x14ac:dyDescent="0.2"/>
  <cols>
    <col min="1" max="1" width="30.140625" bestFit="1" customWidth="1"/>
    <col min="2" max="2" width="26.140625" bestFit="1" customWidth="1"/>
    <col min="3" max="3" width="27.28515625" bestFit="1" customWidth="1"/>
    <col min="4" max="5" width="31.7109375" bestFit="1" customWidth="1"/>
  </cols>
  <sheetData>
    <row r="3" spans="1:2" x14ac:dyDescent="0.2">
      <c r="A3" s="76" t="s">
        <v>54</v>
      </c>
      <c r="B3" t="s">
        <v>57</v>
      </c>
    </row>
    <row r="4" spans="1:2" x14ac:dyDescent="0.2">
      <c r="A4" s="77" t="s">
        <v>38</v>
      </c>
      <c r="B4" s="128">
        <v>14627</v>
      </c>
    </row>
    <row r="5" spans="1:2" x14ac:dyDescent="0.2">
      <c r="A5" s="77" t="s">
        <v>39</v>
      </c>
      <c r="B5" s="128">
        <v>14990.5</v>
      </c>
    </row>
    <row r="6" spans="1:2" x14ac:dyDescent="0.2">
      <c r="A6" s="77" t="s">
        <v>35</v>
      </c>
      <c r="B6" s="128">
        <v>15690.5</v>
      </c>
    </row>
    <row r="7" spans="1:2" x14ac:dyDescent="0.2">
      <c r="A7" s="77" t="s">
        <v>36</v>
      </c>
      <c r="B7" s="128">
        <v>16214.5</v>
      </c>
    </row>
    <row r="8" spans="1:2" x14ac:dyDescent="0.2">
      <c r="A8" s="77" t="s">
        <v>40</v>
      </c>
      <c r="B8" s="128">
        <v>17454.5</v>
      </c>
    </row>
    <row r="9" spans="1:2" x14ac:dyDescent="0.2">
      <c r="A9" s="77" t="s">
        <v>41</v>
      </c>
      <c r="B9" s="128">
        <v>17618</v>
      </c>
    </row>
    <row r="10" spans="1:2" x14ac:dyDescent="0.2">
      <c r="A10" s="77" t="s">
        <v>37</v>
      </c>
      <c r="B10" s="128">
        <v>18170</v>
      </c>
    </row>
    <row r="11" spans="1:2" x14ac:dyDescent="0.2">
      <c r="A11" s="77" t="s">
        <v>34</v>
      </c>
      <c r="B11" s="128">
        <v>18265.5</v>
      </c>
    </row>
    <row r="12" spans="1:2" x14ac:dyDescent="0.2">
      <c r="A12" s="77" t="s">
        <v>42</v>
      </c>
      <c r="B12" s="128">
        <v>27634</v>
      </c>
    </row>
    <row r="13" spans="1:2" x14ac:dyDescent="0.2">
      <c r="A13" s="77" t="s">
        <v>55</v>
      </c>
      <c r="B13" s="128">
        <v>160664.5</v>
      </c>
    </row>
    <row r="26" spans="2:2" ht="15.75" x14ac:dyDescent="0.2">
      <c r="B26" s="79">
        <f>GETPIVOTDATA("TOTAL PORTFOLIO",$A$3)</f>
        <v>160664.5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C9F1-CC48-478E-B9DA-A575412F158C}">
  <dimension ref="A3:B24"/>
  <sheetViews>
    <sheetView zoomScale="89" workbookViewId="0">
      <selection activeCell="B34" sqref="B34"/>
    </sheetView>
  </sheetViews>
  <sheetFormatPr defaultRowHeight="12.75" x14ac:dyDescent="0.2"/>
  <cols>
    <col min="1" max="1" width="32.140625" bestFit="1" customWidth="1"/>
    <col min="2" max="2" width="27.140625" bestFit="1" customWidth="1"/>
  </cols>
  <sheetData>
    <row r="3" spans="1:2" x14ac:dyDescent="0.2">
      <c r="A3" s="76" t="s">
        <v>54</v>
      </c>
      <c r="B3" t="s">
        <v>56</v>
      </c>
    </row>
    <row r="4" spans="1:2" x14ac:dyDescent="0.2">
      <c r="A4" s="77" t="s">
        <v>36</v>
      </c>
      <c r="B4" s="128">
        <v>15000</v>
      </c>
    </row>
    <row r="5" spans="1:2" x14ac:dyDescent="0.2">
      <c r="A5" s="77" t="s">
        <v>39</v>
      </c>
      <c r="B5" s="128">
        <v>15000</v>
      </c>
    </row>
    <row r="6" spans="1:2" x14ac:dyDescent="0.2">
      <c r="A6" s="77" t="s">
        <v>42</v>
      </c>
      <c r="B6" s="128">
        <v>15000</v>
      </c>
    </row>
    <row r="7" spans="1:2" x14ac:dyDescent="0.2">
      <c r="A7" s="77" t="s">
        <v>38</v>
      </c>
      <c r="B7" s="128">
        <v>15000</v>
      </c>
    </row>
    <row r="8" spans="1:2" x14ac:dyDescent="0.2">
      <c r="A8" s="77" t="s">
        <v>37</v>
      </c>
      <c r="B8" s="128">
        <v>15000</v>
      </c>
    </row>
    <row r="9" spans="1:2" x14ac:dyDescent="0.2">
      <c r="A9" s="77" t="s">
        <v>41</v>
      </c>
      <c r="B9" s="128">
        <v>15000</v>
      </c>
    </row>
    <row r="10" spans="1:2" x14ac:dyDescent="0.2">
      <c r="A10" s="77" t="s">
        <v>35</v>
      </c>
      <c r="B10" s="128">
        <v>15000</v>
      </c>
    </row>
    <row r="11" spans="1:2" x14ac:dyDescent="0.2">
      <c r="A11" s="77" t="s">
        <v>40</v>
      </c>
      <c r="B11" s="128">
        <v>15000</v>
      </c>
    </row>
    <row r="12" spans="1:2" x14ac:dyDescent="0.2">
      <c r="A12" s="77" t="s">
        <v>34</v>
      </c>
      <c r="B12" s="128">
        <v>15000</v>
      </c>
    </row>
    <row r="13" spans="1:2" x14ac:dyDescent="0.2">
      <c r="A13" s="77" t="s">
        <v>55</v>
      </c>
      <c r="B13" s="128">
        <v>135000</v>
      </c>
    </row>
    <row r="24" spans="2:2" ht="15.75" x14ac:dyDescent="0.25">
      <c r="B24" s="80">
        <f>GETPIVOTDATA("TOTAL INVESTMENT",$A$3)</f>
        <v>135000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B9A1-96F7-49E0-9F43-28DF300B13C5}">
  <dimension ref="A1"/>
  <sheetViews>
    <sheetView tabSelected="1" topLeftCell="A2" zoomScale="94" zoomScaleNormal="98" workbookViewId="0">
      <selection activeCell="T10" sqref="T10"/>
    </sheetView>
  </sheetViews>
  <sheetFormatPr defaultRowHeight="12.75" x14ac:dyDescent="0.2"/>
  <cols>
    <col min="1" max="1" width="2.7109375" customWidth="1"/>
    <col min="18" max="18" width="2.140625" customWidth="1"/>
  </cols>
  <sheetData>
    <row r="1" hidden="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20F3-3016-40C7-A7C6-A9DD5108038B}">
  <dimension ref="A3:B19"/>
  <sheetViews>
    <sheetView workbookViewId="0">
      <selection activeCell="B24" sqref="B24"/>
    </sheetView>
  </sheetViews>
  <sheetFormatPr defaultRowHeight="12.75" x14ac:dyDescent="0.2"/>
  <cols>
    <col min="1" max="1" width="30.140625" bestFit="1" customWidth="1"/>
    <col min="2" max="2" width="28.85546875" bestFit="1" customWidth="1"/>
  </cols>
  <sheetData>
    <row r="3" spans="1:2" x14ac:dyDescent="0.2">
      <c r="A3" s="76" t="s">
        <v>54</v>
      </c>
      <c r="B3" t="s">
        <v>58</v>
      </c>
    </row>
    <row r="4" spans="1:2" x14ac:dyDescent="0.2">
      <c r="A4" s="77" t="s">
        <v>36</v>
      </c>
      <c r="B4" s="128">
        <v>8.0966666666666673E-2</v>
      </c>
    </row>
    <row r="5" spans="1:2" x14ac:dyDescent="0.2">
      <c r="A5" s="77" t="s">
        <v>39</v>
      </c>
      <c r="B5" s="128">
        <v>-6.3333333333333525E-4</v>
      </c>
    </row>
    <row r="6" spans="1:2" x14ac:dyDescent="0.2">
      <c r="A6" s="77" t="s">
        <v>42</v>
      </c>
      <c r="B6" s="128">
        <v>0.84226666666666661</v>
      </c>
    </row>
    <row r="7" spans="1:2" x14ac:dyDescent="0.2">
      <c r="A7" s="77" t="s">
        <v>38</v>
      </c>
      <c r="B7" s="128">
        <v>-2.4866666666666665E-2</v>
      </c>
    </row>
    <row r="8" spans="1:2" x14ac:dyDescent="0.2">
      <c r="A8" s="77" t="s">
        <v>37</v>
      </c>
      <c r="B8" s="128">
        <v>0.21133333333333335</v>
      </c>
    </row>
    <row r="9" spans="1:2" x14ac:dyDescent="0.2">
      <c r="A9" s="77" t="s">
        <v>41</v>
      </c>
      <c r="B9" s="128">
        <v>0.17453333333333335</v>
      </c>
    </row>
    <row r="10" spans="1:2" x14ac:dyDescent="0.2">
      <c r="A10" s="77" t="s">
        <v>35</v>
      </c>
      <c r="B10" s="128">
        <v>4.6033333333333336E-2</v>
      </c>
    </row>
    <row r="11" spans="1:2" x14ac:dyDescent="0.2">
      <c r="A11" s="77" t="s">
        <v>40</v>
      </c>
      <c r="B11" s="128">
        <v>0.16363333333333333</v>
      </c>
    </row>
    <row r="12" spans="1:2" x14ac:dyDescent="0.2">
      <c r="A12" s="77" t="s">
        <v>34</v>
      </c>
      <c r="B12" s="128">
        <v>0.2177</v>
      </c>
    </row>
    <row r="13" spans="1:2" x14ac:dyDescent="0.2">
      <c r="A13" s="77" t="s">
        <v>55</v>
      </c>
      <c r="B13" s="128">
        <v>0.19010740740740742</v>
      </c>
    </row>
    <row r="19" spans="2:2" ht="15.75" x14ac:dyDescent="0.2">
      <c r="B19" s="84">
        <f>GETPIVOTDATA("AVERAGE RETURN",$A$3)</f>
        <v>0.19010740740740742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59648-10D9-44BD-B341-F575F0479343}">
  <dimension ref="A3:B12"/>
  <sheetViews>
    <sheetView workbookViewId="0">
      <selection activeCell="G29" sqref="G29"/>
    </sheetView>
  </sheetViews>
  <sheetFormatPr defaultRowHeight="12.75" x14ac:dyDescent="0.2"/>
  <cols>
    <col min="1" max="1" width="13.85546875" bestFit="1" customWidth="1"/>
    <col min="2" max="2" width="20.85546875" bestFit="1" customWidth="1"/>
  </cols>
  <sheetData>
    <row r="3" spans="1:2" x14ac:dyDescent="0.2">
      <c r="A3" s="76" t="s">
        <v>54</v>
      </c>
      <c r="B3" t="s">
        <v>59</v>
      </c>
    </row>
    <row r="4" spans="1:2" x14ac:dyDescent="0.2">
      <c r="A4" s="77" t="s">
        <v>31</v>
      </c>
      <c r="B4" s="128">
        <v>5170.5</v>
      </c>
    </row>
    <row r="5" spans="1:2" x14ac:dyDescent="0.2">
      <c r="A5" s="77" t="s">
        <v>32</v>
      </c>
      <c r="B5" s="128">
        <v>2787.5</v>
      </c>
    </row>
    <row r="6" spans="1:2" x14ac:dyDescent="0.2">
      <c r="A6" s="77" t="s">
        <v>33</v>
      </c>
      <c r="B6" s="128">
        <v>17706.5</v>
      </c>
    </row>
    <row r="7" spans="1:2" x14ac:dyDescent="0.2">
      <c r="A7" s="77" t="s">
        <v>55</v>
      </c>
      <c r="B7" s="128">
        <v>25664.5</v>
      </c>
    </row>
    <row r="12" spans="1:2" ht="15.75" x14ac:dyDescent="0.2">
      <c r="B12" s="85">
        <f>GETPIVOTDATA("PROFIT/LOSS",$A$3)</f>
        <v>25664.5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9B72-3021-465F-A249-7CE85566E302}">
  <dimension ref="A3:A13"/>
  <sheetViews>
    <sheetView workbookViewId="0">
      <selection activeCell="I29" sqref="I29"/>
    </sheetView>
  </sheetViews>
  <sheetFormatPr defaultRowHeight="12.75" x14ac:dyDescent="0.2"/>
  <cols>
    <col min="1" max="1" width="30.140625" bestFit="1" customWidth="1"/>
  </cols>
  <sheetData>
    <row r="3" spans="1:1" x14ac:dyDescent="0.2">
      <c r="A3" s="76" t="s">
        <v>54</v>
      </c>
    </row>
    <row r="4" spans="1:1" x14ac:dyDescent="0.2">
      <c r="A4" s="77" t="s">
        <v>36</v>
      </c>
    </row>
    <row r="5" spans="1:1" x14ac:dyDescent="0.2">
      <c r="A5" s="77" t="s">
        <v>39</v>
      </c>
    </row>
    <row r="6" spans="1:1" x14ac:dyDescent="0.2">
      <c r="A6" s="77" t="s">
        <v>42</v>
      </c>
    </row>
    <row r="7" spans="1:1" x14ac:dyDescent="0.2">
      <c r="A7" s="77" t="s">
        <v>38</v>
      </c>
    </row>
    <row r="8" spans="1:1" x14ac:dyDescent="0.2">
      <c r="A8" s="77" t="s">
        <v>37</v>
      </c>
    </row>
    <row r="9" spans="1:1" x14ac:dyDescent="0.2">
      <c r="A9" s="77" t="s">
        <v>41</v>
      </c>
    </row>
    <row r="10" spans="1:1" x14ac:dyDescent="0.2">
      <c r="A10" s="77" t="s">
        <v>35</v>
      </c>
    </row>
    <row r="11" spans="1:1" x14ac:dyDescent="0.2">
      <c r="A11" s="77" t="s">
        <v>40</v>
      </c>
    </row>
    <row r="12" spans="1:1" x14ac:dyDescent="0.2">
      <c r="A12" s="77" t="s">
        <v>34</v>
      </c>
    </row>
    <row r="13" spans="1:1" x14ac:dyDescent="0.2">
      <c r="A13" s="77"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995"/>
  <sheetViews>
    <sheetView zoomScale="26" zoomScaleNormal="85" workbookViewId="0">
      <selection activeCell="U2" sqref="U2:AD13"/>
    </sheetView>
  </sheetViews>
  <sheetFormatPr defaultColWidth="12.5703125" defaultRowHeight="15.75" customHeight="1" x14ac:dyDescent="0.25"/>
  <cols>
    <col min="1" max="1" width="12.5703125" style="3"/>
    <col min="2" max="2" width="14.28515625" style="3" customWidth="1"/>
    <col min="3" max="3" width="21.7109375" style="3" customWidth="1"/>
    <col min="4" max="4" width="31" style="3" customWidth="1"/>
    <col min="5" max="5" width="26" style="3" customWidth="1"/>
    <col min="6" max="6" width="22.85546875" style="3" customWidth="1"/>
    <col min="7" max="7" width="24.42578125" style="3" customWidth="1"/>
    <col min="8" max="8" width="25.140625" style="3" bestFit="1" customWidth="1"/>
    <col min="9" max="9" width="13.5703125" style="3" bestFit="1" customWidth="1"/>
    <col min="10" max="10" width="14.85546875" style="3" customWidth="1"/>
    <col min="11" max="11" width="15.140625" style="3" customWidth="1"/>
    <col min="12" max="12" width="9" style="3" customWidth="1"/>
    <col min="13" max="13" width="12.85546875" style="3" customWidth="1"/>
    <col min="14" max="14" width="9.85546875" style="3" customWidth="1"/>
    <col min="15" max="15" width="18.28515625" style="3" bestFit="1" customWidth="1"/>
    <col min="16" max="16" width="14.28515625" style="3" bestFit="1" customWidth="1"/>
    <col min="17" max="17" width="12.5703125" style="3"/>
    <col min="18" max="19" width="12.7109375" style="3" bestFit="1" customWidth="1"/>
    <col min="20" max="20" width="14.140625" style="3" customWidth="1"/>
    <col min="21" max="21" width="19.140625" style="3" customWidth="1"/>
    <col min="22" max="22" width="21.7109375" style="3" customWidth="1"/>
    <col min="23" max="23" width="25.28515625" style="3" customWidth="1"/>
    <col min="24" max="24" width="13.140625" style="3" customWidth="1"/>
    <col min="25" max="25" width="18" style="3" customWidth="1"/>
    <col min="26" max="26" width="13.85546875" style="3" customWidth="1"/>
    <col min="27" max="27" width="31.85546875" style="3" customWidth="1"/>
    <col min="28" max="28" width="30" style="3" customWidth="1"/>
    <col min="29" max="29" width="36.85546875" style="3" customWidth="1"/>
    <col min="30" max="31" width="12.5703125" style="3"/>
    <col min="32" max="32" width="15.5703125" style="3" bestFit="1" customWidth="1"/>
    <col min="33" max="33" width="12.5703125" style="3"/>
    <col min="34" max="34" width="18.28515625" style="3" customWidth="1"/>
    <col min="35" max="35" width="15.5703125" style="3" bestFit="1" customWidth="1"/>
    <col min="36" max="36" width="12.5703125" style="3"/>
    <col min="37" max="37" width="16.7109375" style="3" customWidth="1"/>
    <col min="38" max="38" width="11.7109375" style="3" customWidth="1"/>
    <col min="39" max="39" width="22.28515625" style="3" bestFit="1" customWidth="1"/>
    <col min="40" max="40" width="11.28515625" style="3" bestFit="1" customWidth="1"/>
    <col min="41" max="16384" width="12.5703125" style="3"/>
  </cols>
  <sheetData>
    <row r="1" spans="1:40" ht="15.6" customHeight="1" thickBot="1" x14ac:dyDescent="0.3">
      <c r="A1" s="2"/>
      <c r="B1" s="73" t="s">
        <v>1</v>
      </c>
      <c r="C1" s="74" t="s">
        <v>2</v>
      </c>
      <c r="D1" s="74" t="s">
        <v>3</v>
      </c>
      <c r="E1" s="74" t="s">
        <v>4</v>
      </c>
      <c r="F1" s="74" t="s">
        <v>5</v>
      </c>
      <c r="G1" s="74" t="s">
        <v>6</v>
      </c>
      <c r="H1" s="75" t="s">
        <v>7</v>
      </c>
      <c r="I1" s="2"/>
      <c r="J1" s="105" t="s">
        <v>0</v>
      </c>
      <c r="K1" s="106"/>
      <c r="L1" s="106"/>
      <c r="M1" s="106"/>
      <c r="N1" s="106"/>
      <c r="O1" s="106"/>
      <c r="P1" s="106"/>
      <c r="Q1" s="106"/>
      <c r="R1" s="106"/>
      <c r="S1" s="107"/>
      <c r="T1" s="2"/>
      <c r="U1" s="2"/>
      <c r="V1" s="2"/>
      <c r="W1" s="2"/>
      <c r="X1" s="2"/>
      <c r="Y1" s="2"/>
      <c r="Z1" s="2"/>
      <c r="AM1"/>
      <c r="AN1"/>
    </row>
    <row r="2" spans="1:40" ht="15.75" customHeight="1" thickBot="1" x14ac:dyDescent="0.3">
      <c r="A2" s="2"/>
      <c r="B2" s="68" t="s">
        <v>31</v>
      </c>
      <c r="C2" s="9" t="s">
        <v>34</v>
      </c>
      <c r="D2" s="9">
        <v>607.95000000000005</v>
      </c>
      <c r="E2" s="9">
        <v>15000</v>
      </c>
      <c r="F2" s="67">
        <f t="shared" ref="F2:F10" si="0">AVERAGE(L4:N4)</f>
        <v>0.2177</v>
      </c>
      <c r="G2" s="9">
        <f t="shared" ref="G2:G7" si="1">(E2)*(1+F2)</f>
        <v>18265.5</v>
      </c>
      <c r="H2" s="69">
        <f t="shared" ref="H2:H7" si="2">G2-E2</f>
        <v>3265.5</v>
      </c>
      <c r="I2" s="2"/>
      <c r="J2" s="108"/>
      <c r="K2" s="109"/>
      <c r="L2" s="109"/>
      <c r="M2" s="109"/>
      <c r="N2" s="109"/>
      <c r="O2" s="109"/>
      <c r="P2" s="109"/>
      <c r="Q2" s="109"/>
      <c r="R2" s="109"/>
      <c r="S2" s="110"/>
      <c r="T2" s="2"/>
      <c r="U2" s="122" t="s">
        <v>16</v>
      </c>
      <c r="V2" s="123"/>
      <c r="W2" s="123"/>
      <c r="X2" s="123"/>
      <c r="Y2" s="123"/>
      <c r="Z2" s="123"/>
      <c r="AA2" s="123"/>
      <c r="AB2" s="123"/>
      <c r="AC2" s="123"/>
      <c r="AD2" s="124"/>
      <c r="AF2" s="116" t="s">
        <v>23</v>
      </c>
      <c r="AG2" s="117"/>
      <c r="AH2" s="117"/>
      <c r="AI2" s="117"/>
      <c r="AJ2" s="117"/>
      <c r="AK2" s="117"/>
      <c r="AL2" s="118"/>
      <c r="AM2"/>
      <c r="AN2"/>
    </row>
    <row r="3" spans="1:40" ht="15.75" customHeight="1" thickBot="1" x14ac:dyDescent="0.3">
      <c r="A3" s="2"/>
      <c r="B3" s="68" t="s">
        <v>31</v>
      </c>
      <c r="C3" s="11" t="s">
        <v>35</v>
      </c>
      <c r="D3" s="11">
        <v>9540.0499999999993</v>
      </c>
      <c r="E3" s="11">
        <v>15000</v>
      </c>
      <c r="F3" s="67">
        <f t="shared" si="0"/>
        <v>4.6033333333333336E-2</v>
      </c>
      <c r="G3" s="11">
        <f t="shared" si="1"/>
        <v>15690.5</v>
      </c>
      <c r="H3" s="70">
        <f t="shared" si="2"/>
        <v>690.5</v>
      </c>
      <c r="I3" s="2"/>
      <c r="J3" s="6" t="s">
        <v>1</v>
      </c>
      <c r="K3" s="7" t="s">
        <v>2</v>
      </c>
      <c r="L3" s="7" t="s">
        <v>8</v>
      </c>
      <c r="M3" s="7" t="s">
        <v>9</v>
      </c>
      <c r="N3" s="7" t="s">
        <v>10</v>
      </c>
      <c r="O3" s="57" t="s">
        <v>11</v>
      </c>
      <c r="P3" s="57" t="s">
        <v>12</v>
      </c>
      <c r="Q3" s="57" t="s">
        <v>13</v>
      </c>
      <c r="R3" s="7" t="s">
        <v>14</v>
      </c>
      <c r="S3" s="8" t="s">
        <v>15</v>
      </c>
      <c r="T3" s="2"/>
      <c r="U3" s="125"/>
      <c r="V3" s="126"/>
      <c r="W3" s="126"/>
      <c r="X3" s="126"/>
      <c r="Y3" s="126"/>
      <c r="Z3" s="126"/>
      <c r="AA3" s="126"/>
      <c r="AB3" s="126"/>
      <c r="AC3" s="126"/>
      <c r="AD3" s="127"/>
      <c r="AF3" s="119"/>
      <c r="AG3" s="120"/>
      <c r="AH3" s="120"/>
      <c r="AI3" s="120"/>
      <c r="AJ3" s="120"/>
      <c r="AK3" s="120"/>
      <c r="AL3" s="121"/>
      <c r="AM3"/>
      <c r="AN3"/>
    </row>
    <row r="4" spans="1:40" ht="48" thickBot="1" x14ac:dyDescent="0.3">
      <c r="A4" s="2"/>
      <c r="B4" s="68" t="s">
        <v>31</v>
      </c>
      <c r="C4" s="13" t="s">
        <v>36</v>
      </c>
      <c r="D4" s="13">
        <v>1500</v>
      </c>
      <c r="E4" s="13">
        <v>15000</v>
      </c>
      <c r="F4" s="67">
        <f t="shared" si="0"/>
        <v>8.0966666666666673E-2</v>
      </c>
      <c r="G4" s="13">
        <f t="shared" si="1"/>
        <v>16214.5</v>
      </c>
      <c r="H4" s="71">
        <f t="shared" si="2"/>
        <v>1214.5</v>
      </c>
      <c r="I4" s="2"/>
      <c r="J4" s="111" t="str">
        <f>B2</f>
        <v>Automobile</v>
      </c>
      <c r="K4" s="55" t="str">
        <f>C2</f>
        <v>Tata Motors Ltd</v>
      </c>
      <c r="L4" s="23">
        <v>-1.7299999999999999E-2</v>
      </c>
      <c r="M4" s="23">
        <v>0.39200000000000002</v>
      </c>
      <c r="N4" s="48">
        <v>0.27839999999999998</v>
      </c>
      <c r="O4" s="50" t="s">
        <v>43</v>
      </c>
      <c r="P4" s="51" t="s">
        <v>45</v>
      </c>
      <c r="Q4" s="50"/>
      <c r="R4" s="52">
        <v>0.74</v>
      </c>
      <c r="S4" s="24" t="s">
        <v>50</v>
      </c>
      <c r="T4" s="2"/>
      <c r="U4" s="101" t="s">
        <v>1</v>
      </c>
      <c r="V4" s="102" t="s">
        <v>2</v>
      </c>
      <c r="W4" s="102" t="s">
        <v>17</v>
      </c>
      <c r="X4" s="102" t="s">
        <v>18</v>
      </c>
      <c r="Y4" s="102" t="s">
        <v>7</v>
      </c>
      <c r="Z4" s="102" t="s">
        <v>19</v>
      </c>
      <c r="AA4" s="102" t="s">
        <v>20</v>
      </c>
      <c r="AB4" s="102" t="s">
        <v>21</v>
      </c>
      <c r="AC4" s="103" t="s">
        <v>22</v>
      </c>
      <c r="AD4" s="104" t="s">
        <v>60</v>
      </c>
      <c r="AF4" s="31" t="s">
        <v>4</v>
      </c>
      <c r="AG4" s="34">
        <f>SUM(Table2[TOTAL INVESTMENT])</f>
        <v>135000</v>
      </c>
      <c r="AH4" s="31" t="s">
        <v>24</v>
      </c>
      <c r="AI4" s="37" t="s">
        <v>25</v>
      </c>
      <c r="AJ4" s="30" t="s">
        <v>30</v>
      </c>
      <c r="AK4" s="31" t="s">
        <v>26</v>
      </c>
      <c r="AL4" s="39" t="s">
        <v>42</v>
      </c>
      <c r="AM4"/>
    </row>
    <row r="5" spans="1:40" ht="63.75" thickBot="1" x14ac:dyDescent="0.3">
      <c r="A5" s="2"/>
      <c r="B5" s="68" t="s">
        <v>32</v>
      </c>
      <c r="C5" s="9" t="s">
        <v>37</v>
      </c>
      <c r="D5" s="9">
        <v>452.45</v>
      </c>
      <c r="E5" s="9">
        <v>15000</v>
      </c>
      <c r="F5" s="67">
        <f t="shared" si="0"/>
        <v>0.21133333333333335</v>
      </c>
      <c r="G5" s="9">
        <f t="shared" si="1"/>
        <v>18170</v>
      </c>
      <c r="H5" s="69">
        <f t="shared" si="2"/>
        <v>3170</v>
      </c>
      <c r="I5" s="2"/>
      <c r="J5" s="112"/>
      <c r="K5" s="1" t="str">
        <f t="shared" ref="K5:K12" si="3">C3</f>
        <v>Maruti Suzuki India Ltd</v>
      </c>
      <c r="L5" s="4">
        <v>-2.0199999999999999E-2</v>
      </c>
      <c r="M5" s="4">
        <v>8.3900000000000002E-2</v>
      </c>
      <c r="N5" s="5">
        <v>7.4399999999999994E-2</v>
      </c>
      <c r="O5" s="50" t="s">
        <v>44</v>
      </c>
      <c r="P5" s="51" t="s">
        <v>48</v>
      </c>
      <c r="Q5" s="50"/>
      <c r="R5" s="53">
        <v>0.71</v>
      </c>
      <c r="S5" s="25" t="s">
        <v>50</v>
      </c>
      <c r="T5" s="2"/>
      <c r="U5" s="95" t="str">
        <f>B2</f>
        <v>Automobile</v>
      </c>
      <c r="V5" s="58" t="str">
        <f>C2</f>
        <v>Tata Motors Ltd</v>
      </c>
      <c r="W5" s="28">
        <v>221907</v>
      </c>
      <c r="X5" s="28">
        <v>376268</v>
      </c>
      <c r="Y5" s="46">
        <v>2690</v>
      </c>
      <c r="Z5" s="10">
        <f t="shared" ref="Z5:Z12" si="4">Y5/X5</f>
        <v>7.1491596415320996E-3</v>
      </c>
      <c r="AA5" s="10">
        <v>0.42</v>
      </c>
      <c r="AB5" s="67">
        <v>1.44E-2</v>
      </c>
      <c r="AC5" s="29">
        <v>0.2198</v>
      </c>
      <c r="AD5" s="87">
        <v>0.1951</v>
      </c>
      <c r="AF5" s="32" t="s">
        <v>6</v>
      </c>
      <c r="AG5" s="35">
        <f>SUM(Table2[TOTAL PORTFOLIO])</f>
        <v>160664.5</v>
      </c>
      <c r="AH5" s="32" t="str">
        <f>B2</f>
        <v>Automobile</v>
      </c>
      <c r="AI5" s="18">
        <f>SUM(E2:E4)</f>
        <v>45000</v>
      </c>
      <c r="AJ5" s="17">
        <f>AVERAGE(F2:F4)</f>
        <v>0.1149</v>
      </c>
      <c r="AK5" s="32" t="s">
        <v>27</v>
      </c>
      <c r="AL5" s="40" t="s">
        <v>53</v>
      </c>
    </row>
    <row r="6" spans="1:40" ht="48" thickBot="1" x14ac:dyDescent="0.3">
      <c r="A6" s="2"/>
      <c r="B6" s="68" t="s">
        <v>32</v>
      </c>
      <c r="C6" s="11" t="s">
        <v>38</v>
      </c>
      <c r="D6" s="11">
        <v>2562.9499999999998</v>
      </c>
      <c r="E6" s="11">
        <v>15000</v>
      </c>
      <c r="F6" s="81">
        <f t="shared" si="0"/>
        <v>-2.4866666666666665E-2</v>
      </c>
      <c r="G6" s="11">
        <f t="shared" si="1"/>
        <v>14627</v>
      </c>
      <c r="H6" s="70">
        <f t="shared" si="2"/>
        <v>-373</v>
      </c>
      <c r="I6" s="2"/>
      <c r="J6" s="113"/>
      <c r="K6" s="1" t="str">
        <f t="shared" si="3"/>
        <v xml:space="preserve">
Mahindra And Mahindra Ltd</v>
      </c>
      <c r="L6" s="4">
        <v>-3.3099999999999997E-2</v>
      </c>
      <c r="M6" s="4">
        <v>9.3100000000000002E-2</v>
      </c>
      <c r="N6" s="5">
        <v>0.18290000000000001</v>
      </c>
      <c r="O6" s="50" t="s">
        <v>45</v>
      </c>
      <c r="P6" s="51" t="s">
        <v>45</v>
      </c>
      <c r="Q6" s="50"/>
      <c r="R6" s="53">
        <v>0.59</v>
      </c>
      <c r="S6" s="25" t="s">
        <v>50</v>
      </c>
      <c r="T6" s="2"/>
      <c r="U6" s="96"/>
      <c r="V6" s="59" t="s">
        <v>35</v>
      </c>
      <c r="W6" s="19">
        <v>286192</v>
      </c>
      <c r="X6" s="19">
        <v>117571</v>
      </c>
      <c r="Y6" s="45">
        <v>9700</v>
      </c>
      <c r="Z6" s="12">
        <f t="shared" si="4"/>
        <v>8.250333840828096E-2</v>
      </c>
      <c r="AA6" s="12">
        <v>0.2198</v>
      </c>
      <c r="AB6" s="66">
        <v>0.99739999999999995</v>
      </c>
      <c r="AC6" s="20">
        <v>0.42</v>
      </c>
      <c r="AD6" s="88">
        <v>0.1951</v>
      </c>
      <c r="AF6" s="32" t="s">
        <v>28</v>
      </c>
      <c r="AG6" s="78">
        <f>(AG5-AG4)*100/13500000</f>
        <v>0.19010740740740742</v>
      </c>
      <c r="AH6" s="32" t="str">
        <f>B5</f>
        <v>FMCG</v>
      </c>
      <c r="AI6" s="18">
        <f>SUM(E5:E7)</f>
        <v>45000</v>
      </c>
      <c r="AJ6" s="17">
        <f>AVERAGE(F5:F7)</f>
        <v>6.1944444444444441E-2</v>
      </c>
      <c r="AK6" s="44" t="s">
        <v>29</v>
      </c>
      <c r="AL6" s="40" t="str">
        <f>Table2[[#This Row],[COMPANY NAME]]</f>
        <v>Hindustan Unilever Ltd</v>
      </c>
    </row>
    <row r="7" spans="1:40" ht="48" thickBot="1" x14ac:dyDescent="0.3">
      <c r="A7" s="2"/>
      <c r="B7" s="68" t="s">
        <v>32</v>
      </c>
      <c r="C7" s="13" t="s">
        <v>39</v>
      </c>
      <c r="D7" s="13">
        <v>562.4</v>
      </c>
      <c r="E7" s="13">
        <v>15000</v>
      </c>
      <c r="F7" s="82">
        <f t="shared" si="0"/>
        <v>-6.3333333333333525E-4</v>
      </c>
      <c r="G7" s="13">
        <f t="shared" si="1"/>
        <v>14990.5</v>
      </c>
      <c r="H7" s="71">
        <f t="shared" si="2"/>
        <v>-9.5</v>
      </c>
      <c r="I7" s="2"/>
      <c r="J7" s="114" t="str">
        <f>B5</f>
        <v>FMCG</v>
      </c>
      <c r="K7" s="1" t="str">
        <f t="shared" si="3"/>
        <v>ITC Ltd</v>
      </c>
      <c r="L7" s="4">
        <v>-2.87E-2</v>
      </c>
      <c r="M7" s="4">
        <v>0.20860000000000001</v>
      </c>
      <c r="N7" s="5">
        <v>0.4541</v>
      </c>
      <c r="O7" s="50" t="s">
        <v>43</v>
      </c>
      <c r="P7" s="51" t="s">
        <v>48</v>
      </c>
      <c r="Q7" s="50"/>
      <c r="R7" s="53">
        <v>0.95</v>
      </c>
      <c r="S7" s="25" t="s">
        <v>50</v>
      </c>
      <c r="T7" s="2"/>
      <c r="U7" s="97"/>
      <c r="V7" s="60" t="str">
        <f t="shared" ref="V7:V12" si="5">C4</f>
        <v xml:space="preserve">
Mahindra And Mahindra Ltd</v>
      </c>
      <c r="W7" s="61">
        <v>189004</v>
      </c>
      <c r="X7" s="61">
        <v>121269</v>
      </c>
      <c r="Y7" s="62">
        <v>12698</v>
      </c>
      <c r="Z7" s="14">
        <f t="shared" si="4"/>
        <v>0.10470936513041255</v>
      </c>
      <c r="AA7" s="14">
        <v>0.1951</v>
      </c>
      <c r="AB7" s="14">
        <v>0.33639999999999998</v>
      </c>
      <c r="AC7" s="63">
        <v>0.2198</v>
      </c>
      <c r="AD7" s="89">
        <v>0.42</v>
      </c>
      <c r="AF7" s="33" t="s">
        <v>7</v>
      </c>
      <c r="AG7" s="36">
        <f>SUM(Table2[PROFIT/LOSS])</f>
        <v>25664.5</v>
      </c>
      <c r="AH7" s="33" t="str">
        <f>B8</f>
        <v>Pharma</v>
      </c>
      <c r="AI7" s="38">
        <f>SUM(E8:E10)</f>
        <v>45000</v>
      </c>
      <c r="AJ7" s="41">
        <f>AVERAGE(F8:F10)</f>
        <v>0.39347777777777776</v>
      </c>
      <c r="AK7" s="43"/>
      <c r="AL7" s="42"/>
    </row>
    <row r="8" spans="1:40" ht="32.25" thickBot="1" x14ac:dyDescent="0.3">
      <c r="A8" s="2"/>
      <c r="B8" s="68" t="s">
        <v>33</v>
      </c>
      <c r="C8" s="9" t="s">
        <v>40</v>
      </c>
      <c r="D8" s="9">
        <v>1149.25</v>
      </c>
      <c r="E8" s="9">
        <v>15000</v>
      </c>
      <c r="F8" s="67">
        <f t="shared" si="0"/>
        <v>0.16363333333333333</v>
      </c>
      <c r="G8" s="9">
        <f>(E8)*(1+F8)</f>
        <v>17454.5</v>
      </c>
      <c r="H8" s="69">
        <f>G8-E8</f>
        <v>2454.5</v>
      </c>
      <c r="I8" s="2"/>
      <c r="J8" s="112"/>
      <c r="K8" s="1" t="str">
        <f t="shared" si="3"/>
        <v>Hindustan Unilever Ltd</v>
      </c>
      <c r="L8" s="4">
        <v>-3.5200000000000002E-2</v>
      </c>
      <c r="M8" s="4">
        <v>-9.1999999999999998E-3</v>
      </c>
      <c r="N8" s="5">
        <v>-3.0200000000000001E-2</v>
      </c>
      <c r="O8" s="50" t="s">
        <v>46</v>
      </c>
      <c r="P8" s="51" t="s">
        <v>49</v>
      </c>
      <c r="Q8" s="50"/>
      <c r="R8" s="53">
        <v>1</v>
      </c>
      <c r="S8" s="25" t="s">
        <v>50</v>
      </c>
      <c r="T8" s="2"/>
      <c r="U8" s="98" t="str">
        <f>B5</f>
        <v>FMCG</v>
      </c>
      <c r="V8" s="64" t="str">
        <f t="shared" si="5"/>
        <v>ITC Ltd</v>
      </c>
      <c r="W8" s="28">
        <v>559235</v>
      </c>
      <c r="X8" s="28">
        <v>70919</v>
      </c>
      <c r="Y8" s="46">
        <v>19477</v>
      </c>
      <c r="Z8" s="10">
        <f t="shared" si="4"/>
        <v>0.27463726222873985</v>
      </c>
      <c r="AA8" s="10">
        <v>6.5199999999999994E-2</v>
      </c>
      <c r="AB8" s="10">
        <v>0.15820000000000001</v>
      </c>
      <c r="AC8" s="29">
        <v>5.96E-2</v>
      </c>
      <c r="AD8" s="87">
        <v>0.2198</v>
      </c>
    </row>
    <row r="9" spans="1:40" ht="32.25" thickBot="1" x14ac:dyDescent="0.3">
      <c r="A9" s="2"/>
      <c r="B9" s="68" t="s">
        <v>33</v>
      </c>
      <c r="C9" s="11" t="s">
        <v>41</v>
      </c>
      <c r="D9" s="11">
        <v>1775.1</v>
      </c>
      <c r="E9" s="11">
        <v>15000</v>
      </c>
      <c r="F9" s="81">
        <f t="shared" si="0"/>
        <v>0.17453333333333335</v>
      </c>
      <c r="G9" s="11">
        <f>(E9)*(1+F9)</f>
        <v>17618</v>
      </c>
      <c r="H9" s="70">
        <f>G9-E9</f>
        <v>2618</v>
      </c>
      <c r="I9" s="2"/>
      <c r="J9" s="113"/>
      <c r="K9" s="1" t="str">
        <f t="shared" si="3"/>
        <v>Dabur India Ltd</v>
      </c>
      <c r="L9" s="4">
        <v>-1.7999999999999999E-2</v>
      </c>
      <c r="M9" s="4">
        <v>5.4699999999999999E-2</v>
      </c>
      <c r="N9" s="5">
        <v>-3.8600000000000002E-2</v>
      </c>
      <c r="O9" s="50" t="s">
        <v>46</v>
      </c>
      <c r="P9" s="51" t="s">
        <v>49</v>
      </c>
      <c r="Q9" s="50"/>
      <c r="R9" s="53">
        <v>1</v>
      </c>
      <c r="S9" s="25" t="s">
        <v>50</v>
      </c>
      <c r="T9" s="2"/>
      <c r="U9" s="96"/>
      <c r="V9" s="59" t="str">
        <f t="shared" si="5"/>
        <v>Hindustan Unilever Ltd</v>
      </c>
      <c r="W9" s="19">
        <v>598206</v>
      </c>
      <c r="X9" s="19">
        <v>61580</v>
      </c>
      <c r="Y9" s="45">
        <v>10308</v>
      </c>
      <c r="Z9" s="12">
        <f t="shared" si="4"/>
        <v>0.16739201039298474</v>
      </c>
      <c r="AA9" s="12">
        <v>5.96E-2</v>
      </c>
      <c r="AB9" s="12">
        <v>1.23E-2</v>
      </c>
      <c r="AC9" s="20">
        <v>6.5199999999999994E-2</v>
      </c>
      <c r="AD9" s="88">
        <v>0.2198</v>
      </c>
    </row>
    <row r="10" spans="1:40" ht="63.75" thickBot="1" x14ac:dyDescent="0.3">
      <c r="A10" s="2"/>
      <c r="B10" s="68" t="s">
        <v>33</v>
      </c>
      <c r="C10" s="15" t="s">
        <v>42</v>
      </c>
      <c r="D10" s="15">
        <v>824.5</v>
      </c>
      <c r="E10" s="15">
        <v>15000</v>
      </c>
      <c r="F10" s="83">
        <f t="shared" si="0"/>
        <v>0.84226666666666661</v>
      </c>
      <c r="G10" s="15">
        <f>(E10)*(1+F10)</f>
        <v>27634</v>
      </c>
      <c r="H10" s="72">
        <f>G10-E10</f>
        <v>12634</v>
      </c>
      <c r="I10" s="2"/>
      <c r="J10" s="114" t="str">
        <f>B8</f>
        <v>Pharma</v>
      </c>
      <c r="K10" s="1" t="str">
        <f t="shared" si="3"/>
        <v>Sun Pharmaceutical Industries Ltd</v>
      </c>
      <c r="L10" s="4">
        <v>9.98E-2</v>
      </c>
      <c r="M10" s="4">
        <v>0.14149999999999999</v>
      </c>
      <c r="N10" s="5">
        <v>0.24959999999999999</v>
      </c>
      <c r="O10" s="50" t="s">
        <v>43</v>
      </c>
      <c r="P10" s="51" t="s">
        <v>48</v>
      </c>
      <c r="Q10" s="50"/>
      <c r="R10" s="53">
        <v>0.69</v>
      </c>
      <c r="S10" s="25" t="s">
        <v>50</v>
      </c>
      <c r="T10" s="2"/>
      <c r="U10" s="99"/>
      <c r="V10" s="60" t="str">
        <f t="shared" si="5"/>
        <v>Dabur India Ltd</v>
      </c>
      <c r="W10" s="61">
        <v>101165</v>
      </c>
      <c r="X10" s="61">
        <v>11530</v>
      </c>
      <c r="Y10" s="62">
        <v>1717</v>
      </c>
      <c r="Z10" s="14">
        <f t="shared" si="4"/>
        <v>0.14891587163920209</v>
      </c>
      <c r="AA10" s="14">
        <v>0.2198</v>
      </c>
      <c r="AB10" s="14">
        <v>0.99739999999999995</v>
      </c>
      <c r="AC10" s="63">
        <v>5.96E-2</v>
      </c>
      <c r="AD10" s="89">
        <v>6.5199999999999994E-2</v>
      </c>
    </row>
    <row r="11" spans="1:40" ht="31.5" x14ac:dyDescent="0.25">
      <c r="A11" s="2"/>
      <c r="I11" s="2"/>
      <c r="J11" s="112"/>
      <c r="K11" s="1" t="str">
        <f t="shared" si="3"/>
        <v>Mankind Pharma Ltd</v>
      </c>
      <c r="L11" s="4">
        <v>2.76E-2</v>
      </c>
      <c r="M11" s="4">
        <v>0.248</v>
      </c>
      <c r="N11" s="5">
        <v>0.248</v>
      </c>
      <c r="O11" s="50" t="s">
        <v>43</v>
      </c>
      <c r="P11" s="51" t="s">
        <v>49</v>
      </c>
      <c r="Q11" s="50"/>
      <c r="R11" s="53">
        <v>0.87</v>
      </c>
      <c r="S11" s="25" t="s">
        <v>51</v>
      </c>
      <c r="T11" s="2"/>
      <c r="U11" s="100" t="str">
        <f>B8</f>
        <v>Pharma</v>
      </c>
      <c r="V11" s="64" t="str">
        <f t="shared" si="5"/>
        <v>Sun Pharmaceutical Industries Ltd</v>
      </c>
      <c r="W11" s="28">
        <v>275324</v>
      </c>
      <c r="X11" s="28">
        <v>43886</v>
      </c>
      <c r="Y11" s="46">
        <v>8513</v>
      </c>
      <c r="Z11" s="10">
        <f t="shared" si="4"/>
        <v>0.19397985690197331</v>
      </c>
      <c r="AA11" s="10">
        <v>0.1096</v>
      </c>
      <c r="AB11" s="10">
        <v>-0.1154</v>
      </c>
      <c r="AC11" s="29">
        <v>0.18290000000000001</v>
      </c>
      <c r="AD11" s="87">
        <v>0.1399</v>
      </c>
    </row>
    <row r="12" spans="1:40" ht="48" thickBot="1" x14ac:dyDescent="0.3">
      <c r="A12" s="2"/>
      <c r="I12" s="2"/>
      <c r="J12" s="115"/>
      <c r="K12" s="56" t="str">
        <f t="shared" si="3"/>
        <v>Glenmark Pharmaceuticals Ltd</v>
      </c>
      <c r="L12" s="26">
        <v>0.24210000000000001</v>
      </c>
      <c r="M12" s="26">
        <v>1.091</v>
      </c>
      <c r="N12" s="49">
        <v>1.1937</v>
      </c>
      <c r="O12" s="50" t="s">
        <v>47</v>
      </c>
      <c r="P12" s="51" t="s">
        <v>49</v>
      </c>
      <c r="Q12" s="50"/>
      <c r="R12" s="54">
        <v>89</v>
      </c>
      <c r="S12" s="27" t="s">
        <v>52</v>
      </c>
      <c r="T12" s="2"/>
      <c r="U12" s="96"/>
      <c r="V12" s="65" t="str">
        <f t="shared" si="5"/>
        <v>Mankind Pharma Ltd</v>
      </c>
      <c r="W12" s="21">
        <v>72044</v>
      </c>
      <c r="X12" s="21">
        <v>8127</v>
      </c>
      <c r="Y12" s="47">
        <v>1248</v>
      </c>
      <c r="Z12" s="16">
        <f t="shared" si="4"/>
        <v>0.15356220007382798</v>
      </c>
      <c r="AA12" s="16">
        <v>0.18290000000000001</v>
      </c>
      <c r="AB12" s="16">
        <v>0.40689999999999998</v>
      </c>
      <c r="AC12" s="22">
        <v>0.1096</v>
      </c>
      <c r="AD12" s="90">
        <v>0.1399</v>
      </c>
    </row>
    <row r="13" spans="1:40" ht="15.75" customHeight="1" x14ac:dyDescent="0.25">
      <c r="A13" s="2"/>
      <c r="I13" s="2"/>
      <c r="J13" s="2"/>
      <c r="K13" s="2"/>
      <c r="L13" s="2"/>
      <c r="M13" s="2"/>
      <c r="N13" s="2"/>
      <c r="O13" s="2"/>
      <c r="P13" s="2"/>
      <c r="Q13" s="2"/>
      <c r="R13" s="2"/>
      <c r="S13" s="2"/>
      <c r="T13" s="2"/>
      <c r="U13" s="96"/>
      <c r="V13" s="92" t="str">
        <f>C10</f>
        <v>Glenmark Pharmaceuticals Ltd</v>
      </c>
      <c r="W13" s="93">
        <v>23407</v>
      </c>
      <c r="X13" s="93">
        <v>12990</v>
      </c>
      <c r="Y13" s="94">
        <v>377</v>
      </c>
      <c r="Z13" s="86">
        <f>Y13/X13</f>
        <v>2.9022324865280984E-2</v>
      </c>
      <c r="AA13" s="86">
        <v>0.1399</v>
      </c>
      <c r="AB13" s="86">
        <v>-3.4144000000000001</v>
      </c>
      <c r="AC13" s="86">
        <v>0.1096</v>
      </c>
      <c r="AD13" s="91">
        <v>0.18290000000000001</v>
      </c>
    </row>
    <row r="14" spans="1:40" ht="13.15" customHeight="1" x14ac:dyDescent="0.25">
      <c r="A14" s="2"/>
      <c r="I14" s="2"/>
      <c r="J14" s="2"/>
      <c r="K14" s="2"/>
      <c r="L14" s="2"/>
      <c r="M14" s="2"/>
      <c r="N14" s="2"/>
      <c r="O14" s="2"/>
      <c r="P14" s="2"/>
      <c r="Q14" s="2"/>
      <c r="R14" s="2"/>
      <c r="S14" s="2"/>
      <c r="T14" s="2"/>
      <c r="W14" s="2"/>
      <c r="X14" s="2"/>
      <c r="Y14" s="2"/>
      <c r="Z14" s="2"/>
    </row>
    <row r="15" spans="1:40" ht="15.75" customHeight="1" x14ac:dyDescent="0.25">
      <c r="A15" s="2"/>
      <c r="L15" s="2"/>
      <c r="M15" s="2"/>
      <c r="N15" s="2"/>
      <c r="O15" s="2"/>
      <c r="P15" s="2"/>
      <c r="Q15" s="2"/>
      <c r="R15" s="2"/>
      <c r="S15" s="2"/>
      <c r="T15" s="2"/>
      <c r="W15" s="2"/>
      <c r="X15" s="2"/>
      <c r="Y15" s="2"/>
      <c r="Z15" s="2">
        <f>AG4</f>
        <v>135000</v>
      </c>
    </row>
    <row r="16" spans="1:40" ht="15.75" customHeight="1" x14ac:dyDescent="0.25">
      <c r="A16" s="2"/>
      <c r="L16" s="2"/>
      <c r="M16" s="2"/>
      <c r="W16" s="2"/>
      <c r="X16" s="2"/>
      <c r="Y16" s="2"/>
      <c r="Z16" s="2"/>
    </row>
    <row r="17" spans="1:26" ht="15.75" customHeight="1" x14ac:dyDescent="0.25">
      <c r="A17" s="2"/>
      <c r="L17" s="2"/>
      <c r="M17" s="2"/>
      <c r="U17" s="2"/>
      <c r="V17" s="2"/>
      <c r="W17" s="2"/>
      <c r="X17" s="2"/>
      <c r="Y17" s="2"/>
      <c r="Z17" s="2"/>
    </row>
    <row r="18" spans="1:26" ht="15.75" customHeight="1" x14ac:dyDescent="0.25">
      <c r="A18" s="2"/>
      <c r="L18" s="2"/>
      <c r="M18" s="2"/>
      <c r="U18" s="2"/>
      <c r="V18" s="2"/>
      <c r="W18" s="2"/>
      <c r="X18" s="2"/>
      <c r="Y18" s="2"/>
      <c r="Z18" s="2"/>
    </row>
    <row r="19" spans="1:26" ht="15.75" customHeight="1" x14ac:dyDescent="0.25">
      <c r="A19" s="2"/>
      <c r="L19" s="2"/>
      <c r="M19" s="2"/>
      <c r="U19" s="2"/>
      <c r="V19" s="2"/>
      <c r="W19" s="2"/>
      <c r="X19" s="2"/>
      <c r="Y19" s="2"/>
      <c r="Z19" s="2"/>
    </row>
    <row r="20" spans="1:26" ht="15.75" customHeight="1" x14ac:dyDescent="0.25">
      <c r="A20" s="2"/>
      <c r="L20" s="2"/>
      <c r="M20" s="2"/>
      <c r="U20" s="2"/>
      <c r="V20" s="2"/>
      <c r="W20" s="2"/>
      <c r="X20" s="2"/>
      <c r="Y20" s="2"/>
      <c r="Z20" s="2"/>
    </row>
    <row r="21" spans="1:26" x14ac:dyDescent="0.25">
      <c r="A21" s="2"/>
      <c r="L21" s="2"/>
      <c r="M21" s="2"/>
      <c r="U21" s="2"/>
      <c r="V21" s="2"/>
      <c r="W21" s="2"/>
      <c r="X21" s="2"/>
      <c r="Y21" s="2"/>
      <c r="Z21" s="2"/>
    </row>
    <row r="22" spans="1:26" x14ac:dyDescent="0.25">
      <c r="A22" s="2"/>
      <c r="L22" s="2"/>
      <c r="M22" s="2"/>
      <c r="N22" s="2"/>
      <c r="O22" s="2"/>
      <c r="P22" s="2"/>
      <c r="Q22" s="2"/>
      <c r="R22" s="2"/>
      <c r="S22" s="2"/>
      <c r="T22" s="2"/>
      <c r="U22" s="2"/>
      <c r="V22" s="2"/>
      <c r="W22" s="2"/>
      <c r="X22" s="2"/>
      <c r="Y22" s="2"/>
      <c r="Z22" s="2"/>
    </row>
    <row r="23" spans="1:26" ht="13.9" customHeight="1" x14ac:dyDescent="0.25">
      <c r="A23" s="2"/>
      <c r="L23" s="2"/>
      <c r="M23" s="2"/>
      <c r="N23" s="2"/>
      <c r="O23" s="2"/>
      <c r="P23" s="2"/>
      <c r="Q23" s="2"/>
      <c r="R23" s="2"/>
      <c r="S23" s="2"/>
      <c r="T23" s="2"/>
      <c r="U23" s="2"/>
      <c r="V23" s="2"/>
      <c r="W23" s="2"/>
      <c r="X23" s="2"/>
      <c r="Y23" s="2"/>
      <c r="Z23" s="2"/>
    </row>
    <row r="24" spans="1:26" x14ac:dyDescent="0.25">
      <c r="A24" s="2"/>
      <c r="B24" s="2"/>
      <c r="C24" s="2"/>
      <c r="D24" s="2"/>
      <c r="E24" s="2"/>
      <c r="F24" s="2"/>
      <c r="G24" s="2"/>
      <c r="H24" s="2"/>
      <c r="L24" s="2"/>
      <c r="M24" s="2"/>
      <c r="N24" s="2"/>
      <c r="O24" s="2"/>
      <c r="P24" s="2"/>
      <c r="Q24" s="2"/>
      <c r="R24" s="2"/>
      <c r="S24" s="2"/>
      <c r="T24" s="2"/>
      <c r="U24" s="2"/>
      <c r="V24" s="2"/>
      <c r="W24" s="2"/>
      <c r="X24" s="2"/>
      <c r="Y24" s="2"/>
      <c r="Z24" s="2"/>
    </row>
    <row r="25" spans="1:26" x14ac:dyDescent="0.25">
      <c r="A25" s="2"/>
      <c r="B25" s="2"/>
      <c r="C25" s="2"/>
      <c r="D25" s="2"/>
      <c r="E25" s="2"/>
      <c r="F25" s="2"/>
      <c r="G25" s="2"/>
      <c r="H25" s="2"/>
      <c r="L25" s="2"/>
      <c r="M25" s="2"/>
      <c r="N25" s="2"/>
      <c r="O25" s="2"/>
      <c r="P25" s="2"/>
      <c r="Q25" s="2"/>
      <c r="R25" s="2"/>
      <c r="S25" s="2"/>
      <c r="T25" s="2"/>
      <c r="U25" s="2"/>
      <c r="V25" s="2"/>
      <c r="W25" s="2"/>
      <c r="X25" s="2"/>
      <c r="Y25" s="2"/>
      <c r="Z25" s="2"/>
    </row>
    <row r="26" spans="1:26" x14ac:dyDescent="0.25">
      <c r="A26" s="2"/>
      <c r="B26" s="2"/>
      <c r="C26" s="2"/>
      <c r="D26" s="2"/>
      <c r="E26" s="2"/>
      <c r="F26" s="2"/>
      <c r="G26" s="2"/>
      <c r="H26" s="2"/>
      <c r="L26" s="2"/>
      <c r="M26" s="2"/>
      <c r="N26" s="2"/>
      <c r="O26" s="2"/>
      <c r="P26" s="2"/>
      <c r="Q26" s="2"/>
      <c r="R26" s="2"/>
      <c r="S26" s="2"/>
      <c r="T26" s="2"/>
      <c r="U26" s="2"/>
      <c r="V26" s="2"/>
      <c r="W26" s="2"/>
      <c r="X26" s="2"/>
      <c r="Y26" s="2"/>
      <c r="Z26" s="2"/>
    </row>
    <row r="27" spans="1:26" x14ac:dyDescent="0.25">
      <c r="A27" s="2"/>
      <c r="B27" s="2"/>
      <c r="C27" s="2"/>
      <c r="D27" s="2"/>
      <c r="E27" s="2"/>
      <c r="F27" s="2"/>
      <c r="G27" s="2"/>
      <c r="H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row>
    <row r="992" spans="1:26" x14ac:dyDescent="0.25">
      <c r="A992" s="2"/>
      <c r="I992" s="2"/>
      <c r="J992" s="2"/>
      <c r="K992" s="2"/>
      <c r="L992" s="2"/>
      <c r="M992" s="2"/>
      <c r="N992" s="2"/>
      <c r="O992" s="2"/>
      <c r="P992" s="2"/>
      <c r="Q992" s="2"/>
      <c r="R992" s="2"/>
      <c r="S992" s="2"/>
      <c r="T992" s="2"/>
    </row>
    <row r="993" spans="1:20" x14ac:dyDescent="0.25">
      <c r="A993" s="2"/>
      <c r="I993" s="2"/>
      <c r="J993" s="2"/>
      <c r="K993" s="2"/>
      <c r="L993" s="2"/>
      <c r="M993" s="2"/>
      <c r="N993" s="2"/>
      <c r="O993" s="2"/>
      <c r="P993" s="2"/>
      <c r="Q993" s="2"/>
      <c r="R993" s="2"/>
      <c r="S993" s="2"/>
      <c r="T993" s="2"/>
    </row>
    <row r="994" spans="1:20" x14ac:dyDescent="0.25">
      <c r="A994" s="2"/>
      <c r="I994" s="2"/>
      <c r="J994" s="2"/>
      <c r="K994" s="2"/>
      <c r="L994" s="2"/>
      <c r="M994" s="2"/>
      <c r="N994" s="2"/>
      <c r="O994" s="2"/>
      <c r="P994" s="2"/>
      <c r="Q994" s="2"/>
      <c r="R994" s="2"/>
      <c r="S994" s="2"/>
      <c r="T994" s="2"/>
    </row>
    <row r="995" spans="1:20" x14ac:dyDescent="0.25">
      <c r="A995" s="2"/>
      <c r="I995" s="2"/>
      <c r="J995" s="2"/>
      <c r="K995" s="2"/>
      <c r="L995" s="2"/>
      <c r="M995" s="2"/>
      <c r="N995" s="2"/>
      <c r="O995" s="2"/>
      <c r="P995" s="2"/>
      <c r="Q995" s="2"/>
      <c r="R995" s="2"/>
      <c r="S995" s="2"/>
      <c r="T995" s="2"/>
    </row>
  </sheetData>
  <mergeCells count="6">
    <mergeCell ref="J1:S2"/>
    <mergeCell ref="J4:J6"/>
    <mergeCell ref="J7:J9"/>
    <mergeCell ref="J10:J12"/>
    <mergeCell ref="AF2:AL3"/>
    <mergeCell ref="U2:AD3"/>
  </mergeCells>
  <conditionalFormatting sqref="F2:F10">
    <cfRule type="cellIs" dxfId="3" priority="4" operator="lessThan">
      <formula>0</formula>
    </cfRule>
  </conditionalFormatting>
  <conditionalFormatting sqref="H2:H10">
    <cfRule type="cellIs" dxfId="2" priority="5" operator="lessThan">
      <formula>0</formula>
    </cfRule>
  </conditionalFormatting>
  <conditionalFormatting sqref="L4:N12">
    <cfRule type="cellIs" dxfId="1" priority="3" operator="lessThan">
      <formula>0</formula>
    </cfRule>
  </conditionalFormatting>
  <conditionalFormatting sqref="AA5:AC13">
    <cfRule type="cellIs" dxfId="0" priority="1" operator="lessThan">
      <formula>0</formula>
    </cfRule>
  </conditionalFormatting>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 profit</vt:lpstr>
      <vt:lpstr> investment</vt:lpstr>
      <vt:lpstr>Portfolio dashboard</vt:lpstr>
      <vt:lpstr>return</vt:lpstr>
      <vt:lpstr>net profit</vt:lpstr>
      <vt:lpstr>comapanies</vt:lpstr>
      <vt:lpstr>Portfolio</vt:lpstr>
      <vt:lpstr>Portfoliotable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Ittika Paliwal</dc:creator>
  <cp:lastModifiedBy>sanket bagade</cp:lastModifiedBy>
  <dcterms:created xsi:type="dcterms:W3CDTF">2023-04-11T16:22:46Z</dcterms:created>
  <dcterms:modified xsi:type="dcterms:W3CDTF">2024-02-22T10:08:46Z</dcterms:modified>
</cp:coreProperties>
</file>