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 firstSheet="5" activeTab="7"/>
  </bookViews>
  <sheets>
    <sheet name="General Conditions" sheetId="8" r:id="rId1"/>
    <sheet name="Production Plan  Details" sheetId="5" r:id="rId2"/>
    <sheet name="Input Angle Price" sheetId="4" r:id="rId3"/>
    <sheet name="Conversion Cost" sheetId="9" r:id="rId4"/>
    <sheet name="Outbound Logistic Price" sheetId="6" r:id="rId5"/>
    <sheet name="CSTVAT" sheetId="7" r:id="rId6"/>
    <sheet name="Optimized Production Plan" sheetId="10" r:id="rId7"/>
    <sheet name="Costs &amp; Constraints (Back-end)" sheetId="11" r:id="rId8"/>
  </sheets>
  <definedNames>
    <definedName name="coin_cuttype" localSheetId="7" hidden="1">1</definedName>
    <definedName name="coin_dualtol" localSheetId="7" hidden="1">0.0000001</definedName>
    <definedName name="coin_heurs" localSheetId="7" hidden="1">1</definedName>
    <definedName name="coin_integerpresolve" localSheetId="7" hidden="1">1</definedName>
    <definedName name="coin_presolve1" localSheetId="7" hidden="1">1</definedName>
    <definedName name="coin_primaltol" localSheetId="7" hidden="1">0.0000001</definedName>
    <definedName name="grb_bariter" localSheetId="7" hidden="1">1E+100</definedName>
    <definedName name="grb_bartol" localSheetId="7" hidden="1">0.00000001</definedName>
    <definedName name="grb_crossover" localSheetId="7" hidden="1">-1</definedName>
    <definedName name="grb_cutoff" localSheetId="7" hidden="1">1E+100</definedName>
    <definedName name="grb_cuts" localSheetId="7" hidden="1">-1</definedName>
    <definedName name="grb_focus" localSheetId="7" hidden="1">0</definedName>
    <definedName name="grb_heur" localSheetId="7" hidden="1">0.05</definedName>
    <definedName name="grb_infeas" localSheetId="7" hidden="1">0.000001</definedName>
    <definedName name="grb_inttol" localSheetId="7" hidden="1">0.00001</definedName>
    <definedName name="grb_method" localSheetId="7" hidden="1">1</definedName>
    <definedName name="grb_nodefilestart" localSheetId="7" hidden="1">1E+100</definedName>
    <definedName name="grb_optimal" localSheetId="7" hidden="1">0.000001</definedName>
    <definedName name="grb_order" localSheetId="7" hidden="1">-1</definedName>
    <definedName name="grb_presolve" localSheetId="7" hidden="1">-1</definedName>
    <definedName name="grb_pricing" localSheetId="7" hidden="1">-1</definedName>
    <definedName name="grb_psdtol" localSheetId="7" hidden="1">0.000001</definedName>
    <definedName name="grb_relmip" localSheetId="7" hidden="1">0.0001</definedName>
    <definedName name="grb_submip" localSheetId="7" hidden="1">500</definedName>
    <definedName name="grb_symmetry" localSheetId="7" hidden="1">-1</definedName>
    <definedName name="grb_threads" localSheetId="7" hidden="1">0</definedName>
    <definedName name="grb_var" localSheetId="7" hidden="1">-1</definedName>
    <definedName name="gurobi_qp" localSheetId="7" hidden="1">2</definedName>
    <definedName name="KNITROeng_Algorithm" localSheetId="7" hidden="1">1</definedName>
    <definedName name="KNITROeng_HessDeriv" localSheetId="7" hidden="1">1</definedName>
    <definedName name="KNITROeng_LinearCon" localSheetId="7" hidden="1">0</definedName>
    <definedName name="KNITROeng_LinearObj" localSheetId="7" hidden="1">0</definedName>
    <definedName name="KNITROeng_mip_abstol" localSheetId="7" hidden="1">0.000001</definedName>
    <definedName name="KNITROeng_mip_alg" localSheetId="7" hidden="1">0</definedName>
    <definedName name="KNITROeng_mip_br" localSheetId="7" hidden="1">0</definedName>
    <definedName name="KNITROeng_mip_inttol" localSheetId="7" hidden="1">0.00000001</definedName>
    <definedName name="KNITROeng_mip_reltol" localSheetId="7" hidden="1">0.000001</definedName>
    <definedName name="KNITROeng_mip_sel" localSheetId="7" hidden="1">0</definedName>
    <definedName name="KNITROeng_RelaxBounds" localSheetId="7" hidden="1">2</definedName>
    <definedName name="LSGRGeng_RelaxBounds" localSheetId="7" hidden="1">0</definedName>
    <definedName name="optqeng_autostop" localSheetId="7" hidden="1">0</definedName>
    <definedName name="optqeng_boundfreq" localSheetId="7" hidden="1">0.5</definedName>
    <definedName name="optqeng_checkdup" localSheetId="7" hidden="1">1</definedName>
    <definedName name="optqeng_fixedseed" localSheetId="7" hidden="1">1</definedName>
    <definedName name="optqeng_iters" localSheetId="7" hidden="1">100</definedName>
    <definedName name="optqeng_numsol" localSheetId="7" hidden="1">1</definedName>
    <definedName name="optqeng_objpre" localSheetId="7" hidden="1">0.0001</definedName>
    <definedName name="optqeng_rndseed" localSheetId="7" hidden="1">999</definedName>
    <definedName name="optqeng_varpre" localSheetId="7" hidden="1">0.0001</definedName>
    <definedName name="solver_acc" localSheetId="7" hidden="1">0.001</definedName>
    <definedName name="solver_adj" localSheetId="7" hidden="1">'Costs &amp; Constraints (Back-end)'!$AJ$4:$AL$483</definedName>
    <definedName name="solver_adj_ob" localSheetId="7" hidden="1">1</definedName>
    <definedName name="solver_ars" localSheetId="7" hidden="1">1</definedName>
    <definedName name="solver_bigm" localSheetId="7" hidden="1">1000000</definedName>
    <definedName name="solver_bnd" localSheetId="7" hidden="1">1</definedName>
    <definedName name="solver_cha" localSheetId="7" hidden="1">0</definedName>
    <definedName name="solver_chc1" localSheetId="7" hidden="1">0</definedName>
    <definedName name="solver_chc2" localSheetId="7" hidden="1">0</definedName>
    <definedName name="solver_chc3" localSheetId="7" hidden="1">0</definedName>
    <definedName name="solver_chc4" localSheetId="7" hidden="1">0</definedName>
    <definedName name="solver_chc5" localSheetId="7" hidden="1">0</definedName>
    <definedName name="solver_chn" localSheetId="7" hidden="1">4</definedName>
    <definedName name="solver_chp1" localSheetId="7" hidden="1">0</definedName>
    <definedName name="solver_chp2" localSheetId="7" hidden="1">0</definedName>
    <definedName name="solver_chp3" localSheetId="7" hidden="1">0</definedName>
    <definedName name="solver_chp4" localSheetId="7" hidden="1">0</definedName>
    <definedName name="solver_chp5" localSheetId="7" hidden="1">0</definedName>
    <definedName name="solver_cht" localSheetId="7" hidden="1">0</definedName>
    <definedName name="solver_cir1" localSheetId="7" hidden="1">1</definedName>
    <definedName name="solver_cir2" localSheetId="7" hidden="1">1</definedName>
    <definedName name="solver_cir3" localSheetId="7" hidden="1">1</definedName>
    <definedName name="solver_cir4" localSheetId="7" hidden="1">1</definedName>
    <definedName name="solver_cir5" localSheetId="7" hidden="1">1</definedName>
    <definedName name="solver_con" localSheetId="7" hidden="1">" "</definedName>
    <definedName name="solver_con1" localSheetId="7" hidden="1">" "</definedName>
    <definedName name="solver_con2" localSheetId="7" hidden="1">" "</definedName>
    <definedName name="solver_con3" localSheetId="7" hidden="1">" "</definedName>
    <definedName name="solver_con4" localSheetId="7" hidden="1">" "</definedName>
    <definedName name="solver_con5" localSheetId="7" hidden="1">" "</definedName>
    <definedName name="solver_cvg" localSheetId="7" hidden="1">0.0001</definedName>
    <definedName name="solver_dia" localSheetId="7" hidden="1">5</definedName>
    <definedName name="solver_dimcalc" localSheetId="7" hidden="1">0</definedName>
    <definedName name="solver_drv" localSheetId="7" hidden="1">1</definedName>
    <definedName name="solver_eng" localSheetId="7" hidden="1">0</definedName>
    <definedName name="solver_est" localSheetId="7" hidden="1">1</definedName>
    <definedName name="solver_glb" localSheetId="7" hidden="1">-1E+30</definedName>
    <definedName name="solver_gub" localSheetId="7" hidden="1">1E+30</definedName>
    <definedName name="solver_iao" localSheetId="7" hidden="1">0</definedName>
    <definedName name="solver_inc" localSheetId="7" hidden="1">0</definedName>
    <definedName name="solver_int" localSheetId="7" hidden="1">1</definedName>
    <definedName name="solver_irs" localSheetId="7" hidden="1">0</definedName>
    <definedName name="solver_ism" localSheetId="7" hidden="1">0</definedName>
    <definedName name="solver_itr" localSheetId="7" hidden="1">10000</definedName>
    <definedName name="solver_kiv" localSheetId="7" hidden="1">2E+30</definedName>
    <definedName name="solver_lhs_ob1" localSheetId="7" hidden="1">0</definedName>
    <definedName name="solver_lhs_ob2" localSheetId="7" hidden="1">0</definedName>
    <definedName name="solver_lhs_ob3" localSheetId="7" hidden="1">0</definedName>
    <definedName name="solver_lhs_ob4" localSheetId="7" hidden="1">0</definedName>
    <definedName name="solver_lhs_ob5" localSheetId="7" hidden="1">0</definedName>
    <definedName name="solver_lhs1" localSheetId="7" hidden="1">'Costs &amp; Constraints (Back-end)'!$AJ$484:$AL$484</definedName>
    <definedName name="solver_lhs2" localSheetId="7" hidden="1">'Costs &amp; Constraints (Back-end)'!$AJ$4:$AL$483</definedName>
    <definedName name="solver_lhs3" localSheetId="7" hidden="1">'Costs &amp; Constraints (Back-end)'!$AN$4:$AN$483</definedName>
    <definedName name="solver_lhs4" localSheetId="7" hidden="1">'Costs &amp; Constraints (Back-end)'!$X$3:$X$482</definedName>
    <definedName name="solver_lhs5" localSheetId="7" hidden="1">'Costs &amp; Constraints (Back-end)'!$X$3:$X$482</definedName>
    <definedName name="solver_lin" localSheetId="7" hidden="1">2</definedName>
    <definedName name="solver_log" localSheetId="7" hidden="1">1</definedName>
    <definedName name="solver_lpp" localSheetId="7" hidden="1">0</definedName>
    <definedName name="solver_lpt" localSheetId="7" hidden="1">0</definedName>
    <definedName name="solver_lva" localSheetId="7" hidden="1">0</definedName>
    <definedName name="solver_mda" localSheetId="7" hidden="1">4</definedName>
    <definedName name="solver_met" localSheetId="7" hidden="1">1</definedName>
    <definedName name="solver_mip" localSheetId="7" hidden="1">2147483647</definedName>
    <definedName name="solver_mni" localSheetId="7" hidden="1">30</definedName>
    <definedName name="solver_mod" localSheetId="7" hidden="1">3</definedName>
    <definedName name="solver_msl" localSheetId="7" hidden="1">0</definedName>
    <definedName name="solver_neg" localSheetId="7" hidden="1">2</definedName>
    <definedName name="solver_nod" localSheetId="7" hidden="1">2147483647</definedName>
    <definedName name="solver_nopt" localSheetId="7" hidden="1">1</definedName>
    <definedName name="solver_nsopt" localSheetId="7" hidden="1">-1</definedName>
    <definedName name="solver_ntr" localSheetId="7" hidden="1">2</definedName>
    <definedName name="solver_ntri" hidden="1">1000</definedName>
    <definedName name="solver_num" localSheetId="7" hidden="1">4</definedName>
    <definedName name="solver_nwt" localSheetId="7" hidden="1">1</definedName>
    <definedName name="solver_obc" localSheetId="7" hidden="1">0</definedName>
    <definedName name="solver_obp" localSheetId="7" hidden="1">0</definedName>
    <definedName name="solver_opt" localSheetId="7" hidden="1">'Costs &amp; Constraints (Back-end)'!$L$10</definedName>
    <definedName name="solver_opt_ob" localSheetId="7" hidden="1">1</definedName>
    <definedName name="solver_pre" localSheetId="7" hidden="1">0.000001</definedName>
    <definedName name="solver_psi" localSheetId="7" hidden="1">0</definedName>
    <definedName name="solver_rbv" localSheetId="7" hidden="1">1</definedName>
    <definedName name="solver_rdp" localSheetId="7" hidden="1">0</definedName>
    <definedName name="solver_reco1" localSheetId="7" hidden="1">0</definedName>
    <definedName name="solver_reco2" localSheetId="7" hidden="1">0</definedName>
    <definedName name="solver_reco3" localSheetId="7" hidden="1">0</definedName>
    <definedName name="solver_reco4" localSheetId="7" hidden="1">0</definedName>
    <definedName name="solver_reco5" localSheetId="7" hidden="1">0</definedName>
    <definedName name="solver_rel1" localSheetId="7" hidden="1">1</definedName>
    <definedName name="solver_rel2" localSheetId="7" hidden="1">3</definedName>
    <definedName name="solver_rel3" localSheetId="7" hidden="1">2</definedName>
    <definedName name="solver_rel4" localSheetId="7" hidden="1">2</definedName>
    <definedName name="solver_rel5" localSheetId="7" hidden="1">2</definedName>
    <definedName name="solver_rep" localSheetId="7" hidden="1">2</definedName>
    <definedName name="solver_res" localSheetId="7" hidden="1">0.05</definedName>
    <definedName name="solver_rhs1" localSheetId="7" hidden="1">'Costs &amp; Constraints (Back-end)'!$AD$5:$AF$5</definedName>
    <definedName name="solver_rhs2" localSheetId="7" hidden="1">0</definedName>
    <definedName name="solver_rhs3" localSheetId="7" hidden="1">'Costs &amp; Constraints (Back-end)'!$AM$4:$AM$483</definedName>
    <definedName name="solver_rhs4" localSheetId="7" hidden="1">1</definedName>
    <definedName name="solver_rhs5" localSheetId="7" hidden="1">1</definedName>
    <definedName name="solver_rlx" localSheetId="7" hidden="1">0</definedName>
    <definedName name="solver_rsd" localSheetId="7" hidden="1">0</definedName>
    <definedName name="solver_rsmp" hidden="1">2</definedName>
    <definedName name="solver_rtr" localSheetId="7" hidden="1">0</definedName>
    <definedName name="solver_rxc1" localSheetId="7" hidden="1">1</definedName>
    <definedName name="solver_rxc2" localSheetId="7" hidden="1">1</definedName>
    <definedName name="solver_rxc3" localSheetId="7" hidden="1">1</definedName>
    <definedName name="solver_rxc4" localSheetId="7" hidden="1">1</definedName>
    <definedName name="solver_rxc5" localSheetId="7" hidden="1">1</definedName>
    <definedName name="solver_rxv" localSheetId="7" hidden="1">1</definedName>
    <definedName name="solver_scl" localSheetId="7" hidden="1">0</definedName>
    <definedName name="solver_seed" hidden="1">0</definedName>
    <definedName name="solver_sel" localSheetId="7" hidden="1">1</definedName>
    <definedName name="solver_sho" localSheetId="7" hidden="1">2</definedName>
    <definedName name="solver_slv" localSheetId="7" hidden="1">0</definedName>
    <definedName name="solver_slvu" localSheetId="7" hidden="1">0</definedName>
    <definedName name="solver_soc" localSheetId="7" hidden="1">0</definedName>
    <definedName name="solver_spid" localSheetId="7" hidden="1">" "</definedName>
    <definedName name="solver_srvr" localSheetId="7" hidden="1">" "</definedName>
    <definedName name="solver_ssz" localSheetId="7" hidden="1">0</definedName>
    <definedName name="solver_sta" localSheetId="7" hidden="1">0</definedName>
    <definedName name="solver_tim" localSheetId="7" hidden="1">10000</definedName>
    <definedName name="solver_tms" localSheetId="7" hidden="1">0</definedName>
    <definedName name="solver_tol" localSheetId="7" hidden="1">0.01</definedName>
    <definedName name="solver_typ" localSheetId="7" hidden="1">1</definedName>
    <definedName name="solver_ubigm" localSheetId="7" hidden="1">1000000</definedName>
    <definedName name="solver_umod" localSheetId="7" hidden="1">1</definedName>
    <definedName name="solver_urs" localSheetId="7" hidden="1">0</definedName>
    <definedName name="solver_userid" localSheetId="7" hidden="1">165854</definedName>
    <definedName name="solver_val" localSheetId="7" hidden="1">0</definedName>
    <definedName name="solver_var" localSheetId="7" hidden="1">" "</definedName>
    <definedName name="solver_ver" localSheetId="7" hidden="1">14</definedName>
    <definedName name="solver_vir" localSheetId="7" hidden="1">1</definedName>
    <definedName name="solver_vol" localSheetId="7" hidden="1">0</definedName>
    <definedName name="solver_vst" localSheetId="7" hidden="1">0</definedName>
  </definedNames>
  <calcPr calcId="124519"/>
</workbook>
</file>

<file path=xl/calcChain.xml><?xml version="1.0" encoding="utf-8"?>
<calcChain xmlns="http://schemas.openxmlformats.org/spreadsheetml/2006/main">
  <c r="H16" i="10"/>
  <c r="AN5" i="11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"/>
  <c r="M5" i="10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M108"/>
  <c r="N108"/>
  <c r="O108"/>
  <c r="M109"/>
  <c r="N109"/>
  <c r="O109"/>
  <c r="M110"/>
  <c r="N110"/>
  <c r="O110"/>
  <c r="M111"/>
  <c r="N111"/>
  <c r="O111"/>
  <c r="M112"/>
  <c r="N112"/>
  <c r="O112"/>
  <c r="M113"/>
  <c r="N113"/>
  <c r="O113"/>
  <c r="M114"/>
  <c r="N114"/>
  <c r="O114"/>
  <c r="M115"/>
  <c r="N115"/>
  <c r="O115"/>
  <c r="M116"/>
  <c r="N116"/>
  <c r="O116"/>
  <c r="M117"/>
  <c r="N117"/>
  <c r="O117"/>
  <c r="M118"/>
  <c r="N118"/>
  <c r="O118"/>
  <c r="M119"/>
  <c r="N119"/>
  <c r="O119"/>
  <c r="M120"/>
  <c r="N120"/>
  <c r="O120"/>
  <c r="M121"/>
  <c r="N121"/>
  <c r="O121"/>
  <c r="M122"/>
  <c r="N122"/>
  <c r="O122"/>
  <c r="M123"/>
  <c r="N123"/>
  <c r="O123"/>
  <c r="M124"/>
  <c r="N124"/>
  <c r="O124"/>
  <c r="M125"/>
  <c r="N125"/>
  <c r="O125"/>
  <c r="M126"/>
  <c r="N126"/>
  <c r="O126"/>
  <c r="M127"/>
  <c r="N127"/>
  <c r="O127"/>
  <c r="M128"/>
  <c r="N128"/>
  <c r="O128"/>
  <c r="M129"/>
  <c r="N129"/>
  <c r="O129"/>
  <c r="M130"/>
  <c r="N130"/>
  <c r="O130"/>
  <c r="M131"/>
  <c r="N131"/>
  <c r="O131"/>
  <c r="M132"/>
  <c r="N132"/>
  <c r="O132"/>
  <c r="M133"/>
  <c r="N133"/>
  <c r="O133"/>
  <c r="M134"/>
  <c r="N134"/>
  <c r="O134"/>
  <c r="M135"/>
  <c r="N135"/>
  <c r="O135"/>
  <c r="M136"/>
  <c r="N136"/>
  <c r="O136"/>
  <c r="M137"/>
  <c r="N137"/>
  <c r="O137"/>
  <c r="M138"/>
  <c r="N138"/>
  <c r="O138"/>
  <c r="M139"/>
  <c r="N139"/>
  <c r="O139"/>
  <c r="M140"/>
  <c r="N140"/>
  <c r="O140"/>
  <c r="M141"/>
  <c r="N141"/>
  <c r="O141"/>
  <c r="M142"/>
  <c r="N142"/>
  <c r="O142"/>
  <c r="M143"/>
  <c r="N143"/>
  <c r="O143"/>
  <c r="M144"/>
  <c r="N144"/>
  <c r="O144"/>
  <c r="M145"/>
  <c r="N145"/>
  <c r="O145"/>
  <c r="M146"/>
  <c r="N146"/>
  <c r="O146"/>
  <c r="M147"/>
  <c r="N147"/>
  <c r="O147"/>
  <c r="M148"/>
  <c r="N148"/>
  <c r="O148"/>
  <c r="M149"/>
  <c r="N149"/>
  <c r="O149"/>
  <c r="M150"/>
  <c r="N150"/>
  <c r="O150"/>
  <c r="M151"/>
  <c r="N151"/>
  <c r="O151"/>
  <c r="M152"/>
  <c r="N152"/>
  <c r="O152"/>
  <c r="M153"/>
  <c r="N153"/>
  <c r="O153"/>
  <c r="M154"/>
  <c r="N154"/>
  <c r="O154"/>
  <c r="M155"/>
  <c r="N155"/>
  <c r="O155"/>
  <c r="M156"/>
  <c r="N156"/>
  <c r="O156"/>
  <c r="M157"/>
  <c r="N157"/>
  <c r="O157"/>
  <c r="M158"/>
  <c r="N158"/>
  <c r="O158"/>
  <c r="M159"/>
  <c r="N159"/>
  <c r="O159"/>
  <c r="M160"/>
  <c r="N160"/>
  <c r="O160"/>
  <c r="M161"/>
  <c r="N161"/>
  <c r="O161"/>
  <c r="M162"/>
  <c r="N162"/>
  <c r="O162"/>
  <c r="M163"/>
  <c r="N163"/>
  <c r="O163"/>
  <c r="M164"/>
  <c r="N164"/>
  <c r="O164"/>
  <c r="M165"/>
  <c r="N165"/>
  <c r="O165"/>
  <c r="M166"/>
  <c r="N166"/>
  <c r="O166"/>
  <c r="M167"/>
  <c r="N167"/>
  <c r="O167"/>
  <c r="M168"/>
  <c r="N168"/>
  <c r="O168"/>
  <c r="M169"/>
  <c r="N169"/>
  <c r="O169"/>
  <c r="M170"/>
  <c r="N170"/>
  <c r="O170"/>
  <c r="M171"/>
  <c r="N171"/>
  <c r="O171"/>
  <c r="M172"/>
  <c r="N172"/>
  <c r="O172"/>
  <c r="M173"/>
  <c r="N173"/>
  <c r="O173"/>
  <c r="M174"/>
  <c r="N174"/>
  <c r="O174"/>
  <c r="M175"/>
  <c r="N175"/>
  <c r="O175"/>
  <c r="M176"/>
  <c r="N176"/>
  <c r="O176"/>
  <c r="M177"/>
  <c r="N177"/>
  <c r="O177"/>
  <c r="M178"/>
  <c r="N178"/>
  <c r="O178"/>
  <c r="M179"/>
  <c r="N179"/>
  <c r="O179"/>
  <c r="M180"/>
  <c r="N180"/>
  <c r="O180"/>
  <c r="M181"/>
  <c r="N181"/>
  <c r="O181"/>
  <c r="M182"/>
  <c r="N182"/>
  <c r="O182"/>
  <c r="M183"/>
  <c r="N183"/>
  <c r="O183"/>
  <c r="M184"/>
  <c r="N184"/>
  <c r="O184"/>
  <c r="M185"/>
  <c r="N185"/>
  <c r="O185"/>
  <c r="M186"/>
  <c r="N186"/>
  <c r="O186"/>
  <c r="M187"/>
  <c r="N187"/>
  <c r="O187"/>
  <c r="M188"/>
  <c r="N188"/>
  <c r="O188"/>
  <c r="M189"/>
  <c r="N189"/>
  <c r="O189"/>
  <c r="M190"/>
  <c r="N190"/>
  <c r="O190"/>
  <c r="M191"/>
  <c r="N191"/>
  <c r="O191"/>
  <c r="M192"/>
  <c r="N192"/>
  <c r="O192"/>
  <c r="M193"/>
  <c r="N193"/>
  <c r="O193"/>
  <c r="M194"/>
  <c r="N194"/>
  <c r="O194"/>
  <c r="M195"/>
  <c r="N195"/>
  <c r="O195"/>
  <c r="M196"/>
  <c r="N196"/>
  <c r="O196"/>
  <c r="M197"/>
  <c r="N197"/>
  <c r="O197"/>
  <c r="M198"/>
  <c r="N198"/>
  <c r="O198"/>
  <c r="M199"/>
  <c r="N199"/>
  <c r="O199"/>
  <c r="M200"/>
  <c r="N200"/>
  <c r="O200"/>
  <c r="M201"/>
  <c r="N201"/>
  <c r="O201"/>
  <c r="M202"/>
  <c r="N202"/>
  <c r="O202"/>
  <c r="M203"/>
  <c r="N203"/>
  <c r="O203"/>
  <c r="M204"/>
  <c r="N204"/>
  <c r="O204"/>
  <c r="M205"/>
  <c r="N205"/>
  <c r="O205"/>
  <c r="M206"/>
  <c r="N206"/>
  <c r="O206"/>
  <c r="M207"/>
  <c r="N207"/>
  <c r="O207"/>
  <c r="M208"/>
  <c r="N208"/>
  <c r="O208"/>
  <c r="M209"/>
  <c r="N209"/>
  <c r="O209"/>
  <c r="M210"/>
  <c r="N210"/>
  <c r="O210"/>
  <c r="M211"/>
  <c r="N211"/>
  <c r="O211"/>
  <c r="M212"/>
  <c r="N212"/>
  <c r="O212"/>
  <c r="M213"/>
  <c r="N213"/>
  <c r="O213"/>
  <c r="M214"/>
  <c r="N214"/>
  <c r="O214"/>
  <c r="M215"/>
  <c r="N215"/>
  <c r="O215"/>
  <c r="M216"/>
  <c r="N216"/>
  <c r="O216"/>
  <c r="M217"/>
  <c r="N217"/>
  <c r="O217"/>
  <c r="M218"/>
  <c r="N218"/>
  <c r="O218"/>
  <c r="M219"/>
  <c r="N219"/>
  <c r="O219"/>
  <c r="M220"/>
  <c r="N220"/>
  <c r="O220"/>
  <c r="M221"/>
  <c r="N221"/>
  <c r="O221"/>
  <c r="M222"/>
  <c r="N222"/>
  <c r="O222"/>
  <c r="M223"/>
  <c r="N223"/>
  <c r="O223"/>
  <c r="M224"/>
  <c r="N224"/>
  <c r="O224"/>
  <c r="M225"/>
  <c r="N225"/>
  <c r="O225"/>
  <c r="M226"/>
  <c r="N226"/>
  <c r="O226"/>
  <c r="M227"/>
  <c r="N227"/>
  <c r="O227"/>
  <c r="M228"/>
  <c r="N228"/>
  <c r="O228"/>
  <c r="M229"/>
  <c r="N229"/>
  <c r="O229"/>
  <c r="M230"/>
  <c r="N230"/>
  <c r="O230"/>
  <c r="M231"/>
  <c r="N231"/>
  <c r="O231"/>
  <c r="M232"/>
  <c r="N232"/>
  <c r="O232"/>
  <c r="M233"/>
  <c r="N233"/>
  <c r="O233"/>
  <c r="M234"/>
  <c r="N234"/>
  <c r="O234"/>
  <c r="M235"/>
  <c r="N235"/>
  <c r="O235"/>
  <c r="M236"/>
  <c r="N236"/>
  <c r="O236"/>
  <c r="M237"/>
  <c r="N237"/>
  <c r="O237"/>
  <c r="M238"/>
  <c r="N238"/>
  <c r="O238"/>
  <c r="M239"/>
  <c r="N239"/>
  <c r="O239"/>
  <c r="M240"/>
  <c r="N240"/>
  <c r="O240"/>
  <c r="M241"/>
  <c r="N241"/>
  <c r="O241"/>
  <c r="M242"/>
  <c r="N242"/>
  <c r="O242"/>
  <c r="M243"/>
  <c r="N243"/>
  <c r="O243"/>
  <c r="M244"/>
  <c r="N244"/>
  <c r="O244"/>
  <c r="M245"/>
  <c r="N245"/>
  <c r="O245"/>
  <c r="M246"/>
  <c r="N246"/>
  <c r="O246"/>
  <c r="M247"/>
  <c r="N247"/>
  <c r="O247"/>
  <c r="M248"/>
  <c r="N248"/>
  <c r="O248"/>
  <c r="M249"/>
  <c r="N249"/>
  <c r="O249"/>
  <c r="M250"/>
  <c r="N250"/>
  <c r="O250"/>
  <c r="M251"/>
  <c r="N251"/>
  <c r="O251"/>
  <c r="M252"/>
  <c r="N252"/>
  <c r="O252"/>
  <c r="M253"/>
  <c r="N253"/>
  <c r="O253"/>
  <c r="M254"/>
  <c r="N254"/>
  <c r="O254"/>
  <c r="M255"/>
  <c r="N255"/>
  <c r="O255"/>
  <c r="M256"/>
  <c r="N256"/>
  <c r="O256"/>
  <c r="M257"/>
  <c r="N257"/>
  <c r="O257"/>
  <c r="M258"/>
  <c r="N258"/>
  <c r="O258"/>
  <c r="M259"/>
  <c r="N259"/>
  <c r="O259"/>
  <c r="M260"/>
  <c r="N260"/>
  <c r="O260"/>
  <c r="M261"/>
  <c r="N261"/>
  <c r="O261"/>
  <c r="M262"/>
  <c r="N262"/>
  <c r="O262"/>
  <c r="M263"/>
  <c r="N263"/>
  <c r="O263"/>
  <c r="M264"/>
  <c r="N264"/>
  <c r="O264"/>
  <c r="M265"/>
  <c r="N265"/>
  <c r="O265"/>
  <c r="M266"/>
  <c r="N266"/>
  <c r="O266"/>
  <c r="M267"/>
  <c r="N267"/>
  <c r="O267"/>
  <c r="M268"/>
  <c r="N268"/>
  <c r="O268"/>
  <c r="M269"/>
  <c r="N269"/>
  <c r="O269"/>
  <c r="M270"/>
  <c r="N270"/>
  <c r="O270"/>
  <c r="M271"/>
  <c r="N271"/>
  <c r="O271"/>
  <c r="M272"/>
  <c r="N272"/>
  <c r="O272"/>
  <c r="M273"/>
  <c r="N273"/>
  <c r="O273"/>
  <c r="M274"/>
  <c r="N274"/>
  <c r="O274"/>
  <c r="M275"/>
  <c r="N275"/>
  <c r="O275"/>
  <c r="M276"/>
  <c r="N276"/>
  <c r="O276"/>
  <c r="M277"/>
  <c r="N277"/>
  <c r="O277"/>
  <c r="M278"/>
  <c r="N278"/>
  <c r="O278"/>
  <c r="M279"/>
  <c r="N279"/>
  <c r="O279"/>
  <c r="M280"/>
  <c r="N280"/>
  <c r="O280"/>
  <c r="M281"/>
  <c r="N281"/>
  <c r="O281"/>
  <c r="M282"/>
  <c r="N282"/>
  <c r="O282"/>
  <c r="M283"/>
  <c r="N283"/>
  <c r="O283"/>
  <c r="M284"/>
  <c r="N284"/>
  <c r="O284"/>
  <c r="M285"/>
  <c r="N285"/>
  <c r="O285"/>
  <c r="M286"/>
  <c r="N286"/>
  <c r="O286"/>
  <c r="M287"/>
  <c r="N287"/>
  <c r="O287"/>
  <c r="M288"/>
  <c r="N288"/>
  <c r="O288"/>
  <c r="M289"/>
  <c r="N289"/>
  <c r="O289"/>
  <c r="M290"/>
  <c r="N290"/>
  <c r="O290"/>
  <c r="M291"/>
  <c r="N291"/>
  <c r="O291"/>
  <c r="M292"/>
  <c r="N292"/>
  <c r="O292"/>
  <c r="M293"/>
  <c r="N293"/>
  <c r="O293"/>
  <c r="M294"/>
  <c r="N294"/>
  <c r="O294"/>
  <c r="M295"/>
  <c r="N295"/>
  <c r="O295"/>
  <c r="M296"/>
  <c r="N296"/>
  <c r="O296"/>
  <c r="M297"/>
  <c r="N297"/>
  <c r="O297"/>
  <c r="M298"/>
  <c r="N298"/>
  <c r="O298"/>
  <c r="M299"/>
  <c r="N299"/>
  <c r="O299"/>
  <c r="M300"/>
  <c r="N300"/>
  <c r="O300"/>
  <c r="M301"/>
  <c r="N301"/>
  <c r="O301"/>
  <c r="M302"/>
  <c r="N302"/>
  <c r="O302"/>
  <c r="M303"/>
  <c r="N303"/>
  <c r="O303"/>
  <c r="M304"/>
  <c r="N304"/>
  <c r="O304"/>
  <c r="M305"/>
  <c r="N305"/>
  <c r="O305"/>
  <c r="M306"/>
  <c r="N306"/>
  <c r="O306"/>
  <c r="M307"/>
  <c r="N307"/>
  <c r="O307"/>
  <c r="M308"/>
  <c r="N308"/>
  <c r="O308"/>
  <c r="M309"/>
  <c r="N309"/>
  <c r="O309"/>
  <c r="M310"/>
  <c r="N310"/>
  <c r="O310"/>
  <c r="M311"/>
  <c r="N311"/>
  <c r="O311"/>
  <c r="M312"/>
  <c r="N312"/>
  <c r="O312"/>
  <c r="M313"/>
  <c r="N313"/>
  <c r="O313"/>
  <c r="M314"/>
  <c r="N314"/>
  <c r="O314"/>
  <c r="M315"/>
  <c r="N315"/>
  <c r="O315"/>
  <c r="M316"/>
  <c r="N316"/>
  <c r="O316"/>
  <c r="M317"/>
  <c r="N317"/>
  <c r="O317"/>
  <c r="M318"/>
  <c r="N318"/>
  <c r="O318"/>
  <c r="M319"/>
  <c r="N319"/>
  <c r="O319"/>
  <c r="M320"/>
  <c r="N320"/>
  <c r="O320"/>
  <c r="M321"/>
  <c r="N321"/>
  <c r="O321"/>
  <c r="M322"/>
  <c r="N322"/>
  <c r="O322"/>
  <c r="M323"/>
  <c r="N323"/>
  <c r="O323"/>
  <c r="M324"/>
  <c r="N324"/>
  <c r="O324"/>
  <c r="M325"/>
  <c r="N325"/>
  <c r="O325"/>
  <c r="M326"/>
  <c r="N326"/>
  <c r="O326"/>
  <c r="M327"/>
  <c r="N327"/>
  <c r="O327"/>
  <c r="M328"/>
  <c r="N328"/>
  <c r="O328"/>
  <c r="M329"/>
  <c r="N329"/>
  <c r="O329"/>
  <c r="M330"/>
  <c r="N330"/>
  <c r="O330"/>
  <c r="M331"/>
  <c r="N331"/>
  <c r="O331"/>
  <c r="M332"/>
  <c r="N332"/>
  <c r="O332"/>
  <c r="M333"/>
  <c r="N333"/>
  <c r="O333"/>
  <c r="M334"/>
  <c r="N334"/>
  <c r="O334"/>
  <c r="M335"/>
  <c r="N335"/>
  <c r="O335"/>
  <c r="M336"/>
  <c r="N336"/>
  <c r="O336"/>
  <c r="M337"/>
  <c r="N337"/>
  <c r="O337"/>
  <c r="M338"/>
  <c r="N338"/>
  <c r="O338"/>
  <c r="M339"/>
  <c r="N339"/>
  <c r="O339"/>
  <c r="M340"/>
  <c r="N340"/>
  <c r="O340"/>
  <c r="M341"/>
  <c r="N341"/>
  <c r="O341"/>
  <c r="M342"/>
  <c r="N342"/>
  <c r="O342"/>
  <c r="M343"/>
  <c r="N343"/>
  <c r="O343"/>
  <c r="M344"/>
  <c r="N344"/>
  <c r="O344"/>
  <c r="M345"/>
  <c r="N345"/>
  <c r="O345"/>
  <c r="M346"/>
  <c r="N346"/>
  <c r="O346"/>
  <c r="M347"/>
  <c r="N347"/>
  <c r="O347"/>
  <c r="M348"/>
  <c r="N348"/>
  <c r="O348"/>
  <c r="M349"/>
  <c r="N349"/>
  <c r="O349"/>
  <c r="M350"/>
  <c r="N350"/>
  <c r="O350"/>
  <c r="M351"/>
  <c r="N351"/>
  <c r="O351"/>
  <c r="M352"/>
  <c r="N352"/>
  <c r="O352"/>
  <c r="M353"/>
  <c r="N353"/>
  <c r="O353"/>
  <c r="M354"/>
  <c r="N354"/>
  <c r="O354"/>
  <c r="M355"/>
  <c r="N355"/>
  <c r="O355"/>
  <c r="M356"/>
  <c r="N356"/>
  <c r="O356"/>
  <c r="M357"/>
  <c r="N357"/>
  <c r="O357"/>
  <c r="M358"/>
  <c r="N358"/>
  <c r="O358"/>
  <c r="M359"/>
  <c r="N359"/>
  <c r="O359"/>
  <c r="M360"/>
  <c r="N360"/>
  <c r="O360"/>
  <c r="M361"/>
  <c r="N361"/>
  <c r="O361"/>
  <c r="M362"/>
  <c r="N362"/>
  <c r="O362"/>
  <c r="M363"/>
  <c r="N363"/>
  <c r="O363"/>
  <c r="M364"/>
  <c r="N364"/>
  <c r="O364"/>
  <c r="M365"/>
  <c r="N365"/>
  <c r="O365"/>
  <c r="M366"/>
  <c r="N366"/>
  <c r="O366"/>
  <c r="M367"/>
  <c r="N367"/>
  <c r="O367"/>
  <c r="M368"/>
  <c r="N368"/>
  <c r="O368"/>
  <c r="M369"/>
  <c r="N369"/>
  <c r="O369"/>
  <c r="M370"/>
  <c r="N370"/>
  <c r="O370"/>
  <c r="M371"/>
  <c r="N371"/>
  <c r="O371"/>
  <c r="M372"/>
  <c r="N372"/>
  <c r="O372"/>
  <c r="M373"/>
  <c r="N373"/>
  <c r="O373"/>
  <c r="M374"/>
  <c r="N374"/>
  <c r="O374"/>
  <c r="M375"/>
  <c r="N375"/>
  <c r="O375"/>
  <c r="M376"/>
  <c r="N376"/>
  <c r="O376"/>
  <c r="M377"/>
  <c r="N377"/>
  <c r="O377"/>
  <c r="M378"/>
  <c r="N378"/>
  <c r="O378"/>
  <c r="M379"/>
  <c r="N379"/>
  <c r="O379"/>
  <c r="M380"/>
  <c r="N380"/>
  <c r="O380"/>
  <c r="M381"/>
  <c r="N381"/>
  <c r="O381"/>
  <c r="M382"/>
  <c r="N382"/>
  <c r="O382"/>
  <c r="M383"/>
  <c r="N383"/>
  <c r="O383"/>
  <c r="M384"/>
  <c r="N384"/>
  <c r="O384"/>
  <c r="M385"/>
  <c r="N385"/>
  <c r="O385"/>
  <c r="M386"/>
  <c r="N386"/>
  <c r="O386"/>
  <c r="M387"/>
  <c r="N387"/>
  <c r="O387"/>
  <c r="M388"/>
  <c r="N388"/>
  <c r="O388"/>
  <c r="M389"/>
  <c r="N389"/>
  <c r="O389"/>
  <c r="M390"/>
  <c r="N390"/>
  <c r="O390"/>
  <c r="M391"/>
  <c r="N391"/>
  <c r="O391"/>
  <c r="M392"/>
  <c r="N392"/>
  <c r="O392"/>
  <c r="M393"/>
  <c r="N393"/>
  <c r="O393"/>
  <c r="M394"/>
  <c r="N394"/>
  <c r="O394"/>
  <c r="M395"/>
  <c r="N395"/>
  <c r="O395"/>
  <c r="M396"/>
  <c r="N396"/>
  <c r="O396"/>
  <c r="M397"/>
  <c r="N397"/>
  <c r="O397"/>
  <c r="M398"/>
  <c r="N398"/>
  <c r="O398"/>
  <c r="M399"/>
  <c r="N399"/>
  <c r="O399"/>
  <c r="M400"/>
  <c r="N400"/>
  <c r="O400"/>
  <c r="M401"/>
  <c r="N401"/>
  <c r="O401"/>
  <c r="M402"/>
  <c r="N402"/>
  <c r="O402"/>
  <c r="M403"/>
  <c r="N403"/>
  <c r="O403"/>
  <c r="M404"/>
  <c r="N404"/>
  <c r="O404"/>
  <c r="M405"/>
  <c r="N405"/>
  <c r="O405"/>
  <c r="M406"/>
  <c r="N406"/>
  <c r="O406"/>
  <c r="M407"/>
  <c r="N407"/>
  <c r="O407"/>
  <c r="M408"/>
  <c r="N408"/>
  <c r="O408"/>
  <c r="M409"/>
  <c r="N409"/>
  <c r="O409"/>
  <c r="M410"/>
  <c r="N410"/>
  <c r="O410"/>
  <c r="M411"/>
  <c r="N411"/>
  <c r="O411"/>
  <c r="M412"/>
  <c r="N412"/>
  <c r="O412"/>
  <c r="M413"/>
  <c r="N413"/>
  <c r="O413"/>
  <c r="M414"/>
  <c r="N414"/>
  <c r="O414"/>
  <c r="M415"/>
  <c r="N415"/>
  <c r="O415"/>
  <c r="M416"/>
  <c r="N416"/>
  <c r="O416"/>
  <c r="M417"/>
  <c r="N417"/>
  <c r="O417"/>
  <c r="M418"/>
  <c r="N418"/>
  <c r="O418"/>
  <c r="M419"/>
  <c r="N419"/>
  <c r="O419"/>
  <c r="M420"/>
  <c r="N420"/>
  <c r="O420"/>
  <c r="M421"/>
  <c r="N421"/>
  <c r="O421"/>
  <c r="M422"/>
  <c r="N422"/>
  <c r="O422"/>
  <c r="M423"/>
  <c r="N423"/>
  <c r="O423"/>
  <c r="M424"/>
  <c r="N424"/>
  <c r="O424"/>
  <c r="M425"/>
  <c r="N425"/>
  <c r="O425"/>
  <c r="M426"/>
  <c r="N426"/>
  <c r="O426"/>
  <c r="M427"/>
  <c r="N427"/>
  <c r="O427"/>
  <c r="M428"/>
  <c r="N428"/>
  <c r="O428"/>
  <c r="M429"/>
  <c r="N429"/>
  <c r="O429"/>
  <c r="M430"/>
  <c r="N430"/>
  <c r="O430"/>
  <c r="M431"/>
  <c r="N431"/>
  <c r="O431"/>
  <c r="M432"/>
  <c r="N432"/>
  <c r="O432"/>
  <c r="M433"/>
  <c r="N433"/>
  <c r="O433"/>
  <c r="M434"/>
  <c r="N434"/>
  <c r="O434"/>
  <c r="M435"/>
  <c r="N435"/>
  <c r="O435"/>
  <c r="M436"/>
  <c r="N436"/>
  <c r="O436"/>
  <c r="M437"/>
  <c r="N437"/>
  <c r="O437"/>
  <c r="M438"/>
  <c r="N438"/>
  <c r="O438"/>
  <c r="M439"/>
  <c r="N439"/>
  <c r="O439"/>
  <c r="M440"/>
  <c r="N440"/>
  <c r="O440"/>
  <c r="M441"/>
  <c r="N441"/>
  <c r="O441"/>
  <c r="M442"/>
  <c r="N442"/>
  <c r="O442"/>
  <c r="M443"/>
  <c r="N443"/>
  <c r="O443"/>
  <c r="M444"/>
  <c r="N444"/>
  <c r="O444"/>
  <c r="M445"/>
  <c r="N445"/>
  <c r="O445"/>
  <c r="M446"/>
  <c r="N446"/>
  <c r="O446"/>
  <c r="M447"/>
  <c r="N447"/>
  <c r="O447"/>
  <c r="M448"/>
  <c r="N448"/>
  <c r="O448"/>
  <c r="M449"/>
  <c r="N449"/>
  <c r="O449"/>
  <c r="M450"/>
  <c r="N450"/>
  <c r="O450"/>
  <c r="M451"/>
  <c r="N451"/>
  <c r="O451"/>
  <c r="M452"/>
  <c r="N452"/>
  <c r="O452"/>
  <c r="M453"/>
  <c r="N453"/>
  <c r="O453"/>
  <c r="M454"/>
  <c r="N454"/>
  <c r="O454"/>
  <c r="M455"/>
  <c r="N455"/>
  <c r="O455"/>
  <c r="M456"/>
  <c r="N456"/>
  <c r="O456"/>
  <c r="M457"/>
  <c r="N457"/>
  <c r="O457"/>
  <c r="M458"/>
  <c r="N458"/>
  <c r="O458"/>
  <c r="M459"/>
  <c r="N459"/>
  <c r="O459"/>
  <c r="M460"/>
  <c r="N460"/>
  <c r="O460"/>
  <c r="M461"/>
  <c r="N461"/>
  <c r="O461"/>
  <c r="M462"/>
  <c r="N462"/>
  <c r="O462"/>
  <c r="M463"/>
  <c r="N463"/>
  <c r="O463"/>
  <c r="M464"/>
  <c r="N464"/>
  <c r="O464"/>
  <c r="M465"/>
  <c r="N465"/>
  <c r="O465"/>
  <c r="M466"/>
  <c r="N466"/>
  <c r="O466"/>
  <c r="M467"/>
  <c r="N467"/>
  <c r="O467"/>
  <c r="M468"/>
  <c r="N468"/>
  <c r="O468"/>
  <c r="M469"/>
  <c r="N469"/>
  <c r="O469"/>
  <c r="M470"/>
  <c r="N470"/>
  <c r="O470"/>
  <c r="M471"/>
  <c r="N471"/>
  <c r="O471"/>
  <c r="M472"/>
  <c r="N472"/>
  <c r="O472"/>
  <c r="M473"/>
  <c r="N473"/>
  <c r="O473"/>
  <c r="M474"/>
  <c r="N474"/>
  <c r="O474"/>
  <c r="M475"/>
  <c r="N475"/>
  <c r="O475"/>
  <c r="M476"/>
  <c r="N476"/>
  <c r="O476"/>
  <c r="M477"/>
  <c r="N477"/>
  <c r="O477"/>
  <c r="M478"/>
  <c r="N478"/>
  <c r="O478"/>
  <c r="M479"/>
  <c r="N479"/>
  <c r="O479"/>
  <c r="M480"/>
  <c r="N480"/>
  <c r="O480"/>
  <c r="M481"/>
  <c r="N481"/>
  <c r="O481"/>
  <c r="M482"/>
  <c r="N482"/>
  <c r="O482"/>
  <c r="M483"/>
  <c r="N483"/>
  <c r="O483"/>
  <c r="O4"/>
  <c r="N4"/>
  <c r="M4"/>
  <c r="AL484" i="11"/>
  <c r="AK484"/>
  <c r="AJ484"/>
  <c r="AH17"/>
  <c r="U4"/>
  <c r="U5"/>
  <c r="U6"/>
  <c r="U7"/>
  <c r="U8"/>
  <c r="U9"/>
  <c r="U10"/>
  <c r="U11"/>
  <c r="U12"/>
  <c r="U13"/>
  <c r="U14"/>
  <c r="U15"/>
  <c r="U29"/>
  <c r="U30"/>
  <c r="U31"/>
  <c r="U32"/>
  <c r="U33"/>
  <c r="U34"/>
  <c r="U35"/>
  <c r="U36"/>
  <c r="U37"/>
  <c r="U38"/>
  <c r="U39"/>
  <c r="U121"/>
  <c r="U122"/>
  <c r="U123"/>
  <c r="U124"/>
  <c r="U125"/>
  <c r="U126"/>
  <c r="U127"/>
  <c r="U128"/>
  <c r="U129"/>
  <c r="U130"/>
  <c r="U131"/>
  <c r="U132"/>
  <c r="U133"/>
  <c r="U134"/>
  <c r="U13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3"/>
  <c r="N28"/>
  <c r="N27"/>
  <c r="U27" s="1"/>
  <c r="N26"/>
  <c r="U26" s="1"/>
  <c r="N25"/>
  <c r="U25" s="1"/>
  <c r="N24"/>
  <c r="N23"/>
  <c r="U23" s="1"/>
  <c r="N22"/>
  <c r="U22" s="1"/>
  <c r="N21"/>
  <c r="U21" s="1"/>
  <c r="N20"/>
  <c r="N19"/>
  <c r="U19" s="1"/>
  <c r="N18"/>
  <c r="N17"/>
  <c r="U17" s="1"/>
  <c r="N16"/>
  <c r="C3"/>
  <c r="I3" s="1"/>
  <c r="H4"/>
  <c r="H5"/>
  <c r="H6"/>
  <c r="H7"/>
  <c r="H8"/>
  <c r="H9"/>
  <c r="H10"/>
  <c r="H11"/>
  <c r="H12"/>
  <c r="H13"/>
  <c r="H14"/>
  <c r="H15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3"/>
  <c r="E3"/>
  <c r="C4"/>
  <c r="I4" s="1"/>
  <c r="C5"/>
  <c r="I5" s="1"/>
  <c r="C6"/>
  <c r="I6" s="1"/>
  <c r="C7"/>
  <c r="I7" s="1"/>
  <c r="C8"/>
  <c r="I8" s="1"/>
  <c r="C9"/>
  <c r="I9" s="1"/>
  <c r="C10"/>
  <c r="I10" s="1"/>
  <c r="C11"/>
  <c r="I11" s="1"/>
  <c r="C12"/>
  <c r="I12" s="1"/>
  <c r="C13"/>
  <c r="I13" s="1"/>
  <c r="C14"/>
  <c r="I14" s="1"/>
  <c r="C15"/>
  <c r="I15" s="1"/>
  <c r="C16"/>
  <c r="I16" s="1"/>
  <c r="C17"/>
  <c r="I17" s="1"/>
  <c r="C18"/>
  <c r="I18" s="1"/>
  <c r="C19"/>
  <c r="I19" s="1"/>
  <c r="C20"/>
  <c r="I20" s="1"/>
  <c r="C21"/>
  <c r="I21" s="1"/>
  <c r="C22"/>
  <c r="I22" s="1"/>
  <c r="C23"/>
  <c r="I23" s="1"/>
  <c r="C24"/>
  <c r="I24" s="1"/>
  <c r="C25"/>
  <c r="I25" s="1"/>
  <c r="C26"/>
  <c r="I26" s="1"/>
  <c r="C27"/>
  <c r="I27" s="1"/>
  <c r="C28"/>
  <c r="I28" s="1"/>
  <c r="C29"/>
  <c r="I29" s="1"/>
  <c r="C30"/>
  <c r="I30" s="1"/>
  <c r="C31"/>
  <c r="I31" s="1"/>
  <c r="C32"/>
  <c r="I32" s="1"/>
  <c r="C33"/>
  <c r="I33" s="1"/>
  <c r="C34"/>
  <c r="I34" s="1"/>
  <c r="C35"/>
  <c r="I35" s="1"/>
  <c r="C36"/>
  <c r="I36" s="1"/>
  <c r="C37"/>
  <c r="I37" s="1"/>
  <c r="C38"/>
  <c r="I38" s="1"/>
  <c r="C39"/>
  <c r="I39" s="1"/>
  <c r="C40"/>
  <c r="I40" s="1"/>
  <c r="C41"/>
  <c r="I41" s="1"/>
  <c r="C42"/>
  <c r="I42" s="1"/>
  <c r="C43"/>
  <c r="I43" s="1"/>
  <c r="C44"/>
  <c r="I44" s="1"/>
  <c r="C45"/>
  <c r="I45" s="1"/>
  <c r="C46"/>
  <c r="I46" s="1"/>
  <c r="C47"/>
  <c r="I47" s="1"/>
  <c r="C48"/>
  <c r="I48" s="1"/>
  <c r="C49"/>
  <c r="I49" s="1"/>
  <c r="C50"/>
  <c r="I50" s="1"/>
  <c r="C51"/>
  <c r="I51" s="1"/>
  <c r="C52"/>
  <c r="I52" s="1"/>
  <c r="C53"/>
  <c r="I53" s="1"/>
  <c r="C54"/>
  <c r="I54" s="1"/>
  <c r="C55"/>
  <c r="I55" s="1"/>
  <c r="C56"/>
  <c r="I56" s="1"/>
  <c r="C57"/>
  <c r="I57" s="1"/>
  <c r="C58"/>
  <c r="I58" s="1"/>
  <c r="C59"/>
  <c r="I59" s="1"/>
  <c r="C60"/>
  <c r="I60" s="1"/>
  <c r="C61"/>
  <c r="I61" s="1"/>
  <c r="C62"/>
  <c r="I62" s="1"/>
  <c r="C63"/>
  <c r="I63" s="1"/>
  <c r="C64"/>
  <c r="I64" s="1"/>
  <c r="C65"/>
  <c r="I65" s="1"/>
  <c r="C66"/>
  <c r="I66" s="1"/>
  <c r="C67"/>
  <c r="I67" s="1"/>
  <c r="C68"/>
  <c r="I68" s="1"/>
  <c r="C69"/>
  <c r="I69" s="1"/>
  <c r="C70"/>
  <c r="I70" s="1"/>
  <c r="C71"/>
  <c r="I71" s="1"/>
  <c r="C72"/>
  <c r="I72" s="1"/>
  <c r="C73"/>
  <c r="I73" s="1"/>
  <c r="C74"/>
  <c r="I74" s="1"/>
  <c r="C75"/>
  <c r="I75" s="1"/>
  <c r="C76"/>
  <c r="I76" s="1"/>
  <c r="C77"/>
  <c r="I77" s="1"/>
  <c r="C78"/>
  <c r="I78" s="1"/>
  <c r="C79"/>
  <c r="I79" s="1"/>
  <c r="C80"/>
  <c r="I80" s="1"/>
  <c r="C81"/>
  <c r="I81" s="1"/>
  <c r="C82"/>
  <c r="I82" s="1"/>
  <c r="C83"/>
  <c r="I83" s="1"/>
  <c r="C84"/>
  <c r="I84" s="1"/>
  <c r="C85"/>
  <c r="I85" s="1"/>
  <c r="C86"/>
  <c r="I86" s="1"/>
  <c r="C87"/>
  <c r="I87" s="1"/>
  <c r="C88"/>
  <c r="I88" s="1"/>
  <c r="C89"/>
  <c r="I89" s="1"/>
  <c r="C90"/>
  <c r="I90" s="1"/>
  <c r="C91"/>
  <c r="I91" s="1"/>
  <c r="C92"/>
  <c r="I92" s="1"/>
  <c r="C93"/>
  <c r="I93" s="1"/>
  <c r="C94"/>
  <c r="I94" s="1"/>
  <c r="C95"/>
  <c r="I95" s="1"/>
  <c r="C96"/>
  <c r="I96" s="1"/>
  <c r="C97"/>
  <c r="I97" s="1"/>
  <c r="C98"/>
  <c r="I98" s="1"/>
  <c r="C99"/>
  <c r="I99" s="1"/>
  <c r="C100"/>
  <c r="I100" s="1"/>
  <c r="C101"/>
  <c r="I101" s="1"/>
  <c r="C102"/>
  <c r="I102" s="1"/>
  <c r="C103"/>
  <c r="I103" s="1"/>
  <c r="C104"/>
  <c r="I104" s="1"/>
  <c r="C105"/>
  <c r="I105" s="1"/>
  <c r="C106"/>
  <c r="I106" s="1"/>
  <c r="C107"/>
  <c r="I107" s="1"/>
  <c r="C108"/>
  <c r="I108" s="1"/>
  <c r="C109"/>
  <c r="I109" s="1"/>
  <c r="C110"/>
  <c r="I110" s="1"/>
  <c r="C111"/>
  <c r="I111" s="1"/>
  <c r="C112"/>
  <c r="I112" s="1"/>
  <c r="C113"/>
  <c r="I113" s="1"/>
  <c r="C114"/>
  <c r="I114" s="1"/>
  <c r="C115"/>
  <c r="I115" s="1"/>
  <c r="C116"/>
  <c r="I116" s="1"/>
  <c r="C117"/>
  <c r="I117" s="1"/>
  <c r="C118"/>
  <c r="I118" s="1"/>
  <c r="C119"/>
  <c r="I119" s="1"/>
  <c r="C120"/>
  <c r="I120" s="1"/>
  <c r="C121"/>
  <c r="I121" s="1"/>
  <c r="C122"/>
  <c r="I122" s="1"/>
  <c r="C123"/>
  <c r="I123" s="1"/>
  <c r="C124"/>
  <c r="I124" s="1"/>
  <c r="C125"/>
  <c r="I125" s="1"/>
  <c r="C126"/>
  <c r="I126" s="1"/>
  <c r="C127"/>
  <c r="I127" s="1"/>
  <c r="C128"/>
  <c r="I128" s="1"/>
  <c r="C129"/>
  <c r="I129" s="1"/>
  <c r="C130"/>
  <c r="I130" s="1"/>
  <c r="C131"/>
  <c r="I131" s="1"/>
  <c r="C132"/>
  <c r="I132" s="1"/>
  <c r="C133"/>
  <c r="I133" s="1"/>
  <c r="C134"/>
  <c r="I134" s="1"/>
  <c r="C135"/>
  <c r="I135" s="1"/>
  <c r="C136"/>
  <c r="I136" s="1"/>
  <c r="C137"/>
  <c r="I137" s="1"/>
  <c r="C138"/>
  <c r="I138" s="1"/>
  <c r="C139"/>
  <c r="I139" s="1"/>
  <c r="C140"/>
  <c r="I140" s="1"/>
  <c r="C141"/>
  <c r="I141" s="1"/>
  <c r="C142"/>
  <c r="I142" s="1"/>
  <c r="C143"/>
  <c r="I143" s="1"/>
  <c r="C144"/>
  <c r="I144" s="1"/>
  <c r="C145"/>
  <c r="I145" s="1"/>
  <c r="C146"/>
  <c r="I146" s="1"/>
  <c r="C147"/>
  <c r="I147" s="1"/>
  <c r="C148"/>
  <c r="I148" s="1"/>
  <c r="C149"/>
  <c r="I149" s="1"/>
  <c r="C150"/>
  <c r="I150" s="1"/>
  <c r="C151"/>
  <c r="I151" s="1"/>
  <c r="C152"/>
  <c r="I152" s="1"/>
  <c r="C153"/>
  <c r="I153" s="1"/>
  <c r="C154"/>
  <c r="I154" s="1"/>
  <c r="C155"/>
  <c r="I155" s="1"/>
  <c r="C156"/>
  <c r="I156" s="1"/>
  <c r="C157"/>
  <c r="I157" s="1"/>
  <c r="C158"/>
  <c r="I158" s="1"/>
  <c r="C159"/>
  <c r="I159" s="1"/>
  <c r="C160"/>
  <c r="I160" s="1"/>
  <c r="C161"/>
  <c r="I161" s="1"/>
  <c r="C162"/>
  <c r="I162" s="1"/>
  <c r="C163"/>
  <c r="I163" s="1"/>
  <c r="C164"/>
  <c r="I164" s="1"/>
  <c r="C165"/>
  <c r="I165" s="1"/>
  <c r="C166"/>
  <c r="I166" s="1"/>
  <c r="C167"/>
  <c r="I167" s="1"/>
  <c r="C168"/>
  <c r="I168" s="1"/>
  <c r="C169"/>
  <c r="I169" s="1"/>
  <c r="C170"/>
  <c r="I170" s="1"/>
  <c r="C171"/>
  <c r="I171" s="1"/>
  <c r="C172"/>
  <c r="I172" s="1"/>
  <c r="C173"/>
  <c r="I173" s="1"/>
  <c r="C174"/>
  <c r="I174" s="1"/>
  <c r="C175"/>
  <c r="I175" s="1"/>
  <c r="C176"/>
  <c r="I176" s="1"/>
  <c r="C177"/>
  <c r="I177" s="1"/>
  <c r="C178"/>
  <c r="I178" s="1"/>
  <c r="C179"/>
  <c r="I179" s="1"/>
  <c r="C180"/>
  <c r="I180" s="1"/>
  <c r="C181"/>
  <c r="I181" s="1"/>
  <c r="C182"/>
  <c r="I182" s="1"/>
  <c r="C183"/>
  <c r="I183" s="1"/>
  <c r="C184"/>
  <c r="I184" s="1"/>
  <c r="C185"/>
  <c r="I185" s="1"/>
  <c r="C186"/>
  <c r="I186" s="1"/>
  <c r="C187"/>
  <c r="I187" s="1"/>
  <c r="C188"/>
  <c r="I188" s="1"/>
  <c r="C189"/>
  <c r="I189" s="1"/>
  <c r="C190"/>
  <c r="I190" s="1"/>
  <c r="C191"/>
  <c r="I191" s="1"/>
  <c r="C192"/>
  <c r="I192" s="1"/>
  <c r="C193"/>
  <c r="I193" s="1"/>
  <c r="C194"/>
  <c r="I194" s="1"/>
  <c r="C195"/>
  <c r="I195" s="1"/>
  <c r="C196"/>
  <c r="I196" s="1"/>
  <c r="C197"/>
  <c r="I197" s="1"/>
  <c r="C198"/>
  <c r="I198" s="1"/>
  <c r="C199"/>
  <c r="I199" s="1"/>
  <c r="C200"/>
  <c r="I200" s="1"/>
  <c r="C201"/>
  <c r="I201" s="1"/>
  <c r="C202"/>
  <c r="I202" s="1"/>
  <c r="C203"/>
  <c r="I203" s="1"/>
  <c r="C204"/>
  <c r="I204" s="1"/>
  <c r="C205"/>
  <c r="I205" s="1"/>
  <c r="C206"/>
  <c r="I206" s="1"/>
  <c r="C207"/>
  <c r="I207" s="1"/>
  <c r="C208"/>
  <c r="I208" s="1"/>
  <c r="C209"/>
  <c r="I209" s="1"/>
  <c r="C210"/>
  <c r="I210" s="1"/>
  <c r="C211"/>
  <c r="I211" s="1"/>
  <c r="C212"/>
  <c r="I212" s="1"/>
  <c r="C213"/>
  <c r="I213" s="1"/>
  <c r="C214"/>
  <c r="I214" s="1"/>
  <c r="C215"/>
  <c r="I215" s="1"/>
  <c r="C216"/>
  <c r="I216" s="1"/>
  <c r="C217"/>
  <c r="I217" s="1"/>
  <c r="C218"/>
  <c r="I218" s="1"/>
  <c r="C219"/>
  <c r="I219" s="1"/>
  <c r="C220"/>
  <c r="I220" s="1"/>
  <c r="C221"/>
  <c r="I221" s="1"/>
  <c r="C222"/>
  <c r="I222" s="1"/>
  <c r="C223"/>
  <c r="I223" s="1"/>
  <c r="C224"/>
  <c r="I224" s="1"/>
  <c r="C225"/>
  <c r="I225" s="1"/>
  <c r="C226"/>
  <c r="I226" s="1"/>
  <c r="C227"/>
  <c r="I227" s="1"/>
  <c r="C228"/>
  <c r="I228" s="1"/>
  <c r="C229"/>
  <c r="I229" s="1"/>
  <c r="C230"/>
  <c r="I230" s="1"/>
  <c r="C231"/>
  <c r="I231" s="1"/>
  <c r="C232"/>
  <c r="I232" s="1"/>
  <c r="C233"/>
  <c r="I233" s="1"/>
  <c r="C234"/>
  <c r="I234" s="1"/>
  <c r="C235"/>
  <c r="I235" s="1"/>
  <c r="C236"/>
  <c r="I236" s="1"/>
  <c r="C237"/>
  <c r="I237" s="1"/>
  <c r="C238"/>
  <c r="I238" s="1"/>
  <c r="C239"/>
  <c r="I239" s="1"/>
  <c r="C240"/>
  <c r="I240" s="1"/>
  <c r="C241"/>
  <c r="I241" s="1"/>
  <c r="C242"/>
  <c r="I242" s="1"/>
  <c r="C243"/>
  <c r="I243" s="1"/>
  <c r="C244"/>
  <c r="I244" s="1"/>
  <c r="C245"/>
  <c r="I245" s="1"/>
  <c r="C246"/>
  <c r="I246" s="1"/>
  <c r="C247"/>
  <c r="I247" s="1"/>
  <c r="C248"/>
  <c r="I248" s="1"/>
  <c r="C249"/>
  <c r="I249" s="1"/>
  <c r="C250"/>
  <c r="I250" s="1"/>
  <c r="C251"/>
  <c r="I251" s="1"/>
  <c r="C252"/>
  <c r="I252" s="1"/>
  <c r="C253"/>
  <c r="I253" s="1"/>
  <c r="C254"/>
  <c r="I254" s="1"/>
  <c r="C255"/>
  <c r="I255" s="1"/>
  <c r="C256"/>
  <c r="I256" s="1"/>
  <c r="C257"/>
  <c r="I257" s="1"/>
  <c r="C258"/>
  <c r="I258" s="1"/>
  <c r="C259"/>
  <c r="I259" s="1"/>
  <c r="C260"/>
  <c r="I260" s="1"/>
  <c r="C261"/>
  <c r="I261" s="1"/>
  <c r="C262"/>
  <c r="I262" s="1"/>
  <c r="C263"/>
  <c r="I263" s="1"/>
  <c r="C264"/>
  <c r="I264" s="1"/>
  <c r="C265"/>
  <c r="I265" s="1"/>
  <c r="C266"/>
  <c r="I266" s="1"/>
  <c r="C267"/>
  <c r="I267" s="1"/>
  <c r="C268"/>
  <c r="I268" s="1"/>
  <c r="C269"/>
  <c r="I269" s="1"/>
  <c r="C270"/>
  <c r="I270" s="1"/>
  <c r="C271"/>
  <c r="I271" s="1"/>
  <c r="C272"/>
  <c r="I272" s="1"/>
  <c r="C273"/>
  <c r="I273" s="1"/>
  <c r="C274"/>
  <c r="I274" s="1"/>
  <c r="C275"/>
  <c r="I275" s="1"/>
  <c r="C276"/>
  <c r="I276" s="1"/>
  <c r="C277"/>
  <c r="I277" s="1"/>
  <c r="C278"/>
  <c r="I278" s="1"/>
  <c r="C279"/>
  <c r="I279" s="1"/>
  <c r="C280"/>
  <c r="I280" s="1"/>
  <c r="C281"/>
  <c r="I281" s="1"/>
  <c r="C282"/>
  <c r="I282" s="1"/>
  <c r="C283"/>
  <c r="I283" s="1"/>
  <c r="C284"/>
  <c r="I284" s="1"/>
  <c r="C285"/>
  <c r="I285" s="1"/>
  <c r="C286"/>
  <c r="I286" s="1"/>
  <c r="C287"/>
  <c r="I287" s="1"/>
  <c r="C288"/>
  <c r="I288" s="1"/>
  <c r="C289"/>
  <c r="I289" s="1"/>
  <c r="C290"/>
  <c r="I290" s="1"/>
  <c r="C291"/>
  <c r="I291" s="1"/>
  <c r="C292"/>
  <c r="I292" s="1"/>
  <c r="C293"/>
  <c r="I293" s="1"/>
  <c r="C294"/>
  <c r="I294" s="1"/>
  <c r="C295"/>
  <c r="I295" s="1"/>
  <c r="C296"/>
  <c r="I296" s="1"/>
  <c r="C297"/>
  <c r="I297" s="1"/>
  <c r="C298"/>
  <c r="I298" s="1"/>
  <c r="C299"/>
  <c r="I299" s="1"/>
  <c r="C300"/>
  <c r="I300" s="1"/>
  <c r="C301"/>
  <c r="I301" s="1"/>
  <c r="C302"/>
  <c r="I302" s="1"/>
  <c r="C303"/>
  <c r="I303" s="1"/>
  <c r="C304"/>
  <c r="I304" s="1"/>
  <c r="C305"/>
  <c r="I305" s="1"/>
  <c r="C306"/>
  <c r="I306" s="1"/>
  <c r="C307"/>
  <c r="I307" s="1"/>
  <c r="C308"/>
  <c r="I308" s="1"/>
  <c r="C309"/>
  <c r="I309" s="1"/>
  <c r="C310"/>
  <c r="I310" s="1"/>
  <c r="C311"/>
  <c r="I311" s="1"/>
  <c r="C312"/>
  <c r="I312" s="1"/>
  <c r="C313"/>
  <c r="I313" s="1"/>
  <c r="C314"/>
  <c r="I314" s="1"/>
  <c r="C315"/>
  <c r="I315" s="1"/>
  <c r="C316"/>
  <c r="I316" s="1"/>
  <c r="C317"/>
  <c r="I317" s="1"/>
  <c r="C318"/>
  <c r="I318" s="1"/>
  <c r="C319"/>
  <c r="I319" s="1"/>
  <c r="C320"/>
  <c r="I320" s="1"/>
  <c r="C321"/>
  <c r="I321" s="1"/>
  <c r="C322"/>
  <c r="I322" s="1"/>
  <c r="C323"/>
  <c r="I323" s="1"/>
  <c r="C324"/>
  <c r="I324" s="1"/>
  <c r="C325"/>
  <c r="I325" s="1"/>
  <c r="C326"/>
  <c r="I326" s="1"/>
  <c r="C327"/>
  <c r="I327" s="1"/>
  <c r="C328"/>
  <c r="I328" s="1"/>
  <c r="C329"/>
  <c r="I329" s="1"/>
  <c r="C330"/>
  <c r="I330" s="1"/>
  <c r="C331"/>
  <c r="I331" s="1"/>
  <c r="C332"/>
  <c r="I332" s="1"/>
  <c r="C333"/>
  <c r="I333" s="1"/>
  <c r="C334"/>
  <c r="I334" s="1"/>
  <c r="C335"/>
  <c r="I335" s="1"/>
  <c r="C336"/>
  <c r="I336" s="1"/>
  <c r="C337"/>
  <c r="I337" s="1"/>
  <c r="C338"/>
  <c r="I338" s="1"/>
  <c r="C339"/>
  <c r="I339" s="1"/>
  <c r="C340"/>
  <c r="I340" s="1"/>
  <c r="C341"/>
  <c r="I341" s="1"/>
  <c r="C342"/>
  <c r="I342" s="1"/>
  <c r="C343"/>
  <c r="I343" s="1"/>
  <c r="C344"/>
  <c r="I344" s="1"/>
  <c r="C345"/>
  <c r="I345" s="1"/>
  <c r="C346"/>
  <c r="I346" s="1"/>
  <c r="C347"/>
  <c r="I347" s="1"/>
  <c r="C348"/>
  <c r="I348" s="1"/>
  <c r="C349"/>
  <c r="I349" s="1"/>
  <c r="C350"/>
  <c r="I350" s="1"/>
  <c r="C351"/>
  <c r="I351" s="1"/>
  <c r="C352"/>
  <c r="I352" s="1"/>
  <c r="C353"/>
  <c r="I353" s="1"/>
  <c r="C354"/>
  <c r="I354" s="1"/>
  <c r="C355"/>
  <c r="I355" s="1"/>
  <c r="C356"/>
  <c r="I356" s="1"/>
  <c r="C357"/>
  <c r="I357" s="1"/>
  <c r="C358"/>
  <c r="I358" s="1"/>
  <c r="C359"/>
  <c r="I359" s="1"/>
  <c r="C360"/>
  <c r="I360" s="1"/>
  <c r="C361"/>
  <c r="I361" s="1"/>
  <c r="C362"/>
  <c r="I362" s="1"/>
  <c r="C363"/>
  <c r="I363" s="1"/>
  <c r="C364"/>
  <c r="I364" s="1"/>
  <c r="C365"/>
  <c r="I365" s="1"/>
  <c r="C366"/>
  <c r="I366" s="1"/>
  <c r="C367"/>
  <c r="I367" s="1"/>
  <c r="C368"/>
  <c r="I368" s="1"/>
  <c r="C369"/>
  <c r="I369" s="1"/>
  <c r="C370"/>
  <c r="I370" s="1"/>
  <c r="C371"/>
  <c r="I371" s="1"/>
  <c r="C372"/>
  <c r="I372" s="1"/>
  <c r="C373"/>
  <c r="I373" s="1"/>
  <c r="C374"/>
  <c r="I374" s="1"/>
  <c r="C375"/>
  <c r="I375" s="1"/>
  <c r="C376"/>
  <c r="I376" s="1"/>
  <c r="C377"/>
  <c r="I377" s="1"/>
  <c r="C378"/>
  <c r="I378" s="1"/>
  <c r="C379"/>
  <c r="I379" s="1"/>
  <c r="C380"/>
  <c r="I380" s="1"/>
  <c r="C381"/>
  <c r="I381" s="1"/>
  <c r="C382"/>
  <c r="I382" s="1"/>
  <c r="C383"/>
  <c r="I383" s="1"/>
  <c r="C384"/>
  <c r="I384" s="1"/>
  <c r="C385"/>
  <c r="I385" s="1"/>
  <c r="C386"/>
  <c r="I386" s="1"/>
  <c r="C387"/>
  <c r="I387" s="1"/>
  <c r="C388"/>
  <c r="I388" s="1"/>
  <c r="C389"/>
  <c r="I389" s="1"/>
  <c r="C390"/>
  <c r="I390" s="1"/>
  <c r="C391"/>
  <c r="I391" s="1"/>
  <c r="C392"/>
  <c r="I392" s="1"/>
  <c r="C393"/>
  <c r="I393" s="1"/>
  <c r="C394"/>
  <c r="I394" s="1"/>
  <c r="C395"/>
  <c r="I395" s="1"/>
  <c r="C396"/>
  <c r="I396" s="1"/>
  <c r="C397"/>
  <c r="I397" s="1"/>
  <c r="C398"/>
  <c r="I398" s="1"/>
  <c r="C399"/>
  <c r="I399" s="1"/>
  <c r="C400"/>
  <c r="I400" s="1"/>
  <c r="C401"/>
  <c r="I401" s="1"/>
  <c r="C402"/>
  <c r="I402" s="1"/>
  <c r="C403"/>
  <c r="I403" s="1"/>
  <c r="C404"/>
  <c r="I404" s="1"/>
  <c r="C405"/>
  <c r="I405" s="1"/>
  <c r="C406"/>
  <c r="I406" s="1"/>
  <c r="C407"/>
  <c r="I407" s="1"/>
  <c r="C408"/>
  <c r="I408" s="1"/>
  <c r="C409"/>
  <c r="I409" s="1"/>
  <c r="C410"/>
  <c r="I410" s="1"/>
  <c r="C411"/>
  <c r="I411" s="1"/>
  <c r="C412"/>
  <c r="I412" s="1"/>
  <c r="C413"/>
  <c r="I413" s="1"/>
  <c r="C414"/>
  <c r="I414" s="1"/>
  <c r="C415"/>
  <c r="I415" s="1"/>
  <c r="C416"/>
  <c r="I416" s="1"/>
  <c r="C417"/>
  <c r="I417" s="1"/>
  <c r="C418"/>
  <c r="I418" s="1"/>
  <c r="C419"/>
  <c r="I419" s="1"/>
  <c r="C420"/>
  <c r="I420" s="1"/>
  <c r="C421"/>
  <c r="I421" s="1"/>
  <c r="C422"/>
  <c r="I422" s="1"/>
  <c r="C423"/>
  <c r="I423" s="1"/>
  <c r="C424"/>
  <c r="I424" s="1"/>
  <c r="C425"/>
  <c r="I425" s="1"/>
  <c r="C426"/>
  <c r="I426" s="1"/>
  <c r="C427"/>
  <c r="I427" s="1"/>
  <c r="C428"/>
  <c r="I428" s="1"/>
  <c r="C429"/>
  <c r="I429" s="1"/>
  <c r="C430"/>
  <c r="I430" s="1"/>
  <c r="C431"/>
  <c r="I431" s="1"/>
  <c r="C432"/>
  <c r="I432" s="1"/>
  <c r="C433"/>
  <c r="I433" s="1"/>
  <c r="C434"/>
  <c r="I434" s="1"/>
  <c r="C435"/>
  <c r="I435" s="1"/>
  <c r="C436"/>
  <c r="I436" s="1"/>
  <c r="C437"/>
  <c r="I437" s="1"/>
  <c r="C438"/>
  <c r="I438" s="1"/>
  <c r="C439"/>
  <c r="I439" s="1"/>
  <c r="C440"/>
  <c r="I440" s="1"/>
  <c r="C441"/>
  <c r="I441" s="1"/>
  <c r="C442"/>
  <c r="I442" s="1"/>
  <c r="C443"/>
  <c r="I443" s="1"/>
  <c r="C444"/>
  <c r="I444" s="1"/>
  <c r="C445"/>
  <c r="I445" s="1"/>
  <c r="C446"/>
  <c r="I446" s="1"/>
  <c r="C447"/>
  <c r="I447" s="1"/>
  <c r="C448"/>
  <c r="I448" s="1"/>
  <c r="C449"/>
  <c r="I449" s="1"/>
  <c r="C450"/>
  <c r="I450" s="1"/>
  <c r="C451"/>
  <c r="I451" s="1"/>
  <c r="C452"/>
  <c r="I452" s="1"/>
  <c r="C453"/>
  <c r="I453" s="1"/>
  <c r="C454"/>
  <c r="I454" s="1"/>
  <c r="C455"/>
  <c r="I455" s="1"/>
  <c r="C456"/>
  <c r="I456" s="1"/>
  <c r="C457"/>
  <c r="I457" s="1"/>
  <c r="C458"/>
  <c r="I458" s="1"/>
  <c r="C459"/>
  <c r="I459" s="1"/>
  <c r="C460"/>
  <c r="I460" s="1"/>
  <c r="C461"/>
  <c r="I461" s="1"/>
  <c r="C462"/>
  <c r="I462" s="1"/>
  <c r="C463"/>
  <c r="I463" s="1"/>
  <c r="C464"/>
  <c r="I464" s="1"/>
  <c r="C465"/>
  <c r="I465" s="1"/>
  <c r="C466"/>
  <c r="I466" s="1"/>
  <c r="C467"/>
  <c r="I467" s="1"/>
  <c r="C468"/>
  <c r="I468" s="1"/>
  <c r="C469"/>
  <c r="I469" s="1"/>
  <c r="C470"/>
  <c r="I470" s="1"/>
  <c r="C471"/>
  <c r="I471" s="1"/>
  <c r="C472"/>
  <c r="I472" s="1"/>
  <c r="C473"/>
  <c r="I473" s="1"/>
  <c r="C474"/>
  <c r="I474" s="1"/>
  <c r="C475"/>
  <c r="I475" s="1"/>
  <c r="C476"/>
  <c r="I476" s="1"/>
  <c r="C477"/>
  <c r="I477" s="1"/>
  <c r="C478"/>
  <c r="I478" s="1"/>
  <c r="C479"/>
  <c r="I479" s="1"/>
  <c r="C480"/>
  <c r="I480" s="1"/>
  <c r="C481"/>
  <c r="I481" s="1"/>
  <c r="C482"/>
  <c r="I482" s="1"/>
  <c r="G4"/>
  <c r="G5"/>
  <c r="G6"/>
  <c r="G7"/>
  <c r="G8"/>
  <c r="G9"/>
  <c r="G10"/>
  <c r="G11"/>
  <c r="G12"/>
  <c r="G13"/>
  <c r="G14"/>
  <c r="G15"/>
  <c r="G17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3"/>
  <c r="A17"/>
  <c r="H17" s="1"/>
  <c r="A18"/>
  <c r="H18" s="1"/>
  <c r="A19"/>
  <c r="H19" s="1"/>
  <c r="A20"/>
  <c r="H20" s="1"/>
  <c r="A21"/>
  <c r="H21" s="1"/>
  <c r="A22"/>
  <c r="H22" s="1"/>
  <c r="A23"/>
  <c r="H23" s="1"/>
  <c r="A24"/>
  <c r="H24" s="1"/>
  <c r="A25"/>
  <c r="H25" s="1"/>
  <c r="A26"/>
  <c r="G26" s="1"/>
  <c r="A27"/>
  <c r="H27" s="1"/>
  <c r="A28"/>
  <c r="H28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A16"/>
  <c r="H16" s="1"/>
  <c r="K17" i="10"/>
  <c r="E484"/>
  <c r="D484"/>
  <c r="C484"/>
  <c r="A17"/>
  <c r="Q3" i="11" l="1"/>
  <c r="G22"/>
  <c r="H26"/>
  <c r="G25"/>
  <c r="X478"/>
  <c r="P474"/>
  <c r="V474" s="1"/>
  <c r="R470"/>
  <c r="T466"/>
  <c r="P458"/>
  <c r="V458" s="1"/>
  <c r="Q446"/>
  <c r="R442"/>
  <c r="S438"/>
  <c r="X434"/>
  <c r="Q422"/>
  <c r="R418"/>
  <c r="T414"/>
  <c r="P402"/>
  <c r="V402" s="1"/>
  <c r="X394"/>
  <c r="T390"/>
  <c r="P382"/>
  <c r="V382" s="1"/>
  <c r="S378"/>
  <c r="U374"/>
  <c r="Q370"/>
  <c r="R366"/>
  <c r="P358"/>
  <c r="V358" s="1"/>
  <c r="S350"/>
  <c r="U346"/>
  <c r="R342"/>
  <c r="P338"/>
  <c r="V338" s="1"/>
  <c r="S322"/>
  <c r="Q318"/>
  <c r="T314"/>
  <c r="S294"/>
  <c r="X290"/>
  <c r="U286"/>
  <c r="P274"/>
  <c r="V274" s="1"/>
  <c r="Q266"/>
  <c r="U262"/>
  <c r="P254"/>
  <c r="V254" s="1"/>
  <c r="X250"/>
  <c r="Q242"/>
  <c r="T238"/>
  <c r="U234"/>
  <c r="R214"/>
  <c r="T210"/>
  <c r="X206"/>
  <c r="U202"/>
  <c r="P190"/>
  <c r="V190" s="1"/>
  <c r="R186"/>
  <c r="S182"/>
  <c r="U174"/>
  <c r="Q166"/>
  <c r="X162"/>
  <c r="T154"/>
  <c r="U142"/>
  <c r="Q138"/>
  <c r="T126"/>
  <c r="X122"/>
  <c r="P118"/>
  <c r="V118" s="1"/>
  <c r="Q114"/>
  <c r="U110"/>
  <c r="T98"/>
  <c r="S94"/>
  <c r="X90"/>
  <c r="R86"/>
  <c r="U82"/>
  <c r="T70"/>
  <c r="P66"/>
  <c r="V66" s="1"/>
  <c r="Q62"/>
  <c r="R58"/>
  <c r="U54"/>
  <c r="T42"/>
  <c r="Q38"/>
  <c r="R34"/>
  <c r="X26"/>
  <c r="P14"/>
  <c r="V14" s="1"/>
  <c r="S10"/>
  <c r="P210"/>
  <c r="V210" s="1"/>
  <c r="S66"/>
  <c r="X58"/>
  <c r="X329"/>
  <c r="Q190"/>
  <c r="Q294"/>
  <c r="P422"/>
  <c r="V422" s="1"/>
  <c r="T338"/>
  <c r="U314"/>
  <c r="S266"/>
  <c r="T182"/>
  <c r="Q10"/>
  <c r="S466"/>
  <c r="T366"/>
  <c r="Q472"/>
  <c r="P467"/>
  <c r="V467" s="1"/>
  <c r="R455"/>
  <c r="S447"/>
  <c r="P443"/>
  <c r="V443" s="1"/>
  <c r="S439"/>
  <c r="P435"/>
  <c r="V435" s="1"/>
  <c r="P431"/>
  <c r="V431" s="1"/>
  <c r="P419"/>
  <c r="V419" s="1"/>
  <c r="P415"/>
  <c r="V415" s="1"/>
  <c r="R407"/>
  <c r="P399"/>
  <c r="V399" s="1"/>
  <c r="R392"/>
  <c r="R391"/>
  <c r="S383"/>
  <c r="T379"/>
  <c r="U371"/>
  <c r="P367"/>
  <c r="V367" s="1"/>
  <c r="R359"/>
  <c r="X356"/>
  <c r="S351"/>
  <c r="T347"/>
  <c r="Q344"/>
  <c r="S343"/>
  <c r="P339"/>
  <c r="V339" s="1"/>
  <c r="P335"/>
  <c r="V335" s="1"/>
  <c r="P323"/>
  <c r="V323" s="1"/>
  <c r="S319"/>
  <c r="T315"/>
  <c r="R311"/>
  <c r="P303"/>
  <c r="V303" s="1"/>
  <c r="P297"/>
  <c r="V297" s="1"/>
  <c r="R291"/>
  <c r="T283"/>
  <c r="R279"/>
  <c r="Q275"/>
  <c r="U267"/>
  <c r="R264"/>
  <c r="S255"/>
  <c r="T251"/>
  <c r="U243"/>
  <c r="P233"/>
  <c r="V233" s="1"/>
  <c r="R227"/>
  <c r="S223"/>
  <c r="T219"/>
  <c r="Q216"/>
  <c r="U187"/>
  <c r="S183"/>
  <c r="P168"/>
  <c r="V168" s="1"/>
  <c r="R167"/>
  <c r="P163"/>
  <c r="V163" s="1"/>
  <c r="S159"/>
  <c r="U155"/>
  <c r="S151"/>
  <c r="R136"/>
  <c r="P131"/>
  <c r="V131" s="1"/>
  <c r="S119"/>
  <c r="Q88"/>
  <c r="S87"/>
  <c r="U83"/>
  <c r="R71"/>
  <c r="S55"/>
  <c r="R51"/>
  <c r="P40"/>
  <c r="V40" s="1"/>
  <c r="Q35"/>
  <c r="X23"/>
  <c r="R8"/>
  <c r="P142"/>
  <c r="V142" s="1"/>
  <c r="Q394"/>
  <c r="R162"/>
  <c r="S238"/>
  <c r="S38"/>
  <c r="T286"/>
  <c r="P3"/>
  <c r="V3" s="1"/>
  <c r="P442"/>
  <c r="V442" s="1"/>
  <c r="P318"/>
  <c r="V318" s="1"/>
  <c r="R290"/>
  <c r="T442"/>
  <c r="T262"/>
  <c r="T443"/>
  <c r="P90"/>
  <c r="V90" s="1"/>
  <c r="R238"/>
  <c r="S210"/>
  <c r="S122"/>
  <c r="Q482"/>
  <c r="P480"/>
  <c r="V480" s="1"/>
  <c r="T478"/>
  <c r="P476"/>
  <c r="V476" s="1"/>
  <c r="P472"/>
  <c r="V472" s="1"/>
  <c r="P468"/>
  <c r="V468" s="1"/>
  <c r="P466"/>
  <c r="V466" s="1"/>
  <c r="T465"/>
  <c r="P464"/>
  <c r="V464" s="1"/>
  <c r="P460"/>
  <c r="V460" s="1"/>
  <c r="S458"/>
  <c r="P452"/>
  <c r="V452" s="1"/>
  <c r="P448"/>
  <c r="V448" s="1"/>
  <c r="P444"/>
  <c r="V444" s="1"/>
  <c r="X442"/>
  <c r="P436"/>
  <c r="V436" s="1"/>
  <c r="Q434"/>
  <c r="T433"/>
  <c r="R424"/>
  <c r="P421"/>
  <c r="V421" s="1"/>
  <c r="R408"/>
  <c r="P405"/>
  <c r="V405" s="1"/>
  <c r="T401"/>
  <c r="P394"/>
  <c r="V394" s="1"/>
  <c r="Q392"/>
  <c r="P389"/>
  <c r="V389" s="1"/>
  <c r="T378"/>
  <c r="P373"/>
  <c r="V373" s="1"/>
  <c r="T369"/>
  <c r="X368"/>
  <c r="S366"/>
  <c r="U362"/>
  <c r="R360"/>
  <c r="Q358"/>
  <c r="P357"/>
  <c r="V357" s="1"/>
  <c r="R344"/>
  <c r="P341"/>
  <c r="V341" s="1"/>
  <c r="X340"/>
  <c r="T337"/>
  <c r="S330"/>
  <c r="Q328"/>
  <c r="P325"/>
  <c r="V325" s="1"/>
  <c r="S310"/>
  <c r="P309"/>
  <c r="V309" s="1"/>
  <c r="T305"/>
  <c r="U298"/>
  <c r="R296"/>
  <c r="X293"/>
  <c r="P289"/>
  <c r="V289" s="1"/>
  <c r="P286"/>
  <c r="V286" s="1"/>
  <c r="R280"/>
  <c r="U274"/>
  <c r="X266"/>
  <c r="P265"/>
  <c r="V265" s="1"/>
  <c r="Q264"/>
  <c r="P257"/>
  <c r="V257" s="1"/>
  <c r="Q254"/>
  <c r="P249"/>
  <c r="V249" s="1"/>
  <c r="U246"/>
  <c r="P242"/>
  <c r="V242" s="1"/>
  <c r="P241"/>
  <c r="V241" s="1"/>
  <c r="R232"/>
  <c r="Q230"/>
  <c r="X226"/>
  <c r="P225"/>
  <c r="V225" s="1"/>
  <c r="T222"/>
  <c r="U218"/>
  <c r="P217"/>
  <c r="V217" s="1"/>
  <c r="R216"/>
  <c r="U206"/>
  <c r="P201"/>
  <c r="V201" s="1"/>
  <c r="Q200"/>
  <c r="P193"/>
  <c r="V193" s="1"/>
  <c r="P185"/>
  <c r="V185" s="1"/>
  <c r="U181"/>
  <c r="Q178"/>
  <c r="P177"/>
  <c r="V177" s="1"/>
  <c r="T173"/>
  <c r="T170"/>
  <c r="R168"/>
  <c r="S166"/>
  <c r="U158"/>
  <c r="P154"/>
  <c r="V154" s="1"/>
  <c r="P152"/>
  <c r="V152" s="1"/>
  <c r="R142"/>
  <c r="T129"/>
  <c r="P126"/>
  <c r="V126" s="1"/>
  <c r="X112"/>
  <c r="X106"/>
  <c r="P104"/>
  <c r="V104" s="1"/>
  <c r="Q102"/>
  <c r="X100"/>
  <c r="R98"/>
  <c r="U94"/>
  <c r="T92"/>
  <c r="P88"/>
  <c r="V88" s="1"/>
  <c r="T86"/>
  <c r="X84"/>
  <c r="S82"/>
  <c r="U70"/>
  <c r="U66"/>
  <c r="Q50"/>
  <c r="R46"/>
  <c r="T45"/>
  <c r="R40"/>
  <c r="X30"/>
  <c r="R26"/>
  <c r="P24"/>
  <c r="V24" s="1"/>
  <c r="X16"/>
  <c r="T9"/>
  <c r="P383"/>
  <c r="V383" s="1"/>
  <c r="P319"/>
  <c r="V319" s="1"/>
  <c r="R314"/>
  <c r="R110"/>
  <c r="S407"/>
  <c r="S462"/>
  <c r="T462"/>
  <c r="R462"/>
  <c r="P462"/>
  <c r="V462" s="1"/>
  <c r="Q456"/>
  <c r="P456"/>
  <c r="V456" s="1"/>
  <c r="X454"/>
  <c r="R454"/>
  <c r="Q454"/>
  <c r="P454"/>
  <c r="V454" s="1"/>
  <c r="X450"/>
  <c r="T450"/>
  <c r="R450"/>
  <c r="S446"/>
  <c r="X446"/>
  <c r="T446"/>
  <c r="P446"/>
  <c r="V446" s="1"/>
  <c r="R440"/>
  <c r="P440"/>
  <c r="V440" s="1"/>
  <c r="Q440"/>
  <c r="X430"/>
  <c r="Q430"/>
  <c r="S430"/>
  <c r="P430"/>
  <c r="V430" s="1"/>
  <c r="T426"/>
  <c r="R426"/>
  <c r="X426"/>
  <c r="Q426"/>
  <c r="X422"/>
  <c r="T422"/>
  <c r="S418"/>
  <c r="Q418"/>
  <c r="P418"/>
  <c r="V418" s="1"/>
  <c r="R414"/>
  <c r="S414"/>
  <c r="Q414"/>
  <c r="X410"/>
  <c r="P410"/>
  <c r="V410" s="1"/>
  <c r="T410"/>
  <c r="R410"/>
  <c r="X406"/>
  <c r="S406"/>
  <c r="Q406"/>
  <c r="P406"/>
  <c r="V406" s="1"/>
  <c r="R402"/>
  <c r="X402"/>
  <c r="S402"/>
  <c r="Q402"/>
  <c r="T398"/>
  <c r="R398"/>
  <c r="P398"/>
  <c r="V398" s="1"/>
  <c r="X390"/>
  <c r="S390"/>
  <c r="R390"/>
  <c r="Q390"/>
  <c r="X382"/>
  <c r="T382"/>
  <c r="R376"/>
  <c r="Q376"/>
  <c r="U370"/>
  <c r="T370"/>
  <c r="X354"/>
  <c r="Q354"/>
  <c r="U354"/>
  <c r="P354"/>
  <c r="V354" s="1"/>
  <c r="R350"/>
  <c r="X350"/>
  <c r="Q350"/>
  <c r="S346"/>
  <c r="P346"/>
  <c r="V346" s="1"/>
  <c r="T346"/>
  <c r="R346"/>
  <c r="X342"/>
  <c r="U342"/>
  <c r="Q342"/>
  <c r="P342"/>
  <c r="V342" s="1"/>
  <c r="X338"/>
  <c r="R338"/>
  <c r="U338"/>
  <c r="Q338"/>
  <c r="X326"/>
  <c r="U326"/>
  <c r="R326"/>
  <c r="Q326"/>
  <c r="S318"/>
  <c r="X318"/>
  <c r="T318"/>
  <c r="Q314"/>
  <c r="P314"/>
  <c r="V314" s="1"/>
  <c r="S314"/>
  <c r="R312"/>
  <c r="Q312"/>
  <c r="S306"/>
  <c r="U306"/>
  <c r="T306"/>
  <c r="X302"/>
  <c r="Q302"/>
  <c r="S302"/>
  <c r="P302"/>
  <c r="V302" s="1"/>
  <c r="S290"/>
  <c r="Q290"/>
  <c r="U290"/>
  <c r="P290"/>
  <c r="V290" s="1"/>
  <c r="U281"/>
  <c r="P281"/>
  <c r="V281" s="1"/>
  <c r="X278"/>
  <c r="S278"/>
  <c r="Q278"/>
  <c r="T273"/>
  <c r="P273"/>
  <c r="V273" s="1"/>
  <c r="U270"/>
  <c r="T270"/>
  <c r="R270"/>
  <c r="P270"/>
  <c r="V270" s="1"/>
  <c r="U258"/>
  <c r="T258"/>
  <c r="X258"/>
  <c r="S258"/>
  <c r="R258"/>
  <c r="P258"/>
  <c r="V258" s="1"/>
  <c r="Q250"/>
  <c r="P250"/>
  <c r="V250" s="1"/>
  <c r="X214"/>
  <c r="U214"/>
  <c r="Q214"/>
  <c r="R210"/>
  <c r="U210"/>
  <c r="Q210"/>
  <c r="T209"/>
  <c r="P209"/>
  <c r="V209" s="1"/>
  <c r="X202"/>
  <c r="S202"/>
  <c r="X198"/>
  <c r="U198"/>
  <c r="R198"/>
  <c r="P198"/>
  <c r="V198" s="1"/>
  <c r="Q198"/>
  <c r="T194"/>
  <c r="X194"/>
  <c r="U194"/>
  <c r="R194"/>
  <c r="P194"/>
  <c r="V194" s="1"/>
  <c r="S190"/>
  <c r="T190"/>
  <c r="Q186"/>
  <c r="P186"/>
  <c r="V186" s="1"/>
  <c r="S186"/>
  <c r="R184"/>
  <c r="Q184"/>
  <c r="X182"/>
  <c r="U182"/>
  <c r="R182"/>
  <c r="Q174"/>
  <c r="X174"/>
  <c r="T174"/>
  <c r="S174"/>
  <c r="P174"/>
  <c r="V174" s="1"/>
  <c r="X150"/>
  <c r="T150"/>
  <c r="S150"/>
  <c r="Q150"/>
  <c r="U150"/>
  <c r="P150"/>
  <c r="V150" s="1"/>
  <c r="R146"/>
  <c r="T146"/>
  <c r="S146"/>
  <c r="Q146"/>
  <c r="X138"/>
  <c r="U138"/>
  <c r="P138"/>
  <c r="V138" s="1"/>
  <c r="Q136"/>
  <c r="P136"/>
  <c r="V136" s="1"/>
  <c r="X134"/>
  <c r="T134"/>
  <c r="S134"/>
  <c r="R134"/>
  <c r="Q134"/>
  <c r="X130"/>
  <c r="T130"/>
  <c r="S130"/>
  <c r="R130"/>
  <c r="T122"/>
  <c r="Q122"/>
  <c r="P122"/>
  <c r="V122" s="1"/>
  <c r="R120"/>
  <c r="Q120"/>
  <c r="X114"/>
  <c r="P114"/>
  <c r="V114" s="1"/>
  <c r="U114"/>
  <c r="Q110"/>
  <c r="P110"/>
  <c r="V110" s="1"/>
  <c r="S90"/>
  <c r="R90"/>
  <c r="S78"/>
  <c r="T78"/>
  <c r="R78"/>
  <c r="U74"/>
  <c r="P74"/>
  <c r="V74" s="1"/>
  <c r="S74"/>
  <c r="Q72"/>
  <c r="P72"/>
  <c r="V72" s="1"/>
  <c r="U62"/>
  <c r="S62"/>
  <c r="P62"/>
  <c r="V62" s="1"/>
  <c r="T62"/>
  <c r="X54"/>
  <c r="R54"/>
  <c r="R42"/>
  <c r="U42"/>
  <c r="Q42"/>
  <c r="X38"/>
  <c r="T38"/>
  <c r="P38"/>
  <c r="V38" s="1"/>
  <c r="T22"/>
  <c r="X22"/>
  <c r="S22"/>
  <c r="Q22"/>
  <c r="P22"/>
  <c r="V22" s="1"/>
  <c r="R18"/>
  <c r="X18"/>
  <c r="S18"/>
  <c r="Q18"/>
  <c r="T14"/>
  <c r="R14"/>
  <c r="X10"/>
  <c r="P10"/>
  <c r="V10" s="1"/>
  <c r="Q8"/>
  <c r="P8"/>
  <c r="V8" s="1"/>
  <c r="U18"/>
  <c r="T18"/>
  <c r="X3"/>
  <c r="T3"/>
  <c r="S3"/>
  <c r="P411"/>
  <c r="V411" s="1"/>
  <c r="T411"/>
  <c r="R375"/>
  <c r="S375"/>
  <c r="R247"/>
  <c r="S247"/>
  <c r="P362"/>
  <c r="V362" s="1"/>
  <c r="P298"/>
  <c r="V298" s="1"/>
  <c r="P214"/>
  <c r="V214" s="1"/>
  <c r="P170"/>
  <c r="V170" s="1"/>
  <c r="P120"/>
  <c r="V120" s="1"/>
  <c r="P94"/>
  <c r="V94" s="1"/>
  <c r="P42"/>
  <c r="V42" s="1"/>
  <c r="P18"/>
  <c r="V18" s="1"/>
  <c r="Q450"/>
  <c r="Q398"/>
  <c r="Q346"/>
  <c r="Q296"/>
  <c r="Q246"/>
  <c r="Q194"/>
  <c r="Q142"/>
  <c r="Q90"/>
  <c r="Q40"/>
  <c r="R472"/>
  <c r="R422"/>
  <c r="R370"/>
  <c r="R318"/>
  <c r="R266"/>
  <c r="R166"/>
  <c r="R114"/>
  <c r="R88"/>
  <c r="R38"/>
  <c r="R10"/>
  <c r="S382"/>
  <c r="S326"/>
  <c r="S270"/>
  <c r="S214"/>
  <c r="S154"/>
  <c r="S98"/>
  <c r="S42"/>
  <c r="T418"/>
  <c r="T394"/>
  <c r="T342"/>
  <c r="T290"/>
  <c r="T241"/>
  <c r="T186"/>
  <c r="T102"/>
  <c r="U350"/>
  <c r="U266"/>
  <c r="U146"/>
  <c r="X482"/>
  <c r="X398"/>
  <c r="X362"/>
  <c r="X330"/>
  <c r="X254"/>
  <c r="X210"/>
  <c r="X170"/>
  <c r="X126"/>
  <c r="X94"/>
  <c r="X62"/>
  <c r="AA40"/>
  <c r="P437"/>
  <c r="V437" s="1"/>
  <c r="P425"/>
  <c r="V425" s="1"/>
  <c r="P401"/>
  <c r="V401" s="1"/>
  <c r="P393"/>
  <c r="V393" s="1"/>
  <c r="P361"/>
  <c r="V361" s="1"/>
  <c r="P353"/>
  <c r="V353" s="1"/>
  <c r="P345"/>
  <c r="V345" s="1"/>
  <c r="U325"/>
  <c r="X304"/>
  <c r="U261"/>
  <c r="S156"/>
  <c r="S92"/>
  <c r="T84"/>
  <c r="S81"/>
  <c r="S65"/>
  <c r="X41"/>
  <c r="S17"/>
  <c r="X9"/>
  <c r="G18"/>
  <c r="P482"/>
  <c r="V482" s="1"/>
  <c r="P450"/>
  <c r="V450" s="1"/>
  <c r="P434"/>
  <c r="V434" s="1"/>
  <c r="P414"/>
  <c r="V414" s="1"/>
  <c r="P390"/>
  <c r="V390" s="1"/>
  <c r="P370"/>
  <c r="V370" s="1"/>
  <c r="P350"/>
  <c r="V350" s="1"/>
  <c r="P326"/>
  <c r="V326" s="1"/>
  <c r="P306"/>
  <c r="V306" s="1"/>
  <c r="P222"/>
  <c r="V222" s="1"/>
  <c r="P178"/>
  <c r="V178" s="1"/>
  <c r="P130"/>
  <c r="V130" s="1"/>
  <c r="P78"/>
  <c r="V78" s="1"/>
  <c r="P54"/>
  <c r="V54" s="1"/>
  <c r="P26"/>
  <c r="V26" s="1"/>
  <c r="Q458"/>
  <c r="Q408"/>
  <c r="Q382"/>
  <c r="Q330"/>
  <c r="Q306"/>
  <c r="Q280"/>
  <c r="Q202"/>
  <c r="Q152"/>
  <c r="Q126"/>
  <c r="Q74"/>
  <c r="Q24"/>
  <c r="R482"/>
  <c r="R456"/>
  <c r="R430"/>
  <c r="R406"/>
  <c r="R378"/>
  <c r="R354"/>
  <c r="R328"/>
  <c r="R302"/>
  <c r="R278"/>
  <c r="R250"/>
  <c r="R226"/>
  <c r="R200"/>
  <c r="R174"/>
  <c r="R150"/>
  <c r="R122"/>
  <c r="R72"/>
  <c r="R22"/>
  <c r="S478"/>
  <c r="S450"/>
  <c r="S422"/>
  <c r="S394"/>
  <c r="S338"/>
  <c r="S279"/>
  <c r="S250"/>
  <c r="S222"/>
  <c r="S194"/>
  <c r="S138"/>
  <c r="S110"/>
  <c r="S54"/>
  <c r="S23"/>
  <c r="T454"/>
  <c r="T430"/>
  <c r="T402"/>
  <c r="T350"/>
  <c r="T326"/>
  <c r="T302"/>
  <c r="T274"/>
  <c r="T250"/>
  <c r="T198"/>
  <c r="T138"/>
  <c r="T110"/>
  <c r="T54"/>
  <c r="T26"/>
  <c r="U330"/>
  <c r="U186"/>
  <c r="X458"/>
  <c r="X414"/>
  <c r="X370"/>
  <c r="X306"/>
  <c r="X270"/>
  <c r="X186"/>
  <c r="X142"/>
  <c r="X74"/>
  <c r="X42"/>
  <c r="X14"/>
  <c r="R478"/>
  <c r="Q478"/>
  <c r="P478"/>
  <c r="V478" s="1"/>
  <c r="X474"/>
  <c r="S474"/>
  <c r="T474"/>
  <c r="R474"/>
  <c r="X470"/>
  <c r="Q470"/>
  <c r="P470"/>
  <c r="V470" s="1"/>
  <c r="R466"/>
  <c r="X466"/>
  <c r="Q466"/>
  <c r="Q442"/>
  <c r="S442"/>
  <c r="X438"/>
  <c r="T438"/>
  <c r="R438"/>
  <c r="P438"/>
  <c r="V438" s="1"/>
  <c r="S434"/>
  <c r="T434"/>
  <c r="X386"/>
  <c r="T386"/>
  <c r="S386"/>
  <c r="R386"/>
  <c r="P386"/>
  <c r="V386" s="1"/>
  <c r="Q378"/>
  <c r="P378"/>
  <c r="V378" s="1"/>
  <c r="X374"/>
  <c r="T374"/>
  <c r="S374"/>
  <c r="R374"/>
  <c r="P374"/>
  <c r="V374" s="1"/>
  <c r="Q366"/>
  <c r="X366"/>
  <c r="P366"/>
  <c r="V366" s="1"/>
  <c r="T362"/>
  <c r="S362"/>
  <c r="R362"/>
  <c r="Q362"/>
  <c r="X358"/>
  <c r="U358"/>
  <c r="T358"/>
  <c r="S358"/>
  <c r="S334"/>
  <c r="X334"/>
  <c r="T334"/>
  <c r="R334"/>
  <c r="P334"/>
  <c r="V334" s="1"/>
  <c r="X322"/>
  <c r="T322"/>
  <c r="U322"/>
  <c r="R322"/>
  <c r="P322"/>
  <c r="V322" s="1"/>
  <c r="X310"/>
  <c r="U310"/>
  <c r="T310"/>
  <c r="R310"/>
  <c r="P310"/>
  <c r="V310" s="1"/>
  <c r="T298"/>
  <c r="R298"/>
  <c r="X298"/>
  <c r="Q298"/>
  <c r="X294"/>
  <c r="U294"/>
  <c r="P294"/>
  <c r="V294" s="1"/>
  <c r="T294"/>
  <c r="X286"/>
  <c r="R286"/>
  <c r="S286"/>
  <c r="Q286"/>
  <c r="U282"/>
  <c r="P282"/>
  <c r="V282" s="1"/>
  <c r="X282"/>
  <c r="T282"/>
  <c r="R282"/>
  <c r="R274"/>
  <c r="S274"/>
  <c r="Q274"/>
  <c r="X262"/>
  <c r="S262"/>
  <c r="R262"/>
  <c r="P262"/>
  <c r="V262" s="1"/>
  <c r="Q262"/>
  <c r="U254"/>
  <c r="T254"/>
  <c r="R248"/>
  <c r="Q248"/>
  <c r="X246"/>
  <c r="T246"/>
  <c r="S246"/>
  <c r="R246"/>
  <c r="X242"/>
  <c r="U242"/>
  <c r="T242"/>
  <c r="Q238"/>
  <c r="X238"/>
  <c r="P238"/>
  <c r="V238" s="1"/>
  <c r="T234"/>
  <c r="S234"/>
  <c r="R234"/>
  <c r="Q234"/>
  <c r="X230"/>
  <c r="U230"/>
  <c r="P230"/>
  <c r="V230" s="1"/>
  <c r="T230"/>
  <c r="S230"/>
  <c r="Q226"/>
  <c r="U226"/>
  <c r="P226"/>
  <c r="V226" s="1"/>
  <c r="X222"/>
  <c r="R222"/>
  <c r="Q222"/>
  <c r="S218"/>
  <c r="P218"/>
  <c r="V218" s="1"/>
  <c r="X218"/>
  <c r="T218"/>
  <c r="R218"/>
  <c r="S206"/>
  <c r="T206"/>
  <c r="R206"/>
  <c r="P206"/>
  <c r="V206" s="1"/>
  <c r="X178"/>
  <c r="T178"/>
  <c r="S178"/>
  <c r="U170"/>
  <c r="R170"/>
  <c r="Q170"/>
  <c r="X166"/>
  <c r="T166"/>
  <c r="P166"/>
  <c r="V166" s="1"/>
  <c r="U166"/>
  <c r="S162"/>
  <c r="Q162"/>
  <c r="T162"/>
  <c r="P162"/>
  <c r="V162" s="1"/>
  <c r="X158"/>
  <c r="R158"/>
  <c r="S158"/>
  <c r="Q158"/>
  <c r="U154"/>
  <c r="X154"/>
  <c r="R154"/>
  <c r="X118"/>
  <c r="U118"/>
  <c r="T118"/>
  <c r="S118"/>
  <c r="R118"/>
  <c r="T106"/>
  <c r="S106"/>
  <c r="R106"/>
  <c r="Q106"/>
  <c r="T104"/>
  <c r="R104"/>
  <c r="X102"/>
  <c r="U102"/>
  <c r="P102"/>
  <c r="V102" s="1"/>
  <c r="S102"/>
  <c r="Q98"/>
  <c r="X98"/>
  <c r="U98"/>
  <c r="P98"/>
  <c r="V98" s="1"/>
  <c r="T94"/>
  <c r="R94"/>
  <c r="Q94"/>
  <c r="X86"/>
  <c r="U86"/>
  <c r="Q86"/>
  <c r="P86"/>
  <c r="V86" s="1"/>
  <c r="T82"/>
  <c r="R82"/>
  <c r="X82"/>
  <c r="Q82"/>
  <c r="X73"/>
  <c r="U73"/>
  <c r="X70"/>
  <c r="R70"/>
  <c r="Q70"/>
  <c r="T66"/>
  <c r="X66"/>
  <c r="R66"/>
  <c r="Q58"/>
  <c r="U58"/>
  <c r="S58"/>
  <c r="P58"/>
  <c r="V58" s="1"/>
  <c r="R56"/>
  <c r="Q56"/>
  <c r="T50"/>
  <c r="S50"/>
  <c r="P50"/>
  <c r="V50" s="1"/>
  <c r="X50"/>
  <c r="U46"/>
  <c r="Q46"/>
  <c r="T46"/>
  <c r="S46"/>
  <c r="P46"/>
  <c r="V46" s="1"/>
  <c r="S34"/>
  <c r="Q34"/>
  <c r="X34"/>
  <c r="T34"/>
  <c r="P34"/>
  <c r="V34" s="1"/>
  <c r="R30"/>
  <c r="S30"/>
  <c r="Q30"/>
  <c r="S6"/>
  <c r="R6"/>
  <c r="X6"/>
  <c r="Q6"/>
  <c r="P475"/>
  <c r="V475" s="1"/>
  <c r="T475"/>
  <c r="R471"/>
  <c r="S471"/>
  <c r="R215"/>
  <c r="S215"/>
  <c r="P426"/>
  <c r="V426" s="1"/>
  <c r="P278"/>
  <c r="V278" s="1"/>
  <c r="P234"/>
  <c r="V234" s="1"/>
  <c r="P146"/>
  <c r="V146" s="1"/>
  <c r="P70"/>
  <c r="V70" s="1"/>
  <c r="Q474"/>
  <c r="Q424"/>
  <c r="Q374"/>
  <c r="Q322"/>
  <c r="Q270"/>
  <c r="Q218"/>
  <c r="Q168"/>
  <c r="Q118"/>
  <c r="Q66"/>
  <c r="Q14"/>
  <c r="R446"/>
  <c r="R394"/>
  <c r="R294"/>
  <c r="R242"/>
  <c r="R190"/>
  <c r="R138"/>
  <c r="R62"/>
  <c r="S470"/>
  <c r="S410"/>
  <c r="S354"/>
  <c r="S298"/>
  <c r="S242"/>
  <c r="S126"/>
  <c r="S70"/>
  <c r="S14"/>
  <c r="T470"/>
  <c r="T266"/>
  <c r="T214"/>
  <c r="T158"/>
  <c r="T74"/>
  <c r="U318"/>
  <c r="U289"/>
  <c r="U238"/>
  <c r="U178"/>
  <c r="U90"/>
  <c r="P477"/>
  <c r="V477" s="1"/>
  <c r="P409"/>
  <c r="V409" s="1"/>
  <c r="P329"/>
  <c r="V329" s="1"/>
  <c r="P313"/>
  <c r="V313" s="1"/>
  <c r="X229"/>
  <c r="AA17"/>
  <c r="T148"/>
  <c r="S33"/>
  <c r="O484" i="10"/>
  <c r="G21" i="11"/>
  <c r="P351"/>
  <c r="V351" s="1"/>
  <c r="P330"/>
  <c r="V330" s="1"/>
  <c r="P266"/>
  <c r="V266" s="1"/>
  <c r="P246"/>
  <c r="V246" s="1"/>
  <c r="P202"/>
  <c r="V202" s="1"/>
  <c r="P182"/>
  <c r="V182" s="1"/>
  <c r="P158"/>
  <c r="V158" s="1"/>
  <c r="P134"/>
  <c r="V134" s="1"/>
  <c r="P106"/>
  <c r="V106" s="1"/>
  <c r="P82"/>
  <c r="V82" s="1"/>
  <c r="P56"/>
  <c r="V56" s="1"/>
  <c r="P30"/>
  <c r="V30" s="1"/>
  <c r="P6"/>
  <c r="V6" s="1"/>
  <c r="Q462"/>
  <c r="Q438"/>
  <c r="Q410"/>
  <c r="Q386"/>
  <c r="Q360"/>
  <c r="Q334"/>
  <c r="Q310"/>
  <c r="Q282"/>
  <c r="Q258"/>
  <c r="Q232"/>
  <c r="Q206"/>
  <c r="Q182"/>
  <c r="Q154"/>
  <c r="Q130"/>
  <c r="Q104"/>
  <c r="Q78"/>
  <c r="Q54"/>
  <c r="Q26"/>
  <c r="R3"/>
  <c r="R458"/>
  <c r="R434"/>
  <c r="R382"/>
  <c r="R358"/>
  <c r="R330"/>
  <c r="R306"/>
  <c r="R254"/>
  <c r="R230"/>
  <c r="R202"/>
  <c r="R178"/>
  <c r="R152"/>
  <c r="R126"/>
  <c r="R102"/>
  <c r="R74"/>
  <c r="R50"/>
  <c r="R24"/>
  <c r="S482"/>
  <c r="S454"/>
  <c r="S426"/>
  <c r="S398"/>
  <c r="S370"/>
  <c r="S342"/>
  <c r="S311"/>
  <c r="S282"/>
  <c r="S254"/>
  <c r="S226"/>
  <c r="S198"/>
  <c r="S170"/>
  <c r="S142"/>
  <c r="S114"/>
  <c r="S86"/>
  <c r="S26"/>
  <c r="T482"/>
  <c r="T458"/>
  <c r="T406"/>
  <c r="T354"/>
  <c r="T330"/>
  <c r="T278"/>
  <c r="T226"/>
  <c r="T202"/>
  <c r="T142"/>
  <c r="T114"/>
  <c r="T90"/>
  <c r="T58"/>
  <c r="T30"/>
  <c r="U366"/>
  <c r="U334"/>
  <c r="U302"/>
  <c r="U278"/>
  <c r="U250"/>
  <c r="U222"/>
  <c r="U190"/>
  <c r="U162"/>
  <c r="U106"/>
  <c r="U78"/>
  <c r="U50"/>
  <c r="X462"/>
  <c r="X418"/>
  <c r="X378"/>
  <c r="X346"/>
  <c r="X314"/>
  <c r="X274"/>
  <c r="X234"/>
  <c r="X190"/>
  <c r="X146"/>
  <c r="X110"/>
  <c r="X78"/>
  <c r="X46"/>
  <c r="T10"/>
  <c r="T6"/>
  <c r="R481"/>
  <c r="Q481"/>
  <c r="S481"/>
  <c r="X479"/>
  <c r="T479"/>
  <c r="R479"/>
  <c r="Q479"/>
  <c r="T476"/>
  <c r="S476"/>
  <c r="T472"/>
  <c r="X472"/>
  <c r="S472"/>
  <c r="X469"/>
  <c r="R469"/>
  <c r="Q469"/>
  <c r="T469"/>
  <c r="S469"/>
  <c r="T468"/>
  <c r="S468"/>
  <c r="R468"/>
  <c r="Q468"/>
  <c r="R465"/>
  <c r="Q465"/>
  <c r="S465"/>
  <c r="X463"/>
  <c r="T463"/>
  <c r="R463"/>
  <c r="Q463"/>
  <c r="X461"/>
  <c r="R461"/>
  <c r="Q461"/>
  <c r="S461"/>
  <c r="T461"/>
  <c r="AA38"/>
  <c r="X459"/>
  <c r="S459"/>
  <c r="R459"/>
  <c r="Q459"/>
  <c r="T456"/>
  <c r="X456"/>
  <c r="S456"/>
  <c r="R453"/>
  <c r="Q453"/>
  <c r="X453"/>
  <c r="T453"/>
  <c r="S453"/>
  <c r="X451"/>
  <c r="T451"/>
  <c r="S451"/>
  <c r="T448"/>
  <c r="S448"/>
  <c r="X448"/>
  <c r="R448"/>
  <c r="Q448"/>
  <c r="X445"/>
  <c r="R445"/>
  <c r="Q445"/>
  <c r="S445"/>
  <c r="T445"/>
  <c r="T444"/>
  <c r="S444"/>
  <c r="T441"/>
  <c r="R441"/>
  <c r="Q441"/>
  <c r="S441"/>
  <c r="X441"/>
  <c r="X439"/>
  <c r="T439"/>
  <c r="T436"/>
  <c r="S436"/>
  <c r="X436"/>
  <c r="R436"/>
  <c r="Q436"/>
  <c r="R433"/>
  <c r="Q433"/>
  <c r="S433"/>
  <c r="X431"/>
  <c r="AA36"/>
  <c r="T431"/>
  <c r="R431"/>
  <c r="Q431"/>
  <c r="X429"/>
  <c r="R429"/>
  <c r="Q429"/>
  <c r="S429"/>
  <c r="T429"/>
  <c r="X427"/>
  <c r="S427"/>
  <c r="R427"/>
  <c r="Q427"/>
  <c r="X423"/>
  <c r="T423"/>
  <c r="T420"/>
  <c r="S420"/>
  <c r="R420"/>
  <c r="Q420"/>
  <c r="P420"/>
  <c r="V420" s="1"/>
  <c r="R417"/>
  <c r="Q417"/>
  <c r="S417"/>
  <c r="X415"/>
  <c r="T415"/>
  <c r="R415"/>
  <c r="Q415"/>
  <c r="T412"/>
  <c r="S412"/>
  <c r="P412"/>
  <c r="V412" s="1"/>
  <c r="T408"/>
  <c r="X408"/>
  <c r="S408"/>
  <c r="P408"/>
  <c r="V408" s="1"/>
  <c r="X405"/>
  <c r="R405"/>
  <c r="Q405"/>
  <c r="T405"/>
  <c r="S405"/>
  <c r="X403"/>
  <c r="T403"/>
  <c r="S403"/>
  <c r="X399"/>
  <c r="AA33"/>
  <c r="T399"/>
  <c r="R399"/>
  <c r="Q399"/>
  <c r="X397"/>
  <c r="R397"/>
  <c r="Q397"/>
  <c r="S397"/>
  <c r="T397"/>
  <c r="X395"/>
  <c r="S395"/>
  <c r="R395"/>
  <c r="Q395"/>
  <c r="T392"/>
  <c r="X392"/>
  <c r="S392"/>
  <c r="P392"/>
  <c r="V392" s="1"/>
  <c r="R389"/>
  <c r="Q389"/>
  <c r="X389"/>
  <c r="T389"/>
  <c r="S389"/>
  <c r="X387"/>
  <c r="T387"/>
  <c r="S387"/>
  <c r="T384"/>
  <c r="S384"/>
  <c r="X384"/>
  <c r="R384"/>
  <c r="Q384"/>
  <c r="P384"/>
  <c r="V384" s="1"/>
  <c r="T380"/>
  <c r="S380"/>
  <c r="P380"/>
  <c r="V380" s="1"/>
  <c r="T377"/>
  <c r="R377"/>
  <c r="Q377"/>
  <c r="S377"/>
  <c r="X377"/>
  <c r="T376"/>
  <c r="X376"/>
  <c r="S376"/>
  <c r="P376"/>
  <c r="V376" s="1"/>
  <c r="U373"/>
  <c r="R373"/>
  <c r="Q373"/>
  <c r="T373"/>
  <c r="S373"/>
  <c r="X373"/>
  <c r="X371"/>
  <c r="T371"/>
  <c r="S371"/>
  <c r="T368"/>
  <c r="S368"/>
  <c r="R368"/>
  <c r="Q368"/>
  <c r="P368"/>
  <c r="V368" s="1"/>
  <c r="U365"/>
  <c r="X365"/>
  <c r="R365"/>
  <c r="Q365"/>
  <c r="S365"/>
  <c r="T365"/>
  <c r="X363"/>
  <c r="U363"/>
  <c r="S363"/>
  <c r="R363"/>
  <c r="Q363"/>
  <c r="T360"/>
  <c r="X360"/>
  <c r="S360"/>
  <c r="P360"/>
  <c r="V360" s="1"/>
  <c r="R357"/>
  <c r="Q357"/>
  <c r="T357"/>
  <c r="S357"/>
  <c r="U357"/>
  <c r="X355"/>
  <c r="T355"/>
  <c r="U355"/>
  <c r="S355"/>
  <c r="T352"/>
  <c r="X352"/>
  <c r="S352"/>
  <c r="R352"/>
  <c r="Q352"/>
  <c r="P352"/>
  <c r="V352" s="1"/>
  <c r="U349"/>
  <c r="X349"/>
  <c r="R349"/>
  <c r="Q349"/>
  <c r="S349"/>
  <c r="T349"/>
  <c r="X347"/>
  <c r="U347"/>
  <c r="S347"/>
  <c r="AA28"/>
  <c r="R347"/>
  <c r="Q347"/>
  <c r="X343"/>
  <c r="U343"/>
  <c r="T343"/>
  <c r="T340"/>
  <c r="S340"/>
  <c r="R340"/>
  <c r="Q340"/>
  <c r="P340"/>
  <c r="V340" s="1"/>
  <c r="R337"/>
  <c r="Q337"/>
  <c r="U337"/>
  <c r="S337"/>
  <c r="X335"/>
  <c r="U335"/>
  <c r="T335"/>
  <c r="R335"/>
  <c r="Q335"/>
  <c r="T332"/>
  <c r="S332"/>
  <c r="P332"/>
  <c r="V332" s="1"/>
  <c r="T328"/>
  <c r="X328"/>
  <c r="S328"/>
  <c r="P328"/>
  <c r="V328" s="1"/>
  <c r="X327"/>
  <c r="AA26"/>
  <c r="U327"/>
  <c r="T327"/>
  <c r="T324"/>
  <c r="X324"/>
  <c r="S324"/>
  <c r="R324"/>
  <c r="Q324"/>
  <c r="P324"/>
  <c r="V324" s="1"/>
  <c r="R321"/>
  <c r="Q321"/>
  <c r="S321"/>
  <c r="U321"/>
  <c r="U317"/>
  <c r="X317"/>
  <c r="R317"/>
  <c r="Q317"/>
  <c r="S317"/>
  <c r="T317"/>
  <c r="X315"/>
  <c r="U315"/>
  <c r="S315"/>
  <c r="R315"/>
  <c r="Q315"/>
  <c r="T312"/>
  <c r="X312"/>
  <c r="S312"/>
  <c r="P312"/>
  <c r="V312" s="1"/>
  <c r="U309"/>
  <c r="R309"/>
  <c r="Q309"/>
  <c r="T309"/>
  <c r="S309"/>
  <c r="X309"/>
  <c r="X307"/>
  <c r="T307"/>
  <c r="S307"/>
  <c r="X303"/>
  <c r="U303"/>
  <c r="T303"/>
  <c r="R303"/>
  <c r="Q303"/>
  <c r="T300"/>
  <c r="S300"/>
  <c r="P300"/>
  <c r="V300" s="1"/>
  <c r="X297"/>
  <c r="U297"/>
  <c r="T297"/>
  <c r="R297"/>
  <c r="Q297"/>
  <c r="S297"/>
  <c r="X295"/>
  <c r="U295"/>
  <c r="AA24"/>
  <c r="P295"/>
  <c r="V295" s="1"/>
  <c r="T295"/>
  <c r="T292"/>
  <c r="S292"/>
  <c r="R292"/>
  <c r="Q292"/>
  <c r="P292"/>
  <c r="V292" s="1"/>
  <c r="R289"/>
  <c r="Q289"/>
  <c r="S289"/>
  <c r="X287"/>
  <c r="T287"/>
  <c r="R287"/>
  <c r="Q287"/>
  <c r="P287"/>
  <c r="V287" s="1"/>
  <c r="T284"/>
  <c r="S284"/>
  <c r="P284"/>
  <c r="V284" s="1"/>
  <c r="T281"/>
  <c r="R281"/>
  <c r="Q281"/>
  <c r="X281"/>
  <c r="S281"/>
  <c r="T280"/>
  <c r="X280"/>
  <c r="S280"/>
  <c r="P280"/>
  <c r="V280" s="1"/>
  <c r="X277"/>
  <c r="U277"/>
  <c r="R277"/>
  <c r="Q277"/>
  <c r="T277"/>
  <c r="S277"/>
  <c r="T276"/>
  <c r="S276"/>
  <c r="R276"/>
  <c r="Q276"/>
  <c r="P276"/>
  <c r="V276" s="1"/>
  <c r="R273"/>
  <c r="Q273"/>
  <c r="U273"/>
  <c r="S273"/>
  <c r="U269"/>
  <c r="X269"/>
  <c r="R269"/>
  <c r="Q269"/>
  <c r="S269"/>
  <c r="T269"/>
  <c r="T268"/>
  <c r="S268"/>
  <c r="P268"/>
  <c r="V268" s="1"/>
  <c r="U265"/>
  <c r="T265"/>
  <c r="R265"/>
  <c r="Q265"/>
  <c r="S265"/>
  <c r="X263"/>
  <c r="U263"/>
  <c r="AA22"/>
  <c r="P263"/>
  <c r="V263" s="1"/>
  <c r="T263"/>
  <c r="T260"/>
  <c r="X260"/>
  <c r="S260"/>
  <c r="R260"/>
  <c r="Q260"/>
  <c r="P260"/>
  <c r="V260" s="1"/>
  <c r="X259"/>
  <c r="T259"/>
  <c r="U259"/>
  <c r="S259"/>
  <c r="P259"/>
  <c r="V259" s="1"/>
  <c r="T256"/>
  <c r="S256"/>
  <c r="X256"/>
  <c r="R256"/>
  <c r="Q256"/>
  <c r="P256"/>
  <c r="V256" s="1"/>
  <c r="U253"/>
  <c r="X253"/>
  <c r="R253"/>
  <c r="Q253"/>
  <c r="S253"/>
  <c r="T253"/>
  <c r="X251"/>
  <c r="U251"/>
  <c r="S251"/>
  <c r="P251"/>
  <c r="V251" s="1"/>
  <c r="R251"/>
  <c r="Q251"/>
  <c r="T248"/>
  <c r="X248"/>
  <c r="S248"/>
  <c r="P248"/>
  <c r="V248" s="1"/>
  <c r="U245"/>
  <c r="R245"/>
  <c r="Q245"/>
  <c r="T245"/>
  <c r="S245"/>
  <c r="X245"/>
  <c r="X243"/>
  <c r="T243"/>
  <c r="S243"/>
  <c r="P243"/>
  <c r="V243" s="1"/>
  <c r="T240"/>
  <c r="S240"/>
  <c r="R240"/>
  <c r="Q240"/>
  <c r="P240"/>
  <c r="V240" s="1"/>
  <c r="U237"/>
  <c r="X237"/>
  <c r="R237"/>
  <c r="Q237"/>
  <c r="S237"/>
  <c r="T237"/>
  <c r="X235"/>
  <c r="U235"/>
  <c r="S235"/>
  <c r="P235"/>
  <c r="V235" s="1"/>
  <c r="R235"/>
  <c r="Q235"/>
  <c r="U233"/>
  <c r="X233"/>
  <c r="T233"/>
  <c r="R233"/>
  <c r="Q233"/>
  <c r="S233"/>
  <c r="X231"/>
  <c r="U231"/>
  <c r="AA20"/>
  <c r="P231"/>
  <c r="V231" s="1"/>
  <c r="T231"/>
  <c r="T228"/>
  <c r="S228"/>
  <c r="R228"/>
  <c r="Q228"/>
  <c r="P228"/>
  <c r="V228" s="1"/>
  <c r="T224"/>
  <c r="X224"/>
  <c r="S224"/>
  <c r="R224"/>
  <c r="Q224"/>
  <c r="P224"/>
  <c r="V224" s="1"/>
  <c r="U221"/>
  <c r="X221"/>
  <c r="R221"/>
  <c r="Q221"/>
  <c r="S221"/>
  <c r="T221"/>
  <c r="X219"/>
  <c r="S219"/>
  <c r="P219"/>
  <c r="V219" s="1"/>
  <c r="R219"/>
  <c r="Q219"/>
  <c r="T216"/>
  <c r="X216"/>
  <c r="S216"/>
  <c r="P216"/>
  <c r="V216" s="1"/>
  <c r="X213"/>
  <c r="R213"/>
  <c r="Q213"/>
  <c r="T213"/>
  <c r="S213"/>
  <c r="X211"/>
  <c r="U211"/>
  <c r="T211"/>
  <c r="S211"/>
  <c r="P211"/>
  <c r="V211" s="1"/>
  <c r="T208"/>
  <c r="S208"/>
  <c r="X208"/>
  <c r="R208"/>
  <c r="Q208"/>
  <c r="P208"/>
  <c r="V208" s="1"/>
  <c r="U205"/>
  <c r="X205"/>
  <c r="R205"/>
  <c r="Q205"/>
  <c r="S205"/>
  <c r="T205"/>
  <c r="X203"/>
  <c r="U203"/>
  <c r="S203"/>
  <c r="P203"/>
  <c r="V203" s="1"/>
  <c r="R203"/>
  <c r="Q203"/>
  <c r="T200"/>
  <c r="X200"/>
  <c r="S200"/>
  <c r="P200"/>
  <c r="V200" s="1"/>
  <c r="X199"/>
  <c r="U199"/>
  <c r="P199"/>
  <c r="V199" s="1"/>
  <c r="T199"/>
  <c r="T196"/>
  <c r="X196"/>
  <c r="S196"/>
  <c r="R196"/>
  <c r="Q196"/>
  <c r="P196"/>
  <c r="V196" s="1"/>
  <c r="R193"/>
  <c r="Q193"/>
  <c r="U193"/>
  <c r="S193"/>
  <c r="X191"/>
  <c r="T191"/>
  <c r="U191"/>
  <c r="R191"/>
  <c r="Q191"/>
  <c r="P191"/>
  <c r="V191" s="1"/>
  <c r="S188"/>
  <c r="T188"/>
  <c r="P188"/>
  <c r="V188" s="1"/>
  <c r="X184"/>
  <c r="T184"/>
  <c r="S184"/>
  <c r="P184"/>
  <c r="V184" s="1"/>
  <c r="T181"/>
  <c r="R181"/>
  <c r="Q181"/>
  <c r="S181"/>
  <c r="X181"/>
  <c r="X179"/>
  <c r="T179"/>
  <c r="U179"/>
  <c r="S179"/>
  <c r="P179"/>
  <c r="V179" s="1"/>
  <c r="T176"/>
  <c r="S176"/>
  <c r="R176"/>
  <c r="Q176"/>
  <c r="P176"/>
  <c r="V176" s="1"/>
  <c r="U173"/>
  <c r="X173"/>
  <c r="R173"/>
  <c r="Q173"/>
  <c r="P173"/>
  <c r="V173" s="1"/>
  <c r="S173"/>
  <c r="U169"/>
  <c r="X169"/>
  <c r="R169"/>
  <c r="Q169"/>
  <c r="P169"/>
  <c r="V169" s="1"/>
  <c r="S169"/>
  <c r="T169"/>
  <c r="U153"/>
  <c r="R153"/>
  <c r="Q153"/>
  <c r="P153"/>
  <c r="V153" s="1"/>
  <c r="X153"/>
  <c r="T153"/>
  <c r="S153"/>
  <c r="X151"/>
  <c r="T151"/>
  <c r="U151"/>
  <c r="T149"/>
  <c r="X149"/>
  <c r="R149"/>
  <c r="Q149"/>
  <c r="P149"/>
  <c r="V149" s="1"/>
  <c r="S149"/>
  <c r="AA15"/>
  <c r="X147"/>
  <c r="T147"/>
  <c r="U147"/>
  <c r="S147"/>
  <c r="T144"/>
  <c r="S144"/>
  <c r="X144"/>
  <c r="R144"/>
  <c r="Q144"/>
  <c r="P144"/>
  <c r="V144" s="1"/>
  <c r="U141"/>
  <c r="X141"/>
  <c r="R141"/>
  <c r="Q141"/>
  <c r="P141"/>
  <c r="V141" s="1"/>
  <c r="S141"/>
  <c r="T141"/>
  <c r="X139"/>
  <c r="T139"/>
  <c r="AA14"/>
  <c r="U139"/>
  <c r="S139"/>
  <c r="R139"/>
  <c r="Q139"/>
  <c r="P139"/>
  <c r="V139" s="1"/>
  <c r="U137"/>
  <c r="R137"/>
  <c r="Q137"/>
  <c r="P137"/>
  <c r="V137" s="1"/>
  <c r="S137"/>
  <c r="X135"/>
  <c r="T135"/>
  <c r="X132"/>
  <c r="T132"/>
  <c r="S132"/>
  <c r="R132"/>
  <c r="Q132"/>
  <c r="P132"/>
  <c r="V132" s="1"/>
  <c r="T128"/>
  <c r="S128"/>
  <c r="X128"/>
  <c r="R128"/>
  <c r="Q128"/>
  <c r="P128"/>
  <c r="V128" s="1"/>
  <c r="X127"/>
  <c r="T127"/>
  <c r="R127"/>
  <c r="Q127"/>
  <c r="P127"/>
  <c r="V127" s="1"/>
  <c r="S124"/>
  <c r="T124"/>
  <c r="R121"/>
  <c r="Q121"/>
  <c r="P121"/>
  <c r="V121" s="1"/>
  <c r="T121"/>
  <c r="S121"/>
  <c r="X121"/>
  <c r="X119"/>
  <c r="T119"/>
  <c r="U119"/>
  <c r="S116"/>
  <c r="X116"/>
  <c r="R116"/>
  <c r="Q116"/>
  <c r="P116"/>
  <c r="V116" s="1"/>
  <c r="T116"/>
  <c r="X115"/>
  <c r="T115"/>
  <c r="S115"/>
  <c r="T112"/>
  <c r="S112"/>
  <c r="R112"/>
  <c r="Q112"/>
  <c r="P112"/>
  <c r="V112" s="1"/>
  <c r="X109"/>
  <c r="U109"/>
  <c r="R109"/>
  <c r="Q109"/>
  <c r="P109"/>
  <c r="V109" s="1"/>
  <c r="S109"/>
  <c r="S108"/>
  <c r="T108"/>
  <c r="X107"/>
  <c r="T107"/>
  <c r="U107"/>
  <c r="S107"/>
  <c r="R107"/>
  <c r="Q107"/>
  <c r="P107"/>
  <c r="V107" s="1"/>
  <c r="X104"/>
  <c r="S104"/>
  <c r="X103"/>
  <c r="T103"/>
  <c r="U103"/>
  <c r="T101"/>
  <c r="U101"/>
  <c r="R101"/>
  <c r="Q101"/>
  <c r="P101"/>
  <c r="V101" s="1"/>
  <c r="S101"/>
  <c r="S100"/>
  <c r="T100"/>
  <c r="R100"/>
  <c r="Q100"/>
  <c r="P100"/>
  <c r="V100" s="1"/>
  <c r="X99"/>
  <c r="T99"/>
  <c r="S99"/>
  <c r="U99"/>
  <c r="U97"/>
  <c r="R97"/>
  <c r="Q97"/>
  <c r="P97"/>
  <c r="V97" s="1"/>
  <c r="T97"/>
  <c r="T96"/>
  <c r="S96"/>
  <c r="X96"/>
  <c r="R96"/>
  <c r="Q96"/>
  <c r="P96"/>
  <c r="V96" s="1"/>
  <c r="X95"/>
  <c r="T95"/>
  <c r="U95"/>
  <c r="S95"/>
  <c r="R95"/>
  <c r="Q95"/>
  <c r="P95"/>
  <c r="V95" s="1"/>
  <c r="X93"/>
  <c r="U93"/>
  <c r="T93"/>
  <c r="R93"/>
  <c r="Q93"/>
  <c r="P93"/>
  <c r="V93" s="1"/>
  <c r="S93"/>
  <c r="X91"/>
  <c r="T91"/>
  <c r="U91"/>
  <c r="S91"/>
  <c r="R91"/>
  <c r="Q91"/>
  <c r="P91"/>
  <c r="V91" s="1"/>
  <c r="X87"/>
  <c r="T87"/>
  <c r="U87"/>
  <c r="X83"/>
  <c r="T83"/>
  <c r="AA9"/>
  <c r="S83"/>
  <c r="T80"/>
  <c r="S80"/>
  <c r="X80"/>
  <c r="R80"/>
  <c r="Q80"/>
  <c r="P80"/>
  <c r="V80" s="1"/>
  <c r="X77"/>
  <c r="U77"/>
  <c r="R77"/>
  <c r="Q77"/>
  <c r="P77"/>
  <c r="V77" s="1"/>
  <c r="T77"/>
  <c r="S77"/>
  <c r="X75"/>
  <c r="T75"/>
  <c r="U75"/>
  <c r="S75"/>
  <c r="R75"/>
  <c r="Q75"/>
  <c r="P75"/>
  <c r="V75" s="1"/>
  <c r="S72"/>
  <c r="X72"/>
  <c r="T72"/>
  <c r="T69"/>
  <c r="U69"/>
  <c r="R69"/>
  <c r="Q69"/>
  <c r="P69"/>
  <c r="V69" s="1"/>
  <c r="X69"/>
  <c r="S69"/>
  <c r="X67"/>
  <c r="T67"/>
  <c r="S67"/>
  <c r="AA8"/>
  <c r="U67"/>
  <c r="T64"/>
  <c r="S64"/>
  <c r="X64"/>
  <c r="R64"/>
  <c r="Q64"/>
  <c r="P64"/>
  <c r="V64" s="1"/>
  <c r="X61"/>
  <c r="U61"/>
  <c r="T61"/>
  <c r="R61"/>
  <c r="Q61"/>
  <c r="P61"/>
  <c r="V61" s="1"/>
  <c r="S61"/>
  <c r="X59"/>
  <c r="T59"/>
  <c r="U59"/>
  <c r="S59"/>
  <c r="R59"/>
  <c r="Q59"/>
  <c r="P59"/>
  <c r="V59" s="1"/>
  <c r="S57"/>
  <c r="R57"/>
  <c r="Q57"/>
  <c r="P57"/>
  <c r="V57" s="1"/>
  <c r="T57"/>
  <c r="U57"/>
  <c r="X57"/>
  <c r="X55"/>
  <c r="T55"/>
  <c r="U55"/>
  <c r="S52"/>
  <c r="X52"/>
  <c r="R52"/>
  <c r="Q52"/>
  <c r="P52"/>
  <c r="V52" s="1"/>
  <c r="T52"/>
  <c r="T48"/>
  <c r="S48"/>
  <c r="R48"/>
  <c r="Q48"/>
  <c r="P48"/>
  <c r="V48" s="1"/>
  <c r="X45"/>
  <c r="U45"/>
  <c r="R45"/>
  <c r="Q45"/>
  <c r="P45"/>
  <c r="V45" s="1"/>
  <c r="S45"/>
  <c r="X43"/>
  <c r="T43"/>
  <c r="U43"/>
  <c r="S43"/>
  <c r="AA6"/>
  <c r="R43"/>
  <c r="Q43"/>
  <c r="P43"/>
  <c r="V43" s="1"/>
  <c r="S40"/>
  <c r="X40"/>
  <c r="X39"/>
  <c r="T39"/>
  <c r="S36"/>
  <c r="X36"/>
  <c r="T36"/>
  <c r="R36"/>
  <c r="Q36"/>
  <c r="P36"/>
  <c r="V36" s="1"/>
  <c r="T32"/>
  <c r="S32"/>
  <c r="X32"/>
  <c r="R32"/>
  <c r="Q32"/>
  <c r="P32"/>
  <c r="V32" s="1"/>
  <c r="X28"/>
  <c r="S28"/>
  <c r="S20"/>
  <c r="X20"/>
  <c r="R20"/>
  <c r="Q20"/>
  <c r="P20"/>
  <c r="V20" s="1"/>
  <c r="S16"/>
  <c r="R16"/>
  <c r="Q16"/>
  <c r="P16"/>
  <c r="V16" s="1"/>
  <c r="X13"/>
  <c r="T13"/>
  <c r="R13"/>
  <c r="Q13"/>
  <c r="P13"/>
  <c r="V13" s="1"/>
  <c r="S13"/>
  <c r="X11"/>
  <c r="T11"/>
  <c r="S11"/>
  <c r="R11"/>
  <c r="Q11"/>
  <c r="P11"/>
  <c r="V11" s="1"/>
  <c r="S8"/>
  <c r="X8"/>
  <c r="T8"/>
  <c r="X7"/>
  <c r="T7"/>
  <c r="S4"/>
  <c r="X4"/>
  <c r="R4"/>
  <c r="Q4"/>
  <c r="P4"/>
  <c r="V4" s="1"/>
  <c r="T20"/>
  <c r="P469"/>
  <c r="V469" s="1"/>
  <c r="P461"/>
  <c r="V461" s="1"/>
  <c r="P453"/>
  <c r="V453" s="1"/>
  <c r="P445"/>
  <c r="V445" s="1"/>
  <c r="P427"/>
  <c r="V427" s="1"/>
  <c r="P417"/>
  <c r="V417" s="1"/>
  <c r="P363"/>
  <c r="V363" s="1"/>
  <c r="P99"/>
  <c r="V99" s="1"/>
  <c r="P67"/>
  <c r="V67" s="1"/>
  <c r="P35"/>
  <c r="V35" s="1"/>
  <c r="Q467"/>
  <c r="Q435"/>
  <c r="Q403"/>
  <c r="Q371"/>
  <c r="Q339"/>
  <c r="Q307"/>
  <c r="Q243"/>
  <c r="Q211"/>
  <c r="Q179"/>
  <c r="Q147"/>
  <c r="Q115"/>
  <c r="Q83"/>
  <c r="Q51"/>
  <c r="R451"/>
  <c r="R419"/>
  <c r="R371"/>
  <c r="R355"/>
  <c r="R307"/>
  <c r="R243"/>
  <c r="R179"/>
  <c r="R147"/>
  <c r="R115"/>
  <c r="R83"/>
  <c r="S431"/>
  <c r="S399"/>
  <c r="U351"/>
  <c r="U219"/>
  <c r="X420"/>
  <c r="X393"/>
  <c r="X176"/>
  <c r="X148"/>
  <c r="X101"/>
  <c r="T24"/>
  <c r="P479"/>
  <c r="V479" s="1"/>
  <c r="P471"/>
  <c r="V471" s="1"/>
  <c r="P463"/>
  <c r="V463" s="1"/>
  <c r="P459"/>
  <c r="V459" s="1"/>
  <c r="P455"/>
  <c r="V455" s="1"/>
  <c r="P451"/>
  <c r="V451" s="1"/>
  <c r="P447"/>
  <c r="V447" s="1"/>
  <c r="P439"/>
  <c r="V439" s="1"/>
  <c r="P403"/>
  <c r="V403" s="1"/>
  <c r="P387"/>
  <c r="V387" s="1"/>
  <c r="P377"/>
  <c r="V377" s="1"/>
  <c r="P371"/>
  <c r="V371" s="1"/>
  <c r="P355"/>
  <c r="V355" s="1"/>
  <c r="P307"/>
  <c r="V307" s="1"/>
  <c r="P167"/>
  <c r="V167" s="1"/>
  <c r="P151"/>
  <c r="V151" s="1"/>
  <c r="P135"/>
  <c r="V135" s="1"/>
  <c r="P119"/>
  <c r="V119" s="1"/>
  <c r="P103"/>
  <c r="V103" s="1"/>
  <c r="P87"/>
  <c r="V87" s="1"/>
  <c r="P71"/>
  <c r="V71" s="1"/>
  <c r="P55"/>
  <c r="V55" s="1"/>
  <c r="P39"/>
  <c r="V39" s="1"/>
  <c r="P23"/>
  <c r="V23" s="1"/>
  <c r="P7"/>
  <c r="V7" s="1"/>
  <c r="Q471"/>
  <c r="Q455"/>
  <c r="Q439"/>
  <c r="Q423"/>
  <c r="Q407"/>
  <c r="Q391"/>
  <c r="Q375"/>
  <c r="Q359"/>
  <c r="Q343"/>
  <c r="Q327"/>
  <c r="Q311"/>
  <c r="Q295"/>
  <c r="Q279"/>
  <c r="Q263"/>
  <c r="Q247"/>
  <c r="Q231"/>
  <c r="Q215"/>
  <c r="Q199"/>
  <c r="Q183"/>
  <c r="Q167"/>
  <c r="Q151"/>
  <c r="Q135"/>
  <c r="Q119"/>
  <c r="Q103"/>
  <c r="Q87"/>
  <c r="Q71"/>
  <c r="Q55"/>
  <c r="Q39"/>
  <c r="Q23"/>
  <c r="Q7"/>
  <c r="R439"/>
  <c r="R423"/>
  <c r="R343"/>
  <c r="R327"/>
  <c r="R295"/>
  <c r="R263"/>
  <c r="R231"/>
  <c r="R199"/>
  <c r="R183"/>
  <c r="R151"/>
  <c r="R135"/>
  <c r="R119"/>
  <c r="R103"/>
  <c r="R87"/>
  <c r="R55"/>
  <c r="R39"/>
  <c r="R23"/>
  <c r="R7"/>
  <c r="S479"/>
  <c r="S415"/>
  <c r="S287"/>
  <c r="S191"/>
  <c r="S127"/>
  <c r="S97"/>
  <c r="T137"/>
  <c r="T4"/>
  <c r="U287"/>
  <c r="X292"/>
  <c r="X276"/>
  <c r="X265"/>
  <c r="T480"/>
  <c r="X480"/>
  <c r="S480"/>
  <c r="R480"/>
  <c r="Q480"/>
  <c r="X477"/>
  <c r="R477"/>
  <c r="Q477"/>
  <c r="S477"/>
  <c r="T477"/>
  <c r="X475"/>
  <c r="S475"/>
  <c r="R475"/>
  <c r="Q475"/>
  <c r="T473"/>
  <c r="R473"/>
  <c r="Q473"/>
  <c r="X473"/>
  <c r="S473"/>
  <c r="X471"/>
  <c r="T471"/>
  <c r="X467"/>
  <c r="T467"/>
  <c r="S467"/>
  <c r="T464"/>
  <c r="S464"/>
  <c r="X464"/>
  <c r="R464"/>
  <c r="Q464"/>
  <c r="T460"/>
  <c r="S460"/>
  <c r="T457"/>
  <c r="R457"/>
  <c r="Q457"/>
  <c r="S457"/>
  <c r="X455"/>
  <c r="T455"/>
  <c r="T452"/>
  <c r="X452"/>
  <c r="S452"/>
  <c r="R452"/>
  <c r="Q452"/>
  <c r="R449"/>
  <c r="Q449"/>
  <c r="S449"/>
  <c r="X447"/>
  <c r="T447"/>
  <c r="R447"/>
  <c r="Q447"/>
  <c r="X443"/>
  <c r="S443"/>
  <c r="R443"/>
  <c r="Q443"/>
  <c r="T440"/>
  <c r="X440"/>
  <c r="S440"/>
  <c r="R437"/>
  <c r="Q437"/>
  <c r="T437"/>
  <c r="S437"/>
  <c r="X437"/>
  <c r="X435"/>
  <c r="T435"/>
  <c r="S435"/>
  <c r="T432"/>
  <c r="S432"/>
  <c r="R432"/>
  <c r="Q432"/>
  <c r="P432"/>
  <c r="V432" s="1"/>
  <c r="T428"/>
  <c r="S428"/>
  <c r="P428"/>
  <c r="V428" s="1"/>
  <c r="X425"/>
  <c r="T425"/>
  <c r="R425"/>
  <c r="Q425"/>
  <c r="S425"/>
  <c r="T424"/>
  <c r="X424"/>
  <c r="S424"/>
  <c r="P424"/>
  <c r="V424" s="1"/>
  <c r="R421"/>
  <c r="Q421"/>
  <c r="T421"/>
  <c r="S421"/>
  <c r="AA35"/>
  <c r="X419"/>
  <c r="T419"/>
  <c r="S419"/>
  <c r="T416"/>
  <c r="X416"/>
  <c r="S416"/>
  <c r="R416"/>
  <c r="Q416"/>
  <c r="P416"/>
  <c r="V416" s="1"/>
  <c r="X413"/>
  <c r="R413"/>
  <c r="Q413"/>
  <c r="S413"/>
  <c r="T413"/>
  <c r="X411"/>
  <c r="AA34"/>
  <c r="S411"/>
  <c r="R411"/>
  <c r="Q411"/>
  <c r="T409"/>
  <c r="R409"/>
  <c r="Q409"/>
  <c r="X409"/>
  <c r="S409"/>
  <c r="X407"/>
  <c r="T407"/>
  <c r="T404"/>
  <c r="S404"/>
  <c r="R404"/>
  <c r="Q404"/>
  <c r="P404"/>
  <c r="V404" s="1"/>
  <c r="R401"/>
  <c r="Q401"/>
  <c r="S401"/>
  <c r="T400"/>
  <c r="S400"/>
  <c r="X400"/>
  <c r="R400"/>
  <c r="Q400"/>
  <c r="P400"/>
  <c r="V400" s="1"/>
  <c r="T396"/>
  <c r="S396"/>
  <c r="P396"/>
  <c r="V396" s="1"/>
  <c r="T393"/>
  <c r="R393"/>
  <c r="Q393"/>
  <c r="S393"/>
  <c r="X391"/>
  <c r="AA32"/>
  <c r="T391"/>
  <c r="T388"/>
  <c r="X388"/>
  <c r="S388"/>
  <c r="R388"/>
  <c r="Q388"/>
  <c r="P388"/>
  <c r="V388" s="1"/>
  <c r="R385"/>
  <c r="Q385"/>
  <c r="S385"/>
  <c r="X383"/>
  <c r="T383"/>
  <c r="R383"/>
  <c r="Q383"/>
  <c r="X381"/>
  <c r="R381"/>
  <c r="Q381"/>
  <c r="S381"/>
  <c r="T381"/>
  <c r="X379"/>
  <c r="S379"/>
  <c r="R379"/>
  <c r="Q379"/>
  <c r="X375"/>
  <c r="U375"/>
  <c r="AA30"/>
  <c r="T375"/>
  <c r="T372"/>
  <c r="S372"/>
  <c r="X372"/>
  <c r="R372"/>
  <c r="Q372"/>
  <c r="P372"/>
  <c r="V372" s="1"/>
  <c r="R369"/>
  <c r="Q369"/>
  <c r="U369"/>
  <c r="S369"/>
  <c r="X367"/>
  <c r="U367"/>
  <c r="T367"/>
  <c r="R367"/>
  <c r="Q367"/>
  <c r="T364"/>
  <c r="S364"/>
  <c r="P364"/>
  <c r="V364" s="1"/>
  <c r="X361"/>
  <c r="U361"/>
  <c r="T361"/>
  <c r="R361"/>
  <c r="Q361"/>
  <c r="S361"/>
  <c r="X359"/>
  <c r="U359"/>
  <c r="AA29"/>
  <c r="T359"/>
  <c r="T356"/>
  <c r="S356"/>
  <c r="R356"/>
  <c r="Q356"/>
  <c r="P356"/>
  <c r="V356" s="1"/>
  <c r="R353"/>
  <c r="Q353"/>
  <c r="S353"/>
  <c r="X351"/>
  <c r="T351"/>
  <c r="R351"/>
  <c r="Q351"/>
  <c r="T348"/>
  <c r="S348"/>
  <c r="P348"/>
  <c r="V348" s="1"/>
  <c r="T345"/>
  <c r="R345"/>
  <c r="Q345"/>
  <c r="X345"/>
  <c r="S345"/>
  <c r="T344"/>
  <c r="X344"/>
  <c r="S344"/>
  <c r="P344"/>
  <c r="V344" s="1"/>
  <c r="X341"/>
  <c r="U341"/>
  <c r="R341"/>
  <c r="Q341"/>
  <c r="T341"/>
  <c r="S341"/>
  <c r="X339"/>
  <c r="T339"/>
  <c r="S339"/>
  <c r="U339"/>
  <c r="T336"/>
  <c r="S336"/>
  <c r="X336"/>
  <c r="R336"/>
  <c r="Q336"/>
  <c r="P336"/>
  <c r="V336" s="1"/>
  <c r="U333"/>
  <c r="X333"/>
  <c r="R333"/>
  <c r="Q333"/>
  <c r="S333"/>
  <c r="T333"/>
  <c r="AA27"/>
  <c r="X331"/>
  <c r="S331"/>
  <c r="R331"/>
  <c r="Q331"/>
  <c r="U329"/>
  <c r="T329"/>
  <c r="R329"/>
  <c r="Q329"/>
  <c r="S329"/>
  <c r="R325"/>
  <c r="Q325"/>
  <c r="X325"/>
  <c r="T325"/>
  <c r="S325"/>
  <c r="X323"/>
  <c r="T323"/>
  <c r="U323"/>
  <c r="S323"/>
  <c r="T320"/>
  <c r="S320"/>
  <c r="X320"/>
  <c r="R320"/>
  <c r="Q320"/>
  <c r="P320"/>
  <c r="V320" s="1"/>
  <c r="X319"/>
  <c r="T319"/>
  <c r="U319"/>
  <c r="R319"/>
  <c r="Q319"/>
  <c r="T316"/>
  <c r="S316"/>
  <c r="P316"/>
  <c r="V316" s="1"/>
  <c r="T313"/>
  <c r="R313"/>
  <c r="Q313"/>
  <c r="S313"/>
  <c r="X313"/>
  <c r="U313"/>
  <c r="X311"/>
  <c r="U311"/>
  <c r="AA25"/>
  <c r="T311"/>
  <c r="T308"/>
  <c r="S308"/>
  <c r="X308"/>
  <c r="R308"/>
  <c r="Q308"/>
  <c r="P308"/>
  <c r="V308" s="1"/>
  <c r="R305"/>
  <c r="Q305"/>
  <c r="U305"/>
  <c r="S305"/>
  <c r="T304"/>
  <c r="S304"/>
  <c r="R304"/>
  <c r="Q304"/>
  <c r="P304"/>
  <c r="V304" s="1"/>
  <c r="U301"/>
  <c r="X301"/>
  <c r="R301"/>
  <c r="Q301"/>
  <c r="S301"/>
  <c r="T301"/>
  <c r="X299"/>
  <c r="U299"/>
  <c r="S299"/>
  <c r="P299"/>
  <c r="V299" s="1"/>
  <c r="R299"/>
  <c r="Q299"/>
  <c r="T296"/>
  <c r="X296"/>
  <c r="S296"/>
  <c r="P296"/>
  <c r="V296" s="1"/>
  <c r="R293"/>
  <c r="Q293"/>
  <c r="T293"/>
  <c r="S293"/>
  <c r="U293"/>
  <c r="X291"/>
  <c r="T291"/>
  <c r="U291"/>
  <c r="S291"/>
  <c r="P291"/>
  <c r="V291" s="1"/>
  <c r="T288"/>
  <c r="X288"/>
  <c r="S288"/>
  <c r="R288"/>
  <c r="Q288"/>
  <c r="P288"/>
  <c r="V288" s="1"/>
  <c r="U285"/>
  <c r="X285"/>
  <c r="R285"/>
  <c r="Q285"/>
  <c r="S285"/>
  <c r="T285"/>
  <c r="X283"/>
  <c r="U283"/>
  <c r="S283"/>
  <c r="P283"/>
  <c r="V283" s="1"/>
  <c r="R283"/>
  <c r="Q283"/>
  <c r="AA23"/>
  <c r="X279"/>
  <c r="U279"/>
  <c r="P279"/>
  <c r="V279" s="1"/>
  <c r="T279"/>
  <c r="X275"/>
  <c r="T275"/>
  <c r="S275"/>
  <c r="P275"/>
  <c r="V275" s="1"/>
  <c r="U275"/>
  <c r="T272"/>
  <c r="S272"/>
  <c r="X272"/>
  <c r="R272"/>
  <c r="Q272"/>
  <c r="P272"/>
  <c r="V272" s="1"/>
  <c r="X271"/>
  <c r="U271"/>
  <c r="T271"/>
  <c r="R271"/>
  <c r="Q271"/>
  <c r="P271"/>
  <c r="V271" s="1"/>
  <c r="X267"/>
  <c r="S267"/>
  <c r="P267"/>
  <c r="V267" s="1"/>
  <c r="R267"/>
  <c r="Q267"/>
  <c r="T264"/>
  <c r="X264"/>
  <c r="S264"/>
  <c r="P264"/>
  <c r="V264" s="1"/>
  <c r="R261"/>
  <c r="Q261"/>
  <c r="X261"/>
  <c r="T261"/>
  <c r="S261"/>
  <c r="R257"/>
  <c r="Q257"/>
  <c r="S257"/>
  <c r="U257"/>
  <c r="X255"/>
  <c r="T255"/>
  <c r="U255"/>
  <c r="R255"/>
  <c r="Q255"/>
  <c r="P255"/>
  <c r="V255" s="1"/>
  <c r="T252"/>
  <c r="S252"/>
  <c r="P252"/>
  <c r="V252" s="1"/>
  <c r="T249"/>
  <c r="R249"/>
  <c r="Q249"/>
  <c r="S249"/>
  <c r="X249"/>
  <c r="U249"/>
  <c r="X247"/>
  <c r="AA21"/>
  <c r="U247"/>
  <c r="P247"/>
  <c r="V247" s="1"/>
  <c r="T247"/>
  <c r="T244"/>
  <c r="S244"/>
  <c r="X244"/>
  <c r="R244"/>
  <c r="Q244"/>
  <c r="P244"/>
  <c r="V244" s="1"/>
  <c r="R241"/>
  <c r="Q241"/>
  <c r="U241"/>
  <c r="S241"/>
  <c r="X239"/>
  <c r="U239"/>
  <c r="T239"/>
  <c r="R239"/>
  <c r="Q239"/>
  <c r="P239"/>
  <c r="V239" s="1"/>
  <c r="T236"/>
  <c r="S236"/>
  <c r="P236"/>
  <c r="V236" s="1"/>
  <c r="T232"/>
  <c r="X232"/>
  <c r="S232"/>
  <c r="P232"/>
  <c r="V232" s="1"/>
  <c r="R229"/>
  <c r="Q229"/>
  <c r="T229"/>
  <c r="S229"/>
  <c r="U229"/>
  <c r="X227"/>
  <c r="U227"/>
  <c r="T227"/>
  <c r="S227"/>
  <c r="P227"/>
  <c r="V227" s="1"/>
  <c r="R225"/>
  <c r="Q225"/>
  <c r="U225"/>
  <c r="S225"/>
  <c r="X223"/>
  <c r="U223"/>
  <c r="T223"/>
  <c r="R223"/>
  <c r="Q223"/>
  <c r="P223"/>
  <c r="V223" s="1"/>
  <c r="T220"/>
  <c r="S220"/>
  <c r="P220"/>
  <c r="V220" s="1"/>
  <c r="U217"/>
  <c r="T217"/>
  <c r="R217"/>
  <c r="Q217"/>
  <c r="X217"/>
  <c r="S217"/>
  <c r="AA19"/>
  <c r="X215"/>
  <c r="U215"/>
  <c r="P215"/>
  <c r="V215" s="1"/>
  <c r="T215"/>
  <c r="T212"/>
  <c r="S212"/>
  <c r="R212"/>
  <c r="Q212"/>
  <c r="P212"/>
  <c r="V212" s="1"/>
  <c r="R209"/>
  <c r="Q209"/>
  <c r="U209"/>
  <c r="S209"/>
  <c r="X207"/>
  <c r="U207"/>
  <c r="T207"/>
  <c r="R207"/>
  <c r="Q207"/>
  <c r="P207"/>
  <c r="V207" s="1"/>
  <c r="T204"/>
  <c r="S204"/>
  <c r="P204"/>
  <c r="V204" s="1"/>
  <c r="U201"/>
  <c r="T201"/>
  <c r="R201"/>
  <c r="Q201"/>
  <c r="S201"/>
  <c r="R197"/>
  <c r="Q197"/>
  <c r="X197"/>
  <c r="T197"/>
  <c r="S197"/>
  <c r="U197"/>
  <c r="X195"/>
  <c r="U195"/>
  <c r="T195"/>
  <c r="S195"/>
  <c r="P195"/>
  <c r="V195" s="1"/>
  <c r="T192"/>
  <c r="S192"/>
  <c r="X192"/>
  <c r="R192"/>
  <c r="Q192"/>
  <c r="P192"/>
  <c r="V192" s="1"/>
  <c r="U189"/>
  <c r="X189"/>
  <c r="T189"/>
  <c r="R189"/>
  <c r="Q189"/>
  <c r="S189"/>
  <c r="X187"/>
  <c r="T187"/>
  <c r="S187"/>
  <c r="P187"/>
  <c r="V187" s="1"/>
  <c r="R187"/>
  <c r="Q187"/>
  <c r="U185"/>
  <c r="R185"/>
  <c r="Q185"/>
  <c r="T185"/>
  <c r="S185"/>
  <c r="X185"/>
  <c r="X183"/>
  <c r="T183"/>
  <c r="U183"/>
  <c r="P183"/>
  <c r="V183" s="1"/>
  <c r="S180"/>
  <c r="X180"/>
  <c r="R180"/>
  <c r="Q180"/>
  <c r="T180"/>
  <c r="P180"/>
  <c r="V180" s="1"/>
  <c r="T177"/>
  <c r="R177"/>
  <c r="Q177"/>
  <c r="U177"/>
  <c r="S177"/>
  <c r="X175"/>
  <c r="T175"/>
  <c r="U175"/>
  <c r="R175"/>
  <c r="Q175"/>
  <c r="P175"/>
  <c r="V175" s="1"/>
  <c r="S172"/>
  <c r="T172"/>
  <c r="X171"/>
  <c r="T171"/>
  <c r="U171"/>
  <c r="S171"/>
  <c r="R171"/>
  <c r="Q171"/>
  <c r="P171"/>
  <c r="V171" s="1"/>
  <c r="X168"/>
  <c r="S168"/>
  <c r="X167"/>
  <c r="T167"/>
  <c r="U167"/>
  <c r="T165"/>
  <c r="R165"/>
  <c r="Q165"/>
  <c r="P165"/>
  <c r="V165" s="1"/>
  <c r="S165"/>
  <c r="U165"/>
  <c r="T164"/>
  <c r="S164"/>
  <c r="R164"/>
  <c r="Q164"/>
  <c r="P164"/>
  <c r="V164" s="1"/>
  <c r="X163"/>
  <c r="T163"/>
  <c r="AA16"/>
  <c r="U163"/>
  <c r="S163"/>
  <c r="R161"/>
  <c r="Q161"/>
  <c r="P161"/>
  <c r="V161" s="1"/>
  <c r="U161"/>
  <c r="S161"/>
  <c r="T161"/>
  <c r="T160"/>
  <c r="X160"/>
  <c r="S160"/>
  <c r="R160"/>
  <c r="Q160"/>
  <c r="P160"/>
  <c r="V160" s="1"/>
  <c r="X159"/>
  <c r="T159"/>
  <c r="U159"/>
  <c r="R159"/>
  <c r="Q159"/>
  <c r="P159"/>
  <c r="V159" s="1"/>
  <c r="U157"/>
  <c r="X157"/>
  <c r="T157"/>
  <c r="R157"/>
  <c r="Q157"/>
  <c r="P157"/>
  <c r="V157" s="1"/>
  <c r="S157"/>
  <c r="X155"/>
  <c r="T155"/>
  <c r="S155"/>
  <c r="R155"/>
  <c r="Q155"/>
  <c r="P155"/>
  <c r="V155" s="1"/>
  <c r="X152"/>
  <c r="T152"/>
  <c r="S152"/>
  <c r="S148"/>
  <c r="R148"/>
  <c r="Q148"/>
  <c r="P148"/>
  <c r="V148" s="1"/>
  <c r="T145"/>
  <c r="R145"/>
  <c r="Q145"/>
  <c r="P145"/>
  <c r="V145" s="1"/>
  <c r="U145"/>
  <c r="S145"/>
  <c r="X143"/>
  <c r="T143"/>
  <c r="U143"/>
  <c r="R143"/>
  <c r="Q143"/>
  <c r="P143"/>
  <c r="V143" s="1"/>
  <c r="S140"/>
  <c r="T140"/>
  <c r="X136"/>
  <c r="AA13"/>
  <c r="S136"/>
  <c r="T136"/>
  <c r="T133"/>
  <c r="R133"/>
  <c r="Q133"/>
  <c r="P133"/>
  <c r="V133" s="1"/>
  <c r="X133"/>
  <c r="S133"/>
  <c r="X131"/>
  <c r="T131"/>
  <c r="S131"/>
  <c r="R129"/>
  <c r="Q129"/>
  <c r="P129"/>
  <c r="V129" s="1"/>
  <c r="S129"/>
  <c r="X125"/>
  <c r="T125"/>
  <c r="R125"/>
  <c r="Q125"/>
  <c r="P125"/>
  <c r="V125" s="1"/>
  <c r="S125"/>
  <c r="X123"/>
  <c r="T123"/>
  <c r="AA12"/>
  <c r="S123"/>
  <c r="R123"/>
  <c r="Q123"/>
  <c r="P123"/>
  <c r="V123" s="1"/>
  <c r="X120"/>
  <c r="T120"/>
  <c r="S120"/>
  <c r="T117"/>
  <c r="U117"/>
  <c r="R117"/>
  <c r="Q117"/>
  <c r="P117"/>
  <c r="V117" s="1"/>
  <c r="S117"/>
  <c r="X117"/>
  <c r="U113"/>
  <c r="T113"/>
  <c r="R113"/>
  <c r="Q113"/>
  <c r="P113"/>
  <c r="V113" s="1"/>
  <c r="S113"/>
  <c r="X111"/>
  <c r="T111"/>
  <c r="U111"/>
  <c r="R111"/>
  <c r="Q111"/>
  <c r="P111"/>
  <c r="V111" s="1"/>
  <c r="X105"/>
  <c r="R105"/>
  <c r="Q105"/>
  <c r="P105"/>
  <c r="V105" s="1"/>
  <c r="S105"/>
  <c r="T105"/>
  <c r="S89"/>
  <c r="R89"/>
  <c r="Q89"/>
  <c r="P89"/>
  <c r="V89" s="1"/>
  <c r="X89"/>
  <c r="T89"/>
  <c r="U89"/>
  <c r="S88"/>
  <c r="X88"/>
  <c r="T88"/>
  <c r="T85"/>
  <c r="X85"/>
  <c r="U85"/>
  <c r="R85"/>
  <c r="Q85"/>
  <c r="P85"/>
  <c r="V85" s="1"/>
  <c r="S85"/>
  <c r="S84"/>
  <c r="R84"/>
  <c r="Q84"/>
  <c r="P84"/>
  <c r="V84" s="1"/>
  <c r="U81"/>
  <c r="T81"/>
  <c r="R81"/>
  <c r="Q81"/>
  <c r="P81"/>
  <c r="V81" s="1"/>
  <c r="X79"/>
  <c r="T79"/>
  <c r="U79"/>
  <c r="S79"/>
  <c r="R79"/>
  <c r="Q79"/>
  <c r="P79"/>
  <c r="V79" s="1"/>
  <c r="S76"/>
  <c r="T76"/>
  <c r="S73"/>
  <c r="R73"/>
  <c r="Q73"/>
  <c r="P73"/>
  <c r="V73" s="1"/>
  <c r="X71"/>
  <c r="T71"/>
  <c r="U71"/>
  <c r="S68"/>
  <c r="X68"/>
  <c r="T68"/>
  <c r="R68"/>
  <c r="Q68"/>
  <c r="P68"/>
  <c r="V68" s="1"/>
  <c r="U65"/>
  <c r="R65"/>
  <c r="Q65"/>
  <c r="P65"/>
  <c r="V65" s="1"/>
  <c r="X63"/>
  <c r="T63"/>
  <c r="U63"/>
  <c r="S63"/>
  <c r="R63"/>
  <c r="Q63"/>
  <c r="P63"/>
  <c r="V63" s="1"/>
  <c r="X60"/>
  <c r="S60"/>
  <c r="T60"/>
  <c r="S56"/>
  <c r="X56"/>
  <c r="T56"/>
  <c r="T53"/>
  <c r="U53"/>
  <c r="R53"/>
  <c r="Q53"/>
  <c r="P53"/>
  <c r="V53" s="1"/>
  <c r="X53"/>
  <c r="S53"/>
  <c r="X51"/>
  <c r="T51"/>
  <c r="S51"/>
  <c r="X49"/>
  <c r="U49"/>
  <c r="T49"/>
  <c r="R49"/>
  <c r="Q49"/>
  <c r="P49"/>
  <c r="V49" s="1"/>
  <c r="X47"/>
  <c r="T47"/>
  <c r="U47"/>
  <c r="S47"/>
  <c r="R47"/>
  <c r="Q47"/>
  <c r="P47"/>
  <c r="V47" s="1"/>
  <c r="X44"/>
  <c r="S44"/>
  <c r="T44"/>
  <c r="S41"/>
  <c r="R41"/>
  <c r="Q41"/>
  <c r="P41"/>
  <c r="V41" s="1"/>
  <c r="T41"/>
  <c r="T37"/>
  <c r="R37"/>
  <c r="Q37"/>
  <c r="P37"/>
  <c r="V37" s="1"/>
  <c r="X37"/>
  <c r="S37"/>
  <c r="X35"/>
  <c r="T35"/>
  <c r="S35"/>
  <c r="X33"/>
  <c r="R33"/>
  <c r="Q33"/>
  <c r="P33"/>
  <c r="V33" s="1"/>
  <c r="T33"/>
  <c r="X31"/>
  <c r="T31"/>
  <c r="AA5"/>
  <c r="S31"/>
  <c r="R31"/>
  <c r="Q31"/>
  <c r="P31"/>
  <c r="V31" s="1"/>
  <c r="X29"/>
  <c r="T29"/>
  <c r="R29"/>
  <c r="Q29"/>
  <c r="P29"/>
  <c r="V29" s="1"/>
  <c r="S29"/>
  <c r="X27"/>
  <c r="S27"/>
  <c r="R27"/>
  <c r="Q27"/>
  <c r="P27"/>
  <c r="V27" s="1"/>
  <c r="S25"/>
  <c r="R25"/>
  <c r="Q25"/>
  <c r="P25"/>
  <c r="V25" s="1"/>
  <c r="X25"/>
  <c r="S24"/>
  <c r="X24"/>
  <c r="R21"/>
  <c r="Q21"/>
  <c r="P21"/>
  <c r="V21" s="1"/>
  <c r="X21"/>
  <c r="S21"/>
  <c r="X19"/>
  <c r="T19"/>
  <c r="AA4"/>
  <c r="S19"/>
  <c r="X17"/>
  <c r="R17"/>
  <c r="Q17"/>
  <c r="P17"/>
  <c r="V17" s="1"/>
  <c r="X15"/>
  <c r="T15"/>
  <c r="S15"/>
  <c r="R15"/>
  <c r="Q15"/>
  <c r="P15"/>
  <c r="V15" s="1"/>
  <c r="X12"/>
  <c r="T12"/>
  <c r="S12"/>
  <c r="S9"/>
  <c r="R9"/>
  <c r="Q9"/>
  <c r="P9"/>
  <c r="V9" s="1"/>
  <c r="T5"/>
  <c r="Q5"/>
  <c r="P5"/>
  <c r="V5" s="1"/>
  <c r="X5"/>
  <c r="S5"/>
  <c r="N484" i="10"/>
  <c r="T17" i="11"/>
  <c r="P481"/>
  <c r="V481" s="1"/>
  <c r="P473"/>
  <c r="V473" s="1"/>
  <c r="P465"/>
  <c r="V465" s="1"/>
  <c r="P457"/>
  <c r="V457" s="1"/>
  <c r="P449"/>
  <c r="V449" s="1"/>
  <c r="P441"/>
  <c r="V441" s="1"/>
  <c r="P433"/>
  <c r="V433" s="1"/>
  <c r="P395"/>
  <c r="V395" s="1"/>
  <c r="P385"/>
  <c r="V385" s="1"/>
  <c r="P379"/>
  <c r="V379" s="1"/>
  <c r="P369"/>
  <c r="V369" s="1"/>
  <c r="P347"/>
  <c r="V347" s="1"/>
  <c r="P337"/>
  <c r="V337" s="1"/>
  <c r="P331"/>
  <c r="V331" s="1"/>
  <c r="P321"/>
  <c r="V321" s="1"/>
  <c r="P315"/>
  <c r="V315" s="1"/>
  <c r="P305"/>
  <c r="V305" s="1"/>
  <c r="P147"/>
  <c r="V147" s="1"/>
  <c r="P115"/>
  <c r="V115" s="1"/>
  <c r="P83"/>
  <c r="V83" s="1"/>
  <c r="P51"/>
  <c r="V51" s="1"/>
  <c r="P19"/>
  <c r="V19" s="1"/>
  <c r="Q451"/>
  <c r="Q419"/>
  <c r="Q387"/>
  <c r="Q355"/>
  <c r="Q323"/>
  <c r="Q291"/>
  <c r="Q259"/>
  <c r="Q227"/>
  <c r="Q195"/>
  <c r="Q163"/>
  <c r="Q131"/>
  <c r="Q99"/>
  <c r="Q67"/>
  <c r="Q19"/>
  <c r="R467"/>
  <c r="R435"/>
  <c r="R403"/>
  <c r="R387"/>
  <c r="R339"/>
  <c r="R323"/>
  <c r="R275"/>
  <c r="R259"/>
  <c r="R211"/>
  <c r="R195"/>
  <c r="R163"/>
  <c r="R131"/>
  <c r="R99"/>
  <c r="R67"/>
  <c r="R35"/>
  <c r="R19"/>
  <c r="S463"/>
  <c r="S367"/>
  <c r="S335"/>
  <c r="S303"/>
  <c r="S271"/>
  <c r="S239"/>
  <c r="S207"/>
  <c r="S175"/>
  <c r="S143"/>
  <c r="S111"/>
  <c r="S49"/>
  <c r="T73"/>
  <c r="X432"/>
  <c r="X404"/>
  <c r="X357"/>
  <c r="X164"/>
  <c r="X137"/>
  <c r="AA39"/>
  <c r="M484" i="10"/>
  <c r="T16" i="11"/>
  <c r="T25"/>
  <c r="T28"/>
  <c r="P429"/>
  <c r="V429" s="1"/>
  <c r="P423"/>
  <c r="V423" s="1"/>
  <c r="P413"/>
  <c r="V413" s="1"/>
  <c r="P407"/>
  <c r="V407" s="1"/>
  <c r="P397"/>
  <c r="V397" s="1"/>
  <c r="P391"/>
  <c r="V391" s="1"/>
  <c r="P381"/>
  <c r="V381" s="1"/>
  <c r="P375"/>
  <c r="V375" s="1"/>
  <c r="P365"/>
  <c r="V365" s="1"/>
  <c r="P359"/>
  <c r="V359" s="1"/>
  <c r="P349"/>
  <c r="V349" s="1"/>
  <c r="P343"/>
  <c r="V343" s="1"/>
  <c r="P333"/>
  <c r="V333" s="1"/>
  <c r="P327"/>
  <c r="V327" s="1"/>
  <c r="P317"/>
  <c r="V317" s="1"/>
  <c r="P311"/>
  <c r="V311" s="1"/>
  <c r="P301"/>
  <c r="V301" s="1"/>
  <c r="P293"/>
  <c r="V293" s="1"/>
  <c r="P285"/>
  <c r="V285" s="1"/>
  <c r="P277"/>
  <c r="V277" s="1"/>
  <c r="P269"/>
  <c r="V269" s="1"/>
  <c r="P261"/>
  <c r="V261" s="1"/>
  <c r="P253"/>
  <c r="V253" s="1"/>
  <c r="P245"/>
  <c r="V245" s="1"/>
  <c r="P237"/>
  <c r="V237" s="1"/>
  <c r="P229"/>
  <c r="V229" s="1"/>
  <c r="P221"/>
  <c r="V221" s="1"/>
  <c r="P213"/>
  <c r="V213" s="1"/>
  <c r="P205"/>
  <c r="V205" s="1"/>
  <c r="P197"/>
  <c r="V197" s="1"/>
  <c r="P189"/>
  <c r="V189" s="1"/>
  <c r="P181"/>
  <c r="V181" s="1"/>
  <c r="P172"/>
  <c r="V172" s="1"/>
  <c r="P156"/>
  <c r="V156" s="1"/>
  <c r="P140"/>
  <c r="V140" s="1"/>
  <c r="P124"/>
  <c r="V124" s="1"/>
  <c r="P108"/>
  <c r="V108" s="1"/>
  <c r="P92"/>
  <c r="V92" s="1"/>
  <c r="P76"/>
  <c r="V76" s="1"/>
  <c r="P60"/>
  <c r="V60" s="1"/>
  <c r="P44"/>
  <c r="V44" s="1"/>
  <c r="P28"/>
  <c r="V28" s="1"/>
  <c r="P12"/>
  <c r="V12" s="1"/>
  <c r="Q476"/>
  <c r="Q460"/>
  <c r="Q444"/>
  <c r="Q428"/>
  <c r="Q412"/>
  <c r="Q396"/>
  <c r="Q380"/>
  <c r="Q364"/>
  <c r="Q348"/>
  <c r="Q332"/>
  <c r="Q316"/>
  <c r="Q300"/>
  <c r="Q284"/>
  <c r="Q268"/>
  <c r="Q252"/>
  <c r="Q236"/>
  <c r="Q220"/>
  <c r="Q204"/>
  <c r="Q188"/>
  <c r="Q172"/>
  <c r="Q156"/>
  <c r="Q140"/>
  <c r="Q124"/>
  <c r="Q108"/>
  <c r="Q92"/>
  <c r="Q76"/>
  <c r="Q60"/>
  <c r="Q44"/>
  <c r="Q28"/>
  <c r="Q12"/>
  <c r="R476"/>
  <c r="R460"/>
  <c r="R444"/>
  <c r="R428"/>
  <c r="R412"/>
  <c r="R396"/>
  <c r="R380"/>
  <c r="R364"/>
  <c r="R348"/>
  <c r="R332"/>
  <c r="R316"/>
  <c r="R300"/>
  <c r="R284"/>
  <c r="R268"/>
  <c r="R252"/>
  <c r="R236"/>
  <c r="R220"/>
  <c r="R204"/>
  <c r="R188"/>
  <c r="R172"/>
  <c r="R156"/>
  <c r="R140"/>
  <c r="R124"/>
  <c r="R108"/>
  <c r="R92"/>
  <c r="R76"/>
  <c r="R60"/>
  <c r="R44"/>
  <c r="R28"/>
  <c r="R12"/>
  <c r="S455"/>
  <c r="S423"/>
  <c r="S391"/>
  <c r="S359"/>
  <c r="S327"/>
  <c r="S295"/>
  <c r="S263"/>
  <c r="S231"/>
  <c r="S199"/>
  <c r="S167"/>
  <c r="S135"/>
  <c r="S103"/>
  <c r="S71"/>
  <c r="S39"/>
  <c r="S7"/>
  <c r="T481"/>
  <c r="T459"/>
  <c r="T449"/>
  <c r="T427"/>
  <c r="T417"/>
  <c r="T395"/>
  <c r="T385"/>
  <c r="T363"/>
  <c r="T353"/>
  <c r="T331"/>
  <c r="T321"/>
  <c r="T299"/>
  <c r="T289"/>
  <c r="T267"/>
  <c r="T257"/>
  <c r="T235"/>
  <c r="T225"/>
  <c r="T203"/>
  <c r="T193"/>
  <c r="T168"/>
  <c r="T156"/>
  <c r="T109"/>
  <c r="T65"/>
  <c r="T40"/>
  <c r="U353"/>
  <c r="U345"/>
  <c r="U331"/>
  <c r="U307"/>
  <c r="U213"/>
  <c r="U149"/>
  <c r="U115"/>
  <c r="U105"/>
  <c r="U51"/>
  <c r="U41"/>
  <c r="X468"/>
  <c r="X457"/>
  <c r="X421"/>
  <c r="X240"/>
  <c r="X228"/>
  <c r="X212"/>
  <c r="X201"/>
  <c r="X165"/>
  <c r="X48"/>
  <c r="AA18"/>
  <c r="X481"/>
  <c r="X476"/>
  <c r="X465"/>
  <c r="X460"/>
  <c r="X449"/>
  <c r="AA37"/>
  <c r="X433"/>
  <c r="X428"/>
  <c r="X417"/>
  <c r="X412"/>
  <c r="X401"/>
  <c r="X396"/>
  <c r="X385"/>
  <c r="X380"/>
  <c r="X369"/>
  <c r="X353"/>
  <c r="X337"/>
  <c r="X321"/>
  <c r="X305"/>
  <c r="X289"/>
  <c r="X273"/>
  <c r="X257"/>
  <c r="X241"/>
  <c r="X225"/>
  <c r="X209"/>
  <c r="X193"/>
  <c r="X177"/>
  <c r="X161"/>
  <c r="X145"/>
  <c r="X129"/>
  <c r="X124"/>
  <c r="X113"/>
  <c r="X97"/>
  <c r="X81"/>
  <c r="X65"/>
  <c r="AA11"/>
  <c r="U104"/>
  <c r="AA31"/>
  <c r="U372"/>
  <c r="U368"/>
  <c r="U364"/>
  <c r="U360"/>
  <c r="U356"/>
  <c r="U352"/>
  <c r="U348"/>
  <c r="U344"/>
  <c r="U340"/>
  <c r="U336"/>
  <c r="U332"/>
  <c r="U328"/>
  <c r="U324"/>
  <c r="U320"/>
  <c r="U316"/>
  <c r="U312"/>
  <c r="U308"/>
  <c r="U304"/>
  <c r="U300"/>
  <c r="U296"/>
  <c r="U292"/>
  <c r="U288"/>
  <c r="U284"/>
  <c r="U280"/>
  <c r="U276"/>
  <c r="U272"/>
  <c r="U268"/>
  <c r="U264"/>
  <c r="U260"/>
  <c r="U256"/>
  <c r="U252"/>
  <c r="U248"/>
  <c r="U244"/>
  <c r="U240"/>
  <c r="U236"/>
  <c r="U232"/>
  <c r="U228"/>
  <c r="U224"/>
  <c r="U220"/>
  <c r="U216"/>
  <c r="U212"/>
  <c r="U208"/>
  <c r="U204"/>
  <c r="U200"/>
  <c r="U196"/>
  <c r="U192"/>
  <c r="U188"/>
  <c r="U184"/>
  <c r="U180"/>
  <c r="U176"/>
  <c r="U172"/>
  <c r="U168"/>
  <c r="U164"/>
  <c r="U160"/>
  <c r="U156"/>
  <c r="U152"/>
  <c r="U148"/>
  <c r="U144"/>
  <c r="U140"/>
  <c r="U136"/>
  <c r="U120"/>
  <c r="U116"/>
  <c r="U112"/>
  <c r="U108"/>
  <c r="U100"/>
  <c r="U96"/>
  <c r="U92"/>
  <c r="U88"/>
  <c r="U84"/>
  <c r="U80"/>
  <c r="U76"/>
  <c r="U72"/>
  <c r="U68"/>
  <c r="U64"/>
  <c r="U60"/>
  <c r="U56"/>
  <c r="U52"/>
  <c r="U48"/>
  <c r="U44"/>
  <c r="U40"/>
  <c r="AA3"/>
  <c r="X444"/>
  <c r="X364"/>
  <c r="X348"/>
  <c r="X332"/>
  <c r="X316"/>
  <c r="X300"/>
  <c r="X284"/>
  <c r="X268"/>
  <c r="X252"/>
  <c r="X236"/>
  <c r="X220"/>
  <c r="X204"/>
  <c r="X188"/>
  <c r="X172"/>
  <c r="X156"/>
  <c r="X140"/>
  <c r="X108"/>
  <c r="X92"/>
  <c r="X76"/>
  <c r="AA10"/>
  <c r="AA7"/>
  <c r="R5"/>
  <c r="D483"/>
  <c r="F483"/>
  <c r="E483"/>
  <c r="I483"/>
  <c r="H483"/>
  <c r="G27"/>
  <c r="G23"/>
  <c r="G19"/>
  <c r="T21"/>
  <c r="U28"/>
  <c r="U24"/>
  <c r="U20"/>
  <c r="U16"/>
  <c r="C483"/>
  <c r="T27"/>
  <c r="T23"/>
  <c r="G28"/>
  <c r="G24"/>
  <c r="G20"/>
  <c r="G16"/>
  <c r="E484" i="5"/>
  <c r="D484"/>
  <c r="C484"/>
  <c r="A17"/>
  <c r="Q483" i="11" l="1"/>
  <c r="H17" i="10"/>
  <c r="H18" s="1"/>
  <c r="V483" i="11"/>
  <c r="X483"/>
  <c r="AA41"/>
  <c r="R483"/>
  <c r="S483"/>
  <c r="P483"/>
  <c r="U483"/>
  <c r="T483"/>
  <c r="G483"/>
  <c r="L5" s="1"/>
  <c r="H8" i="10" s="1"/>
  <c r="L8" i="11" l="1"/>
  <c r="L10" s="1"/>
  <c r="L12" l="1"/>
  <c r="H11" i="10"/>
  <c r="H13" s="1"/>
</calcChain>
</file>

<file path=xl/comments1.xml><?xml version="1.0" encoding="utf-8"?>
<comments xmlns="http://schemas.openxmlformats.org/spreadsheetml/2006/main">
  <authors>
    <author>Author</author>
  </authors>
  <commentList>
    <comment ref="H13" authorId="0">
      <text>
        <r>
          <rPr>
            <b/>
            <sz val="9"/>
            <color indexed="81"/>
            <rFont val="Tahoma"/>
            <family val="2"/>
          </rPr>
          <t xml:space="preserve">Objective function (Maximize):
</t>
        </r>
        <r>
          <rPr>
            <sz val="9"/>
            <color indexed="81"/>
            <rFont val="Tahoma"/>
            <family val="2"/>
          </rPr>
          <t xml:space="preserve">
This is our "objective function" &amp; we have to maximize it.
The software packages used for solving this optimization problem are available in the following link:
http://www.solver.com/premium-solver-pro
Additional Engines to be installed:
http://www.solver.com/solver-engines
</t>
        </r>
      </text>
    </comment>
  </commentList>
</comments>
</file>

<file path=xl/sharedStrings.xml><?xml version="1.0" encoding="utf-8"?>
<sst xmlns="http://schemas.openxmlformats.org/spreadsheetml/2006/main" count="3345" uniqueCount="110">
  <si>
    <t xml:space="preserve">Project Code </t>
  </si>
  <si>
    <t>X _a</t>
  </si>
  <si>
    <t>Y _a</t>
  </si>
  <si>
    <t>X _b</t>
  </si>
  <si>
    <t>Y _b</t>
  </si>
  <si>
    <t>X _c</t>
  </si>
  <si>
    <t>Y _c</t>
  </si>
  <si>
    <t>X _d</t>
  </si>
  <si>
    <t>Y _d</t>
  </si>
  <si>
    <t>X _e</t>
  </si>
  <si>
    <t>Y _e</t>
  </si>
  <si>
    <t>Y _f</t>
  </si>
  <si>
    <t>X _f</t>
  </si>
  <si>
    <t>X _g</t>
  </si>
  <si>
    <t>Y _g</t>
  </si>
  <si>
    <t>X _h</t>
  </si>
  <si>
    <t>Y _h</t>
  </si>
  <si>
    <t>X _i</t>
  </si>
  <si>
    <t xml:space="preserve">Input Material Cost </t>
  </si>
  <si>
    <t xml:space="preserve">Zinc Consumption </t>
  </si>
  <si>
    <t>Steel Wastage</t>
  </si>
  <si>
    <t>Conversion Cost</t>
  </si>
  <si>
    <t xml:space="preserve">Packing Cost </t>
  </si>
  <si>
    <t>Steel Scrap Rate (Rs/MT)</t>
  </si>
  <si>
    <t xml:space="preserve"> Steel Angle Price Landed Cost </t>
  </si>
  <si>
    <t>Rs/MT</t>
  </si>
  <si>
    <t>Angle Details</t>
  </si>
  <si>
    <t>Factory  Output(MT)</t>
  </si>
  <si>
    <t>A</t>
  </si>
  <si>
    <t>B</t>
  </si>
  <si>
    <t>C</t>
  </si>
  <si>
    <t xml:space="preserve">Total </t>
  </si>
  <si>
    <t xml:space="preserve">Project </t>
  </si>
  <si>
    <t>A (Rs)</t>
  </si>
  <si>
    <t>B(Rs)</t>
  </si>
  <si>
    <t>C(Rs)</t>
  </si>
  <si>
    <t>NA</t>
  </si>
  <si>
    <t>VAT</t>
  </si>
  <si>
    <t xml:space="preserve">General Instructions </t>
  </si>
  <si>
    <t>2. Landed Price of Steel Angles in Rs/MT</t>
  </si>
  <si>
    <t>5. Taxes on the finished product</t>
  </si>
  <si>
    <t>Details of all the constraints are mentioned under conversion cost tab</t>
  </si>
  <si>
    <t>Factory</t>
  </si>
  <si>
    <t>Conversion Cost(includes overheads, interest cost, Profit &amp; all other costs</t>
  </si>
  <si>
    <t>A(Rs/MT)</t>
  </si>
  <si>
    <t>B(Rs/MT)</t>
  </si>
  <si>
    <t>C(Rs/MT)</t>
  </si>
  <si>
    <t xml:space="preserve">Other Costs to be considered </t>
  </si>
  <si>
    <t>4.5% of  Net Weight ( Scrap realization is 50% of scrap generation)</t>
  </si>
  <si>
    <t>4.10% of Net weight</t>
  </si>
  <si>
    <t xml:space="preserve">Capacity Constraints </t>
  </si>
  <si>
    <t>Production  MT /3 months</t>
  </si>
  <si>
    <t>Conversion Costs and Factory Production constraints</t>
  </si>
  <si>
    <t xml:space="preserve">Zinc Cost </t>
  </si>
  <si>
    <t>Zinc Consumption</t>
  </si>
  <si>
    <t>CST</t>
  </si>
  <si>
    <t xml:space="preserve">VAT </t>
  </si>
  <si>
    <t>5% on finished product cost</t>
  </si>
  <si>
    <t>2% on Finished product cost</t>
  </si>
  <si>
    <t xml:space="preserve">NA </t>
  </si>
  <si>
    <t>no VAT or CST - zero tax</t>
  </si>
  <si>
    <t xml:space="preserve">Details of Taxes </t>
  </si>
  <si>
    <t xml:space="preserve">Tab Details </t>
  </si>
  <si>
    <t>Production Plan Details</t>
  </si>
  <si>
    <t>Input Angle Price</t>
  </si>
  <si>
    <t>Outbound Logistics Cost</t>
  </si>
  <si>
    <t>CST/VAT</t>
  </si>
  <si>
    <t/>
  </si>
  <si>
    <t xml:space="preserve">A, B , C </t>
  </si>
  <si>
    <t xml:space="preserve">Three factory locations </t>
  </si>
  <si>
    <t>After the galvanization, the different angles are packed based on tower type assembly requirement and shipped to site for erection</t>
  </si>
  <si>
    <t>4. Details of logsistics cost of finished product from factory to the project sites</t>
  </si>
  <si>
    <t>General Manufacturing Process Flow  Details:</t>
  </si>
  <si>
    <t>Given below are the details of current production plan of steel Angles at all the three plants in MT for the forthcoming 3 months</t>
  </si>
  <si>
    <t>Steel Angle is procured locally and is brought to factories in three locations. These Angles are cut into various lengths.</t>
  </si>
  <si>
    <t>Operations like cutting, punching, drilling &amp; welding are done . Subsequently the fabricated angles are send for galvanization</t>
  </si>
  <si>
    <t>Given below are the details of transportation cost of finished product from the three factories to different project locations</t>
  </si>
  <si>
    <t xml:space="preserve">Details of data contained in the file </t>
  </si>
  <si>
    <t>1.This tab contains details about the current production plan in each factory. The values are the output requirement of Steel in MT for a given period</t>
  </si>
  <si>
    <t>3.The detals of Conversion &amp; Other Costs</t>
  </si>
  <si>
    <t>Allocation Constraint</t>
  </si>
  <si>
    <t>Every particular type of angle to be supplied to a project should be manufactured at a single location</t>
  </si>
  <si>
    <t>Existing Production Plan</t>
  </si>
  <si>
    <t>Optimal Production Plan</t>
  </si>
  <si>
    <t>Total</t>
  </si>
  <si>
    <t>Input cost (landed cost of angles) (Rs.)</t>
  </si>
  <si>
    <t>Conversion Cost (Rs.)</t>
  </si>
  <si>
    <t xml:space="preserve">Galvanization Cost (Rs.) </t>
  </si>
  <si>
    <t>Packing Cost (Rs.)</t>
  </si>
  <si>
    <t>Transportation Cost (Rs.)</t>
  </si>
  <si>
    <t>Tax (Rs.)</t>
  </si>
  <si>
    <t>Scrap Realization (Rs.)</t>
  </si>
  <si>
    <t>Optimal Production Plan (Costs involved in each Angle, for each project)</t>
  </si>
  <si>
    <t>Existing Production Plan (Costs involved in each Angle, for each project)</t>
  </si>
  <si>
    <t>Savings made by optimization (Rs.)</t>
  </si>
  <si>
    <r>
      <t>Spread / Component (</t>
    </r>
    <r>
      <rPr>
        <b/>
        <i/>
        <sz val="11"/>
        <color theme="1"/>
        <rFont val="Calibri"/>
        <family val="2"/>
        <scheme val="minor"/>
      </rPr>
      <t xml:space="preserve">Constraint </t>
    </r>
    <r>
      <rPr>
        <b/>
        <sz val="11"/>
        <color theme="1"/>
        <rFont val="Calibri"/>
        <family val="2"/>
        <scheme val="minor"/>
      </rPr>
      <t>- all of them must be = 1)</t>
    </r>
  </si>
  <si>
    <t>Spread / Project</t>
  </si>
  <si>
    <t>Project Code</t>
  </si>
  <si>
    <t>Total Net landed Cost  (Rs.)</t>
  </si>
  <si>
    <t>Total Net landed Cost (Rs.)</t>
  </si>
  <si>
    <t>Total Spread</t>
  </si>
  <si>
    <t>Requirement</t>
  </si>
  <si>
    <t>Allocated</t>
  </si>
  <si>
    <t>Excess Capacity</t>
  </si>
  <si>
    <t>Exisiting Production Plan (MT)</t>
  </si>
  <si>
    <t>Optimized Production Plan (MT)</t>
  </si>
  <si>
    <t>Savings / spread</t>
  </si>
  <si>
    <t>Difference (Must be "0" according to the problem)</t>
  </si>
  <si>
    <t>Optimized Production Plan</t>
  </si>
  <si>
    <t>Outbound Logistics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</si>
</sst>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#,##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7DCE1"/>
        <bgColor indexed="64"/>
      </patternFill>
    </fill>
    <fill>
      <patternFill patternType="solid">
        <fgColor rgb="FF0068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n">
        <color rgb="FF0068D0"/>
      </left>
      <right/>
      <top style="thin">
        <color rgb="FF0068D0"/>
      </top>
      <bottom/>
      <diagonal/>
    </border>
    <border>
      <left/>
      <right/>
      <top style="thin">
        <color rgb="FF0068D0"/>
      </top>
      <bottom/>
      <diagonal/>
    </border>
    <border>
      <left/>
      <right style="thin">
        <color rgb="FF0068D0"/>
      </right>
      <top style="thin">
        <color rgb="FF0068D0"/>
      </top>
      <bottom/>
      <diagonal/>
    </border>
    <border>
      <left style="thin">
        <color rgb="FF0068D0"/>
      </left>
      <right/>
      <top/>
      <bottom/>
      <diagonal/>
    </border>
    <border>
      <left/>
      <right style="thin">
        <color rgb="FF0068D0"/>
      </right>
      <top/>
      <bottom/>
      <diagonal/>
    </border>
    <border>
      <left style="thin">
        <color rgb="FF0068D0"/>
      </left>
      <right/>
      <top/>
      <bottom style="thin">
        <color rgb="FF0068D0"/>
      </bottom>
      <diagonal/>
    </border>
    <border>
      <left/>
      <right/>
      <top/>
      <bottom style="thin">
        <color rgb="FF0068D0"/>
      </bottom>
      <diagonal/>
    </border>
    <border>
      <left/>
      <right style="thin">
        <color rgb="FF0068D0"/>
      </right>
      <top/>
      <bottom style="thin">
        <color rgb="FF0068D0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2" borderId="1" xfId="0" applyNumberForma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2" fontId="0" fillId="2" borderId="6" xfId="0" applyNumberForma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1" fillId="0" borderId="0" xfId="0" applyNumberFormat="1" applyFont="1" applyFill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3" borderId="0" xfId="0" applyNumberFormat="1" applyFont="1" applyFill="1"/>
    <xf numFmtId="0" fontId="4" fillId="4" borderId="0" xfId="0" applyFont="1" applyFill="1"/>
    <xf numFmtId="0" fontId="5" fillId="4" borderId="0" xfId="0" applyFont="1" applyFill="1"/>
    <xf numFmtId="2" fontId="5" fillId="4" borderId="0" xfId="0" applyNumberFormat="1" applyFont="1" applyFill="1"/>
    <xf numFmtId="0" fontId="0" fillId="4" borderId="0" xfId="0" applyFill="1"/>
    <xf numFmtId="2" fontId="0" fillId="0" borderId="1" xfId="0" applyNumberFormat="1" applyBorder="1"/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19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8" borderId="16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0" fillId="0" borderId="0" xfId="0" applyBorder="1"/>
    <xf numFmtId="0" fontId="3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Fill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0" xfId="0" applyFill="1" applyBorder="1"/>
    <xf numFmtId="0" fontId="0" fillId="0" borderId="27" xfId="0" applyFill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9" fillId="0" borderId="17" xfId="2" applyFill="1" applyBorder="1" applyAlignment="1" applyProtection="1">
      <alignment horizontal="left" vertical="center"/>
    </xf>
    <xf numFmtId="0" fontId="9" fillId="0" borderId="0" xfId="2" applyFill="1" applyBorder="1" applyAlignment="1" applyProtection="1">
      <alignment horizontal="left" vertical="center"/>
    </xf>
    <xf numFmtId="0" fontId="9" fillId="0" borderId="22" xfId="2" applyFill="1" applyBorder="1" applyAlignment="1" applyProtection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/>
    <xf numFmtId="2" fontId="1" fillId="3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10" borderId="7" xfId="0" applyFill="1" applyBorder="1"/>
    <xf numFmtId="4" fontId="1" fillId="0" borderId="9" xfId="0" applyNumberFormat="1" applyFon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31" xfId="0" applyNumberFormat="1" applyBorder="1"/>
    <xf numFmtId="0" fontId="0" fillId="9" borderId="7" xfId="0" applyFill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0" fillId="0" borderId="0" xfId="0" applyNumberFormat="1" applyBorder="1"/>
    <xf numFmtId="2" fontId="0" fillId="0" borderId="40" xfId="0" applyNumberFormat="1" applyBorder="1"/>
    <xf numFmtId="2" fontId="0" fillId="0" borderId="41" xfId="0" applyNumberFormat="1" applyBorder="1"/>
    <xf numFmtId="2" fontId="0" fillId="0" borderId="42" xfId="0" applyNumberFormat="1" applyBorder="1"/>
    <xf numFmtId="0" fontId="0" fillId="0" borderId="32" xfId="0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1" fillId="10" borderId="32" xfId="0" applyFont="1" applyFill="1" applyBorder="1" applyAlignment="1">
      <alignment horizontal="center"/>
    </xf>
    <xf numFmtId="0" fontId="1" fillId="8" borderId="46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2" fontId="1" fillId="0" borderId="48" xfId="0" applyNumberFormat="1" applyFont="1" applyBorder="1" applyAlignment="1">
      <alignment horizontal="center"/>
    </xf>
    <xf numFmtId="2" fontId="0" fillId="2" borderId="49" xfId="0" applyNumberFormat="1" applyFill="1" applyBorder="1"/>
    <xf numFmtId="2" fontId="0" fillId="2" borderId="50" xfId="0" applyNumberFormat="1" applyFill="1" applyBorder="1"/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1" fillId="0" borderId="30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51" xfId="0" applyFont="1" applyBorder="1"/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164" fontId="1" fillId="0" borderId="34" xfId="0" applyNumberFormat="1" applyFont="1" applyBorder="1"/>
    <xf numFmtId="164" fontId="1" fillId="0" borderId="54" xfId="0" applyNumberFormat="1" applyFont="1" applyBorder="1"/>
    <xf numFmtId="0" fontId="0" fillId="10" borderId="55" xfId="0" applyFill="1" applyBorder="1"/>
    <xf numFmtId="0" fontId="0" fillId="9" borderId="56" xfId="0" applyFill="1" applyBorder="1"/>
    <xf numFmtId="0" fontId="1" fillId="0" borderId="32" xfId="0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H5" sqref="H5"/>
    </sheetView>
  </sheetViews>
  <sheetFormatPr defaultRowHeight="20.100000000000001" customHeight="1"/>
  <cols>
    <col min="1" max="1" width="0.85546875" style="33" customWidth="1"/>
    <col min="2" max="2" width="3.28515625" style="33" customWidth="1"/>
    <col min="3" max="22" width="9.140625" style="33"/>
    <col min="23" max="24" width="0.85546875" style="33" customWidth="1"/>
    <col min="25" max="16384" width="9.140625" style="33"/>
  </cols>
  <sheetData>
    <row r="1" spans="1:24" ht="5.0999999999999996" customHeight="1" thickTop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2"/>
    </row>
    <row r="2" spans="1:24" s="39" customFormat="1" ht="20.100000000000001" customHeight="1">
      <c r="A2" s="34"/>
      <c r="B2" s="35" t="s">
        <v>38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7"/>
      <c r="X2" s="38"/>
    </row>
    <row r="3" spans="1:24" ht="20.100000000000001" customHeight="1">
      <c r="A3" s="40"/>
      <c r="B3" s="41" t="s">
        <v>77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  <c r="W3" s="44"/>
      <c r="X3" s="32"/>
    </row>
    <row r="4" spans="1:24" ht="20.100000000000001" customHeight="1">
      <c r="A4" s="40"/>
      <c r="B4" s="45" t="s">
        <v>78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7"/>
      <c r="W4" s="44"/>
      <c r="X4" s="32"/>
    </row>
    <row r="5" spans="1:24" ht="20.100000000000001" customHeight="1">
      <c r="A5" s="40"/>
      <c r="B5" s="45" t="s">
        <v>39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7"/>
      <c r="W5" s="44"/>
      <c r="X5" s="32"/>
    </row>
    <row r="6" spans="1:24" ht="20.100000000000001" customHeight="1">
      <c r="A6" s="40"/>
      <c r="B6" s="45" t="s">
        <v>79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4"/>
      <c r="X6" s="32"/>
    </row>
    <row r="7" spans="1:24" ht="20.100000000000001" customHeight="1">
      <c r="A7" s="40"/>
      <c r="B7" s="45" t="s">
        <v>71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4"/>
      <c r="X7" s="32"/>
    </row>
    <row r="8" spans="1:24" ht="20.100000000000001" customHeight="1">
      <c r="A8" s="40"/>
      <c r="B8" s="48" t="s">
        <v>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4"/>
      <c r="X8" s="32"/>
    </row>
    <row r="9" spans="1:24" ht="5.0999999999999996" customHeight="1">
      <c r="A9" s="40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4"/>
      <c r="X9" s="32"/>
    </row>
    <row r="10" spans="1:24" ht="20.100000000000001" hidden="1" customHeight="1">
      <c r="A10" s="40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4"/>
      <c r="X10" s="32"/>
    </row>
    <row r="11" spans="1:24" ht="20.100000000000001" hidden="1" customHeight="1">
      <c r="A11" s="40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4"/>
      <c r="X11" s="32"/>
    </row>
    <row r="12" spans="1:24" ht="20.100000000000001" hidden="1" customHeight="1">
      <c r="A12" s="40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4"/>
      <c r="X12" s="32"/>
    </row>
    <row r="13" spans="1:24" ht="20.100000000000001" hidden="1" customHeight="1">
      <c r="A13" s="40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4"/>
      <c r="X13" s="32"/>
    </row>
    <row r="14" spans="1:24" s="39" customFormat="1" ht="20.100000000000001" customHeight="1">
      <c r="A14" s="34"/>
      <c r="B14" s="35" t="s">
        <v>72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7"/>
      <c r="X14" s="38"/>
    </row>
    <row r="15" spans="1:24" ht="20.100000000000001" customHeight="1">
      <c r="A15" s="40"/>
      <c r="B15" s="51">
        <v>1</v>
      </c>
      <c r="C15" s="46" t="s">
        <v>74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4"/>
      <c r="X15" s="32"/>
    </row>
    <row r="16" spans="1:24" ht="20.100000000000001" customHeight="1">
      <c r="A16" s="40"/>
      <c r="B16" s="51">
        <v>2</v>
      </c>
      <c r="C16" s="46" t="s">
        <v>75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7"/>
      <c r="W16" s="44"/>
      <c r="X16" s="32"/>
    </row>
    <row r="17" spans="1:24" ht="20.100000000000001" customHeight="1">
      <c r="A17" s="40"/>
      <c r="B17" s="51">
        <v>3</v>
      </c>
      <c r="C17" s="46" t="s">
        <v>70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7"/>
      <c r="W17" s="44"/>
      <c r="X17" s="32"/>
    </row>
    <row r="18" spans="1:24" ht="20.100000000000001" customHeight="1">
      <c r="A18" s="40"/>
      <c r="B18" s="52">
        <v>4</v>
      </c>
      <c r="C18" s="49" t="s">
        <v>41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50"/>
      <c r="W18" s="44"/>
      <c r="X18" s="32"/>
    </row>
    <row r="19" spans="1:24" ht="5.0999999999999996" customHeight="1">
      <c r="A19" s="40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4"/>
      <c r="X19" s="32"/>
    </row>
    <row r="20" spans="1:24" ht="20.100000000000001" hidden="1" customHeight="1">
      <c r="A20" s="40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4"/>
      <c r="X20" s="32"/>
    </row>
    <row r="21" spans="1:24" ht="20.100000000000001" customHeight="1">
      <c r="A21" s="40"/>
      <c r="B21" s="35" t="s">
        <v>62</v>
      </c>
      <c r="C21" s="36"/>
      <c r="D21" s="36"/>
      <c r="E21" s="36"/>
      <c r="F21" s="3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4"/>
      <c r="X21" s="32"/>
    </row>
    <row r="22" spans="1:24" ht="20.100000000000001" customHeight="1">
      <c r="A22" s="40"/>
      <c r="B22" s="53"/>
      <c r="C22" s="71" t="s">
        <v>63</v>
      </c>
      <c r="D22" s="42"/>
      <c r="E22" s="42"/>
      <c r="F22" s="4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4"/>
      <c r="X22" s="32"/>
    </row>
    <row r="23" spans="1:24" ht="20.100000000000001" customHeight="1">
      <c r="A23" s="40"/>
      <c r="B23" s="53"/>
      <c r="C23" s="72" t="s">
        <v>64</v>
      </c>
      <c r="D23" s="46"/>
      <c r="E23" s="46"/>
      <c r="F23" s="47"/>
      <c r="G23" s="46"/>
      <c r="H23" s="46"/>
      <c r="I23" s="74" t="s">
        <v>67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4"/>
      <c r="X23" s="32"/>
    </row>
    <row r="24" spans="1:24" ht="20.100000000000001" customHeight="1">
      <c r="A24" s="40"/>
      <c r="B24" s="53"/>
      <c r="C24" s="73" t="s">
        <v>21</v>
      </c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4"/>
      <c r="X24" s="32"/>
    </row>
    <row r="25" spans="1:24" ht="20.100000000000001" customHeight="1">
      <c r="A25" s="40"/>
      <c r="B25" s="53"/>
      <c r="C25" s="72" t="s">
        <v>65</v>
      </c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4"/>
      <c r="X25" s="32"/>
    </row>
    <row r="26" spans="1:24" ht="20.100000000000001" customHeight="1">
      <c r="A26" s="40"/>
      <c r="B26" s="53"/>
      <c r="C26" s="73" t="s">
        <v>66</v>
      </c>
      <c r="D26" s="49"/>
      <c r="E26" s="49"/>
      <c r="F26" s="50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4"/>
      <c r="X26" s="32"/>
    </row>
    <row r="27" spans="1:24" ht="5.0999999999999996" customHeight="1" thickBot="1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32"/>
    </row>
    <row r="28" spans="1:24" ht="5.0999999999999996" customHeight="1" thickTop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</sheetData>
  <hyperlinks>
    <hyperlink ref="C22" location="'Production Plan  Details'!A1" display="Production Plan Details"/>
    <hyperlink ref="C23" location="'Input Angle Price'!A1" display="Input Angle Price"/>
    <hyperlink ref="C24" location="'Conversion Cost'!A1" display="Conversion Cost"/>
    <hyperlink ref="C25" location="'Outbound Logistic Price'!A1" display="Outbound Logistics Cost"/>
    <hyperlink ref="C26" location="CSTVAT!A1" display="CST/VA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4"/>
  <sheetViews>
    <sheetView workbookViewId="0">
      <selection activeCell="C229" sqref="C229"/>
    </sheetView>
  </sheetViews>
  <sheetFormatPr defaultRowHeight="15"/>
  <cols>
    <col min="1" max="2" width="12.7109375" bestFit="1" customWidth="1"/>
    <col min="3" max="5" width="9.140625" style="2"/>
  </cols>
  <sheetData>
    <row r="1" spans="1:12">
      <c r="A1" s="24" t="s">
        <v>73</v>
      </c>
      <c r="B1" s="25"/>
      <c r="C1" s="26"/>
      <c r="D1" s="26"/>
      <c r="E1" s="26"/>
      <c r="F1" s="25"/>
      <c r="G1" s="25"/>
      <c r="H1" s="25"/>
      <c r="I1" s="25"/>
      <c r="J1" s="25"/>
      <c r="K1" s="25"/>
      <c r="L1" s="25"/>
    </row>
    <row r="2" spans="1:12" ht="15.75" thickBot="1">
      <c r="C2" s="134" t="s">
        <v>27</v>
      </c>
      <c r="D2" s="134"/>
      <c r="E2" s="134"/>
    </row>
    <row r="3" spans="1:12">
      <c r="A3" s="7" t="s">
        <v>0</v>
      </c>
      <c r="B3" s="8" t="s">
        <v>26</v>
      </c>
      <c r="C3" s="21" t="s">
        <v>28</v>
      </c>
      <c r="D3" s="21" t="s">
        <v>29</v>
      </c>
      <c r="E3" s="22" t="s">
        <v>30</v>
      </c>
      <c r="G3" s="79" t="s">
        <v>68</v>
      </c>
      <c r="H3" s="80" t="s">
        <v>69</v>
      </c>
    </row>
    <row r="4" spans="1:12">
      <c r="A4" s="9">
        <v>101</v>
      </c>
      <c r="B4" s="5" t="s">
        <v>1</v>
      </c>
      <c r="C4" s="6"/>
      <c r="D4" s="6">
        <v>3.5360000000000005</v>
      </c>
      <c r="E4" s="10"/>
      <c r="G4" s="2"/>
      <c r="H4" s="1"/>
    </row>
    <row r="5" spans="1:12">
      <c r="A5" s="11"/>
      <c r="B5" s="5" t="s">
        <v>3</v>
      </c>
      <c r="C5" s="6"/>
      <c r="D5" s="6">
        <v>3.9960000000000004</v>
      </c>
      <c r="E5" s="10"/>
      <c r="H5" s="1"/>
    </row>
    <row r="6" spans="1:12">
      <c r="A6" s="11"/>
      <c r="B6" s="5" t="s">
        <v>5</v>
      </c>
      <c r="C6" s="6"/>
      <c r="D6" s="6">
        <v>1.224</v>
      </c>
      <c r="E6" s="10"/>
      <c r="H6" s="1"/>
    </row>
    <row r="7" spans="1:12">
      <c r="A7" s="11"/>
      <c r="B7" s="5" t="s">
        <v>7</v>
      </c>
      <c r="C7" s="6"/>
      <c r="D7" s="6">
        <v>1.9769999999999999</v>
      </c>
      <c r="E7" s="10"/>
      <c r="H7" s="1"/>
    </row>
    <row r="8" spans="1:12">
      <c r="A8" s="11"/>
      <c r="B8" s="5" t="s">
        <v>9</v>
      </c>
      <c r="C8" s="6"/>
      <c r="D8" s="6">
        <v>1.8239999999999998</v>
      </c>
      <c r="E8" s="10"/>
      <c r="H8" s="1"/>
    </row>
    <row r="9" spans="1:12">
      <c r="A9" s="11"/>
      <c r="B9" s="5" t="s">
        <v>13</v>
      </c>
      <c r="C9" s="6"/>
      <c r="D9" s="6">
        <v>3.0249999999999999</v>
      </c>
      <c r="E9" s="10"/>
      <c r="H9" s="1"/>
    </row>
    <row r="10" spans="1:12">
      <c r="A10" s="11"/>
      <c r="B10" s="5" t="s">
        <v>15</v>
      </c>
      <c r="C10" s="6"/>
      <c r="D10" s="6">
        <v>6.7869999999999999</v>
      </c>
      <c r="E10" s="10"/>
      <c r="H10" s="1"/>
    </row>
    <row r="11" spans="1:12">
      <c r="A11" s="11"/>
      <c r="B11" s="5" t="s">
        <v>17</v>
      </c>
      <c r="C11" s="6"/>
      <c r="D11" s="6">
        <v>2.3639999999999999</v>
      </c>
      <c r="E11" s="10"/>
      <c r="H11" s="1"/>
    </row>
    <row r="12" spans="1:12">
      <c r="A12" s="11"/>
      <c r="B12" s="5" t="s">
        <v>2</v>
      </c>
      <c r="C12" s="6"/>
      <c r="D12" s="6">
        <v>0.309</v>
      </c>
      <c r="E12" s="10"/>
      <c r="H12" s="1"/>
    </row>
    <row r="13" spans="1:12">
      <c r="A13" s="11"/>
      <c r="B13" s="5" t="s">
        <v>4</v>
      </c>
      <c r="C13" s="6"/>
      <c r="D13" s="6">
        <v>3.1030000000000006</v>
      </c>
      <c r="E13" s="10"/>
      <c r="H13" s="1"/>
    </row>
    <row r="14" spans="1:12">
      <c r="A14" s="11"/>
      <c r="B14" s="5" t="s">
        <v>6</v>
      </c>
      <c r="C14" s="6"/>
      <c r="D14" s="6">
        <v>0.40500000000000003</v>
      </c>
      <c r="E14" s="10"/>
      <c r="H14" s="1"/>
    </row>
    <row r="15" spans="1:12">
      <c r="A15" s="11"/>
      <c r="B15" s="5" t="s">
        <v>8</v>
      </c>
      <c r="C15" s="6"/>
      <c r="D15" s="6">
        <v>1.4159999999999999</v>
      </c>
      <c r="E15" s="10"/>
      <c r="H15" s="1"/>
    </row>
    <row r="16" spans="1:12">
      <c r="A16" s="11"/>
      <c r="B16" s="5" t="s">
        <v>10</v>
      </c>
      <c r="C16" s="6"/>
      <c r="D16" s="6">
        <v>0.19500000000000001</v>
      </c>
      <c r="E16" s="10"/>
      <c r="H16" s="1"/>
    </row>
    <row r="17" spans="1:8">
      <c r="A17" s="9">
        <f>A4+1</f>
        <v>102</v>
      </c>
      <c r="B17" s="5" t="s">
        <v>1</v>
      </c>
      <c r="C17" s="6"/>
      <c r="D17" s="6">
        <v>0.45999999999999996</v>
      </c>
      <c r="E17" s="10"/>
      <c r="H17" s="1"/>
    </row>
    <row r="18" spans="1:8">
      <c r="A18" s="11"/>
      <c r="B18" s="5" t="s">
        <v>3</v>
      </c>
      <c r="C18" s="6"/>
      <c r="D18" s="6">
        <v>2.3750000000000004</v>
      </c>
      <c r="E18" s="10">
        <v>0.82956999999999992</v>
      </c>
      <c r="H18" s="1"/>
    </row>
    <row r="19" spans="1:8">
      <c r="A19" s="11"/>
      <c r="B19" s="5" t="s">
        <v>5</v>
      </c>
      <c r="C19" s="6"/>
      <c r="D19" s="6">
        <v>1.6779999999999997</v>
      </c>
      <c r="E19" s="10">
        <v>0.4521</v>
      </c>
      <c r="H19" s="1"/>
    </row>
    <row r="20" spans="1:8">
      <c r="A20" s="11"/>
      <c r="B20" s="5" t="s">
        <v>7</v>
      </c>
      <c r="C20" s="6"/>
      <c r="D20" s="6">
        <v>7.1420000000000012</v>
      </c>
      <c r="E20" s="10">
        <v>1.7685119999999999</v>
      </c>
      <c r="H20" s="1"/>
    </row>
    <row r="21" spans="1:8">
      <c r="A21" s="11"/>
      <c r="B21" s="5" t="s">
        <v>9</v>
      </c>
      <c r="C21" s="6"/>
      <c r="D21" s="6">
        <v>20.868999999999996</v>
      </c>
      <c r="E21" s="10">
        <v>1.0271999999999999</v>
      </c>
      <c r="H21" s="1"/>
    </row>
    <row r="22" spans="1:8">
      <c r="A22" s="11"/>
      <c r="B22" s="5" t="s">
        <v>13</v>
      </c>
      <c r="C22" s="6"/>
      <c r="D22" s="6">
        <v>48.264999999999993</v>
      </c>
      <c r="E22" s="10"/>
      <c r="H22" s="1"/>
    </row>
    <row r="23" spans="1:8">
      <c r="A23" s="11"/>
      <c r="B23" s="5" t="s">
        <v>15</v>
      </c>
      <c r="C23" s="6"/>
      <c r="D23" s="6">
        <v>75.956000000000003</v>
      </c>
      <c r="E23" s="10">
        <v>3.4944000000000002</v>
      </c>
    </row>
    <row r="24" spans="1:8">
      <c r="A24" s="11"/>
      <c r="B24" s="5" t="s">
        <v>17</v>
      </c>
      <c r="C24" s="6"/>
      <c r="D24" s="6">
        <v>52.645999999999994</v>
      </c>
      <c r="E24" s="10"/>
    </row>
    <row r="25" spans="1:8">
      <c r="A25" s="11"/>
      <c r="B25" s="5" t="s">
        <v>2</v>
      </c>
      <c r="C25" s="6"/>
      <c r="D25" s="6">
        <v>48.005999999999986</v>
      </c>
      <c r="E25" s="10">
        <v>0.49009999999999998</v>
      </c>
    </row>
    <row r="26" spans="1:8">
      <c r="A26" s="11"/>
      <c r="B26" s="5" t="s">
        <v>4</v>
      </c>
      <c r="C26" s="6"/>
      <c r="D26" s="6">
        <v>81.381000000000029</v>
      </c>
      <c r="E26" s="10">
        <v>4.4785950000000003</v>
      </c>
    </row>
    <row r="27" spans="1:8">
      <c r="A27" s="11"/>
      <c r="B27" s="5" t="s">
        <v>6</v>
      </c>
      <c r="C27" s="6"/>
      <c r="D27" s="6">
        <v>19.722000000000001</v>
      </c>
      <c r="E27" s="10">
        <v>0.98640000000000005</v>
      </c>
    </row>
    <row r="28" spans="1:8">
      <c r="A28" s="11"/>
      <c r="B28" s="5" t="s">
        <v>8</v>
      </c>
      <c r="C28" s="6"/>
      <c r="D28" s="6">
        <v>60.779999999999987</v>
      </c>
      <c r="E28" s="10">
        <v>3.28416</v>
      </c>
    </row>
    <row r="29" spans="1:8">
      <c r="A29" s="11"/>
      <c r="B29" s="5" t="s">
        <v>10</v>
      </c>
      <c r="C29" s="6"/>
      <c r="D29" s="6">
        <v>11.458999999999998</v>
      </c>
      <c r="E29" s="10">
        <v>1.07</v>
      </c>
    </row>
    <row r="30" spans="1:8">
      <c r="A30" s="9">
        <v>103</v>
      </c>
      <c r="B30" s="5" t="s">
        <v>3</v>
      </c>
      <c r="C30" s="6"/>
      <c r="D30" s="6"/>
      <c r="E30" s="10">
        <v>0.54978000000000005</v>
      </c>
    </row>
    <row r="31" spans="1:8">
      <c r="A31" s="11"/>
      <c r="B31" s="5" t="s">
        <v>7</v>
      </c>
      <c r="C31" s="6"/>
      <c r="D31" s="6"/>
      <c r="E31" s="10">
        <v>7.2129320000000003</v>
      </c>
    </row>
    <row r="32" spans="1:8">
      <c r="A32" s="11"/>
      <c r="B32" s="5" t="s">
        <v>9</v>
      </c>
      <c r="C32" s="6"/>
      <c r="D32" s="6"/>
      <c r="E32" s="10">
        <v>4.6725000000000003</v>
      </c>
    </row>
    <row r="33" spans="1:5">
      <c r="A33" s="11"/>
      <c r="B33" s="5" t="s">
        <v>13</v>
      </c>
      <c r="C33" s="6"/>
      <c r="D33" s="6"/>
      <c r="E33" s="10">
        <v>26.308800000000005</v>
      </c>
    </row>
    <row r="34" spans="1:5">
      <c r="A34" s="11"/>
      <c r="B34" s="5" t="s">
        <v>15</v>
      </c>
      <c r="C34" s="6"/>
      <c r="D34" s="6"/>
      <c r="E34" s="10">
        <v>64.60527399999998</v>
      </c>
    </row>
    <row r="35" spans="1:5">
      <c r="A35" s="11"/>
      <c r="B35" s="5" t="s">
        <v>17</v>
      </c>
      <c r="C35" s="6"/>
      <c r="D35" s="6"/>
      <c r="E35" s="10">
        <v>29.975759999999994</v>
      </c>
    </row>
    <row r="36" spans="1:5">
      <c r="A36" s="11"/>
      <c r="B36" s="5" t="s">
        <v>2</v>
      </c>
      <c r="C36" s="6"/>
      <c r="D36" s="6"/>
      <c r="E36" s="10">
        <v>3.3155199999999998</v>
      </c>
    </row>
    <row r="37" spans="1:5">
      <c r="A37" s="11"/>
      <c r="B37" s="5" t="s">
        <v>4</v>
      </c>
      <c r="C37" s="6"/>
      <c r="D37" s="6"/>
      <c r="E37" s="10">
        <v>47.710845000000006</v>
      </c>
    </row>
    <row r="38" spans="1:5">
      <c r="A38" s="11"/>
      <c r="B38" s="5" t="s">
        <v>6</v>
      </c>
      <c r="C38" s="6"/>
      <c r="D38" s="6"/>
      <c r="E38" s="10">
        <v>0.74802000000000002</v>
      </c>
    </row>
    <row r="39" spans="1:5">
      <c r="A39" s="11"/>
      <c r="B39" s="5" t="s">
        <v>8</v>
      </c>
      <c r="C39" s="6"/>
      <c r="D39" s="6"/>
      <c r="E39" s="10">
        <v>7.0577500000000004</v>
      </c>
    </row>
    <row r="40" spans="1:5">
      <c r="A40" s="11"/>
      <c r="B40" s="5" t="s">
        <v>14</v>
      </c>
      <c r="C40" s="6"/>
      <c r="D40" s="6"/>
      <c r="E40" s="10">
        <v>0.89640000000000009</v>
      </c>
    </row>
    <row r="41" spans="1:5">
      <c r="A41" s="9">
        <v>104</v>
      </c>
      <c r="B41" s="5" t="s">
        <v>3</v>
      </c>
      <c r="C41" s="6"/>
      <c r="D41" s="6"/>
      <c r="E41" s="10">
        <v>0.84279999999999999</v>
      </c>
    </row>
    <row r="42" spans="1:5">
      <c r="A42" s="11"/>
      <c r="B42" s="5" t="s">
        <v>5</v>
      </c>
      <c r="C42" s="6"/>
      <c r="D42" s="6"/>
      <c r="E42" s="10">
        <v>1.23895</v>
      </c>
    </row>
    <row r="43" spans="1:5">
      <c r="A43" s="11"/>
      <c r="B43" s="5" t="s">
        <v>7</v>
      </c>
      <c r="C43" s="6">
        <v>1.8573586520316798</v>
      </c>
      <c r="D43" s="6"/>
      <c r="E43" s="10">
        <v>0.73</v>
      </c>
    </row>
    <row r="44" spans="1:5">
      <c r="A44" s="11"/>
      <c r="B44" s="5" t="s">
        <v>9</v>
      </c>
      <c r="C44" s="6">
        <v>0.8132003045442644</v>
      </c>
      <c r="D44" s="6"/>
      <c r="E44" s="10"/>
    </row>
    <row r="45" spans="1:5">
      <c r="A45" s="11"/>
      <c r="B45" s="5" t="s">
        <v>13</v>
      </c>
      <c r="C45" s="6"/>
      <c r="D45" s="6"/>
      <c r="E45" s="10">
        <v>0.65010000000000001</v>
      </c>
    </row>
    <row r="46" spans="1:5">
      <c r="A46" s="11"/>
      <c r="B46" s="5" t="s">
        <v>17</v>
      </c>
      <c r="C46" s="6">
        <v>1.32</v>
      </c>
      <c r="D46" s="6"/>
      <c r="E46" s="10"/>
    </row>
    <row r="47" spans="1:5">
      <c r="A47" s="11"/>
      <c r="B47" s="5" t="s">
        <v>2</v>
      </c>
      <c r="C47" s="6">
        <v>8.5578536679147099</v>
      </c>
      <c r="D47" s="6">
        <v>1.1859999999999999</v>
      </c>
      <c r="E47" s="10">
        <v>14.6755</v>
      </c>
    </row>
    <row r="48" spans="1:5">
      <c r="A48" s="11"/>
      <c r="B48" s="5" t="s">
        <v>4</v>
      </c>
      <c r="C48" s="6">
        <v>10.302159487580809</v>
      </c>
      <c r="D48" s="6"/>
      <c r="E48" s="10">
        <v>9.5922499999999999</v>
      </c>
    </row>
    <row r="49" spans="1:5">
      <c r="A49" s="11"/>
      <c r="B49" s="5" t="s">
        <v>6</v>
      </c>
      <c r="C49" s="6">
        <v>3.8648101298912723</v>
      </c>
      <c r="D49" s="6"/>
      <c r="E49" s="10">
        <v>4.0187999999999997</v>
      </c>
    </row>
    <row r="50" spans="1:5">
      <c r="A50" s="11"/>
      <c r="B50" s="5" t="s">
        <v>8</v>
      </c>
      <c r="C50" s="6">
        <v>11.33502606901763</v>
      </c>
      <c r="D50" s="6"/>
      <c r="E50" s="10">
        <v>0.26112000000000002</v>
      </c>
    </row>
    <row r="51" spans="1:5">
      <c r="A51" s="11"/>
      <c r="B51" s="5" t="s">
        <v>10</v>
      </c>
      <c r="C51" s="6">
        <v>4.3676730269708273</v>
      </c>
      <c r="D51" s="6">
        <v>0.55200000000000005</v>
      </c>
      <c r="E51" s="10">
        <v>1.7665999999999999</v>
      </c>
    </row>
    <row r="52" spans="1:5">
      <c r="A52" s="11"/>
      <c r="B52" s="5" t="s">
        <v>11</v>
      </c>
      <c r="C52" s="6">
        <v>1.3232208194610997</v>
      </c>
      <c r="D52" s="6"/>
      <c r="E52" s="10"/>
    </row>
    <row r="53" spans="1:5">
      <c r="A53" s="11"/>
      <c r="B53" s="5" t="s">
        <v>14</v>
      </c>
      <c r="C53" s="6">
        <v>1.2924779189709623</v>
      </c>
      <c r="D53" s="6"/>
      <c r="E53" s="10"/>
    </row>
    <row r="54" spans="1:5">
      <c r="A54" s="9">
        <v>105</v>
      </c>
      <c r="B54" s="5" t="s">
        <v>3</v>
      </c>
      <c r="C54" s="6"/>
      <c r="D54" s="6">
        <v>2.4119999999999999</v>
      </c>
      <c r="E54" s="10"/>
    </row>
    <row r="55" spans="1:5">
      <c r="A55" s="11"/>
      <c r="B55" s="5" t="s">
        <v>5</v>
      </c>
      <c r="C55" s="6"/>
      <c r="D55" s="6">
        <v>2.8129999999999997</v>
      </c>
      <c r="E55" s="10"/>
    </row>
    <row r="56" spans="1:5">
      <c r="A56" s="11"/>
      <c r="B56" s="5" t="s">
        <v>7</v>
      </c>
      <c r="C56" s="6"/>
      <c r="D56" s="6">
        <v>0.88200000000000001</v>
      </c>
      <c r="E56" s="10"/>
    </row>
    <row r="57" spans="1:5">
      <c r="A57" s="11"/>
      <c r="B57" s="5" t="s">
        <v>9</v>
      </c>
      <c r="C57" s="6"/>
      <c r="D57" s="6">
        <v>0.8899999999999999</v>
      </c>
      <c r="E57" s="10"/>
    </row>
    <row r="58" spans="1:5">
      <c r="A58" s="11"/>
      <c r="B58" s="5" t="s">
        <v>12</v>
      </c>
      <c r="C58" s="6"/>
      <c r="D58" s="6">
        <v>0.88500000000000001</v>
      </c>
      <c r="E58" s="10"/>
    </row>
    <row r="59" spans="1:5">
      <c r="A59" s="11"/>
      <c r="B59" s="5" t="s">
        <v>13</v>
      </c>
      <c r="C59" s="6"/>
      <c r="D59" s="6">
        <v>2.27</v>
      </c>
      <c r="E59" s="10"/>
    </row>
    <row r="60" spans="1:5">
      <c r="A60" s="11"/>
      <c r="B60" s="5" t="s">
        <v>15</v>
      </c>
      <c r="C60" s="6"/>
      <c r="D60" s="6">
        <v>4.5140000000000002</v>
      </c>
      <c r="E60" s="10"/>
    </row>
    <row r="61" spans="1:5">
      <c r="A61" s="11"/>
      <c r="B61" s="5" t="s">
        <v>17</v>
      </c>
      <c r="C61" s="6"/>
      <c r="D61" s="6">
        <v>6.5</v>
      </c>
      <c r="E61" s="10"/>
    </row>
    <row r="62" spans="1:5">
      <c r="A62" s="11"/>
      <c r="B62" s="5" t="s">
        <v>2</v>
      </c>
      <c r="C62" s="6"/>
      <c r="D62" s="6">
        <v>10.248000000000001</v>
      </c>
      <c r="E62" s="10"/>
    </row>
    <row r="63" spans="1:5">
      <c r="A63" s="11"/>
      <c r="B63" s="5" t="s">
        <v>4</v>
      </c>
      <c r="C63" s="6"/>
      <c r="D63" s="6">
        <v>5.88</v>
      </c>
      <c r="E63" s="10"/>
    </row>
    <row r="64" spans="1:5">
      <c r="A64" s="11"/>
      <c r="B64" s="5" t="s">
        <v>6</v>
      </c>
      <c r="C64" s="6"/>
      <c r="D64" s="6">
        <v>3.9260000000000002</v>
      </c>
      <c r="E64" s="10"/>
    </row>
    <row r="65" spans="1:5">
      <c r="A65" s="11"/>
      <c r="B65" s="5" t="s">
        <v>8</v>
      </c>
      <c r="C65" s="6"/>
      <c r="D65" s="6">
        <v>0.73799999999999999</v>
      </c>
      <c r="E65" s="10"/>
    </row>
    <row r="66" spans="1:5">
      <c r="A66" s="11"/>
      <c r="B66" s="5" t="s">
        <v>10</v>
      </c>
      <c r="C66" s="6"/>
      <c r="D66" s="6">
        <v>3.121</v>
      </c>
      <c r="E66" s="10"/>
    </row>
    <row r="67" spans="1:5">
      <c r="A67" s="9">
        <v>106</v>
      </c>
      <c r="B67" s="5" t="s">
        <v>1</v>
      </c>
      <c r="C67" s="6">
        <v>3.3018867924528301E-2</v>
      </c>
      <c r="D67" s="6"/>
      <c r="E67" s="10"/>
    </row>
    <row r="68" spans="1:5">
      <c r="A68" s="11"/>
      <c r="B68" s="5" t="s">
        <v>3</v>
      </c>
      <c r="C68" s="6">
        <v>0.43515998933080524</v>
      </c>
      <c r="D68" s="6"/>
      <c r="E68" s="10"/>
    </row>
    <row r="69" spans="1:5">
      <c r="A69" s="11"/>
      <c r="B69" s="5" t="s">
        <v>5</v>
      </c>
      <c r="C69" s="6">
        <v>0.88577284889540042</v>
      </c>
      <c r="D69" s="6"/>
      <c r="E69" s="10"/>
    </row>
    <row r="70" spans="1:5">
      <c r="A70" s="11"/>
      <c r="B70" s="5" t="s">
        <v>7</v>
      </c>
      <c r="C70" s="6">
        <v>5.016313808602054</v>
      </c>
      <c r="D70" s="6"/>
      <c r="E70" s="10"/>
    </row>
    <row r="71" spans="1:5">
      <c r="A71" s="11"/>
      <c r="B71" s="5" t="s">
        <v>9</v>
      </c>
      <c r="C71" s="6">
        <v>9.399299747808735</v>
      </c>
      <c r="D71" s="6"/>
      <c r="E71" s="10"/>
    </row>
    <row r="72" spans="1:5">
      <c r="A72" s="11"/>
      <c r="B72" s="5" t="s">
        <v>12</v>
      </c>
      <c r="C72" s="6">
        <v>6.7269081222867326</v>
      </c>
      <c r="D72" s="6"/>
      <c r="E72" s="10"/>
    </row>
    <row r="73" spans="1:5">
      <c r="A73" s="11"/>
      <c r="B73" s="5" t="s">
        <v>13</v>
      </c>
      <c r="C73" s="6">
        <v>49.748675624403404</v>
      </c>
      <c r="D73" s="6"/>
      <c r="E73" s="10"/>
    </row>
    <row r="74" spans="1:5">
      <c r="A74" s="11"/>
      <c r="B74" s="5" t="s">
        <v>15</v>
      </c>
      <c r="C74" s="6">
        <v>88.549143112851098</v>
      </c>
      <c r="D74" s="6"/>
      <c r="E74" s="10"/>
    </row>
    <row r="75" spans="1:5">
      <c r="A75" s="11"/>
      <c r="B75" s="5" t="s">
        <v>17</v>
      </c>
      <c r="C75" s="6">
        <v>3.6191411042944788</v>
      </c>
      <c r="D75" s="6"/>
      <c r="E75" s="10"/>
    </row>
    <row r="76" spans="1:5">
      <c r="A76" s="11"/>
      <c r="B76" s="5" t="s">
        <v>16</v>
      </c>
      <c r="C76" s="6">
        <v>1.494251596181646</v>
      </c>
      <c r="D76" s="6"/>
      <c r="E76" s="10"/>
    </row>
    <row r="77" spans="1:5">
      <c r="A77" s="11"/>
      <c r="B77" s="5" t="s">
        <v>2</v>
      </c>
      <c r="C77" s="6">
        <v>6.5324218738474791</v>
      </c>
      <c r="D77" s="6"/>
      <c r="E77" s="10"/>
    </row>
    <row r="78" spans="1:5">
      <c r="A78" s="11"/>
      <c r="B78" s="5" t="s">
        <v>4</v>
      </c>
      <c r="C78" s="6">
        <v>9.8048937706058386</v>
      </c>
      <c r="D78" s="6"/>
      <c r="E78" s="10"/>
    </row>
    <row r="79" spans="1:5">
      <c r="A79" s="11"/>
      <c r="B79" s="5" t="s">
        <v>6</v>
      </c>
      <c r="C79" s="6">
        <v>4.7422414283708543</v>
      </c>
      <c r="D79" s="6"/>
      <c r="E79" s="10"/>
    </row>
    <row r="80" spans="1:5">
      <c r="A80" s="11"/>
      <c r="B80" s="5" t="s">
        <v>8</v>
      </c>
      <c r="C80" s="6">
        <v>6.7307499180224903</v>
      </c>
      <c r="D80" s="6"/>
      <c r="E80" s="10"/>
    </row>
    <row r="81" spans="1:5">
      <c r="A81" s="11"/>
      <c r="B81" s="5" t="s">
        <v>10</v>
      </c>
      <c r="C81" s="6">
        <v>15.951174136097292</v>
      </c>
      <c r="D81" s="6"/>
      <c r="E81" s="10"/>
    </row>
    <row r="82" spans="1:5">
      <c r="A82" s="11"/>
      <c r="B82" s="5" t="s">
        <v>11</v>
      </c>
      <c r="C82" s="6">
        <v>2.036033012844932</v>
      </c>
      <c r="D82" s="6"/>
      <c r="E82" s="10"/>
    </row>
    <row r="83" spans="1:5">
      <c r="A83" s="11"/>
      <c r="B83" s="5" t="s">
        <v>14</v>
      </c>
      <c r="C83" s="6">
        <v>20.433851849522398</v>
      </c>
      <c r="D83" s="6"/>
      <c r="E83" s="10"/>
    </row>
    <row r="84" spans="1:5">
      <c r="A84" s="9">
        <v>107</v>
      </c>
      <c r="B84" s="5" t="s">
        <v>7</v>
      </c>
      <c r="C84" s="6"/>
      <c r="D84" s="6"/>
      <c r="E84" s="10">
        <v>1.6680999999999999</v>
      </c>
    </row>
    <row r="85" spans="1:5">
      <c r="A85" s="11"/>
      <c r="B85" s="5" t="s">
        <v>15</v>
      </c>
      <c r="C85" s="6"/>
      <c r="D85" s="6"/>
      <c r="E85" s="10">
        <v>10.732315</v>
      </c>
    </row>
    <row r="86" spans="1:5">
      <c r="A86" s="11"/>
      <c r="B86" s="5" t="s">
        <v>2</v>
      </c>
      <c r="C86" s="6"/>
      <c r="D86" s="6"/>
      <c r="E86" s="10">
        <v>0.29700000000000004</v>
      </c>
    </row>
    <row r="87" spans="1:5">
      <c r="A87" s="11"/>
      <c r="B87" s="5" t="s">
        <v>4</v>
      </c>
      <c r="C87" s="6"/>
      <c r="D87" s="6"/>
      <c r="E87" s="10">
        <v>0.70399999999999996</v>
      </c>
    </row>
    <row r="88" spans="1:5">
      <c r="A88" s="11"/>
      <c r="B88" s="5" t="s">
        <v>10</v>
      </c>
      <c r="C88" s="6"/>
      <c r="D88" s="6"/>
      <c r="E88" s="10">
        <v>3.6100799999999995</v>
      </c>
    </row>
    <row r="89" spans="1:5">
      <c r="A89" s="9">
        <v>108</v>
      </c>
      <c r="B89" s="5" t="s">
        <v>1</v>
      </c>
      <c r="C89" s="6"/>
      <c r="D89" s="6"/>
      <c r="E89" s="10">
        <v>6.93E-2</v>
      </c>
    </row>
    <row r="90" spans="1:5">
      <c r="A90" s="11"/>
      <c r="B90" s="5" t="s">
        <v>3</v>
      </c>
      <c r="C90" s="6"/>
      <c r="D90" s="6"/>
      <c r="E90" s="10">
        <v>10.26451</v>
      </c>
    </row>
    <row r="91" spans="1:5">
      <c r="A91" s="11"/>
      <c r="B91" s="5" t="s">
        <v>5</v>
      </c>
      <c r="C91" s="6"/>
      <c r="D91" s="6"/>
      <c r="E91" s="10">
        <v>15.326049999999999</v>
      </c>
    </row>
    <row r="92" spans="1:5">
      <c r="A92" s="11"/>
      <c r="B92" s="5" t="s">
        <v>7</v>
      </c>
      <c r="C92" s="6"/>
      <c r="D92" s="6"/>
      <c r="E92" s="10">
        <v>34.776600000000002</v>
      </c>
    </row>
    <row r="93" spans="1:5">
      <c r="A93" s="11"/>
      <c r="B93" s="5" t="s">
        <v>9</v>
      </c>
      <c r="C93" s="6"/>
      <c r="D93" s="6"/>
      <c r="E93" s="10">
        <v>21.058879999999995</v>
      </c>
    </row>
    <row r="94" spans="1:5">
      <c r="A94" s="11"/>
      <c r="B94" s="5" t="s">
        <v>12</v>
      </c>
      <c r="C94" s="6"/>
      <c r="D94" s="6"/>
      <c r="E94" s="10">
        <v>5.6399000000000008</v>
      </c>
    </row>
    <row r="95" spans="1:5">
      <c r="A95" s="11"/>
      <c r="B95" s="5" t="s">
        <v>13</v>
      </c>
      <c r="C95" s="6"/>
      <c r="D95" s="6"/>
      <c r="E95" s="10">
        <v>23.707000000000001</v>
      </c>
    </row>
    <row r="96" spans="1:5">
      <c r="A96" s="11"/>
      <c r="B96" s="5" t="s">
        <v>15</v>
      </c>
      <c r="C96" s="6"/>
      <c r="D96" s="6"/>
      <c r="E96" s="10">
        <v>41.156350000000003</v>
      </c>
    </row>
    <row r="97" spans="1:5">
      <c r="A97" s="11"/>
      <c r="B97" s="5" t="s">
        <v>17</v>
      </c>
      <c r="C97" s="6"/>
      <c r="D97" s="6"/>
      <c r="E97" s="10">
        <v>69.563080000000028</v>
      </c>
    </row>
    <row r="98" spans="1:5">
      <c r="A98" s="11"/>
      <c r="B98" s="5" t="s">
        <v>2</v>
      </c>
      <c r="C98" s="6"/>
      <c r="D98" s="6"/>
      <c r="E98" s="10">
        <v>61.727050000000006</v>
      </c>
    </row>
    <row r="99" spans="1:5">
      <c r="A99" s="11"/>
      <c r="B99" s="5" t="s">
        <v>4</v>
      </c>
      <c r="C99" s="6"/>
      <c r="D99" s="6"/>
      <c r="E99" s="10">
        <v>41.906100000000002</v>
      </c>
    </row>
    <row r="100" spans="1:5">
      <c r="A100" s="11"/>
      <c r="B100" s="5" t="s">
        <v>6</v>
      </c>
      <c r="C100" s="6"/>
      <c r="D100" s="6"/>
      <c r="E100" s="10">
        <v>17.898599999999998</v>
      </c>
    </row>
    <row r="101" spans="1:5">
      <c r="A101" s="11"/>
      <c r="B101" s="5" t="s">
        <v>8</v>
      </c>
      <c r="C101" s="6"/>
      <c r="D101" s="6"/>
      <c r="E101" s="10">
        <v>57.011929999999985</v>
      </c>
    </row>
    <row r="102" spans="1:5">
      <c r="A102" s="11"/>
      <c r="B102" s="5" t="s">
        <v>10</v>
      </c>
      <c r="C102" s="6"/>
      <c r="D102" s="6"/>
      <c r="E102" s="10">
        <v>31.02418999999999</v>
      </c>
    </row>
    <row r="103" spans="1:5">
      <c r="A103" s="11"/>
      <c r="B103" s="5" t="s">
        <v>11</v>
      </c>
      <c r="C103" s="6"/>
      <c r="D103" s="6"/>
      <c r="E103" s="10">
        <v>16.806279999999997</v>
      </c>
    </row>
    <row r="104" spans="1:5">
      <c r="A104" s="11"/>
      <c r="B104" s="5" t="s">
        <v>14</v>
      </c>
      <c r="C104" s="6"/>
      <c r="D104" s="6"/>
      <c r="E104" s="10">
        <v>2.3226</v>
      </c>
    </row>
    <row r="105" spans="1:5">
      <c r="A105" s="9">
        <v>109</v>
      </c>
      <c r="B105" s="5" t="s">
        <v>1</v>
      </c>
      <c r="C105" s="6"/>
      <c r="D105" s="6">
        <v>0.19800000000000001</v>
      </c>
      <c r="E105" s="10">
        <v>0.46200000000000002</v>
      </c>
    </row>
    <row r="106" spans="1:5">
      <c r="A106" s="11"/>
      <c r="B106" s="5" t="s">
        <v>3</v>
      </c>
      <c r="C106" s="6">
        <v>4.5010172477307888</v>
      </c>
      <c r="D106" s="6">
        <v>4.6920000000000002</v>
      </c>
      <c r="E106" s="10">
        <v>1.9733499999999999</v>
      </c>
    </row>
    <row r="107" spans="1:5">
      <c r="A107" s="11"/>
      <c r="B107" s="5" t="s">
        <v>5</v>
      </c>
      <c r="C107" s="6"/>
      <c r="D107" s="6">
        <v>19.77</v>
      </c>
      <c r="E107" s="10">
        <v>1.3422000000000001</v>
      </c>
    </row>
    <row r="108" spans="1:5">
      <c r="A108" s="11"/>
      <c r="B108" s="5" t="s">
        <v>7</v>
      </c>
      <c r="C108" s="6">
        <v>1.4921474651680131</v>
      </c>
      <c r="D108" s="6">
        <v>76.345999999999975</v>
      </c>
      <c r="E108" s="10">
        <v>2.8714499999999998</v>
      </c>
    </row>
    <row r="109" spans="1:5">
      <c r="A109" s="11"/>
      <c r="B109" s="5" t="s">
        <v>9</v>
      </c>
      <c r="C109" s="6">
        <v>56.367179229293981</v>
      </c>
      <c r="D109" s="6">
        <v>113.44099999999999</v>
      </c>
      <c r="E109" s="10">
        <v>20.067599999999999</v>
      </c>
    </row>
    <row r="110" spans="1:5">
      <c r="A110" s="11"/>
      <c r="B110" s="5" t="s">
        <v>12</v>
      </c>
      <c r="C110" s="6">
        <v>81.498544562751448</v>
      </c>
      <c r="D110" s="6">
        <v>101.35599999999999</v>
      </c>
      <c r="E110" s="10">
        <v>17.630660000000002</v>
      </c>
    </row>
    <row r="111" spans="1:5">
      <c r="A111" s="11"/>
      <c r="B111" s="5" t="s">
        <v>13</v>
      </c>
      <c r="C111" s="6">
        <v>182.48675670083523</v>
      </c>
      <c r="D111" s="6">
        <v>332.34300000000002</v>
      </c>
      <c r="E111" s="10">
        <v>83.933399999999992</v>
      </c>
    </row>
    <row r="112" spans="1:5">
      <c r="A112" s="11"/>
      <c r="B112" s="5" t="s">
        <v>15</v>
      </c>
      <c r="C112" s="6">
        <v>89.589330680139838</v>
      </c>
      <c r="D112" s="6">
        <v>620.46600000000012</v>
      </c>
      <c r="E112" s="10">
        <v>49.350654999999996</v>
      </c>
    </row>
    <row r="113" spans="1:5">
      <c r="A113" s="11"/>
      <c r="B113" s="5" t="s">
        <v>17</v>
      </c>
      <c r="C113" s="6">
        <v>379.63159054021509</v>
      </c>
      <c r="D113" s="6">
        <v>340.93500000000012</v>
      </c>
      <c r="E113" s="10">
        <v>113.831975</v>
      </c>
    </row>
    <row r="114" spans="1:5">
      <c r="A114" s="11"/>
      <c r="B114" s="5" t="s">
        <v>16</v>
      </c>
      <c r="C114" s="6">
        <v>5.2728098236775818</v>
      </c>
      <c r="D114" s="6"/>
      <c r="E114" s="10">
        <v>3.38</v>
      </c>
    </row>
    <row r="115" spans="1:5">
      <c r="A115" s="11"/>
      <c r="B115" s="5" t="s">
        <v>2</v>
      </c>
      <c r="C115" s="6">
        <v>27.971599497563005</v>
      </c>
      <c r="D115" s="6">
        <v>80.684999999999974</v>
      </c>
      <c r="E115" s="10">
        <v>12.382650000000002</v>
      </c>
    </row>
    <row r="116" spans="1:5">
      <c r="A116" s="11"/>
      <c r="B116" s="5" t="s">
        <v>4</v>
      </c>
      <c r="C116" s="6">
        <v>39.041140243851046</v>
      </c>
      <c r="D116" s="6">
        <v>117.76800000000001</v>
      </c>
      <c r="E116" s="10">
        <v>20.812449999999998</v>
      </c>
    </row>
    <row r="117" spans="1:5">
      <c r="A117" s="11"/>
      <c r="B117" s="5" t="s">
        <v>6</v>
      </c>
      <c r="C117" s="6">
        <v>24.484731010459519</v>
      </c>
      <c r="D117" s="6">
        <v>62.531999999999982</v>
      </c>
      <c r="E117" s="10">
        <v>8.3724500000000006</v>
      </c>
    </row>
    <row r="118" spans="1:5">
      <c r="A118" s="11"/>
      <c r="B118" s="5" t="s">
        <v>8</v>
      </c>
      <c r="C118" s="6">
        <v>78.443789329135143</v>
      </c>
      <c r="D118" s="6">
        <v>164.44699999999995</v>
      </c>
      <c r="E118" s="10">
        <v>23.836349999999999</v>
      </c>
    </row>
    <row r="119" spans="1:5">
      <c r="A119" s="11"/>
      <c r="B119" s="5" t="s">
        <v>10</v>
      </c>
      <c r="C119" s="6">
        <v>37.677101060324475</v>
      </c>
      <c r="D119" s="6">
        <v>80.865000000000009</v>
      </c>
      <c r="E119" s="10">
        <v>13.005800000000001</v>
      </c>
    </row>
    <row r="120" spans="1:5">
      <c r="A120" s="11"/>
      <c r="B120" s="5" t="s">
        <v>11</v>
      </c>
      <c r="C120" s="6">
        <v>11.707312642394212</v>
      </c>
      <c r="D120" s="6">
        <v>30.154999999999998</v>
      </c>
      <c r="E120" s="10">
        <v>19.345880000000005</v>
      </c>
    </row>
    <row r="121" spans="1:5">
      <c r="A121" s="11"/>
      <c r="B121" s="5" t="s">
        <v>14</v>
      </c>
      <c r="C121" s="6">
        <v>34.141904068529819</v>
      </c>
      <c r="D121" s="6">
        <v>137.22199999999998</v>
      </c>
      <c r="E121" s="10">
        <v>29.078539999999997</v>
      </c>
    </row>
    <row r="122" spans="1:5">
      <c r="A122" s="9">
        <v>110</v>
      </c>
      <c r="B122" s="5" t="s">
        <v>1</v>
      </c>
      <c r="C122" s="6"/>
      <c r="D122" s="6">
        <v>15.86</v>
      </c>
      <c r="E122" s="10"/>
    </row>
    <row r="123" spans="1:5">
      <c r="A123" s="11"/>
      <c r="B123" s="5" t="s">
        <v>3</v>
      </c>
      <c r="C123" s="6"/>
      <c r="D123" s="6">
        <v>29.101000000000006</v>
      </c>
      <c r="E123" s="10"/>
    </row>
    <row r="124" spans="1:5">
      <c r="A124" s="11"/>
      <c r="B124" s="5" t="s">
        <v>5</v>
      </c>
      <c r="C124" s="6"/>
      <c r="D124" s="6">
        <v>26.976999999999997</v>
      </c>
      <c r="E124" s="10"/>
    </row>
    <row r="125" spans="1:5">
      <c r="A125" s="11"/>
      <c r="B125" s="5" t="s">
        <v>7</v>
      </c>
      <c r="C125" s="6"/>
      <c r="D125" s="6">
        <v>33.941000000000003</v>
      </c>
      <c r="E125" s="10"/>
    </row>
    <row r="126" spans="1:5">
      <c r="A126" s="11"/>
      <c r="B126" s="5" t="s">
        <v>9</v>
      </c>
      <c r="C126" s="6"/>
      <c r="D126" s="6">
        <v>30.588999999999995</v>
      </c>
      <c r="E126" s="10"/>
    </row>
    <row r="127" spans="1:5">
      <c r="A127" s="11"/>
      <c r="B127" s="5" t="s">
        <v>12</v>
      </c>
      <c r="C127" s="6"/>
      <c r="D127" s="6">
        <v>6.0179999999999998</v>
      </c>
      <c r="E127" s="10"/>
    </row>
    <row r="128" spans="1:5">
      <c r="A128" s="11"/>
      <c r="B128" s="5" t="s">
        <v>13</v>
      </c>
      <c r="C128" s="6"/>
      <c r="D128" s="6">
        <v>27.495999999999992</v>
      </c>
      <c r="E128" s="10"/>
    </row>
    <row r="129" spans="1:5">
      <c r="A129" s="11"/>
      <c r="B129" s="5" t="s">
        <v>15</v>
      </c>
      <c r="C129" s="6"/>
      <c r="D129" s="6">
        <v>33.594999999999999</v>
      </c>
      <c r="E129" s="10"/>
    </row>
    <row r="130" spans="1:5">
      <c r="A130" s="11"/>
      <c r="B130" s="5" t="s">
        <v>17</v>
      </c>
      <c r="C130" s="6"/>
      <c r="D130" s="6">
        <v>3.1930000000000001</v>
      </c>
      <c r="E130" s="10"/>
    </row>
    <row r="131" spans="1:5">
      <c r="A131" s="11"/>
      <c r="B131" s="5" t="s">
        <v>2</v>
      </c>
      <c r="C131" s="6"/>
      <c r="D131" s="6">
        <v>193.12900000000002</v>
      </c>
      <c r="E131" s="10"/>
    </row>
    <row r="132" spans="1:5">
      <c r="A132" s="11"/>
      <c r="B132" s="5" t="s">
        <v>4</v>
      </c>
      <c r="C132" s="6"/>
      <c r="D132" s="6">
        <v>27.281000000000002</v>
      </c>
      <c r="E132" s="10"/>
    </row>
    <row r="133" spans="1:5">
      <c r="A133" s="11"/>
      <c r="B133" s="5" t="s">
        <v>6</v>
      </c>
      <c r="C133" s="6"/>
      <c r="D133" s="6">
        <v>4.9430000000000005</v>
      </c>
      <c r="E133" s="10"/>
    </row>
    <row r="134" spans="1:5">
      <c r="A134" s="11"/>
      <c r="B134" s="5" t="s">
        <v>8</v>
      </c>
      <c r="C134" s="6"/>
      <c r="D134" s="6">
        <v>4.8260000000000005</v>
      </c>
      <c r="E134" s="10"/>
    </row>
    <row r="135" spans="1:5">
      <c r="A135" s="11"/>
      <c r="B135" s="5" t="s">
        <v>10</v>
      </c>
      <c r="C135" s="6"/>
      <c r="D135" s="6">
        <v>1.5740000000000001</v>
      </c>
      <c r="E135" s="10"/>
    </row>
    <row r="136" spans="1:5">
      <c r="A136" s="11"/>
      <c r="B136" s="5" t="s">
        <v>11</v>
      </c>
      <c r="C136" s="6"/>
      <c r="D136" s="6">
        <v>0.26900000000000002</v>
      </c>
      <c r="E136" s="10"/>
    </row>
    <row r="137" spans="1:5">
      <c r="A137" s="9">
        <v>111</v>
      </c>
      <c r="B137" s="5" t="s">
        <v>2</v>
      </c>
      <c r="C137" s="6">
        <v>10.032</v>
      </c>
      <c r="D137" s="6"/>
      <c r="E137" s="10"/>
    </row>
    <row r="138" spans="1:5">
      <c r="A138" s="11"/>
      <c r="B138" s="5" t="s">
        <v>10</v>
      </c>
      <c r="C138" s="6">
        <v>4.6383750000000008</v>
      </c>
      <c r="D138" s="6"/>
      <c r="E138" s="10"/>
    </row>
    <row r="139" spans="1:5">
      <c r="A139" s="9">
        <v>112</v>
      </c>
      <c r="B139" s="5" t="s">
        <v>17</v>
      </c>
      <c r="C139" s="6">
        <v>0.79270319999999994</v>
      </c>
      <c r="D139" s="6"/>
      <c r="E139" s="10"/>
    </row>
    <row r="140" spans="1:5">
      <c r="A140" s="11"/>
      <c r="B140" s="5" t="s">
        <v>16</v>
      </c>
      <c r="C140" s="6">
        <v>1.0289999999999999</v>
      </c>
      <c r="D140" s="6"/>
      <c r="E140" s="10"/>
    </row>
    <row r="141" spans="1:5">
      <c r="A141" s="11"/>
      <c r="B141" s="5" t="s">
        <v>2</v>
      </c>
      <c r="C141" s="6">
        <v>2.03713378</v>
      </c>
      <c r="D141" s="6"/>
      <c r="E141" s="10"/>
    </row>
    <row r="142" spans="1:5">
      <c r="A142" s="11"/>
      <c r="B142" s="5" t="s">
        <v>4</v>
      </c>
      <c r="C142" s="6">
        <v>8.2160999999999998E-2</v>
      </c>
      <c r="D142" s="6"/>
      <c r="E142" s="10"/>
    </row>
    <row r="143" spans="1:5">
      <c r="A143" s="11"/>
      <c r="B143" s="5" t="s">
        <v>6</v>
      </c>
      <c r="C143" s="6">
        <v>3.9117000000000006E-2</v>
      </c>
      <c r="D143" s="6"/>
      <c r="E143" s="10"/>
    </row>
    <row r="144" spans="1:5">
      <c r="A144" s="11"/>
      <c r="B144" s="5" t="s">
        <v>8</v>
      </c>
      <c r="C144" s="6">
        <v>0.24800280000000005</v>
      </c>
      <c r="D144" s="6"/>
      <c r="E144" s="10"/>
    </row>
    <row r="145" spans="1:5">
      <c r="A145" s="11"/>
      <c r="B145" s="5" t="s">
        <v>10</v>
      </c>
      <c r="C145" s="6">
        <v>1.1717558800000001</v>
      </c>
      <c r="D145" s="6"/>
      <c r="E145" s="10"/>
    </row>
    <row r="146" spans="1:5">
      <c r="A146" s="11"/>
      <c r="B146" s="5" t="s">
        <v>11</v>
      </c>
      <c r="C146" s="6">
        <v>3.0506160000000001E-2</v>
      </c>
      <c r="D146" s="6"/>
      <c r="E146" s="10"/>
    </row>
    <row r="147" spans="1:5">
      <c r="A147" s="11"/>
      <c r="B147" s="5" t="s">
        <v>14</v>
      </c>
      <c r="C147" s="6">
        <v>1.0072551000000001</v>
      </c>
      <c r="D147" s="6"/>
      <c r="E147" s="10"/>
    </row>
    <row r="148" spans="1:5">
      <c r="A148" s="9">
        <v>113</v>
      </c>
      <c r="B148" s="5" t="s">
        <v>1</v>
      </c>
      <c r="C148" s="6"/>
      <c r="D148" s="6">
        <v>2.3639999999999999</v>
      </c>
      <c r="E148" s="10"/>
    </row>
    <row r="149" spans="1:5">
      <c r="A149" s="11"/>
      <c r="B149" s="5" t="s">
        <v>3</v>
      </c>
      <c r="C149" s="6"/>
      <c r="D149" s="6">
        <v>5.0659999999999998</v>
      </c>
      <c r="E149" s="10"/>
    </row>
    <row r="150" spans="1:5">
      <c r="A150" s="11"/>
      <c r="B150" s="5" t="s">
        <v>5</v>
      </c>
      <c r="C150" s="6"/>
      <c r="D150" s="6">
        <v>3.0200000000000005</v>
      </c>
      <c r="E150" s="10"/>
    </row>
    <row r="151" spans="1:5">
      <c r="A151" s="11"/>
      <c r="B151" s="5" t="s">
        <v>7</v>
      </c>
      <c r="C151" s="6"/>
      <c r="D151" s="6">
        <v>9.0980000000000008</v>
      </c>
      <c r="E151" s="10"/>
    </row>
    <row r="152" spans="1:5">
      <c r="A152" s="11"/>
      <c r="B152" s="5" t="s">
        <v>9</v>
      </c>
      <c r="C152" s="6"/>
      <c r="D152" s="6">
        <v>19.189999999999998</v>
      </c>
      <c r="E152" s="10"/>
    </row>
    <row r="153" spans="1:5">
      <c r="A153" s="11"/>
      <c r="B153" s="5" t="s">
        <v>12</v>
      </c>
      <c r="C153" s="6"/>
      <c r="D153" s="6">
        <v>6.3779999999999992</v>
      </c>
      <c r="E153" s="10"/>
    </row>
    <row r="154" spans="1:5">
      <c r="A154" s="11"/>
      <c r="B154" s="5" t="s">
        <v>13</v>
      </c>
      <c r="C154" s="6"/>
      <c r="D154" s="6">
        <v>17.108000000000001</v>
      </c>
      <c r="E154" s="10"/>
    </row>
    <row r="155" spans="1:5">
      <c r="A155" s="11"/>
      <c r="B155" s="5" t="s">
        <v>15</v>
      </c>
      <c r="C155" s="6"/>
      <c r="D155" s="6">
        <v>14.567</v>
      </c>
      <c r="E155" s="10"/>
    </row>
    <row r="156" spans="1:5">
      <c r="A156" s="11"/>
      <c r="B156" s="5" t="s">
        <v>17</v>
      </c>
      <c r="C156" s="6"/>
      <c r="D156" s="6">
        <v>30.836000000000002</v>
      </c>
      <c r="E156" s="10"/>
    </row>
    <row r="157" spans="1:5">
      <c r="A157" s="11"/>
      <c r="B157" s="5" t="s">
        <v>2</v>
      </c>
      <c r="C157" s="6"/>
      <c r="D157" s="6">
        <v>27.230000000000011</v>
      </c>
      <c r="E157" s="10"/>
    </row>
    <row r="158" spans="1:5">
      <c r="A158" s="11"/>
      <c r="B158" s="5" t="s">
        <v>4</v>
      </c>
      <c r="C158" s="6"/>
      <c r="D158" s="6">
        <v>17.827000000000002</v>
      </c>
      <c r="E158" s="10"/>
    </row>
    <row r="159" spans="1:5">
      <c r="A159" s="11"/>
      <c r="B159" s="5" t="s">
        <v>6</v>
      </c>
      <c r="C159" s="6"/>
      <c r="D159" s="6">
        <v>9.2959999999999994</v>
      </c>
      <c r="E159" s="10"/>
    </row>
    <row r="160" spans="1:5">
      <c r="A160" s="11"/>
      <c r="B160" s="5" t="s">
        <v>8</v>
      </c>
      <c r="C160" s="6"/>
      <c r="D160" s="6">
        <v>21.827999999999999</v>
      </c>
      <c r="E160" s="10"/>
    </row>
    <row r="161" spans="1:5">
      <c r="A161" s="11"/>
      <c r="B161" s="5" t="s">
        <v>10</v>
      </c>
      <c r="C161" s="6"/>
      <c r="D161" s="6">
        <v>11.848000000000003</v>
      </c>
      <c r="E161" s="10"/>
    </row>
    <row r="162" spans="1:5">
      <c r="A162" s="11"/>
      <c r="B162" s="5" t="s">
        <v>11</v>
      </c>
      <c r="C162" s="6"/>
      <c r="D162" s="6">
        <v>4.9850000000000003</v>
      </c>
      <c r="E162" s="10"/>
    </row>
    <row r="163" spans="1:5">
      <c r="A163" s="11"/>
      <c r="B163" s="5" t="s">
        <v>14</v>
      </c>
      <c r="C163" s="6"/>
      <c r="D163" s="6">
        <v>1.639</v>
      </c>
      <c r="E163" s="10"/>
    </row>
    <row r="164" spans="1:5">
      <c r="A164" s="9">
        <v>114</v>
      </c>
      <c r="B164" s="5" t="s">
        <v>1</v>
      </c>
      <c r="C164" s="6"/>
      <c r="D164" s="6"/>
      <c r="E164" s="10">
        <v>1.2351000000000001</v>
      </c>
    </row>
    <row r="165" spans="1:5">
      <c r="A165" s="11"/>
      <c r="B165" s="5" t="s">
        <v>3</v>
      </c>
      <c r="C165" s="6"/>
      <c r="D165" s="6">
        <v>1.026</v>
      </c>
      <c r="E165" s="10">
        <v>0.27750000000000002</v>
      </c>
    </row>
    <row r="166" spans="1:5">
      <c r="A166" s="11"/>
      <c r="B166" s="5" t="s">
        <v>5</v>
      </c>
      <c r="C166" s="6"/>
      <c r="D166" s="6">
        <v>3.22</v>
      </c>
      <c r="E166" s="10">
        <v>0.66660000000000008</v>
      </c>
    </row>
    <row r="167" spans="1:5">
      <c r="A167" s="11"/>
      <c r="B167" s="5" t="s">
        <v>7</v>
      </c>
      <c r="C167" s="6"/>
      <c r="D167" s="6">
        <v>19.560000000000002</v>
      </c>
      <c r="E167" s="10">
        <v>7.3426500000000008</v>
      </c>
    </row>
    <row r="168" spans="1:5">
      <c r="A168" s="11"/>
      <c r="B168" s="5" t="s">
        <v>9</v>
      </c>
      <c r="C168" s="6"/>
      <c r="D168" s="6">
        <v>8.4480000000000004</v>
      </c>
      <c r="E168" s="10">
        <v>26.018560000000001</v>
      </c>
    </row>
    <row r="169" spans="1:5">
      <c r="A169" s="11"/>
      <c r="B169" s="5" t="s">
        <v>12</v>
      </c>
      <c r="C169" s="6"/>
      <c r="D169" s="6">
        <v>2.3200000000000003</v>
      </c>
      <c r="E169" s="10">
        <v>42.411200000000001</v>
      </c>
    </row>
    <row r="170" spans="1:5">
      <c r="A170" s="11"/>
      <c r="B170" s="5" t="s">
        <v>13</v>
      </c>
      <c r="C170" s="6"/>
      <c r="D170" s="6">
        <v>17.221</v>
      </c>
      <c r="E170" s="10">
        <v>102.28128</v>
      </c>
    </row>
    <row r="171" spans="1:5">
      <c r="A171" s="11"/>
      <c r="B171" s="5" t="s">
        <v>15</v>
      </c>
      <c r="C171" s="6"/>
      <c r="D171" s="6">
        <v>28.758000000000003</v>
      </c>
      <c r="E171" s="10">
        <v>277.80286000000001</v>
      </c>
    </row>
    <row r="172" spans="1:5">
      <c r="A172" s="11"/>
      <c r="B172" s="5" t="s">
        <v>17</v>
      </c>
      <c r="C172" s="6"/>
      <c r="D172" s="6"/>
      <c r="E172" s="10">
        <v>74.364959999999996</v>
      </c>
    </row>
    <row r="173" spans="1:5">
      <c r="A173" s="11"/>
      <c r="B173" s="5" t="s">
        <v>16</v>
      </c>
      <c r="C173" s="6"/>
      <c r="D173" s="6"/>
      <c r="E173" s="10">
        <v>28.228200000000001</v>
      </c>
    </row>
    <row r="174" spans="1:5">
      <c r="A174" s="11"/>
      <c r="B174" s="5" t="s">
        <v>2</v>
      </c>
      <c r="C174" s="6"/>
      <c r="D174" s="6">
        <v>47.412999999999997</v>
      </c>
      <c r="E174" s="10">
        <v>103.11179999999999</v>
      </c>
    </row>
    <row r="175" spans="1:5">
      <c r="A175" s="11"/>
      <c r="B175" s="5" t="s">
        <v>4</v>
      </c>
      <c r="C175" s="6"/>
      <c r="D175" s="6">
        <v>33.896999999999998</v>
      </c>
      <c r="E175" s="10">
        <v>141.30184999999997</v>
      </c>
    </row>
    <row r="176" spans="1:5">
      <c r="A176" s="11"/>
      <c r="B176" s="5" t="s">
        <v>6</v>
      </c>
      <c r="C176" s="6"/>
      <c r="D176" s="6">
        <v>17.77</v>
      </c>
      <c r="E176" s="10">
        <v>76.882899999999992</v>
      </c>
    </row>
    <row r="177" spans="1:5">
      <c r="A177" s="11"/>
      <c r="B177" s="5" t="s">
        <v>8</v>
      </c>
      <c r="C177" s="6"/>
      <c r="D177" s="6">
        <v>17.661000000000001</v>
      </c>
      <c r="E177" s="10">
        <v>179.39520999999996</v>
      </c>
    </row>
    <row r="178" spans="1:5">
      <c r="A178" s="11"/>
      <c r="B178" s="5" t="s">
        <v>10</v>
      </c>
      <c r="C178" s="6"/>
      <c r="D178" s="6">
        <v>3.5880000000000001</v>
      </c>
      <c r="E178" s="10">
        <v>143.68599999999998</v>
      </c>
    </row>
    <row r="179" spans="1:5">
      <c r="A179" s="11"/>
      <c r="B179" s="5" t="s">
        <v>11</v>
      </c>
      <c r="C179" s="6"/>
      <c r="D179" s="6">
        <v>2.1639999999999997</v>
      </c>
      <c r="E179" s="10">
        <v>113.12136000000001</v>
      </c>
    </row>
    <row r="180" spans="1:5">
      <c r="A180" s="11"/>
      <c r="B180" s="5" t="s">
        <v>14</v>
      </c>
      <c r="C180" s="6"/>
      <c r="D180" s="6">
        <v>1.335</v>
      </c>
      <c r="E180" s="10">
        <v>17.6372</v>
      </c>
    </row>
    <row r="181" spans="1:5">
      <c r="A181" s="9">
        <v>115</v>
      </c>
      <c r="B181" s="5" t="s">
        <v>1</v>
      </c>
      <c r="C181" s="6">
        <v>10.385864544306116</v>
      </c>
      <c r="D181" s="6"/>
      <c r="E181" s="10"/>
    </row>
    <row r="182" spans="1:5">
      <c r="A182" s="11"/>
      <c r="B182" s="5" t="s">
        <v>3</v>
      </c>
      <c r="C182" s="6">
        <v>105.29622160525042</v>
      </c>
      <c r="D182" s="6">
        <v>2.9390000000000001</v>
      </c>
      <c r="E182" s="10"/>
    </row>
    <row r="183" spans="1:5">
      <c r="A183" s="11"/>
      <c r="B183" s="5" t="s">
        <v>5</v>
      </c>
      <c r="C183" s="6">
        <v>91.505894077267143</v>
      </c>
      <c r="D183" s="6"/>
      <c r="E183" s="10"/>
    </row>
    <row r="184" spans="1:5">
      <c r="A184" s="11"/>
      <c r="B184" s="5" t="s">
        <v>7</v>
      </c>
      <c r="C184" s="6">
        <v>103.9691734755604</v>
      </c>
      <c r="D184" s="6">
        <v>7.6179999999999994</v>
      </c>
      <c r="E184" s="10"/>
    </row>
    <row r="185" spans="1:5">
      <c r="A185" s="11"/>
      <c r="B185" s="5" t="s">
        <v>9</v>
      </c>
      <c r="C185" s="6">
        <v>204.85198233980196</v>
      </c>
      <c r="D185" s="6">
        <v>20.817999999999998</v>
      </c>
      <c r="E185" s="10"/>
    </row>
    <row r="186" spans="1:5">
      <c r="A186" s="11"/>
      <c r="B186" s="5" t="s">
        <v>12</v>
      </c>
      <c r="C186" s="6">
        <v>173.87835350806867</v>
      </c>
      <c r="D186" s="6">
        <v>40.433</v>
      </c>
      <c r="E186" s="10"/>
    </row>
    <row r="187" spans="1:5">
      <c r="A187" s="11"/>
      <c r="B187" s="5" t="s">
        <v>13</v>
      </c>
      <c r="C187" s="6">
        <v>394.45738340178548</v>
      </c>
      <c r="D187" s="6">
        <v>29.13</v>
      </c>
      <c r="E187" s="10"/>
    </row>
    <row r="188" spans="1:5">
      <c r="A188" s="11"/>
      <c r="B188" s="5" t="s">
        <v>15</v>
      </c>
      <c r="C188" s="6">
        <v>660.92127133033352</v>
      </c>
      <c r="D188" s="6">
        <v>78.391999999999996</v>
      </c>
      <c r="E188" s="10"/>
    </row>
    <row r="189" spans="1:5">
      <c r="A189" s="11"/>
      <c r="B189" s="5" t="s">
        <v>17</v>
      </c>
      <c r="C189" s="6">
        <v>536.69991269479272</v>
      </c>
      <c r="D189" s="6">
        <v>30.265000000000001</v>
      </c>
      <c r="E189" s="10"/>
    </row>
    <row r="190" spans="1:5">
      <c r="A190" s="11"/>
      <c r="B190" s="5" t="s">
        <v>16</v>
      </c>
      <c r="C190" s="6">
        <v>9.9576176470588234</v>
      </c>
      <c r="D190" s="6"/>
      <c r="E190" s="10"/>
    </row>
    <row r="191" spans="1:5">
      <c r="A191" s="11"/>
      <c r="B191" s="5" t="s">
        <v>2</v>
      </c>
      <c r="C191" s="6">
        <v>357.37209529268688</v>
      </c>
      <c r="D191" s="6">
        <v>18.067</v>
      </c>
      <c r="E191" s="10"/>
    </row>
    <row r="192" spans="1:5">
      <c r="A192" s="11"/>
      <c r="B192" s="5" t="s">
        <v>4</v>
      </c>
      <c r="C192" s="6">
        <v>666.21197895339071</v>
      </c>
      <c r="D192" s="6">
        <v>29.409999999999997</v>
      </c>
      <c r="E192" s="10"/>
    </row>
    <row r="193" spans="1:5">
      <c r="A193" s="11"/>
      <c r="B193" s="5" t="s">
        <v>6</v>
      </c>
      <c r="C193" s="6">
        <v>167.40526311447206</v>
      </c>
      <c r="D193" s="6">
        <v>16.025000000000002</v>
      </c>
      <c r="E193" s="10"/>
    </row>
    <row r="194" spans="1:5">
      <c r="A194" s="11"/>
      <c r="B194" s="5" t="s">
        <v>8</v>
      </c>
      <c r="C194" s="6">
        <v>204.46447820813475</v>
      </c>
      <c r="D194" s="6">
        <v>34.484000000000002</v>
      </c>
      <c r="E194" s="10"/>
    </row>
    <row r="195" spans="1:5">
      <c r="A195" s="11"/>
      <c r="B195" s="5" t="s">
        <v>10</v>
      </c>
      <c r="C195" s="6">
        <v>276.21562261576827</v>
      </c>
      <c r="D195" s="6">
        <v>41.778999999999996</v>
      </c>
      <c r="E195" s="10"/>
    </row>
    <row r="196" spans="1:5">
      <c r="A196" s="11"/>
      <c r="B196" s="5" t="s">
        <v>11</v>
      </c>
      <c r="C196" s="6">
        <v>36.38688793519583</v>
      </c>
      <c r="D196" s="6">
        <v>3.484</v>
      </c>
      <c r="E196" s="10"/>
    </row>
    <row r="197" spans="1:5">
      <c r="A197" s="11"/>
      <c r="B197" s="5" t="s">
        <v>14</v>
      </c>
      <c r="C197" s="6">
        <v>88.041560054268047</v>
      </c>
      <c r="D197" s="6">
        <v>2.7679999999999998</v>
      </c>
      <c r="E197" s="10"/>
    </row>
    <row r="198" spans="1:5">
      <c r="A198" s="9">
        <v>116</v>
      </c>
      <c r="B198" s="5" t="s">
        <v>1</v>
      </c>
      <c r="C198" s="6">
        <v>4.2400807291259461</v>
      </c>
      <c r="D198" s="6"/>
      <c r="E198" s="10"/>
    </row>
    <row r="199" spans="1:5">
      <c r="A199" s="11"/>
      <c r="B199" s="5" t="s">
        <v>3</v>
      </c>
      <c r="C199" s="6">
        <v>151.76410922079441</v>
      </c>
      <c r="D199" s="6"/>
      <c r="E199" s="10"/>
    </row>
    <row r="200" spans="1:5">
      <c r="A200" s="11"/>
      <c r="B200" s="5" t="s">
        <v>5</v>
      </c>
      <c r="C200" s="6">
        <v>219.82992573435541</v>
      </c>
      <c r="D200" s="6"/>
      <c r="E200" s="10"/>
    </row>
    <row r="201" spans="1:5">
      <c r="A201" s="11"/>
      <c r="B201" s="5" t="s">
        <v>7</v>
      </c>
      <c r="C201" s="6">
        <v>112.3147017816616</v>
      </c>
      <c r="D201" s="6"/>
      <c r="E201" s="10"/>
    </row>
    <row r="202" spans="1:5">
      <c r="A202" s="11"/>
      <c r="B202" s="5" t="s">
        <v>9</v>
      </c>
      <c r="C202" s="6">
        <v>258.19063219114253</v>
      </c>
      <c r="D202" s="6"/>
      <c r="E202" s="10"/>
    </row>
    <row r="203" spans="1:5">
      <c r="A203" s="11"/>
      <c r="B203" s="5" t="s">
        <v>12</v>
      </c>
      <c r="C203" s="6">
        <v>112.94098504666927</v>
      </c>
      <c r="D203" s="6"/>
      <c r="E203" s="10"/>
    </row>
    <row r="204" spans="1:5">
      <c r="A204" s="11"/>
      <c r="B204" s="5" t="s">
        <v>13</v>
      </c>
      <c r="C204" s="6">
        <v>302.28130748172651</v>
      </c>
      <c r="D204" s="6"/>
      <c r="E204" s="10"/>
    </row>
    <row r="205" spans="1:5">
      <c r="A205" s="11"/>
      <c r="B205" s="5" t="s">
        <v>15</v>
      </c>
      <c r="C205" s="6">
        <v>1009.3022122916574</v>
      </c>
      <c r="D205" s="6"/>
      <c r="E205" s="10"/>
    </row>
    <row r="206" spans="1:5">
      <c r="A206" s="11"/>
      <c r="B206" s="5" t="s">
        <v>17</v>
      </c>
      <c r="C206" s="6">
        <v>285.98800290452556</v>
      </c>
      <c r="D206" s="6"/>
      <c r="E206" s="10"/>
    </row>
    <row r="207" spans="1:5">
      <c r="A207" s="11"/>
      <c r="B207" s="5" t="s">
        <v>16</v>
      </c>
      <c r="C207" s="6">
        <v>6.2789999999999999</v>
      </c>
      <c r="D207" s="6"/>
      <c r="E207" s="10"/>
    </row>
    <row r="208" spans="1:5">
      <c r="A208" s="11"/>
      <c r="B208" s="5" t="s">
        <v>2</v>
      </c>
      <c r="C208" s="6">
        <v>497.47345251635181</v>
      </c>
      <c r="D208" s="6"/>
      <c r="E208" s="10"/>
    </row>
    <row r="209" spans="1:5">
      <c r="A209" s="11"/>
      <c r="B209" s="5" t="s">
        <v>4</v>
      </c>
      <c r="C209" s="6">
        <v>817.04540701768485</v>
      </c>
      <c r="D209" s="6"/>
      <c r="E209" s="10"/>
    </row>
    <row r="210" spans="1:5">
      <c r="A210" s="11"/>
      <c r="B210" s="5" t="s">
        <v>6</v>
      </c>
      <c r="C210" s="6">
        <v>373.67928914005927</v>
      </c>
      <c r="D210" s="6"/>
      <c r="E210" s="10"/>
    </row>
    <row r="211" spans="1:5">
      <c r="A211" s="11"/>
      <c r="B211" s="5" t="s">
        <v>8</v>
      </c>
      <c r="C211" s="6">
        <v>193.63885156452602</v>
      </c>
      <c r="D211" s="6"/>
      <c r="E211" s="10"/>
    </row>
    <row r="212" spans="1:5">
      <c r="A212" s="11"/>
      <c r="B212" s="5" t="s">
        <v>10</v>
      </c>
      <c r="C212" s="6">
        <v>182.79379018170744</v>
      </c>
      <c r="D212" s="6"/>
      <c r="E212" s="10"/>
    </row>
    <row r="213" spans="1:5">
      <c r="A213" s="11"/>
      <c r="B213" s="5" t="s">
        <v>11</v>
      </c>
      <c r="C213" s="6">
        <v>24.710167687497162</v>
      </c>
      <c r="D213" s="6"/>
      <c r="E213" s="10"/>
    </row>
    <row r="214" spans="1:5">
      <c r="A214" s="11"/>
      <c r="B214" s="5" t="s">
        <v>14</v>
      </c>
      <c r="C214" s="6">
        <v>46.327361401334905</v>
      </c>
      <c r="D214" s="6"/>
      <c r="E214" s="10"/>
    </row>
    <row r="215" spans="1:5">
      <c r="A215" s="9">
        <v>117</v>
      </c>
      <c r="B215" s="5" t="s">
        <v>1</v>
      </c>
      <c r="C215" s="6"/>
      <c r="D215" s="6">
        <v>22.399000000000008</v>
      </c>
      <c r="E215" s="10"/>
    </row>
    <row r="216" spans="1:5">
      <c r="A216" s="11"/>
      <c r="B216" s="5" t="s">
        <v>3</v>
      </c>
      <c r="C216" s="6"/>
      <c r="D216" s="6">
        <v>8.1869999999999994</v>
      </c>
      <c r="E216" s="10"/>
    </row>
    <row r="217" spans="1:5">
      <c r="A217" s="11"/>
      <c r="B217" s="5" t="s">
        <v>5</v>
      </c>
      <c r="C217" s="6"/>
      <c r="D217" s="6">
        <v>8.4039999999999999</v>
      </c>
      <c r="E217" s="10"/>
    </row>
    <row r="218" spans="1:5">
      <c r="A218" s="11"/>
      <c r="B218" s="5" t="s">
        <v>7</v>
      </c>
      <c r="C218" s="6"/>
      <c r="D218" s="6">
        <v>41.269999999999996</v>
      </c>
      <c r="E218" s="10"/>
    </row>
    <row r="219" spans="1:5">
      <c r="A219" s="11"/>
      <c r="B219" s="5" t="s">
        <v>9</v>
      </c>
      <c r="C219" s="6"/>
      <c r="D219" s="6">
        <v>81.13600000000001</v>
      </c>
      <c r="E219" s="10"/>
    </row>
    <row r="220" spans="1:5">
      <c r="A220" s="11"/>
      <c r="B220" s="5" t="s">
        <v>12</v>
      </c>
      <c r="C220" s="6"/>
      <c r="D220" s="6">
        <v>26.143999999999998</v>
      </c>
      <c r="E220" s="10"/>
    </row>
    <row r="221" spans="1:5">
      <c r="A221" s="11"/>
      <c r="B221" s="5" t="s">
        <v>13</v>
      </c>
      <c r="C221" s="6"/>
      <c r="D221" s="6">
        <v>58.473999999999997</v>
      </c>
      <c r="E221" s="10"/>
    </row>
    <row r="222" spans="1:5">
      <c r="A222" s="11"/>
      <c r="B222" s="5" t="s">
        <v>15</v>
      </c>
      <c r="C222" s="6"/>
      <c r="D222" s="6">
        <v>3.1749999999999998</v>
      </c>
      <c r="E222" s="10"/>
    </row>
    <row r="223" spans="1:5">
      <c r="A223" s="11"/>
      <c r="B223" s="5" t="s">
        <v>17</v>
      </c>
      <c r="C223" s="6"/>
      <c r="D223" s="6">
        <v>12.09</v>
      </c>
      <c r="E223" s="10"/>
    </row>
    <row r="224" spans="1:5">
      <c r="A224" s="11"/>
      <c r="B224" s="5" t="s">
        <v>2</v>
      </c>
      <c r="C224" s="6"/>
      <c r="D224" s="6">
        <v>230.17200000000014</v>
      </c>
      <c r="E224" s="10"/>
    </row>
    <row r="225" spans="1:5">
      <c r="A225" s="11"/>
      <c r="B225" s="5" t="s">
        <v>4</v>
      </c>
      <c r="C225" s="6"/>
      <c r="D225" s="6">
        <v>175.97600000000011</v>
      </c>
      <c r="E225" s="10"/>
    </row>
    <row r="226" spans="1:5">
      <c r="A226" s="11"/>
      <c r="B226" s="5" t="s">
        <v>6</v>
      </c>
      <c r="C226" s="6"/>
      <c r="D226" s="6">
        <v>72.427000000000007</v>
      </c>
      <c r="E226" s="10"/>
    </row>
    <row r="227" spans="1:5">
      <c r="A227" s="11"/>
      <c r="B227" s="5" t="s">
        <v>8</v>
      </c>
      <c r="C227" s="6"/>
      <c r="D227" s="6">
        <v>61.338999999999999</v>
      </c>
      <c r="E227" s="10"/>
    </row>
    <row r="228" spans="1:5">
      <c r="A228" s="11"/>
      <c r="B228" s="5" t="s">
        <v>10</v>
      </c>
      <c r="C228" s="6"/>
      <c r="D228" s="6">
        <v>10.339</v>
      </c>
      <c r="E228" s="10"/>
    </row>
    <row r="229" spans="1:5">
      <c r="A229" s="11"/>
      <c r="B229" s="5" t="s">
        <v>14</v>
      </c>
      <c r="C229" s="6"/>
      <c r="D229" s="6">
        <v>0.14099999999999999</v>
      </c>
      <c r="E229" s="10"/>
    </row>
    <row r="230" spans="1:5">
      <c r="A230" s="9">
        <v>118</v>
      </c>
      <c r="B230" s="5" t="s">
        <v>3</v>
      </c>
      <c r="C230" s="6"/>
      <c r="D230" s="6"/>
      <c r="E230" s="10">
        <v>0.54870000000000008</v>
      </c>
    </row>
    <row r="231" spans="1:5">
      <c r="A231" s="11"/>
      <c r="B231" s="5" t="s">
        <v>5</v>
      </c>
      <c r="C231" s="6"/>
      <c r="D231" s="6">
        <v>0.63900000000000001</v>
      </c>
      <c r="E231" s="10">
        <v>1.8256000000000001</v>
      </c>
    </row>
    <row r="232" spans="1:5">
      <c r="A232" s="11"/>
      <c r="B232" s="5" t="s">
        <v>7</v>
      </c>
      <c r="C232" s="6"/>
      <c r="D232" s="6">
        <v>2.5149999999999997</v>
      </c>
      <c r="E232" s="10">
        <v>19.440619999999999</v>
      </c>
    </row>
    <row r="233" spans="1:5">
      <c r="A233" s="11"/>
      <c r="B233" s="5" t="s">
        <v>9</v>
      </c>
      <c r="C233" s="6"/>
      <c r="D233" s="6">
        <v>5.9710000000000001</v>
      </c>
      <c r="E233" s="10">
        <v>38.881479999999989</v>
      </c>
    </row>
    <row r="234" spans="1:5">
      <c r="A234" s="11"/>
      <c r="B234" s="5" t="s">
        <v>12</v>
      </c>
      <c r="C234" s="6"/>
      <c r="D234" s="6">
        <v>3.12</v>
      </c>
      <c r="E234" s="10">
        <v>50.228000000000009</v>
      </c>
    </row>
    <row r="235" spans="1:5">
      <c r="A235" s="11"/>
      <c r="B235" s="5" t="s">
        <v>13</v>
      </c>
      <c r="C235" s="6"/>
      <c r="D235" s="6">
        <v>4.7119999999999997</v>
      </c>
      <c r="E235" s="10">
        <v>142.86671000000001</v>
      </c>
    </row>
    <row r="236" spans="1:5">
      <c r="A236" s="11"/>
      <c r="B236" s="5" t="s">
        <v>15</v>
      </c>
      <c r="C236" s="6"/>
      <c r="D236" s="6">
        <v>9.2570000000000014</v>
      </c>
      <c r="E236" s="10">
        <v>323.2806999999998</v>
      </c>
    </row>
    <row r="237" spans="1:5">
      <c r="A237" s="11"/>
      <c r="B237" s="5" t="s">
        <v>17</v>
      </c>
      <c r="C237" s="6"/>
      <c r="D237" s="6"/>
      <c r="E237" s="10">
        <v>122.07106</v>
      </c>
    </row>
    <row r="238" spans="1:5">
      <c r="A238" s="11"/>
      <c r="B238" s="5" t="s">
        <v>16</v>
      </c>
      <c r="C238" s="6"/>
      <c r="D238" s="6"/>
      <c r="E238" s="10">
        <v>31.108350000000002</v>
      </c>
    </row>
    <row r="239" spans="1:5">
      <c r="A239" s="11"/>
      <c r="B239" s="5" t="s">
        <v>2</v>
      </c>
      <c r="C239" s="6"/>
      <c r="D239" s="6">
        <v>11.891999999999999</v>
      </c>
      <c r="E239" s="10">
        <v>147.91500000000002</v>
      </c>
    </row>
    <row r="240" spans="1:5">
      <c r="A240" s="11"/>
      <c r="B240" s="5" t="s">
        <v>4</v>
      </c>
      <c r="C240" s="6"/>
      <c r="D240" s="6">
        <v>10.490999999999998</v>
      </c>
      <c r="E240" s="10">
        <v>162.91585000000003</v>
      </c>
    </row>
    <row r="241" spans="1:5">
      <c r="A241" s="11"/>
      <c r="B241" s="5" t="s">
        <v>6</v>
      </c>
      <c r="C241" s="6"/>
      <c r="D241" s="6">
        <v>2.3840000000000003</v>
      </c>
      <c r="E241" s="10">
        <v>82.381249999999966</v>
      </c>
    </row>
    <row r="242" spans="1:5">
      <c r="A242" s="11"/>
      <c r="B242" s="5" t="s">
        <v>8</v>
      </c>
      <c r="C242" s="6"/>
      <c r="D242" s="6">
        <v>5.3769999999999998</v>
      </c>
      <c r="E242" s="10">
        <v>160.50519999999997</v>
      </c>
    </row>
    <row r="243" spans="1:5">
      <c r="A243" s="11"/>
      <c r="B243" s="5" t="s">
        <v>10</v>
      </c>
      <c r="C243" s="6"/>
      <c r="D243" s="6">
        <v>2.8689999999999998</v>
      </c>
      <c r="E243" s="10">
        <v>132.91285999999999</v>
      </c>
    </row>
    <row r="244" spans="1:5">
      <c r="A244" s="11"/>
      <c r="B244" s="5" t="s">
        <v>11</v>
      </c>
      <c r="C244" s="6"/>
      <c r="D244" s="6">
        <v>0.432</v>
      </c>
      <c r="E244" s="10">
        <v>115.11391999999999</v>
      </c>
    </row>
    <row r="245" spans="1:5">
      <c r="A245" s="11"/>
      <c r="B245" s="5" t="s">
        <v>14</v>
      </c>
      <c r="C245" s="6"/>
      <c r="D245" s="6">
        <v>1.5289999999999999</v>
      </c>
      <c r="E245" s="10">
        <v>31.640499999999999</v>
      </c>
    </row>
    <row r="246" spans="1:5">
      <c r="A246" s="9">
        <v>119</v>
      </c>
      <c r="B246" s="5" t="s">
        <v>1</v>
      </c>
      <c r="C246" s="6"/>
      <c r="D246" s="6"/>
      <c r="E246" s="10">
        <v>0.40260000000000007</v>
      </c>
    </row>
    <row r="247" spans="1:5">
      <c r="A247" s="11"/>
      <c r="B247" s="5" t="s">
        <v>3</v>
      </c>
      <c r="C247" s="6"/>
      <c r="D247" s="6">
        <v>6.9120000000000008</v>
      </c>
      <c r="E247" s="10">
        <v>16.599560000000007</v>
      </c>
    </row>
    <row r="248" spans="1:5">
      <c r="A248" s="11"/>
      <c r="B248" s="5" t="s">
        <v>5</v>
      </c>
      <c r="C248" s="6"/>
      <c r="D248" s="6">
        <v>15.783000000000001</v>
      </c>
      <c r="E248" s="10">
        <v>38.571799999999996</v>
      </c>
    </row>
    <row r="249" spans="1:5">
      <c r="A249" s="11"/>
      <c r="B249" s="5" t="s">
        <v>7</v>
      </c>
      <c r="C249" s="6"/>
      <c r="D249" s="6">
        <v>51.950999999999993</v>
      </c>
      <c r="E249" s="10">
        <v>206.0080200000001</v>
      </c>
    </row>
    <row r="250" spans="1:5">
      <c r="A250" s="11"/>
      <c r="B250" s="5" t="s">
        <v>9</v>
      </c>
      <c r="C250" s="6"/>
      <c r="D250" s="6">
        <v>58.054000000000002</v>
      </c>
      <c r="E250" s="10">
        <v>179.91623999999993</v>
      </c>
    </row>
    <row r="251" spans="1:5">
      <c r="A251" s="11"/>
      <c r="B251" s="5" t="s">
        <v>12</v>
      </c>
      <c r="C251" s="6"/>
      <c r="D251" s="6">
        <v>30.887</v>
      </c>
      <c r="E251" s="10">
        <v>108.20130000000002</v>
      </c>
    </row>
    <row r="252" spans="1:5">
      <c r="A252" s="11"/>
      <c r="B252" s="5" t="s">
        <v>13</v>
      </c>
      <c r="C252" s="6"/>
      <c r="D252" s="6">
        <v>71.474999999999994</v>
      </c>
      <c r="E252" s="10">
        <v>222.18811000000002</v>
      </c>
    </row>
    <row r="253" spans="1:5">
      <c r="A253" s="11"/>
      <c r="B253" s="5" t="s">
        <v>15</v>
      </c>
      <c r="C253" s="6"/>
      <c r="D253" s="6">
        <v>167.03800000000001</v>
      </c>
      <c r="E253" s="10">
        <v>450.94002999999992</v>
      </c>
    </row>
    <row r="254" spans="1:5">
      <c r="A254" s="11"/>
      <c r="B254" s="5" t="s">
        <v>17</v>
      </c>
      <c r="C254" s="6"/>
      <c r="D254" s="6">
        <v>71.456000000000003</v>
      </c>
      <c r="E254" s="10">
        <v>382.90405499999997</v>
      </c>
    </row>
    <row r="255" spans="1:5">
      <c r="A255" s="11"/>
      <c r="B255" s="5" t="s">
        <v>2</v>
      </c>
      <c r="C255" s="6"/>
      <c r="D255" s="6">
        <v>116.35799999999999</v>
      </c>
      <c r="E255" s="10">
        <v>392.97484999999989</v>
      </c>
    </row>
    <row r="256" spans="1:5">
      <c r="A256" s="11"/>
      <c r="B256" s="5" t="s">
        <v>4</v>
      </c>
      <c r="C256" s="6"/>
      <c r="D256" s="6">
        <v>75.606999999999985</v>
      </c>
      <c r="E256" s="10">
        <v>267.05902999999989</v>
      </c>
    </row>
    <row r="257" spans="1:5">
      <c r="A257" s="11"/>
      <c r="B257" s="5" t="s">
        <v>6</v>
      </c>
      <c r="C257" s="6"/>
      <c r="D257" s="6">
        <v>40.918999999999997</v>
      </c>
      <c r="E257" s="10">
        <v>175.94100999999998</v>
      </c>
    </row>
    <row r="258" spans="1:5">
      <c r="A258" s="11"/>
      <c r="B258" s="5" t="s">
        <v>8</v>
      </c>
      <c r="C258" s="6"/>
      <c r="D258" s="6">
        <v>100.97100000000003</v>
      </c>
      <c r="E258" s="10">
        <v>357.40214999999989</v>
      </c>
    </row>
    <row r="259" spans="1:5">
      <c r="A259" s="11"/>
      <c r="B259" s="5" t="s">
        <v>10</v>
      </c>
      <c r="C259" s="6"/>
      <c r="D259" s="6">
        <v>77.415999999999983</v>
      </c>
      <c r="E259" s="10">
        <v>344.37951999999996</v>
      </c>
    </row>
    <row r="260" spans="1:5">
      <c r="A260" s="11"/>
      <c r="B260" s="5" t="s">
        <v>11</v>
      </c>
      <c r="C260" s="6"/>
      <c r="D260" s="6">
        <v>6.4589999999999996</v>
      </c>
      <c r="E260" s="10">
        <v>59.520120000000006</v>
      </c>
    </row>
    <row r="261" spans="1:5">
      <c r="A261" s="11"/>
      <c r="B261" s="5" t="s">
        <v>14</v>
      </c>
      <c r="C261" s="6"/>
      <c r="D261" s="6"/>
      <c r="E261" s="10">
        <v>34.574399999999997</v>
      </c>
    </row>
    <row r="262" spans="1:5">
      <c r="A262" s="9">
        <v>120</v>
      </c>
      <c r="B262" s="5" t="s">
        <v>1</v>
      </c>
      <c r="C262" s="6">
        <v>0.62723076923076926</v>
      </c>
      <c r="D262" s="6"/>
      <c r="E262" s="10"/>
    </row>
    <row r="263" spans="1:5">
      <c r="A263" s="11"/>
      <c r="B263" s="5" t="s">
        <v>3</v>
      </c>
      <c r="C263" s="6">
        <v>48.469618774093014</v>
      </c>
      <c r="D263" s="6"/>
      <c r="E263" s="10"/>
    </row>
    <row r="264" spans="1:5">
      <c r="A264" s="11"/>
      <c r="B264" s="5" t="s">
        <v>5</v>
      </c>
      <c r="C264" s="6">
        <v>57.934914374483483</v>
      </c>
      <c r="D264" s="6"/>
      <c r="E264" s="10"/>
    </row>
    <row r="265" spans="1:5">
      <c r="A265" s="11"/>
      <c r="B265" s="5" t="s">
        <v>7</v>
      </c>
      <c r="C265" s="6">
        <v>65.19313556138583</v>
      </c>
      <c r="D265" s="6"/>
      <c r="E265" s="10"/>
    </row>
    <row r="266" spans="1:5">
      <c r="A266" s="11"/>
      <c r="B266" s="5" t="s">
        <v>9</v>
      </c>
      <c r="C266" s="6">
        <v>39.803796042658021</v>
      </c>
      <c r="D266" s="6"/>
      <c r="E266" s="10"/>
    </row>
    <row r="267" spans="1:5">
      <c r="A267" s="11"/>
      <c r="B267" s="5" t="s">
        <v>12</v>
      </c>
      <c r="C267" s="6">
        <v>12.061881007048246</v>
      </c>
      <c r="D267" s="6"/>
      <c r="E267" s="10"/>
    </row>
    <row r="268" spans="1:5">
      <c r="A268" s="11"/>
      <c r="B268" s="5" t="s">
        <v>13</v>
      </c>
      <c r="C268" s="6">
        <v>14.083153226855051</v>
      </c>
      <c r="D268" s="6"/>
      <c r="E268" s="10"/>
    </row>
    <row r="269" spans="1:5">
      <c r="A269" s="11"/>
      <c r="B269" s="5" t="s">
        <v>15</v>
      </c>
      <c r="C269" s="6">
        <v>83.714204198925685</v>
      </c>
      <c r="D269" s="6"/>
      <c r="E269" s="10"/>
    </row>
    <row r="270" spans="1:5">
      <c r="A270" s="11"/>
      <c r="B270" s="5" t="s">
        <v>17</v>
      </c>
      <c r="C270" s="6">
        <v>124.39364520663464</v>
      </c>
      <c r="D270" s="6"/>
      <c r="E270" s="10"/>
    </row>
    <row r="271" spans="1:5">
      <c r="A271" s="11"/>
      <c r="B271" s="5" t="s">
        <v>16</v>
      </c>
      <c r="C271" s="6">
        <v>0.9076833333333334</v>
      </c>
      <c r="D271" s="6"/>
      <c r="E271" s="10"/>
    </row>
    <row r="272" spans="1:5">
      <c r="A272" s="11"/>
      <c r="B272" s="5" t="s">
        <v>2</v>
      </c>
      <c r="C272" s="6">
        <v>103.39579586236056</v>
      </c>
      <c r="D272" s="6"/>
      <c r="E272" s="10"/>
    </row>
    <row r="273" spans="1:5">
      <c r="A273" s="11"/>
      <c r="B273" s="5" t="s">
        <v>4</v>
      </c>
      <c r="C273" s="6">
        <v>62.092537838821215</v>
      </c>
      <c r="D273" s="6"/>
      <c r="E273" s="10"/>
    </row>
    <row r="274" spans="1:5">
      <c r="A274" s="11"/>
      <c r="B274" s="5" t="s">
        <v>6</v>
      </c>
      <c r="C274" s="6">
        <v>31.428478194477659</v>
      </c>
      <c r="D274" s="6"/>
      <c r="E274" s="10"/>
    </row>
    <row r="275" spans="1:5">
      <c r="A275" s="11"/>
      <c r="B275" s="5" t="s">
        <v>8</v>
      </c>
      <c r="C275" s="6">
        <v>64.155013934767766</v>
      </c>
      <c r="D275" s="6"/>
      <c r="E275" s="10"/>
    </row>
    <row r="276" spans="1:5">
      <c r="A276" s="11"/>
      <c r="B276" s="5" t="s">
        <v>10</v>
      </c>
      <c r="C276" s="6">
        <v>23.605825553763303</v>
      </c>
      <c r="D276" s="6"/>
      <c r="E276" s="10"/>
    </row>
    <row r="277" spans="1:5">
      <c r="A277" s="11"/>
      <c r="B277" s="5" t="s">
        <v>11</v>
      </c>
      <c r="C277" s="6">
        <v>2.7828976421449747</v>
      </c>
      <c r="D277" s="6"/>
      <c r="E277" s="10"/>
    </row>
    <row r="278" spans="1:5">
      <c r="A278" s="11"/>
      <c r="B278" s="5" t="s">
        <v>14</v>
      </c>
      <c r="C278" s="6">
        <v>0.32496875000000003</v>
      </c>
      <c r="D278" s="6"/>
      <c r="E278" s="10"/>
    </row>
    <row r="279" spans="1:5">
      <c r="A279" s="9">
        <v>121</v>
      </c>
      <c r="B279" s="5" t="s">
        <v>1</v>
      </c>
      <c r="C279" s="6"/>
      <c r="D279" s="6">
        <v>6.8149999999999986</v>
      </c>
      <c r="E279" s="10"/>
    </row>
    <row r="280" spans="1:5">
      <c r="A280" s="11"/>
      <c r="B280" s="5" t="s">
        <v>3</v>
      </c>
      <c r="C280" s="6"/>
      <c r="D280" s="6">
        <v>1.5990000000000002</v>
      </c>
      <c r="E280" s="10"/>
    </row>
    <row r="281" spans="1:5">
      <c r="A281" s="11"/>
      <c r="B281" s="5" t="s">
        <v>5</v>
      </c>
      <c r="C281" s="6"/>
      <c r="D281" s="6">
        <v>7.4519999999999991</v>
      </c>
      <c r="E281" s="10"/>
    </row>
    <row r="282" spans="1:5">
      <c r="A282" s="11"/>
      <c r="B282" s="5" t="s">
        <v>7</v>
      </c>
      <c r="C282" s="6"/>
      <c r="D282" s="6">
        <v>8.5229999999999997</v>
      </c>
      <c r="E282" s="10"/>
    </row>
    <row r="283" spans="1:5">
      <c r="A283" s="11"/>
      <c r="B283" s="5" t="s">
        <v>9</v>
      </c>
      <c r="C283" s="6"/>
      <c r="D283" s="6">
        <v>7.4070000000000009</v>
      </c>
      <c r="E283" s="10"/>
    </row>
    <row r="284" spans="1:5">
      <c r="A284" s="11"/>
      <c r="B284" s="5" t="s">
        <v>12</v>
      </c>
      <c r="C284" s="6"/>
      <c r="D284" s="6">
        <v>4.9999999999999991</v>
      </c>
      <c r="E284" s="10"/>
    </row>
    <row r="285" spans="1:5">
      <c r="A285" s="11"/>
      <c r="B285" s="5" t="s">
        <v>13</v>
      </c>
      <c r="C285" s="6"/>
      <c r="D285" s="6">
        <v>7.9970000000000008</v>
      </c>
      <c r="E285" s="10"/>
    </row>
    <row r="286" spans="1:5">
      <c r="A286" s="11"/>
      <c r="B286" s="5" t="s">
        <v>15</v>
      </c>
      <c r="C286" s="6"/>
      <c r="D286" s="6">
        <v>6.3389999999999995</v>
      </c>
      <c r="E286" s="10"/>
    </row>
    <row r="287" spans="1:5">
      <c r="A287" s="11"/>
      <c r="B287" s="5" t="s">
        <v>17</v>
      </c>
      <c r="C287" s="6"/>
      <c r="D287" s="6">
        <v>15.434999999999999</v>
      </c>
      <c r="E287" s="10"/>
    </row>
    <row r="288" spans="1:5">
      <c r="A288" s="11"/>
      <c r="B288" s="5" t="s">
        <v>2</v>
      </c>
      <c r="C288" s="6"/>
      <c r="D288" s="6">
        <v>17.284000000000006</v>
      </c>
      <c r="E288" s="10"/>
    </row>
    <row r="289" spans="1:5">
      <c r="A289" s="11"/>
      <c r="B289" s="5" t="s">
        <v>4</v>
      </c>
      <c r="C289" s="6"/>
      <c r="D289" s="6">
        <v>15.888000000000002</v>
      </c>
      <c r="E289" s="10"/>
    </row>
    <row r="290" spans="1:5">
      <c r="A290" s="11"/>
      <c r="B290" s="5" t="s">
        <v>6</v>
      </c>
      <c r="C290" s="6"/>
      <c r="D290" s="6">
        <v>9.4260000000000002</v>
      </c>
      <c r="E290" s="10"/>
    </row>
    <row r="291" spans="1:5">
      <c r="A291" s="11"/>
      <c r="B291" s="5" t="s">
        <v>8</v>
      </c>
      <c r="C291" s="6"/>
      <c r="D291" s="6">
        <v>9.2240000000000002</v>
      </c>
      <c r="E291" s="10"/>
    </row>
    <row r="292" spans="1:5">
      <c r="A292" s="11"/>
      <c r="B292" s="5" t="s">
        <v>10</v>
      </c>
      <c r="C292" s="6"/>
      <c r="D292" s="6">
        <v>3.62</v>
      </c>
      <c r="E292" s="10"/>
    </row>
    <row r="293" spans="1:5">
      <c r="A293" s="11"/>
      <c r="B293" s="5" t="s">
        <v>11</v>
      </c>
      <c r="C293" s="6"/>
      <c r="D293" s="6">
        <v>1.6880000000000002</v>
      </c>
      <c r="E293" s="10"/>
    </row>
    <row r="294" spans="1:5">
      <c r="A294" s="9">
        <v>122</v>
      </c>
      <c r="B294" s="5" t="s">
        <v>1</v>
      </c>
      <c r="C294" s="6"/>
      <c r="D294" s="6">
        <v>3.23</v>
      </c>
      <c r="E294" s="10"/>
    </row>
    <row r="295" spans="1:5">
      <c r="A295" s="11"/>
      <c r="B295" s="5" t="s">
        <v>3</v>
      </c>
      <c r="C295" s="6"/>
      <c r="D295" s="6">
        <v>57.914000000000001</v>
      </c>
      <c r="E295" s="10"/>
    </row>
    <row r="296" spans="1:5">
      <c r="A296" s="11"/>
      <c r="B296" s="5" t="s">
        <v>5</v>
      </c>
      <c r="C296" s="6"/>
      <c r="D296" s="6">
        <v>120.71700000000001</v>
      </c>
      <c r="E296" s="10"/>
    </row>
    <row r="297" spans="1:5">
      <c r="A297" s="11"/>
      <c r="B297" s="5" t="s">
        <v>7</v>
      </c>
      <c r="C297" s="6"/>
      <c r="D297" s="6">
        <v>98.90300000000002</v>
      </c>
      <c r="E297" s="10"/>
    </row>
    <row r="298" spans="1:5">
      <c r="A298" s="11"/>
      <c r="B298" s="5" t="s">
        <v>9</v>
      </c>
      <c r="C298" s="6"/>
      <c r="D298" s="6">
        <v>260.82400000000001</v>
      </c>
      <c r="E298" s="10"/>
    </row>
    <row r="299" spans="1:5">
      <c r="A299" s="11"/>
      <c r="B299" s="5" t="s">
        <v>12</v>
      </c>
      <c r="C299" s="6"/>
      <c r="D299" s="6">
        <v>218.05799999999996</v>
      </c>
      <c r="E299" s="10"/>
    </row>
    <row r="300" spans="1:5">
      <c r="A300" s="11"/>
      <c r="B300" s="5" t="s">
        <v>13</v>
      </c>
      <c r="C300" s="6"/>
      <c r="D300" s="6">
        <v>325.55900000000003</v>
      </c>
      <c r="E300" s="10"/>
    </row>
    <row r="301" spans="1:5">
      <c r="A301" s="11"/>
      <c r="B301" s="5" t="s">
        <v>15</v>
      </c>
      <c r="C301" s="6"/>
      <c r="D301" s="6">
        <v>659.33100000000002</v>
      </c>
      <c r="E301" s="10"/>
    </row>
    <row r="302" spans="1:5">
      <c r="A302" s="11"/>
      <c r="B302" s="5" t="s">
        <v>17</v>
      </c>
      <c r="C302" s="6"/>
      <c r="D302" s="6">
        <v>748.94799999999975</v>
      </c>
      <c r="E302" s="10"/>
    </row>
    <row r="303" spans="1:5">
      <c r="A303" s="11"/>
      <c r="B303" s="5" t="s">
        <v>16</v>
      </c>
      <c r="C303" s="6"/>
      <c r="D303" s="6">
        <v>21.686</v>
      </c>
      <c r="E303" s="10"/>
    </row>
    <row r="304" spans="1:5">
      <c r="A304" s="11"/>
      <c r="B304" s="5" t="s">
        <v>2</v>
      </c>
      <c r="C304" s="6"/>
      <c r="D304" s="6">
        <v>256.96700000000004</v>
      </c>
      <c r="E304" s="10"/>
    </row>
    <row r="305" spans="1:5">
      <c r="A305" s="11"/>
      <c r="B305" s="5" t="s">
        <v>4</v>
      </c>
      <c r="C305" s="6"/>
      <c r="D305" s="6">
        <v>359.32699999999988</v>
      </c>
      <c r="E305" s="10"/>
    </row>
    <row r="306" spans="1:5">
      <c r="A306" s="11"/>
      <c r="B306" s="5" t="s">
        <v>6</v>
      </c>
      <c r="C306" s="6"/>
      <c r="D306" s="6">
        <v>195.62800000000001</v>
      </c>
      <c r="E306" s="10"/>
    </row>
    <row r="307" spans="1:5">
      <c r="A307" s="11"/>
      <c r="B307" s="5" t="s">
        <v>8</v>
      </c>
      <c r="C307" s="6"/>
      <c r="D307" s="6">
        <v>257.012</v>
      </c>
      <c r="E307" s="10"/>
    </row>
    <row r="308" spans="1:5">
      <c r="A308" s="11"/>
      <c r="B308" s="5" t="s">
        <v>10</v>
      </c>
      <c r="C308" s="6"/>
      <c r="D308" s="6">
        <v>188.60000000000002</v>
      </c>
      <c r="E308" s="10"/>
    </row>
    <row r="309" spans="1:5">
      <c r="A309" s="11"/>
      <c r="B309" s="5" t="s">
        <v>11</v>
      </c>
      <c r="C309" s="6"/>
      <c r="D309" s="6">
        <v>247.94699999999997</v>
      </c>
      <c r="E309" s="10"/>
    </row>
    <row r="310" spans="1:5">
      <c r="A310" s="11"/>
      <c r="B310" s="5" t="s">
        <v>14</v>
      </c>
      <c r="C310" s="6"/>
      <c r="D310" s="6">
        <v>39.017000000000003</v>
      </c>
      <c r="E310" s="10"/>
    </row>
    <row r="311" spans="1:5">
      <c r="A311" s="9">
        <v>123</v>
      </c>
      <c r="B311" s="5" t="s">
        <v>1</v>
      </c>
      <c r="C311" s="6"/>
      <c r="D311" s="6"/>
      <c r="E311" s="10">
        <v>0.91449999999999998</v>
      </c>
    </row>
    <row r="312" spans="1:5">
      <c r="A312" s="11"/>
      <c r="B312" s="5" t="s">
        <v>3</v>
      </c>
      <c r="C312" s="6"/>
      <c r="D312" s="6"/>
      <c r="E312" s="10">
        <v>3.3227000000000002</v>
      </c>
    </row>
    <row r="313" spans="1:5">
      <c r="A313" s="11"/>
      <c r="B313" s="5" t="s">
        <v>5</v>
      </c>
      <c r="C313" s="6"/>
      <c r="D313" s="6"/>
      <c r="E313" s="10">
        <v>19.715399999999999</v>
      </c>
    </row>
    <row r="314" spans="1:5">
      <c r="A314" s="11"/>
      <c r="B314" s="5" t="s">
        <v>7</v>
      </c>
      <c r="C314" s="6"/>
      <c r="D314" s="6"/>
      <c r="E314" s="10">
        <v>64.697599999999994</v>
      </c>
    </row>
    <row r="315" spans="1:5">
      <c r="A315" s="11"/>
      <c r="B315" s="5" t="s">
        <v>9</v>
      </c>
      <c r="C315" s="6"/>
      <c r="D315" s="6"/>
      <c r="E315" s="10">
        <v>22.931625</v>
      </c>
    </row>
    <row r="316" spans="1:5">
      <c r="A316" s="11"/>
      <c r="B316" s="5" t="s">
        <v>12</v>
      </c>
      <c r="C316" s="6"/>
      <c r="D316" s="6"/>
      <c r="E316" s="10">
        <v>12.59</v>
      </c>
    </row>
    <row r="317" spans="1:5">
      <c r="A317" s="11"/>
      <c r="B317" s="5" t="s">
        <v>13</v>
      </c>
      <c r="C317" s="6"/>
      <c r="D317" s="6"/>
      <c r="E317" s="10">
        <v>59.523519999999998</v>
      </c>
    </row>
    <row r="318" spans="1:5">
      <c r="A318" s="11"/>
      <c r="B318" s="5" t="s">
        <v>15</v>
      </c>
      <c r="C318" s="6"/>
      <c r="D318" s="6"/>
      <c r="E318" s="10">
        <v>71.000559999999993</v>
      </c>
    </row>
    <row r="319" spans="1:5">
      <c r="A319" s="11"/>
      <c r="B319" s="5" t="s">
        <v>17</v>
      </c>
      <c r="C319" s="6"/>
      <c r="D319" s="6"/>
      <c r="E319" s="10">
        <v>10.573</v>
      </c>
    </row>
    <row r="320" spans="1:5">
      <c r="A320" s="11"/>
      <c r="B320" s="5" t="s">
        <v>2</v>
      </c>
      <c r="C320" s="6"/>
      <c r="D320" s="6"/>
      <c r="E320" s="10">
        <v>147.34710000000001</v>
      </c>
    </row>
    <row r="321" spans="1:5">
      <c r="A321" s="11"/>
      <c r="B321" s="5" t="s">
        <v>4</v>
      </c>
      <c r="C321" s="6"/>
      <c r="D321" s="6"/>
      <c r="E321" s="10">
        <v>87.498249999999999</v>
      </c>
    </row>
    <row r="322" spans="1:5">
      <c r="A322" s="11"/>
      <c r="B322" s="5" t="s">
        <v>6</v>
      </c>
      <c r="C322" s="6"/>
      <c r="D322" s="6"/>
      <c r="E322" s="10">
        <v>57.181350000000002</v>
      </c>
    </row>
    <row r="323" spans="1:5">
      <c r="A323" s="11"/>
      <c r="B323" s="5" t="s">
        <v>8</v>
      </c>
      <c r="C323" s="6"/>
      <c r="D323" s="6"/>
      <c r="E323" s="10">
        <v>42.189249999999994</v>
      </c>
    </row>
    <row r="324" spans="1:5">
      <c r="A324" s="11"/>
      <c r="B324" s="5" t="s">
        <v>10</v>
      </c>
      <c r="C324" s="6"/>
      <c r="D324" s="6"/>
      <c r="E324" s="10">
        <v>20.267299999999999</v>
      </c>
    </row>
    <row r="325" spans="1:5">
      <c r="A325" s="11"/>
      <c r="B325" s="5" t="s">
        <v>11</v>
      </c>
      <c r="C325" s="6"/>
      <c r="D325" s="6"/>
      <c r="E325" s="10">
        <v>11.183599999999998</v>
      </c>
    </row>
    <row r="326" spans="1:5">
      <c r="A326" s="11"/>
      <c r="B326" s="5" t="s">
        <v>14</v>
      </c>
      <c r="C326" s="6"/>
      <c r="D326" s="6"/>
      <c r="E326" s="10">
        <v>0.84599999999999986</v>
      </c>
    </row>
    <row r="327" spans="1:5">
      <c r="A327" s="9">
        <v>124</v>
      </c>
      <c r="B327" s="5" t="s">
        <v>9</v>
      </c>
      <c r="C327" s="6"/>
      <c r="D327" s="6"/>
      <c r="E327" s="10">
        <v>2.6749999999999998</v>
      </c>
    </row>
    <row r="328" spans="1:5">
      <c r="A328" s="11"/>
      <c r="B328" s="5" t="s">
        <v>13</v>
      </c>
      <c r="C328" s="6"/>
      <c r="D328" s="6"/>
      <c r="E328" s="10">
        <v>3.5249999999999999</v>
      </c>
    </row>
    <row r="329" spans="1:5">
      <c r="A329" s="11"/>
      <c r="B329" s="5" t="s">
        <v>15</v>
      </c>
      <c r="C329" s="6"/>
      <c r="D329" s="6"/>
      <c r="E329" s="10">
        <v>8.9999000000000002</v>
      </c>
    </row>
    <row r="330" spans="1:5">
      <c r="A330" s="11"/>
      <c r="B330" s="5" t="s">
        <v>17</v>
      </c>
      <c r="C330" s="6"/>
      <c r="D330" s="6"/>
      <c r="E330" s="10">
        <v>33.957250000000002</v>
      </c>
    </row>
    <row r="331" spans="1:5">
      <c r="A331" s="11"/>
      <c r="B331" s="5" t="s">
        <v>11</v>
      </c>
      <c r="C331" s="6"/>
      <c r="D331" s="6"/>
      <c r="E331" s="10">
        <v>6.8875999999999999</v>
      </c>
    </row>
    <row r="332" spans="1:5">
      <c r="A332" s="9">
        <v>125</v>
      </c>
      <c r="B332" s="5" t="s">
        <v>3</v>
      </c>
      <c r="C332" s="6"/>
      <c r="D332" s="6">
        <v>41.717000000000006</v>
      </c>
      <c r="E332" s="10"/>
    </row>
    <row r="333" spans="1:5">
      <c r="A333" s="11"/>
      <c r="B333" s="5" t="s">
        <v>5</v>
      </c>
      <c r="C333" s="6"/>
      <c r="D333" s="6">
        <v>19.769000000000002</v>
      </c>
      <c r="E333" s="10"/>
    </row>
    <row r="334" spans="1:5">
      <c r="A334" s="11"/>
      <c r="B334" s="5" t="s">
        <v>7</v>
      </c>
      <c r="C334" s="6"/>
      <c r="D334" s="6">
        <v>61.536999999999999</v>
      </c>
      <c r="E334" s="10"/>
    </row>
    <row r="335" spans="1:5">
      <c r="A335" s="11"/>
      <c r="B335" s="5" t="s">
        <v>9</v>
      </c>
      <c r="C335" s="6"/>
      <c r="D335" s="6">
        <v>25.187999999999999</v>
      </c>
      <c r="E335" s="10">
        <v>2.14</v>
      </c>
    </row>
    <row r="336" spans="1:5">
      <c r="A336" s="11"/>
      <c r="B336" s="5" t="s">
        <v>12</v>
      </c>
      <c r="C336" s="6"/>
      <c r="D336" s="6">
        <v>11.101000000000001</v>
      </c>
      <c r="E336" s="10"/>
    </row>
    <row r="337" spans="1:5">
      <c r="A337" s="11"/>
      <c r="B337" s="5" t="s">
        <v>13</v>
      </c>
      <c r="C337" s="6"/>
      <c r="D337" s="6">
        <v>73.718000000000018</v>
      </c>
      <c r="E337" s="10">
        <v>17.625</v>
      </c>
    </row>
    <row r="338" spans="1:5">
      <c r="A338" s="11"/>
      <c r="B338" s="5" t="s">
        <v>15</v>
      </c>
      <c r="C338" s="6"/>
      <c r="D338" s="6">
        <v>44.499000000000002</v>
      </c>
      <c r="E338" s="10">
        <v>92.833950000000016</v>
      </c>
    </row>
    <row r="339" spans="1:5">
      <c r="A339" s="11"/>
      <c r="B339" s="5" t="s">
        <v>17</v>
      </c>
      <c r="C339" s="6"/>
      <c r="D339" s="6"/>
      <c r="E339" s="10">
        <v>40.046025</v>
      </c>
    </row>
    <row r="340" spans="1:5">
      <c r="A340" s="11"/>
      <c r="B340" s="5" t="s">
        <v>16</v>
      </c>
      <c r="C340" s="6"/>
      <c r="D340" s="6"/>
      <c r="E340" s="10">
        <v>9.5003999999999991</v>
      </c>
    </row>
    <row r="341" spans="1:5">
      <c r="A341" s="11"/>
      <c r="B341" s="5" t="s">
        <v>2</v>
      </c>
      <c r="C341" s="6"/>
      <c r="D341" s="6">
        <v>184.387</v>
      </c>
      <c r="E341" s="10"/>
    </row>
    <row r="342" spans="1:5">
      <c r="A342" s="11"/>
      <c r="B342" s="5" t="s">
        <v>4</v>
      </c>
      <c r="C342" s="6"/>
      <c r="D342" s="6">
        <v>72.760999999999996</v>
      </c>
      <c r="E342" s="10"/>
    </row>
    <row r="343" spans="1:5">
      <c r="A343" s="11"/>
      <c r="B343" s="5" t="s">
        <v>6</v>
      </c>
      <c r="C343" s="6"/>
      <c r="D343" s="6">
        <v>65.340999999999994</v>
      </c>
      <c r="E343" s="10">
        <v>8.0919999999999987</v>
      </c>
    </row>
    <row r="344" spans="1:5">
      <c r="A344" s="11"/>
      <c r="B344" s="5" t="s">
        <v>8</v>
      </c>
      <c r="C344" s="6"/>
      <c r="D344" s="6">
        <v>25.092000000000002</v>
      </c>
      <c r="E344" s="10"/>
    </row>
    <row r="345" spans="1:5">
      <c r="A345" s="11"/>
      <c r="B345" s="5" t="s">
        <v>10</v>
      </c>
      <c r="C345" s="6"/>
      <c r="D345" s="6">
        <v>8.0869999999999997</v>
      </c>
      <c r="E345" s="10">
        <v>22.308159999999994</v>
      </c>
    </row>
    <row r="346" spans="1:5">
      <c r="A346" s="11"/>
      <c r="B346" s="5" t="s">
        <v>11</v>
      </c>
      <c r="C346" s="6"/>
      <c r="D346" s="6">
        <v>4.556</v>
      </c>
      <c r="E346" s="10">
        <v>13.466999999999999</v>
      </c>
    </row>
    <row r="347" spans="1:5">
      <c r="A347" s="11"/>
      <c r="B347" s="5" t="s">
        <v>14</v>
      </c>
      <c r="C347" s="6"/>
      <c r="D347" s="6">
        <v>0.56399999999999995</v>
      </c>
      <c r="E347" s="10">
        <v>5.7780999999999993</v>
      </c>
    </row>
    <row r="348" spans="1:5">
      <c r="A348" s="9">
        <v>126</v>
      </c>
      <c r="B348" s="5" t="s">
        <v>9</v>
      </c>
      <c r="C348" s="6">
        <v>10.473600000000001</v>
      </c>
      <c r="D348" s="6"/>
      <c r="E348" s="10"/>
    </row>
    <row r="349" spans="1:5">
      <c r="A349" s="11"/>
      <c r="B349" s="5" t="s">
        <v>13</v>
      </c>
      <c r="C349" s="6">
        <v>19.869136301556953</v>
      </c>
      <c r="D349" s="6"/>
      <c r="E349" s="10"/>
    </row>
    <row r="350" spans="1:5">
      <c r="A350" s="11"/>
      <c r="B350" s="5" t="s">
        <v>15</v>
      </c>
      <c r="C350" s="6">
        <v>3.5915975359342913</v>
      </c>
      <c r="D350" s="6"/>
      <c r="E350" s="10"/>
    </row>
    <row r="351" spans="1:5">
      <c r="A351" s="11"/>
      <c r="B351" s="5" t="s">
        <v>17</v>
      </c>
      <c r="C351" s="6">
        <v>26.418700000000001</v>
      </c>
      <c r="D351" s="6"/>
      <c r="E351" s="10"/>
    </row>
    <row r="352" spans="1:5">
      <c r="A352" s="11"/>
      <c r="B352" s="5" t="s">
        <v>2</v>
      </c>
      <c r="C352" s="6">
        <v>0.80075496000000013</v>
      </c>
      <c r="D352" s="6"/>
      <c r="E352" s="10"/>
    </row>
    <row r="353" spans="1:5">
      <c r="A353" s="11"/>
      <c r="B353" s="5" t="s">
        <v>4</v>
      </c>
      <c r="C353" s="6">
        <v>0.34530543999999996</v>
      </c>
      <c r="D353" s="6"/>
      <c r="E353" s="10"/>
    </row>
    <row r="354" spans="1:5">
      <c r="A354" s="11"/>
      <c r="B354" s="5" t="s">
        <v>6</v>
      </c>
      <c r="C354" s="6">
        <v>6.4107200000000003E-2</v>
      </c>
      <c r="D354" s="6"/>
      <c r="E354" s="10"/>
    </row>
    <row r="355" spans="1:5">
      <c r="A355" s="11"/>
      <c r="B355" s="5" t="s">
        <v>8</v>
      </c>
      <c r="C355" s="6">
        <v>1.430464</v>
      </c>
      <c r="D355" s="6"/>
      <c r="E355" s="10"/>
    </row>
    <row r="356" spans="1:5">
      <c r="A356" s="11"/>
      <c r="B356" s="5" t="s">
        <v>10</v>
      </c>
      <c r="C356" s="6">
        <v>2.9907164800000001</v>
      </c>
      <c r="D356" s="6"/>
      <c r="E356" s="10"/>
    </row>
    <row r="357" spans="1:5">
      <c r="A357" s="11"/>
      <c r="B357" s="5" t="s">
        <v>14</v>
      </c>
      <c r="C357" s="6">
        <v>1.05125</v>
      </c>
      <c r="D357" s="6"/>
      <c r="E357" s="10"/>
    </row>
    <row r="358" spans="1:5">
      <c r="A358" s="9">
        <v>127</v>
      </c>
      <c r="B358" s="5" t="s">
        <v>1</v>
      </c>
      <c r="C358" s="6"/>
      <c r="D358" s="6">
        <v>3.5400000000000005</v>
      </c>
      <c r="E358" s="10"/>
    </row>
    <row r="359" spans="1:5">
      <c r="A359" s="11"/>
      <c r="B359" s="5" t="s">
        <v>3</v>
      </c>
      <c r="C359" s="6"/>
      <c r="D359" s="6">
        <v>1.4419999999999999</v>
      </c>
      <c r="E359" s="10"/>
    </row>
    <row r="360" spans="1:5">
      <c r="A360" s="11"/>
      <c r="B360" s="5" t="s">
        <v>5</v>
      </c>
      <c r="C360" s="6"/>
      <c r="D360" s="6">
        <v>6.798</v>
      </c>
      <c r="E360" s="10"/>
    </row>
    <row r="361" spans="1:5">
      <c r="A361" s="11"/>
      <c r="B361" s="5" t="s">
        <v>7</v>
      </c>
      <c r="C361" s="6"/>
      <c r="D361" s="6">
        <v>15.709</v>
      </c>
      <c r="E361" s="10"/>
    </row>
    <row r="362" spans="1:5">
      <c r="A362" s="11"/>
      <c r="B362" s="5" t="s">
        <v>9</v>
      </c>
      <c r="C362" s="6">
        <v>4.3549000000000007</v>
      </c>
      <c r="D362" s="6">
        <v>9.0210000000000008</v>
      </c>
      <c r="E362" s="10"/>
    </row>
    <row r="363" spans="1:5">
      <c r="A363" s="11"/>
      <c r="B363" s="5" t="s">
        <v>12</v>
      </c>
      <c r="C363" s="6"/>
      <c r="D363" s="6">
        <v>7.8610000000000007</v>
      </c>
      <c r="E363" s="10"/>
    </row>
    <row r="364" spans="1:5">
      <c r="A364" s="11"/>
      <c r="B364" s="5" t="s">
        <v>13</v>
      </c>
      <c r="C364" s="6">
        <v>24.851105572248024</v>
      </c>
      <c r="D364" s="6">
        <v>2.0329999999999999</v>
      </c>
      <c r="E364" s="10"/>
    </row>
    <row r="365" spans="1:5">
      <c r="A365" s="11"/>
      <c r="B365" s="5" t="s">
        <v>15</v>
      </c>
      <c r="C365" s="6">
        <v>3.5915975359342913</v>
      </c>
      <c r="D365" s="6">
        <v>4.1630000000000003</v>
      </c>
      <c r="E365" s="10"/>
    </row>
    <row r="366" spans="1:5">
      <c r="A366" s="11"/>
      <c r="B366" s="5" t="s">
        <v>17</v>
      </c>
      <c r="C366" s="6">
        <v>32.537400000000005</v>
      </c>
      <c r="D366" s="6">
        <v>29.407999999999998</v>
      </c>
      <c r="E366" s="10"/>
    </row>
    <row r="367" spans="1:5">
      <c r="A367" s="11"/>
      <c r="B367" s="5" t="s">
        <v>2</v>
      </c>
      <c r="C367" s="6"/>
      <c r="D367" s="6">
        <v>12.035</v>
      </c>
      <c r="E367" s="10"/>
    </row>
    <row r="368" spans="1:5">
      <c r="A368" s="11"/>
      <c r="B368" s="5" t="s">
        <v>4</v>
      </c>
      <c r="C368" s="6"/>
      <c r="D368" s="6">
        <v>12.593999999999998</v>
      </c>
      <c r="E368" s="10"/>
    </row>
    <row r="369" spans="1:5">
      <c r="A369" s="11"/>
      <c r="B369" s="5" t="s">
        <v>6</v>
      </c>
      <c r="C369" s="6"/>
      <c r="D369" s="6">
        <v>4.5199999999999996</v>
      </c>
      <c r="E369" s="10"/>
    </row>
    <row r="370" spans="1:5">
      <c r="A370" s="11"/>
      <c r="B370" s="5" t="s">
        <v>8</v>
      </c>
      <c r="C370" s="6"/>
      <c r="D370" s="6">
        <v>10.158000000000001</v>
      </c>
      <c r="E370" s="10"/>
    </row>
    <row r="371" spans="1:5">
      <c r="A371" s="11"/>
      <c r="B371" s="5" t="s">
        <v>10</v>
      </c>
      <c r="C371" s="6">
        <v>3.68</v>
      </c>
      <c r="D371" s="6">
        <v>4.4830000000000005</v>
      </c>
      <c r="E371" s="10"/>
    </row>
    <row r="372" spans="1:5">
      <c r="A372" s="11"/>
      <c r="B372" s="5" t="s">
        <v>11</v>
      </c>
      <c r="C372" s="6"/>
      <c r="D372" s="6">
        <v>3.4169999999999998</v>
      </c>
      <c r="E372" s="10"/>
    </row>
    <row r="373" spans="1:5">
      <c r="A373" s="11"/>
      <c r="B373" s="5" t="s">
        <v>14</v>
      </c>
      <c r="C373" s="6">
        <v>1.5565</v>
      </c>
      <c r="D373" s="6"/>
      <c r="E373" s="10"/>
    </row>
    <row r="374" spans="1:5">
      <c r="A374" s="9">
        <v>128</v>
      </c>
      <c r="B374" s="5" t="s">
        <v>16</v>
      </c>
      <c r="C374" s="6">
        <v>163.30167550319607</v>
      </c>
      <c r="D374" s="6"/>
      <c r="E374" s="10"/>
    </row>
    <row r="375" spans="1:5">
      <c r="A375" s="11"/>
      <c r="B375" s="5" t="s">
        <v>8</v>
      </c>
      <c r="C375" s="6">
        <v>6.2880000000000003</v>
      </c>
      <c r="D375" s="6"/>
      <c r="E375" s="10"/>
    </row>
    <row r="376" spans="1:5">
      <c r="A376" s="11"/>
      <c r="B376" s="5" t="s">
        <v>14</v>
      </c>
      <c r="C376" s="6">
        <v>24.561727344365643</v>
      </c>
      <c r="D376" s="6"/>
      <c r="E376" s="10"/>
    </row>
    <row r="377" spans="1:5">
      <c r="A377" s="9">
        <v>129</v>
      </c>
      <c r="B377" s="5" t="s">
        <v>1</v>
      </c>
      <c r="C377" s="6"/>
      <c r="D377" s="6"/>
      <c r="E377" s="10">
        <v>36.619649999999993</v>
      </c>
    </row>
    <row r="378" spans="1:5">
      <c r="A378" s="11"/>
      <c r="B378" s="5" t="s">
        <v>3</v>
      </c>
      <c r="C378" s="6"/>
      <c r="D378" s="6"/>
      <c r="E378" s="10">
        <v>105.69229999999999</v>
      </c>
    </row>
    <row r="379" spans="1:5">
      <c r="A379" s="11"/>
      <c r="B379" s="5" t="s">
        <v>5</v>
      </c>
      <c r="C379" s="6"/>
      <c r="D379" s="6"/>
      <c r="E379" s="10">
        <v>43.85624</v>
      </c>
    </row>
    <row r="380" spans="1:5">
      <c r="A380" s="11"/>
      <c r="B380" s="5" t="s">
        <v>7</v>
      </c>
      <c r="C380" s="6"/>
      <c r="D380" s="6"/>
      <c r="E380" s="10">
        <v>80.445879999999974</v>
      </c>
    </row>
    <row r="381" spans="1:5">
      <c r="A381" s="11"/>
      <c r="B381" s="5" t="s">
        <v>9</v>
      </c>
      <c r="C381" s="6"/>
      <c r="D381" s="6"/>
      <c r="E381" s="10">
        <v>111.19381999999999</v>
      </c>
    </row>
    <row r="382" spans="1:5">
      <c r="A382" s="11"/>
      <c r="B382" s="5" t="s">
        <v>12</v>
      </c>
      <c r="C382" s="6"/>
      <c r="D382" s="6"/>
      <c r="E382" s="10">
        <v>12.295100000000001</v>
      </c>
    </row>
    <row r="383" spans="1:5">
      <c r="A383" s="11"/>
      <c r="B383" s="5" t="s">
        <v>13</v>
      </c>
      <c r="C383" s="6"/>
      <c r="D383" s="6"/>
      <c r="E383" s="10">
        <v>59.57641000000001</v>
      </c>
    </row>
    <row r="384" spans="1:5">
      <c r="A384" s="11"/>
      <c r="B384" s="5" t="s">
        <v>15</v>
      </c>
      <c r="C384" s="6"/>
      <c r="D384" s="6"/>
      <c r="E384" s="10">
        <v>172.397876</v>
      </c>
    </row>
    <row r="385" spans="1:5">
      <c r="A385" s="11"/>
      <c r="B385" s="5" t="s">
        <v>2</v>
      </c>
      <c r="C385" s="6"/>
      <c r="D385" s="6"/>
      <c r="E385" s="10">
        <v>101.96090000000002</v>
      </c>
    </row>
    <row r="386" spans="1:5">
      <c r="A386" s="11"/>
      <c r="B386" s="5" t="s">
        <v>4</v>
      </c>
      <c r="C386" s="6"/>
      <c r="D386" s="6"/>
      <c r="E386" s="10">
        <v>32.245349999999995</v>
      </c>
    </row>
    <row r="387" spans="1:5">
      <c r="A387" s="11"/>
      <c r="B387" s="5" t="s">
        <v>6</v>
      </c>
      <c r="C387" s="6"/>
      <c r="D387" s="6"/>
      <c r="E387" s="10">
        <v>0.58994999999999997</v>
      </c>
    </row>
    <row r="388" spans="1:5">
      <c r="A388" s="11"/>
      <c r="B388" s="5" t="s">
        <v>8</v>
      </c>
      <c r="C388" s="6"/>
      <c r="D388" s="6"/>
      <c r="E388" s="10">
        <v>1.1332</v>
      </c>
    </row>
    <row r="389" spans="1:5">
      <c r="A389" s="11"/>
      <c r="B389" s="5" t="s">
        <v>10</v>
      </c>
      <c r="C389" s="6"/>
      <c r="D389" s="6"/>
      <c r="E389" s="10">
        <v>36.575519999999997</v>
      </c>
    </row>
    <row r="390" spans="1:5">
      <c r="A390" s="11"/>
      <c r="B390" s="5" t="s">
        <v>14</v>
      </c>
      <c r="C390" s="6"/>
      <c r="D390" s="6"/>
      <c r="E390" s="10">
        <v>1.0342499999999999</v>
      </c>
    </row>
    <row r="391" spans="1:5">
      <c r="A391" s="9">
        <v>130</v>
      </c>
      <c r="B391" s="5" t="s">
        <v>1</v>
      </c>
      <c r="C391" s="6"/>
      <c r="D391" s="6"/>
      <c r="E391" s="10">
        <v>12.55241</v>
      </c>
    </row>
    <row r="392" spans="1:5">
      <c r="A392" s="11"/>
      <c r="B392" s="5" t="s">
        <v>3</v>
      </c>
      <c r="C392" s="6"/>
      <c r="D392" s="6"/>
      <c r="E392" s="10">
        <v>2.7797080000000003</v>
      </c>
    </row>
    <row r="393" spans="1:5">
      <c r="A393" s="11"/>
      <c r="B393" s="5" t="s">
        <v>5</v>
      </c>
      <c r="C393" s="6"/>
      <c r="D393" s="6"/>
      <c r="E393" s="10">
        <v>4.0521159999999998</v>
      </c>
    </row>
    <row r="394" spans="1:5">
      <c r="A394" s="11"/>
      <c r="B394" s="5" t="s">
        <v>7</v>
      </c>
      <c r="C394" s="6"/>
      <c r="D394" s="6"/>
      <c r="E394" s="10">
        <v>2.8367500000000003</v>
      </c>
    </row>
    <row r="395" spans="1:5">
      <c r="A395" s="11"/>
      <c r="B395" s="5" t="s">
        <v>9</v>
      </c>
      <c r="C395" s="6"/>
      <c r="D395" s="6"/>
      <c r="E395" s="10">
        <v>3.9674999999999998</v>
      </c>
    </row>
    <row r="396" spans="1:5">
      <c r="A396" s="11"/>
      <c r="B396" s="5" t="s">
        <v>12</v>
      </c>
      <c r="C396" s="6"/>
      <c r="D396" s="6"/>
      <c r="E396" s="10">
        <v>4.9996799999999997</v>
      </c>
    </row>
    <row r="397" spans="1:5">
      <c r="A397" s="11"/>
      <c r="B397" s="5" t="s">
        <v>13</v>
      </c>
      <c r="C397" s="6"/>
      <c r="D397" s="6"/>
      <c r="E397" s="10">
        <v>0.23599999999999999</v>
      </c>
    </row>
    <row r="398" spans="1:5">
      <c r="A398" s="11"/>
      <c r="B398" s="5" t="s">
        <v>15</v>
      </c>
      <c r="C398" s="6"/>
      <c r="D398" s="6"/>
      <c r="E398" s="10">
        <v>7.3917999999999999</v>
      </c>
    </row>
    <row r="399" spans="1:5">
      <c r="A399" s="9">
        <v>131</v>
      </c>
      <c r="B399" s="5" t="s">
        <v>5</v>
      </c>
      <c r="C399" s="6"/>
      <c r="D399" s="6"/>
      <c r="E399" s="10">
        <v>0.34934999999999994</v>
      </c>
    </row>
    <row r="400" spans="1:5">
      <c r="A400" s="11"/>
      <c r="B400" s="5" t="s">
        <v>7</v>
      </c>
      <c r="C400" s="6"/>
      <c r="D400" s="6"/>
      <c r="E400" s="10">
        <v>1.2382</v>
      </c>
    </row>
    <row r="401" spans="1:5">
      <c r="A401" s="11"/>
      <c r="B401" s="5" t="s">
        <v>9</v>
      </c>
      <c r="C401" s="6"/>
      <c r="D401" s="6"/>
      <c r="E401" s="10">
        <v>1.8784999999999998</v>
      </c>
    </row>
    <row r="402" spans="1:5">
      <c r="A402" s="11"/>
      <c r="B402" s="5" t="s">
        <v>13</v>
      </c>
      <c r="C402" s="6"/>
      <c r="D402" s="6"/>
      <c r="E402" s="10">
        <v>19.195209999999999</v>
      </c>
    </row>
    <row r="403" spans="1:5">
      <c r="A403" s="11"/>
      <c r="B403" s="5" t="s">
        <v>15</v>
      </c>
      <c r="C403" s="6"/>
      <c r="D403" s="6"/>
      <c r="E403" s="10">
        <v>6.9868319999999997</v>
      </c>
    </row>
    <row r="404" spans="1:5">
      <c r="A404" s="11"/>
      <c r="B404" s="5" t="s">
        <v>16</v>
      </c>
      <c r="C404" s="6"/>
      <c r="D404" s="6"/>
      <c r="E404" s="10">
        <v>1.4169</v>
      </c>
    </row>
    <row r="405" spans="1:5">
      <c r="A405" s="11"/>
      <c r="B405" s="5" t="s">
        <v>2</v>
      </c>
      <c r="C405" s="6"/>
      <c r="D405" s="6"/>
      <c r="E405" s="10">
        <v>8.662255</v>
      </c>
    </row>
    <row r="406" spans="1:5">
      <c r="A406" s="11"/>
      <c r="B406" s="5" t="s">
        <v>4</v>
      </c>
      <c r="C406" s="6"/>
      <c r="D406" s="6"/>
      <c r="E406" s="10">
        <v>7.2820000000000009</v>
      </c>
    </row>
    <row r="407" spans="1:5">
      <c r="A407" s="11"/>
      <c r="B407" s="5" t="s">
        <v>6</v>
      </c>
      <c r="C407" s="6"/>
      <c r="D407" s="6"/>
      <c r="E407" s="10">
        <v>2.2364999999999999</v>
      </c>
    </row>
    <row r="408" spans="1:5">
      <c r="A408" s="11"/>
      <c r="B408" s="5" t="s">
        <v>8</v>
      </c>
      <c r="C408" s="6"/>
      <c r="D408" s="6"/>
      <c r="E408" s="10">
        <v>1.8399099999999999</v>
      </c>
    </row>
    <row r="409" spans="1:5">
      <c r="A409" s="11"/>
      <c r="B409" s="5" t="s">
        <v>10</v>
      </c>
      <c r="C409" s="6"/>
      <c r="D409" s="6"/>
      <c r="E409" s="10">
        <v>4.5632799999999998</v>
      </c>
    </row>
    <row r="410" spans="1:5">
      <c r="A410" s="11"/>
      <c r="B410" s="5" t="s">
        <v>14</v>
      </c>
      <c r="C410" s="6"/>
      <c r="D410" s="6"/>
      <c r="E410" s="10">
        <v>0.70608000000000004</v>
      </c>
    </row>
    <row r="411" spans="1:5">
      <c r="A411" s="9">
        <v>132</v>
      </c>
      <c r="B411" s="5" t="s">
        <v>1</v>
      </c>
      <c r="C411" s="6"/>
      <c r="D411" s="6">
        <v>2.5979999999999999</v>
      </c>
      <c r="E411" s="10"/>
    </row>
    <row r="412" spans="1:5">
      <c r="A412" s="11"/>
      <c r="B412" s="5" t="s">
        <v>5</v>
      </c>
      <c r="C412" s="6"/>
      <c r="D412" s="6">
        <v>0.63900000000000001</v>
      </c>
      <c r="E412" s="10"/>
    </row>
    <row r="413" spans="1:5">
      <c r="A413" s="11"/>
      <c r="B413" s="5" t="s">
        <v>7</v>
      </c>
      <c r="C413" s="6"/>
      <c r="D413" s="6">
        <v>0.33200000000000002</v>
      </c>
      <c r="E413" s="10"/>
    </row>
    <row r="414" spans="1:5">
      <c r="A414" s="11"/>
      <c r="B414" s="5" t="s">
        <v>9</v>
      </c>
      <c r="C414" s="6"/>
      <c r="D414" s="6">
        <v>7.4659999999999993</v>
      </c>
      <c r="E414" s="10"/>
    </row>
    <row r="415" spans="1:5">
      <c r="A415" s="11"/>
      <c r="B415" s="5" t="s">
        <v>15</v>
      </c>
      <c r="C415" s="6"/>
      <c r="D415" s="6">
        <v>1.1040000000000001</v>
      </c>
      <c r="E415" s="10"/>
    </row>
    <row r="416" spans="1:5">
      <c r="A416" s="11"/>
      <c r="B416" s="5" t="s">
        <v>17</v>
      </c>
      <c r="C416" s="6"/>
      <c r="D416" s="6">
        <v>2.41</v>
      </c>
      <c r="E416" s="10"/>
    </row>
    <row r="417" spans="1:5">
      <c r="A417" s="11"/>
      <c r="B417" s="5" t="s">
        <v>4</v>
      </c>
      <c r="C417" s="6"/>
      <c r="D417" s="6">
        <v>0.98899999999999999</v>
      </c>
      <c r="E417" s="10"/>
    </row>
    <row r="418" spans="1:5">
      <c r="A418" s="11"/>
      <c r="B418" s="5" t="s">
        <v>8</v>
      </c>
      <c r="C418" s="6"/>
      <c r="D418" s="6">
        <v>4.1150000000000002</v>
      </c>
      <c r="E418" s="10"/>
    </row>
    <row r="419" spans="1:5">
      <c r="A419" s="9">
        <v>133</v>
      </c>
      <c r="B419" s="5" t="s">
        <v>1</v>
      </c>
      <c r="C419" s="6">
        <v>2.6621256134056921</v>
      </c>
      <c r="D419" s="6">
        <v>2.5649999999999999</v>
      </c>
      <c r="E419" s="10"/>
    </row>
    <row r="420" spans="1:5">
      <c r="A420" s="11"/>
      <c r="B420" s="5" t="s">
        <v>3</v>
      </c>
      <c r="C420" s="6">
        <v>69.463644678312079</v>
      </c>
      <c r="D420" s="6">
        <v>65.234999999999985</v>
      </c>
      <c r="E420" s="10"/>
    </row>
    <row r="421" spans="1:5">
      <c r="A421" s="11"/>
      <c r="B421" s="5" t="s">
        <v>5</v>
      </c>
      <c r="C421" s="6">
        <v>53.22341910430633</v>
      </c>
      <c r="D421" s="6">
        <v>52.755000000000003</v>
      </c>
      <c r="E421" s="10"/>
    </row>
    <row r="422" spans="1:5">
      <c r="A422" s="11"/>
      <c r="B422" s="5" t="s">
        <v>7</v>
      </c>
      <c r="C422" s="6">
        <v>282.3628572356975</v>
      </c>
      <c r="D422" s="6">
        <v>253.53400000000005</v>
      </c>
      <c r="E422" s="10"/>
    </row>
    <row r="423" spans="1:5">
      <c r="A423" s="11"/>
      <c r="B423" s="5" t="s">
        <v>9</v>
      </c>
      <c r="C423" s="6">
        <v>272.86049433745427</v>
      </c>
      <c r="D423" s="6">
        <v>266.98400000000009</v>
      </c>
      <c r="E423" s="10"/>
    </row>
    <row r="424" spans="1:5">
      <c r="A424" s="11"/>
      <c r="B424" s="5" t="s">
        <v>13</v>
      </c>
      <c r="C424" s="6">
        <v>85.789726555264238</v>
      </c>
      <c r="D424" s="6">
        <v>82.408000000000001</v>
      </c>
      <c r="E424" s="10"/>
    </row>
    <row r="425" spans="1:5">
      <c r="A425" s="11"/>
      <c r="B425" s="5" t="s">
        <v>15</v>
      </c>
      <c r="C425" s="6">
        <v>408.49779869103816</v>
      </c>
      <c r="D425" s="6">
        <v>551.57499999999993</v>
      </c>
      <c r="E425" s="10"/>
    </row>
    <row r="426" spans="1:5">
      <c r="A426" s="11"/>
      <c r="B426" s="5" t="s">
        <v>2</v>
      </c>
      <c r="C426" s="6">
        <v>446.00779455361555</v>
      </c>
      <c r="D426" s="6">
        <v>411.55999999999989</v>
      </c>
      <c r="E426" s="10"/>
    </row>
    <row r="427" spans="1:5">
      <c r="A427" s="11"/>
      <c r="B427" s="5" t="s">
        <v>4</v>
      </c>
      <c r="C427" s="6">
        <v>250.80853107207065</v>
      </c>
      <c r="D427" s="6">
        <v>230.67199999999997</v>
      </c>
      <c r="E427" s="10"/>
    </row>
    <row r="428" spans="1:5">
      <c r="A428" s="11"/>
      <c r="B428" s="5" t="s">
        <v>6</v>
      </c>
      <c r="C428" s="6">
        <v>59.105661352831213</v>
      </c>
      <c r="D428" s="6">
        <v>73.057000000000002</v>
      </c>
      <c r="E428" s="10"/>
    </row>
    <row r="429" spans="1:5">
      <c r="A429" s="11"/>
      <c r="B429" s="5" t="s">
        <v>8</v>
      </c>
      <c r="C429" s="6">
        <v>180.7404702268251</v>
      </c>
      <c r="D429" s="6">
        <v>211.14100000000002</v>
      </c>
      <c r="E429" s="10"/>
    </row>
    <row r="430" spans="1:5">
      <c r="A430" s="11"/>
      <c r="B430" s="5" t="s">
        <v>10</v>
      </c>
      <c r="C430" s="6">
        <v>2.1722482641789655</v>
      </c>
      <c r="D430" s="6">
        <v>4.9889999999999999</v>
      </c>
      <c r="E430" s="10"/>
    </row>
    <row r="431" spans="1:5">
      <c r="A431" s="9">
        <v>134</v>
      </c>
      <c r="B431" s="5" t="s">
        <v>1</v>
      </c>
      <c r="C431" s="6"/>
      <c r="D431" s="6"/>
      <c r="E431" s="10">
        <v>4.5910799999999989</v>
      </c>
    </row>
    <row r="432" spans="1:5">
      <c r="A432" s="11"/>
      <c r="B432" s="5" t="s">
        <v>3</v>
      </c>
      <c r="C432" s="6"/>
      <c r="D432" s="6"/>
      <c r="E432" s="10">
        <v>8.1687799999999982</v>
      </c>
    </row>
    <row r="433" spans="1:5">
      <c r="A433" s="11"/>
      <c r="B433" s="5" t="s">
        <v>5</v>
      </c>
      <c r="C433" s="6"/>
      <c r="D433" s="6"/>
      <c r="E433" s="10">
        <v>3.9960000000000004</v>
      </c>
    </row>
    <row r="434" spans="1:5">
      <c r="A434" s="11"/>
      <c r="B434" s="5" t="s">
        <v>7</v>
      </c>
      <c r="C434" s="6"/>
      <c r="D434" s="6"/>
      <c r="E434" s="10">
        <v>5.7153600000000004</v>
      </c>
    </row>
    <row r="435" spans="1:5">
      <c r="A435" s="11"/>
      <c r="B435" s="5" t="s">
        <v>9</v>
      </c>
      <c r="C435" s="6"/>
      <c r="D435" s="6"/>
      <c r="E435" s="10">
        <v>12.536440000000001</v>
      </c>
    </row>
    <row r="436" spans="1:5">
      <c r="A436" s="11"/>
      <c r="B436" s="5" t="s">
        <v>12</v>
      </c>
      <c r="C436" s="6"/>
      <c r="D436" s="6"/>
      <c r="E436" s="10">
        <v>8.2655399999999997</v>
      </c>
    </row>
    <row r="437" spans="1:5">
      <c r="A437" s="11"/>
      <c r="B437" s="5" t="s">
        <v>13</v>
      </c>
      <c r="C437" s="6"/>
      <c r="D437" s="6"/>
      <c r="E437" s="10">
        <v>3.2078300000000004</v>
      </c>
    </row>
    <row r="438" spans="1:5">
      <c r="A438" s="11"/>
      <c r="B438" s="5" t="s">
        <v>15</v>
      </c>
      <c r="C438" s="6"/>
      <c r="D438" s="6"/>
      <c r="E438" s="10">
        <v>6.4143239999999997</v>
      </c>
    </row>
    <row r="439" spans="1:5">
      <c r="A439" s="11"/>
      <c r="B439" s="5" t="s">
        <v>17</v>
      </c>
      <c r="C439" s="6"/>
      <c r="D439" s="6"/>
      <c r="E439" s="10">
        <v>14.945504999999999</v>
      </c>
    </row>
    <row r="440" spans="1:5">
      <c r="A440" s="11"/>
      <c r="B440" s="5" t="s">
        <v>2</v>
      </c>
      <c r="C440" s="6"/>
      <c r="D440" s="6"/>
      <c r="E440" s="10">
        <v>32.957729999999998</v>
      </c>
    </row>
    <row r="441" spans="1:5">
      <c r="A441" s="11"/>
      <c r="B441" s="5" t="s">
        <v>4</v>
      </c>
      <c r="C441" s="6"/>
      <c r="D441" s="6"/>
      <c r="E441" s="10">
        <v>4.7853599999999998</v>
      </c>
    </row>
    <row r="442" spans="1:5">
      <c r="A442" s="11"/>
      <c r="B442" s="5" t="s">
        <v>8</v>
      </c>
      <c r="C442" s="6"/>
      <c r="D442" s="6"/>
      <c r="E442" s="10">
        <v>3.2658</v>
      </c>
    </row>
    <row r="443" spans="1:5">
      <c r="A443" s="11"/>
      <c r="B443" s="5" t="s">
        <v>10</v>
      </c>
      <c r="C443" s="6"/>
      <c r="D443" s="6"/>
      <c r="E443" s="10">
        <v>1.4445600000000001</v>
      </c>
    </row>
    <row r="444" spans="1:5">
      <c r="A444" s="11"/>
      <c r="B444" s="5" t="s">
        <v>11</v>
      </c>
      <c r="C444" s="6"/>
      <c r="D444" s="6"/>
      <c r="E444" s="10">
        <v>2.47296</v>
      </c>
    </row>
    <row r="445" spans="1:5">
      <c r="A445" s="9">
        <v>135</v>
      </c>
      <c r="B445" s="5" t="s">
        <v>1</v>
      </c>
      <c r="C445" s="6"/>
      <c r="D445" s="6">
        <v>207.08875999999998</v>
      </c>
      <c r="E445" s="10">
        <v>362.54327499999988</v>
      </c>
    </row>
    <row r="446" spans="1:5">
      <c r="A446" s="11"/>
      <c r="B446" s="5" t="s">
        <v>3</v>
      </c>
      <c r="C446" s="6"/>
      <c r="D446" s="6">
        <v>105.00312999999998</v>
      </c>
      <c r="E446" s="10">
        <v>159.450851</v>
      </c>
    </row>
    <row r="447" spans="1:5">
      <c r="A447" s="11"/>
      <c r="B447" s="5" t="s">
        <v>5</v>
      </c>
      <c r="C447" s="6"/>
      <c r="D447" s="6">
        <v>27.321000000000005</v>
      </c>
      <c r="E447" s="10">
        <v>74.58217599999999</v>
      </c>
    </row>
    <row r="448" spans="1:5">
      <c r="A448" s="11"/>
      <c r="B448" s="5" t="s">
        <v>7</v>
      </c>
      <c r="C448" s="6"/>
      <c r="D448" s="6">
        <v>126.72264399999997</v>
      </c>
      <c r="E448" s="10">
        <v>141.19653000000002</v>
      </c>
    </row>
    <row r="449" spans="1:5">
      <c r="A449" s="11"/>
      <c r="B449" s="5" t="s">
        <v>9</v>
      </c>
      <c r="C449" s="6"/>
      <c r="D449" s="6">
        <v>47.575240000000008</v>
      </c>
      <c r="E449" s="10">
        <v>35.471234000000003</v>
      </c>
    </row>
    <row r="450" spans="1:5">
      <c r="A450" s="11"/>
      <c r="B450" s="5" t="s">
        <v>12</v>
      </c>
      <c r="C450" s="6"/>
      <c r="D450" s="6">
        <v>31.203999999999997</v>
      </c>
      <c r="E450" s="10">
        <v>35.312255999999998</v>
      </c>
    </row>
    <row r="451" spans="1:5">
      <c r="A451" s="11"/>
      <c r="B451" s="5" t="s">
        <v>13</v>
      </c>
      <c r="C451" s="6"/>
      <c r="D451" s="6">
        <v>171.61000000000004</v>
      </c>
      <c r="E451" s="10">
        <v>228.13514600000002</v>
      </c>
    </row>
    <row r="452" spans="1:5">
      <c r="A452" s="11"/>
      <c r="B452" s="5" t="s">
        <v>15</v>
      </c>
      <c r="C452" s="6"/>
      <c r="D452" s="6">
        <v>7.5669999999999993</v>
      </c>
      <c r="E452" s="10"/>
    </row>
    <row r="453" spans="1:5">
      <c r="A453" s="11"/>
      <c r="B453" s="5" t="s">
        <v>17</v>
      </c>
      <c r="C453" s="6"/>
      <c r="D453" s="6">
        <v>11.811999999999999</v>
      </c>
      <c r="E453" s="10"/>
    </row>
    <row r="454" spans="1:5">
      <c r="A454" s="11"/>
      <c r="B454" s="5" t="s">
        <v>2</v>
      </c>
      <c r="C454" s="6"/>
      <c r="D454" s="6">
        <v>41.416727999999999</v>
      </c>
      <c r="E454" s="10">
        <v>45.88353</v>
      </c>
    </row>
    <row r="455" spans="1:5">
      <c r="A455" s="11"/>
      <c r="B455" s="5" t="s">
        <v>4</v>
      </c>
      <c r="C455" s="6"/>
      <c r="D455" s="6">
        <v>10.108999999999998</v>
      </c>
      <c r="E455" s="10">
        <v>11.819645000000001</v>
      </c>
    </row>
    <row r="456" spans="1:5">
      <c r="A456" s="11"/>
      <c r="B456" s="5" t="s">
        <v>6</v>
      </c>
      <c r="C456" s="6"/>
      <c r="D456" s="6">
        <v>6.9000000000000006E-2</v>
      </c>
      <c r="E456" s="10"/>
    </row>
    <row r="457" spans="1:5">
      <c r="A457" s="11"/>
      <c r="B457" s="5" t="s">
        <v>8</v>
      </c>
      <c r="C457" s="6"/>
      <c r="D457" s="6">
        <v>5.9180000000000001</v>
      </c>
      <c r="E457" s="10">
        <v>7.2542000000000009</v>
      </c>
    </row>
    <row r="458" spans="1:5">
      <c r="A458" s="11"/>
      <c r="B458" s="5" t="s">
        <v>11</v>
      </c>
      <c r="C458" s="6"/>
      <c r="D458" s="6">
        <v>0.61199999999999999</v>
      </c>
      <c r="E458" s="10"/>
    </row>
    <row r="459" spans="1:5">
      <c r="A459" s="9">
        <v>136</v>
      </c>
      <c r="B459" s="5" t="s">
        <v>1</v>
      </c>
      <c r="C459" s="6"/>
      <c r="D459" s="6">
        <v>5.0529999999999999</v>
      </c>
      <c r="E459" s="10"/>
    </row>
    <row r="460" spans="1:5">
      <c r="A460" s="11"/>
      <c r="B460" s="5" t="s">
        <v>3</v>
      </c>
      <c r="C460" s="6"/>
      <c r="D460" s="6">
        <v>1.5760000000000001</v>
      </c>
      <c r="E460" s="10"/>
    </row>
    <row r="461" spans="1:5">
      <c r="A461" s="11"/>
      <c r="B461" s="5" t="s">
        <v>5</v>
      </c>
      <c r="C461" s="6"/>
      <c r="D461" s="6">
        <v>1.1869999999999998</v>
      </c>
      <c r="E461" s="10"/>
    </row>
    <row r="462" spans="1:5">
      <c r="A462" s="11"/>
      <c r="B462" s="5" t="s">
        <v>7</v>
      </c>
      <c r="C462" s="6"/>
      <c r="D462" s="6">
        <v>4.9380000000000006</v>
      </c>
      <c r="E462" s="10"/>
    </row>
    <row r="463" spans="1:5">
      <c r="A463" s="11"/>
      <c r="B463" s="5" t="s">
        <v>9</v>
      </c>
      <c r="C463" s="6"/>
      <c r="D463" s="6">
        <v>1.9650000000000001</v>
      </c>
      <c r="E463" s="10"/>
    </row>
    <row r="464" spans="1:5">
      <c r="A464" s="11"/>
      <c r="B464" s="5" t="s">
        <v>12</v>
      </c>
      <c r="C464" s="6"/>
      <c r="D464" s="6">
        <v>3.2329999999999997</v>
      </c>
      <c r="E464" s="10"/>
    </row>
    <row r="465" spans="1:5">
      <c r="A465" s="11"/>
      <c r="B465" s="5" t="s">
        <v>2</v>
      </c>
      <c r="C465" s="6"/>
      <c r="D465" s="6">
        <v>1.224</v>
      </c>
      <c r="E465" s="10"/>
    </row>
    <row r="466" spans="1:5">
      <c r="A466" s="11"/>
      <c r="B466" s="5" t="s">
        <v>4</v>
      </c>
      <c r="C466" s="6"/>
      <c r="D466" s="6">
        <v>0.61799999999999999</v>
      </c>
      <c r="E466" s="10"/>
    </row>
    <row r="467" spans="1:5">
      <c r="A467" s="11"/>
      <c r="B467" s="5" t="s">
        <v>6</v>
      </c>
      <c r="C467" s="6"/>
      <c r="D467" s="6">
        <v>0.80499999999999994</v>
      </c>
      <c r="E467" s="10"/>
    </row>
    <row r="468" spans="1:5">
      <c r="A468" s="11"/>
      <c r="B468" s="5" t="s">
        <v>8</v>
      </c>
      <c r="C468" s="6"/>
      <c r="D468" s="6">
        <v>0.49199999999999999</v>
      </c>
      <c r="E468" s="10"/>
    </row>
    <row r="469" spans="1:5">
      <c r="A469" s="11"/>
      <c r="B469" s="5" t="s">
        <v>10</v>
      </c>
      <c r="C469" s="6"/>
      <c r="D469" s="6">
        <v>0.11</v>
      </c>
      <c r="E469" s="10"/>
    </row>
    <row r="470" spans="1:5">
      <c r="A470" s="9">
        <v>137</v>
      </c>
      <c r="B470" s="5" t="s">
        <v>9</v>
      </c>
      <c r="C470" s="6"/>
      <c r="D470" s="6">
        <v>38.814999999999991</v>
      </c>
      <c r="E470" s="10"/>
    </row>
    <row r="471" spans="1:5">
      <c r="A471" s="9">
        <v>138</v>
      </c>
      <c r="B471" s="5" t="s">
        <v>3</v>
      </c>
      <c r="C471" s="6">
        <v>8.3967999999999987E-2</v>
      </c>
      <c r="D471" s="6"/>
      <c r="E471" s="10">
        <v>8.6329000000000011</v>
      </c>
    </row>
    <row r="472" spans="1:5">
      <c r="A472" s="11"/>
      <c r="B472" s="5" t="s">
        <v>5</v>
      </c>
      <c r="C472" s="6">
        <v>0.12705899999999998</v>
      </c>
      <c r="D472" s="6"/>
      <c r="E472" s="10">
        <v>17.100000000000001</v>
      </c>
    </row>
    <row r="473" spans="1:5">
      <c r="A473" s="11"/>
      <c r="B473" s="5" t="s">
        <v>7</v>
      </c>
      <c r="C473" s="6">
        <v>0.53455799999999998</v>
      </c>
      <c r="D473" s="6"/>
      <c r="E473" s="10">
        <v>9.8399999999999981</v>
      </c>
    </row>
    <row r="474" spans="1:5">
      <c r="A474" s="11"/>
      <c r="B474" s="5" t="s">
        <v>9</v>
      </c>
      <c r="C474" s="6">
        <v>2.1371759999999997</v>
      </c>
      <c r="D474" s="6"/>
      <c r="E474" s="10">
        <v>0.87119999999999997</v>
      </c>
    </row>
    <row r="475" spans="1:5">
      <c r="A475" s="11"/>
      <c r="B475" s="5" t="s">
        <v>12</v>
      </c>
      <c r="C475" s="6">
        <v>2.584584</v>
      </c>
      <c r="D475" s="6"/>
      <c r="E475" s="10">
        <v>58.611600000000003</v>
      </c>
    </row>
    <row r="476" spans="1:5">
      <c r="A476" s="11"/>
      <c r="B476" s="5" t="s">
        <v>13</v>
      </c>
      <c r="C476" s="6">
        <v>1.4440199999999996</v>
      </c>
      <c r="D476" s="6"/>
      <c r="E476" s="10">
        <v>124.35724</v>
      </c>
    </row>
    <row r="477" spans="1:5">
      <c r="A477" s="11"/>
      <c r="B477" s="5" t="s">
        <v>15</v>
      </c>
      <c r="C477" s="6">
        <v>5.8326659999999997</v>
      </c>
      <c r="D477" s="6"/>
      <c r="E477" s="10"/>
    </row>
    <row r="478" spans="1:5">
      <c r="A478" s="11"/>
      <c r="B478" s="5" t="s">
        <v>2</v>
      </c>
      <c r="C478" s="6">
        <v>1.5920300000000001</v>
      </c>
      <c r="D478" s="6"/>
      <c r="E478" s="10">
        <v>98.918819999999982</v>
      </c>
    </row>
    <row r="479" spans="1:5">
      <c r="A479" s="11"/>
      <c r="B479" s="5" t="s">
        <v>4</v>
      </c>
      <c r="C479" s="6">
        <v>1.9847757725234403</v>
      </c>
      <c r="D479" s="6"/>
      <c r="E479" s="10">
        <v>94.453320000000019</v>
      </c>
    </row>
    <row r="480" spans="1:5">
      <c r="A480" s="11"/>
      <c r="B480" s="5" t="s">
        <v>6</v>
      </c>
      <c r="C480" s="6">
        <v>0.94474250000000004</v>
      </c>
      <c r="D480" s="6"/>
      <c r="E480" s="10">
        <v>92.135250000000013</v>
      </c>
    </row>
    <row r="481" spans="1:5">
      <c r="A481" s="11"/>
      <c r="B481" s="5" t="s">
        <v>8</v>
      </c>
      <c r="C481" s="6">
        <v>2.2658649999999998</v>
      </c>
      <c r="D481" s="6"/>
      <c r="E481" s="10">
        <v>58.275999999999989</v>
      </c>
    </row>
    <row r="482" spans="1:5">
      <c r="A482" s="11"/>
      <c r="B482" s="5" t="s">
        <v>10</v>
      </c>
      <c r="C482" s="6">
        <v>1.4616089999999997</v>
      </c>
      <c r="D482" s="6"/>
      <c r="E482" s="10"/>
    </row>
    <row r="483" spans="1:5" ht="15.75" thickBot="1">
      <c r="A483" s="12"/>
      <c r="B483" s="13" t="s">
        <v>11</v>
      </c>
      <c r="C483" s="14">
        <v>3.1323999999999991E-2</v>
      </c>
      <c r="D483" s="14"/>
      <c r="E483" s="15"/>
    </row>
    <row r="484" spans="1:5">
      <c r="A484" s="1" t="s">
        <v>31</v>
      </c>
      <c r="C484" s="23">
        <f>SUM(C4:C483)</f>
        <v>13240.861099701051</v>
      </c>
      <c r="D484" s="23">
        <f>SUM(D4:D483)</f>
        <v>13785.186502000006</v>
      </c>
      <c r="E484" s="23">
        <f>SUM(E4:E483)</f>
        <v>10838.658896999996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sqref="A1:G22"/>
    </sheetView>
  </sheetViews>
  <sheetFormatPr defaultRowHeight="15"/>
  <sheetData>
    <row r="1" spans="1:10">
      <c r="A1" s="25"/>
      <c r="B1" s="25" t="s">
        <v>18</v>
      </c>
      <c r="C1" s="25"/>
      <c r="D1" s="25"/>
      <c r="E1" s="25"/>
      <c r="F1" s="25"/>
      <c r="G1" s="25"/>
    </row>
    <row r="3" spans="1:10" ht="15.75" thickBot="1">
      <c r="B3" s="1" t="s">
        <v>24</v>
      </c>
      <c r="E3" s="1" t="s">
        <v>25</v>
      </c>
    </row>
    <row r="4" spans="1:10">
      <c r="B4" s="7"/>
      <c r="C4" s="76" t="s">
        <v>28</v>
      </c>
      <c r="D4" s="76" t="s">
        <v>29</v>
      </c>
      <c r="E4" s="77" t="s">
        <v>30</v>
      </c>
      <c r="H4" s="79" t="s">
        <v>68</v>
      </c>
      <c r="I4" s="80" t="s">
        <v>69</v>
      </c>
    </row>
    <row r="5" spans="1:10">
      <c r="B5" s="9" t="s">
        <v>1</v>
      </c>
      <c r="C5" s="4">
        <v>106.08</v>
      </c>
      <c r="D5" s="4">
        <v>111.58</v>
      </c>
      <c r="E5" s="17">
        <v>111.14</v>
      </c>
      <c r="J5" s="63"/>
    </row>
    <row r="6" spans="1:10">
      <c r="B6" s="9" t="s">
        <v>3</v>
      </c>
      <c r="C6" s="4">
        <v>105.96</v>
      </c>
      <c r="D6" s="4">
        <v>112.44</v>
      </c>
      <c r="E6" s="17">
        <v>111.14</v>
      </c>
    </row>
    <row r="7" spans="1:10">
      <c r="B7" s="9" t="s">
        <v>5</v>
      </c>
      <c r="C7" s="4">
        <v>107.59</v>
      </c>
      <c r="D7" s="4">
        <v>111.28</v>
      </c>
      <c r="E7" s="17">
        <v>112.34</v>
      </c>
    </row>
    <row r="8" spans="1:10">
      <c r="B8" s="9" t="s">
        <v>7</v>
      </c>
      <c r="C8" s="4">
        <v>108.71</v>
      </c>
      <c r="D8" s="4">
        <v>112.6</v>
      </c>
      <c r="E8" s="17">
        <v>112.34</v>
      </c>
    </row>
    <row r="9" spans="1:10">
      <c r="B9" s="9" t="s">
        <v>9</v>
      </c>
      <c r="C9" s="4">
        <v>108.96</v>
      </c>
      <c r="D9" s="4">
        <v>112.61</v>
      </c>
      <c r="E9" s="17">
        <v>112.37</v>
      </c>
    </row>
    <row r="10" spans="1:10">
      <c r="B10" s="9" t="s">
        <v>12</v>
      </c>
      <c r="C10" s="4">
        <v>109.55</v>
      </c>
      <c r="D10" s="4">
        <v>112.77</v>
      </c>
      <c r="E10" s="17">
        <v>114.09</v>
      </c>
    </row>
    <row r="11" spans="1:10">
      <c r="B11" s="9" t="s">
        <v>13</v>
      </c>
      <c r="C11" s="4">
        <v>110.59</v>
      </c>
      <c r="D11" s="4">
        <v>113.98</v>
      </c>
      <c r="E11" s="17">
        <v>114.88</v>
      </c>
    </row>
    <row r="12" spans="1:10">
      <c r="B12" s="9" t="s">
        <v>15</v>
      </c>
      <c r="C12" s="4">
        <v>110.44</v>
      </c>
      <c r="D12" s="4">
        <v>113.24</v>
      </c>
      <c r="E12" s="17">
        <v>115.43</v>
      </c>
    </row>
    <row r="13" spans="1:10">
      <c r="B13" s="9" t="s">
        <v>17</v>
      </c>
      <c r="C13" s="4">
        <v>112.96</v>
      </c>
      <c r="D13" s="4">
        <v>116.97</v>
      </c>
      <c r="E13" s="17">
        <v>118.91</v>
      </c>
    </row>
    <row r="14" spans="1:10">
      <c r="B14" s="9"/>
      <c r="C14" s="4"/>
      <c r="D14" s="4"/>
      <c r="E14" s="17"/>
    </row>
    <row r="15" spans="1:10">
      <c r="B15" s="9" t="s">
        <v>2</v>
      </c>
      <c r="C15" s="4">
        <v>100</v>
      </c>
      <c r="D15" s="4">
        <v>102.42</v>
      </c>
      <c r="E15" s="17">
        <v>106.32</v>
      </c>
    </row>
    <row r="16" spans="1:10">
      <c r="B16" s="9" t="s">
        <v>4</v>
      </c>
      <c r="C16" s="4">
        <v>100.57</v>
      </c>
      <c r="D16" s="4">
        <v>99.8</v>
      </c>
      <c r="E16" s="17">
        <v>106.32</v>
      </c>
    </row>
    <row r="17" spans="2:5">
      <c r="B17" s="9" t="s">
        <v>6</v>
      </c>
      <c r="C17" s="4">
        <v>102.43</v>
      </c>
      <c r="D17" s="4">
        <v>106.15</v>
      </c>
      <c r="E17" s="17">
        <v>107.53</v>
      </c>
    </row>
    <row r="18" spans="2:5">
      <c r="B18" s="9" t="s">
        <v>8</v>
      </c>
      <c r="C18" s="4">
        <v>103.43</v>
      </c>
      <c r="D18" s="4">
        <v>106.82</v>
      </c>
      <c r="E18" s="17">
        <v>107.53</v>
      </c>
    </row>
    <row r="19" spans="2:5">
      <c r="B19" s="9" t="s">
        <v>10</v>
      </c>
      <c r="C19" s="4">
        <v>102.47</v>
      </c>
      <c r="D19" s="4">
        <v>105.14</v>
      </c>
      <c r="E19" s="17">
        <v>107.49</v>
      </c>
    </row>
    <row r="20" spans="2:5">
      <c r="B20" s="9" t="s">
        <v>11</v>
      </c>
      <c r="C20" s="4">
        <v>102.75</v>
      </c>
      <c r="D20" s="4">
        <v>105.95</v>
      </c>
      <c r="E20" s="17">
        <v>108.77</v>
      </c>
    </row>
    <row r="21" spans="2:5">
      <c r="B21" s="9" t="s">
        <v>14</v>
      </c>
      <c r="C21" s="4">
        <v>103.55</v>
      </c>
      <c r="D21" s="4">
        <v>106.76</v>
      </c>
      <c r="E21" s="17">
        <v>110.66</v>
      </c>
    </row>
    <row r="22" spans="2:5" ht="15.75" thickBot="1">
      <c r="B22" s="18" t="s">
        <v>16</v>
      </c>
      <c r="C22" s="19">
        <v>105.11</v>
      </c>
      <c r="D22" s="19">
        <v>110.1</v>
      </c>
      <c r="E22" s="20">
        <v>110.92</v>
      </c>
    </row>
    <row r="41" spans="6:6">
      <c r="F41" t="s">
        <v>20</v>
      </c>
    </row>
    <row r="42" spans="6:6">
      <c r="F42" t="s">
        <v>19</v>
      </c>
    </row>
    <row r="43" spans="6:6">
      <c r="F43" t="s">
        <v>21</v>
      </c>
    </row>
    <row r="44" spans="6:6">
      <c r="F44" t="s">
        <v>22</v>
      </c>
    </row>
    <row r="45" spans="6:6">
      <c r="F4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E18"/>
    </sheetView>
  </sheetViews>
  <sheetFormatPr defaultRowHeight="15"/>
  <cols>
    <col min="1" max="1" width="32.85546875" customWidth="1"/>
    <col min="3" max="3" width="10.140625" bestFit="1" customWidth="1"/>
  </cols>
  <sheetData>
    <row r="1" spans="1:9">
      <c r="A1" s="24" t="s">
        <v>52</v>
      </c>
      <c r="B1" s="25"/>
      <c r="C1" s="26"/>
      <c r="D1" s="26"/>
    </row>
    <row r="2" spans="1:9">
      <c r="A2" s="3" t="s">
        <v>42</v>
      </c>
      <c r="B2" s="78" t="s">
        <v>44</v>
      </c>
      <c r="C2" s="78" t="s">
        <v>45</v>
      </c>
      <c r="D2" s="78" t="s">
        <v>46</v>
      </c>
      <c r="F2" s="79" t="s">
        <v>68</v>
      </c>
      <c r="G2" s="80" t="s">
        <v>69</v>
      </c>
    </row>
    <row r="3" spans="1:9" ht="29.25" customHeight="1">
      <c r="A3" s="61" t="s">
        <v>43</v>
      </c>
      <c r="B3" s="28">
        <v>17.856999999999999</v>
      </c>
      <c r="C3" s="28">
        <v>21.667000000000002</v>
      </c>
      <c r="D3" s="28">
        <v>17.48</v>
      </c>
    </row>
    <row r="4" spans="1:9">
      <c r="A4" s="5" t="s">
        <v>22</v>
      </c>
      <c r="B4" s="28">
        <v>1.22</v>
      </c>
      <c r="C4" s="28">
        <v>1.83</v>
      </c>
      <c r="D4" s="28">
        <v>1.22</v>
      </c>
      <c r="G4" s="2"/>
      <c r="H4" s="2"/>
      <c r="I4" s="2"/>
    </row>
    <row r="6" spans="1:9">
      <c r="A6" s="1" t="s">
        <v>47</v>
      </c>
    </row>
    <row r="7" spans="1:9">
      <c r="A7" s="5" t="s">
        <v>20</v>
      </c>
      <c r="B7" s="5" t="s">
        <v>48</v>
      </c>
      <c r="C7" s="5"/>
      <c r="D7" s="5"/>
      <c r="I7" s="63"/>
    </row>
    <row r="8" spans="1:9">
      <c r="A8" s="5" t="s">
        <v>53</v>
      </c>
      <c r="B8" s="62">
        <v>369.72</v>
      </c>
      <c r="C8" s="5" t="s">
        <v>25</v>
      </c>
      <c r="D8" s="5"/>
    </row>
    <row r="9" spans="1:9">
      <c r="A9" s="5" t="s">
        <v>54</v>
      </c>
      <c r="B9" s="5" t="s">
        <v>49</v>
      </c>
      <c r="C9" s="5"/>
      <c r="D9" s="5"/>
    </row>
    <row r="12" spans="1:9">
      <c r="E12" s="57"/>
    </row>
    <row r="13" spans="1:9">
      <c r="B13" s="1" t="s">
        <v>42</v>
      </c>
      <c r="E13" s="58"/>
    </row>
    <row r="14" spans="1:9">
      <c r="A14" s="3" t="s">
        <v>50</v>
      </c>
      <c r="B14" s="59" t="s">
        <v>28</v>
      </c>
      <c r="C14" s="60" t="s">
        <v>29</v>
      </c>
      <c r="D14" s="59" t="s">
        <v>30</v>
      </c>
      <c r="E14" s="57"/>
    </row>
    <row r="15" spans="1:9">
      <c r="A15" s="5" t="s">
        <v>51</v>
      </c>
      <c r="B15" s="5">
        <v>16500</v>
      </c>
      <c r="C15" s="5">
        <v>14500</v>
      </c>
      <c r="D15" s="5">
        <v>11000</v>
      </c>
      <c r="E15" s="57"/>
    </row>
    <row r="16" spans="1:9">
      <c r="A16" s="57"/>
      <c r="B16" s="57"/>
      <c r="C16" s="57"/>
      <c r="D16" s="57"/>
      <c r="E16" s="57"/>
    </row>
    <row r="17" spans="1:1">
      <c r="A17" s="5" t="s">
        <v>80</v>
      </c>
    </row>
    <row r="18" spans="1:1">
      <c r="A18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G10" sqref="G10"/>
    </sheetView>
  </sheetViews>
  <sheetFormatPr defaultRowHeight="15"/>
  <cols>
    <col min="5" max="5" width="10.5703125" customWidth="1"/>
    <col min="7" max="7" width="32.85546875" bestFit="1" customWidth="1"/>
  </cols>
  <sheetData>
    <row r="1" spans="1:13">
      <c r="A1" s="24" t="s">
        <v>76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5.75" thickBot="1"/>
    <row r="3" spans="1:13">
      <c r="A3" s="7" t="s">
        <v>32</v>
      </c>
      <c r="B3" s="76" t="s">
        <v>33</v>
      </c>
      <c r="C3" s="76" t="s">
        <v>34</v>
      </c>
      <c r="D3" s="77" t="s">
        <v>35</v>
      </c>
      <c r="E3" s="16"/>
      <c r="F3" s="79" t="s">
        <v>68</v>
      </c>
      <c r="G3" s="80" t="s">
        <v>69</v>
      </c>
    </row>
    <row r="4" spans="1:13">
      <c r="A4" s="9">
        <v>101</v>
      </c>
      <c r="B4" s="65">
        <v>6.01</v>
      </c>
      <c r="C4" s="65">
        <v>9.39</v>
      </c>
      <c r="D4" s="68">
        <v>5.13</v>
      </c>
      <c r="E4" s="57"/>
      <c r="F4" s="66"/>
      <c r="G4" s="57"/>
      <c r="H4" s="2"/>
      <c r="I4" s="2"/>
      <c r="K4" s="2"/>
      <c r="L4" s="2"/>
      <c r="M4" s="2"/>
    </row>
    <row r="5" spans="1:13">
      <c r="A5" s="9">
        <v>102</v>
      </c>
      <c r="B5" s="65">
        <v>6.01</v>
      </c>
      <c r="C5" s="65">
        <v>9.39</v>
      </c>
      <c r="D5" s="68">
        <v>5.13</v>
      </c>
      <c r="E5" s="57"/>
      <c r="F5" s="57"/>
      <c r="G5" s="57"/>
      <c r="H5" s="2"/>
      <c r="I5" s="2"/>
      <c r="K5" s="2"/>
      <c r="L5" s="2"/>
      <c r="M5" s="2"/>
    </row>
    <row r="6" spans="1:13">
      <c r="A6" s="9">
        <v>103</v>
      </c>
      <c r="B6" s="65">
        <v>6.01</v>
      </c>
      <c r="C6" s="65">
        <v>9.39</v>
      </c>
      <c r="D6" s="68">
        <v>5.13</v>
      </c>
      <c r="E6" s="57"/>
      <c r="F6" s="57"/>
      <c r="G6" s="57"/>
      <c r="H6" s="2"/>
      <c r="I6" s="2"/>
      <c r="K6" s="2"/>
      <c r="L6" s="2"/>
      <c r="M6" s="2"/>
    </row>
    <row r="7" spans="1:13">
      <c r="A7" s="9">
        <v>104</v>
      </c>
      <c r="B7" s="28">
        <v>3.32</v>
      </c>
      <c r="C7" s="28">
        <v>2.9</v>
      </c>
      <c r="D7" s="68">
        <v>6.64</v>
      </c>
      <c r="E7" s="57"/>
      <c r="F7" s="57"/>
      <c r="G7" s="57"/>
      <c r="H7" s="2"/>
      <c r="I7" s="2"/>
      <c r="K7" s="2"/>
      <c r="L7" s="2"/>
      <c r="M7" s="2"/>
    </row>
    <row r="8" spans="1:13">
      <c r="A8" s="9">
        <v>105</v>
      </c>
      <c r="B8" s="28">
        <v>4.42</v>
      </c>
      <c r="C8" s="28">
        <v>3.86</v>
      </c>
      <c r="D8" s="68">
        <v>8.83</v>
      </c>
      <c r="E8" s="57"/>
      <c r="F8" s="57"/>
      <c r="G8" s="57"/>
      <c r="H8" s="2"/>
      <c r="I8" s="2"/>
      <c r="K8" s="2"/>
      <c r="L8" s="2"/>
      <c r="M8" s="2"/>
    </row>
    <row r="9" spans="1:13">
      <c r="A9" s="9">
        <v>106</v>
      </c>
      <c r="B9" s="28">
        <v>4.05</v>
      </c>
      <c r="C9" s="28">
        <v>1.9</v>
      </c>
      <c r="D9" s="68">
        <v>6.48</v>
      </c>
      <c r="E9" s="57"/>
      <c r="F9" s="57"/>
      <c r="G9" s="57"/>
      <c r="H9" s="2"/>
      <c r="I9" s="2"/>
      <c r="K9" s="2"/>
      <c r="L9" s="2"/>
      <c r="M9" s="2"/>
    </row>
    <row r="10" spans="1:13">
      <c r="A10" s="9">
        <v>107</v>
      </c>
      <c r="B10" s="28">
        <v>4.9400000000000004</v>
      </c>
      <c r="C10" s="28">
        <v>3.89</v>
      </c>
      <c r="D10" s="68">
        <v>0.66</v>
      </c>
      <c r="E10" s="57"/>
      <c r="F10" s="57"/>
      <c r="G10" s="57"/>
      <c r="H10" s="2"/>
      <c r="I10" s="2"/>
      <c r="K10" s="2"/>
      <c r="L10" s="2"/>
      <c r="M10" s="2"/>
    </row>
    <row r="11" spans="1:13">
      <c r="A11" s="9">
        <v>108</v>
      </c>
      <c r="B11" s="28">
        <v>4.92</v>
      </c>
      <c r="C11" s="28">
        <v>4.5</v>
      </c>
      <c r="D11" s="68">
        <v>3</v>
      </c>
      <c r="E11" s="57"/>
      <c r="F11" s="57"/>
      <c r="G11" s="57"/>
      <c r="H11" s="2"/>
      <c r="I11" s="2"/>
      <c r="K11" s="2"/>
      <c r="L11" s="2"/>
      <c r="M11" s="2"/>
    </row>
    <row r="12" spans="1:13">
      <c r="A12" s="9">
        <v>109</v>
      </c>
      <c r="B12" s="28">
        <v>4.04</v>
      </c>
      <c r="C12" s="28">
        <v>3.83</v>
      </c>
      <c r="D12" s="68">
        <v>7.95</v>
      </c>
      <c r="E12" s="57"/>
      <c r="F12" s="57"/>
      <c r="G12" s="57"/>
      <c r="H12" s="2"/>
      <c r="I12" s="2"/>
      <c r="K12" s="2"/>
      <c r="L12" s="2"/>
      <c r="M12" s="2"/>
    </row>
    <row r="13" spans="1:13">
      <c r="A13" s="9">
        <v>110</v>
      </c>
      <c r="B13" s="28">
        <v>6.01</v>
      </c>
      <c r="C13" s="28">
        <v>9.39</v>
      </c>
      <c r="D13" s="68">
        <v>5.13</v>
      </c>
      <c r="E13" s="57"/>
      <c r="F13" s="57"/>
      <c r="G13" s="57"/>
      <c r="H13" s="2"/>
      <c r="I13" s="2"/>
      <c r="K13" s="2"/>
      <c r="L13" s="2"/>
      <c r="M13" s="2"/>
    </row>
    <row r="14" spans="1:13">
      <c r="A14" s="9">
        <v>111</v>
      </c>
      <c r="B14" s="28">
        <v>5.08</v>
      </c>
      <c r="C14" s="28">
        <v>6.75</v>
      </c>
      <c r="D14" s="68">
        <v>10.48</v>
      </c>
      <c r="E14" s="57"/>
      <c r="F14" s="57"/>
      <c r="G14" s="57"/>
      <c r="H14" s="2"/>
      <c r="I14" s="2"/>
      <c r="K14" s="2"/>
      <c r="L14" s="2"/>
      <c r="M14" s="2"/>
    </row>
    <row r="15" spans="1:13">
      <c r="A15" s="9">
        <v>112</v>
      </c>
      <c r="B15" s="28">
        <v>4.79</v>
      </c>
      <c r="C15" s="28">
        <v>3.08</v>
      </c>
      <c r="D15" s="68">
        <v>5.45</v>
      </c>
      <c r="E15" s="57"/>
      <c r="F15" s="57"/>
      <c r="G15" s="57"/>
      <c r="H15" s="2"/>
      <c r="I15" s="2"/>
      <c r="K15" s="2"/>
      <c r="L15" s="2"/>
      <c r="M15" s="2"/>
    </row>
    <row r="16" spans="1:13">
      <c r="A16" s="9">
        <v>113</v>
      </c>
      <c r="B16" s="28">
        <v>5.71</v>
      </c>
      <c r="C16" s="28">
        <v>4.97</v>
      </c>
      <c r="D16" s="68">
        <v>8.74</v>
      </c>
      <c r="E16" s="66"/>
      <c r="F16" s="57"/>
      <c r="G16" s="57"/>
      <c r="H16" s="2"/>
      <c r="I16" s="2"/>
      <c r="J16" s="2"/>
      <c r="K16" s="2"/>
      <c r="L16" s="2"/>
      <c r="M16" s="2"/>
    </row>
    <row r="17" spans="1:13">
      <c r="A17" s="9">
        <v>114</v>
      </c>
      <c r="B17" s="28">
        <v>5.63</v>
      </c>
      <c r="C17" s="28">
        <v>4.51</v>
      </c>
      <c r="D17" s="68">
        <v>1.7</v>
      </c>
      <c r="E17" s="57"/>
      <c r="F17" s="57"/>
      <c r="G17" s="57"/>
      <c r="H17" s="2"/>
      <c r="I17" s="2"/>
      <c r="K17" s="2"/>
      <c r="L17" s="2"/>
      <c r="M17" s="2"/>
    </row>
    <row r="18" spans="1:13">
      <c r="A18" s="9">
        <v>115</v>
      </c>
      <c r="B18" s="28">
        <v>7.14</v>
      </c>
      <c r="C18" s="28">
        <v>5.86</v>
      </c>
      <c r="D18" s="68">
        <v>2.39</v>
      </c>
      <c r="E18" s="57"/>
      <c r="F18" s="57"/>
      <c r="G18" s="57"/>
      <c r="H18" s="2"/>
      <c r="I18" s="2"/>
      <c r="K18" s="2"/>
      <c r="L18" s="2"/>
      <c r="M18" s="2"/>
    </row>
    <row r="19" spans="1:13">
      <c r="A19" s="9">
        <v>116</v>
      </c>
      <c r="B19" s="28">
        <v>7.14</v>
      </c>
      <c r="C19" s="28">
        <v>5.86</v>
      </c>
      <c r="D19" s="68">
        <v>2.39</v>
      </c>
      <c r="E19" s="57"/>
      <c r="F19" s="57"/>
      <c r="G19" s="57"/>
      <c r="H19" s="2"/>
      <c r="I19" s="2"/>
      <c r="J19" s="2"/>
      <c r="K19" s="2"/>
      <c r="L19" s="2"/>
      <c r="M19" s="2"/>
    </row>
    <row r="20" spans="1:13">
      <c r="A20" s="9">
        <v>117</v>
      </c>
      <c r="B20" s="28">
        <v>10.39</v>
      </c>
      <c r="C20" s="28">
        <v>9.0399999999999991</v>
      </c>
      <c r="D20" s="68">
        <v>15.89</v>
      </c>
      <c r="E20" s="66"/>
      <c r="F20" s="57"/>
      <c r="G20" s="57"/>
      <c r="H20" s="2"/>
      <c r="I20" s="2"/>
      <c r="K20" s="2"/>
      <c r="L20" s="2"/>
      <c r="M20" s="2"/>
    </row>
    <row r="21" spans="1:13">
      <c r="A21" s="9">
        <v>118</v>
      </c>
      <c r="B21" s="28">
        <v>3.62</v>
      </c>
      <c r="C21" s="28">
        <v>2.17</v>
      </c>
      <c r="D21" s="68">
        <v>4.0199999999999996</v>
      </c>
      <c r="E21" s="57"/>
      <c r="F21" s="57"/>
      <c r="G21" s="57"/>
      <c r="H21" s="2"/>
      <c r="I21" s="2"/>
      <c r="K21" s="2"/>
      <c r="L21" s="2"/>
      <c r="M21" s="2"/>
    </row>
    <row r="22" spans="1:13">
      <c r="A22" s="9">
        <v>119</v>
      </c>
      <c r="B22" s="28">
        <v>5.73</v>
      </c>
      <c r="C22" s="28">
        <v>4.7</v>
      </c>
      <c r="D22" s="68">
        <v>1.91</v>
      </c>
      <c r="H22" s="2"/>
      <c r="I22" s="2"/>
      <c r="K22" s="2"/>
      <c r="L22" s="2"/>
      <c r="M22" s="2"/>
    </row>
    <row r="23" spans="1:13">
      <c r="A23" s="9">
        <v>120</v>
      </c>
      <c r="B23" s="28">
        <v>14.91</v>
      </c>
      <c r="C23" s="28">
        <v>12.44</v>
      </c>
      <c r="D23" s="68">
        <v>15.48</v>
      </c>
      <c r="H23" s="2"/>
      <c r="I23" s="2"/>
      <c r="K23" s="2"/>
      <c r="L23" s="2"/>
      <c r="M23" s="2"/>
    </row>
    <row r="24" spans="1:13">
      <c r="A24" s="9">
        <v>121</v>
      </c>
      <c r="B24" s="28">
        <v>9.85</v>
      </c>
      <c r="C24" s="28">
        <v>7.81</v>
      </c>
      <c r="D24" s="68">
        <v>10.42</v>
      </c>
      <c r="H24" s="2"/>
      <c r="I24" s="2"/>
      <c r="K24" s="2"/>
      <c r="L24" s="2"/>
      <c r="M24" s="2"/>
    </row>
    <row r="25" spans="1:13">
      <c r="A25" s="9">
        <v>122</v>
      </c>
      <c r="B25" s="28">
        <v>2.4500000000000002</v>
      </c>
      <c r="C25" s="28">
        <v>4.0199999999999996</v>
      </c>
      <c r="D25" s="68">
        <v>5.34</v>
      </c>
      <c r="H25" s="2"/>
      <c r="I25" s="2"/>
      <c r="K25" s="2"/>
      <c r="L25" s="2"/>
      <c r="M25" s="2"/>
    </row>
    <row r="26" spans="1:13">
      <c r="A26" s="9">
        <v>123</v>
      </c>
      <c r="B26" s="28">
        <v>7.87</v>
      </c>
      <c r="C26" s="28">
        <v>6.37</v>
      </c>
      <c r="D26" s="68">
        <v>1.7</v>
      </c>
      <c r="H26" s="2"/>
      <c r="I26" s="2"/>
      <c r="K26" s="2"/>
      <c r="L26" s="2"/>
      <c r="M26" s="2"/>
    </row>
    <row r="27" spans="1:13">
      <c r="A27" s="9">
        <v>124</v>
      </c>
      <c r="B27" s="28">
        <v>7.87</v>
      </c>
      <c r="C27" s="28">
        <v>6.37</v>
      </c>
      <c r="D27" s="68">
        <v>1.7</v>
      </c>
      <c r="H27" s="2"/>
      <c r="I27" s="2"/>
      <c r="K27" s="2"/>
      <c r="L27" s="2"/>
      <c r="M27" s="2"/>
    </row>
    <row r="28" spans="1:13">
      <c r="A28" s="9">
        <v>125</v>
      </c>
      <c r="B28" s="28">
        <v>6.47</v>
      </c>
      <c r="C28" s="28">
        <v>5.68</v>
      </c>
      <c r="D28" s="68">
        <v>0.68</v>
      </c>
      <c r="E28" s="67"/>
      <c r="H28" s="2"/>
      <c r="I28" s="2"/>
      <c r="K28" s="2"/>
      <c r="L28" s="2"/>
      <c r="M28" s="2"/>
    </row>
    <row r="29" spans="1:13">
      <c r="A29" s="9">
        <v>126</v>
      </c>
      <c r="B29" s="28">
        <v>7.05</v>
      </c>
      <c r="C29" s="28">
        <v>6.09</v>
      </c>
      <c r="D29" s="68">
        <v>8.27</v>
      </c>
      <c r="H29" s="2"/>
      <c r="I29" s="2"/>
      <c r="K29" s="2"/>
      <c r="L29" s="2"/>
      <c r="M29" s="2"/>
    </row>
    <row r="30" spans="1:13">
      <c r="A30" s="9">
        <v>127</v>
      </c>
      <c r="B30" s="28">
        <v>6.26</v>
      </c>
      <c r="C30" s="28">
        <v>4.49</v>
      </c>
      <c r="D30" s="68">
        <v>6.76</v>
      </c>
      <c r="H30" s="2"/>
      <c r="I30" s="2"/>
      <c r="K30" s="2"/>
      <c r="L30" s="2"/>
      <c r="M30" s="2"/>
    </row>
    <row r="31" spans="1:13">
      <c r="A31" s="9">
        <v>128</v>
      </c>
      <c r="B31" s="28">
        <v>6.42</v>
      </c>
      <c r="C31" s="28">
        <v>6.17</v>
      </c>
      <c r="D31" s="68">
        <v>9.06</v>
      </c>
      <c r="H31" s="2"/>
      <c r="I31" s="2"/>
      <c r="K31" s="2"/>
      <c r="L31" s="2"/>
      <c r="M31" s="2"/>
    </row>
    <row r="32" spans="1:13">
      <c r="A32" s="9">
        <v>129</v>
      </c>
      <c r="B32" s="28">
        <v>6.01</v>
      </c>
      <c r="C32" s="28">
        <v>9.39</v>
      </c>
      <c r="D32" s="68">
        <v>5.13</v>
      </c>
      <c r="H32" s="2"/>
      <c r="I32" s="2"/>
      <c r="K32" s="2"/>
      <c r="L32" s="2"/>
      <c r="M32" s="2"/>
    </row>
    <row r="33" spans="1:13">
      <c r="A33" s="9">
        <v>130</v>
      </c>
      <c r="B33" s="28">
        <v>6.01</v>
      </c>
      <c r="C33" s="28">
        <v>9.39</v>
      </c>
      <c r="D33" s="68">
        <v>5.13</v>
      </c>
      <c r="H33" s="2"/>
      <c r="I33" s="2"/>
      <c r="K33" s="2"/>
      <c r="L33" s="2"/>
      <c r="M33" s="2"/>
    </row>
    <row r="34" spans="1:13">
      <c r="A34" s="9">
        <v>131</v>
      </c>
      <c r="B34" s="28">
        <v>6.01</v>
      </c>
      <c r="C34" s="28">
        <v>9.39</v>
      </c>
      <c r="D34" s="68">
        <v>5.13</v>
      </c>
      <c r="H34" s="2"/>
      <c r="I34" s="2"/>
      <c r="K34" s="2"/>
      <c r="L34" s="2"/>
      <c r="M34" s="2"/>
    </row>
    <row r="35" spans="1:13">
      <c r="A35" s="9">
        <v>132</v>
      </c>
      <c r="B35" s="28">
        <v>6.01</v>
      </c>
      <c r="C35" s="28">
        <v>9.39</v>
      </c>
      <c r="D35" s="68">
        <v>5.13</v>
      </c>
      <c r="H35" s="2"/>
      <c r="I35" s="2"/>
      <c r="K35" s="2"/>
      <c r="L35" s="2"/>
      <c r="M35" s="2"/>
    </row>
    <row r="36" spans="1:13">
      <c r="A36" s="9">
        <v>133</v>
      </c>
      <c r="B36" s="28">
        <v>6.01</v>
      </c>
      <c r="C36" s="28">
        <v>9.39</v>
      </c>
      <c r="D36" s="68">
        <v>5.13</v>
      </c>
      <c r="H36" s="2"/>
      <c r="I36" s="2"/>
      <c r="K36" s="2"/>
      <c r="L36" s="2"/>
      <c r="M36" s="2"/>
    </row>
    <row r="37" spans="1:13">
      <c r="A37" s="9">
        <v>134</v>
      </c>
      <c r="B37" s="28">
        <v>6.01</v>
      </c>
      <c r="C37" s="28">
        <v>9.39</v>
      </c>
      <c r="D37" s="68">
        <v>5.13</v>
      </c>
      <c r="H37" s="2"/>
      <c r="I37" s="2"/>
      <c r="K37" s="2"/>
      <c r="L37" s="2"/>
      <c r="M37" s="2"/>
    </row>
    <row r="38" spans="1:13">
      <c r="A38" s="9">
        <v>135</v>
      </c>
      <c r="B38" s="28">
        <v>6.01</v>
      </c>
      <c r="C38" s="28">
        <v>9.39</v>
      </c>
      <c r="D38" s="68">
        <v>5.13</v>
      </c>
      <c r="H38" s="2"/>
      <c r="I38" s="2"/>
      <c r="K38" s="2"/>
      <c r="L38" s="2"/>
      <c r="M38" s="2"/>
    </row>
    <row r="39" spans="1:13">
      <c r="A39" s="9">
        <v>136</v>
      </c>
      <c r="B39" s="28">
        <v>6.01</v>
      </c>
      <c r="C39" s="28">
        <v>9.39</v>
      </c>
      <c r="D39" s="68">
        <v>5.13</v>
      </c>
      <c r="H39" s="2"/>
      <c r="I39" s="2"/>
      <c r="K39" s="2"/>
      <c r="L39" s="2"/>
      <c r="M39" s="2"/>
    </row>
    <row r="40" spans="1:13">
      <c r="A40" s="9">
        <v>137</v>
      </c>
      <c r="B40" s="28">
        <v>6.01</v>
      </c>
      <c r="C40" s="28">
        <v>9.39</v>
      </c>
      <c r="D40" s="68">
        <v>5.13</v>
      </c>
      <c r="H40" s="2"/>
      <c r="I40" s="2"/>
      <c r="K40" s="2"/>
      <c r="L40" s="2"/>
      <c r="M40" s="2"/>
    </row>
    <row r="41" spans="1:13" ht="15.75" thickBot="1">
      <c r="A41" s="18">
        <v>138</v>
      </c>
      <c r="B41" s="69">
        <v>6.01</v>
      </c>
      <c r="C41" s="69">
        <v>9.39</v>
      </c>
      <c r="D41" s="70">
        <v>5.13</v>
      </c>
      <c r="H41" s="2"/>
      <c r="I41" s="2"/>
      <c r="K41" s="2"/>
      <c r="L41" s="2"/>
      <c r="M41" s="2"/>
    </row>
    <row r="42" spans="1:13">
      <c r="A42" s="57"/>
      <c r="B42" s="64"/>
      <c r="C42" s="6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sqref="A1:I41"/>
    </sheetView>
  </sheetViews>
  <sheetFormatPr defaultRowHeight="15"/>
  <cols>
    <col min="5" max="5" width="9.85546875" customWidth="1"/>
  </cols>
  <sheetData>
    <row r="1" spans="1:9">
      <c r="A1" s="24" t="s">
        <v>61</v>
      </c>
      <c r="B1" s="25"/>
      <c r="C1" s="26"/>
      <c r="D1" s="26"/>
    </row>
    <row r="2" spans="1:9">
      <c r="A2" s="5"/>
      <c r="B2" s="75" t="s">
        <v>28</v>
      </c>
      <c r="C2" s="75" t="s">
        <v>29</v>
      </c>
      <c r="D2" s="75" t="s">
        <v>30</v>
      </c>
      <c r="F2" s="1" t="s">
        <v>56</v>
      </c>
      <c r="G2" s="1" t="s">
        <v>57</v>
      </c>
      <c r="H2" s="1"/>
      <c r="I2" s="1"/>
    </row>
    <row r="3" spans="1:9">
      <c r="A3" s="3">
        <v>101</v>
      </c>
      <c r="B3" s="5" t="s">
        <v>36</v>
      </c>
      <c r="C3" s="5" t="s">
        <v>36</v>
      </c>
      <c r="D3" s="5" t="s">
        <v>36</v>
      </c>
      <c r="F3" s="1" t="s">
        <v>55</v>
      </c>
      <c r="G3" s="1" t="s">
        <v>58</v>
      </c>
      <c r="H3" s="1"/>
      <c r="I3" s="1"/>
    </row>
    <row r="4" spans="1:9">
      <c r="A4" s="3">
        <v>102</v>
      </c>
      <c r="B4" s="5" t="s">
        <v>36</v>
      </c>
      <c r="C4" s="5" t="s">
        <v>36</v>
      </c>
      <c r="D4" s="5" t="s">
        <v>36</v>
      </c>
      <c r="F4" s="1" t="s">
        <v>59</v>
      </c>
      <c r="G4" s="1" t="s">
        <v>60</v>
      </c>
      <c r="H4" s="1"/>
      <c r="I4" s="1"/>
    </row>
    <row r="5" spans="1:9">
      <c r="A5" s="3">
        <v>103</v>
      </c>
      <c r="B5" s="5" t="s">
        <v>36</v>
      </c>
      <c r="C5" s="5" t="s">
        <v>36</v>
      </c>
      <c r="D5" s="5" t="s">
        <v>36</v>
      </c>
    </row>
    <row r="6" spans="1:9">
      <c r="A6" s="3">
        <v>104</v>
      </c>
      <c r="B6" s="5" t="s">
        <v>55</v>
      </c>
      <c r="C6" s="5" t="s">
        <v>55</v>
      </c>
      <c r="D6" s="5" t="s">
        <v>55</v>
      </c>
      <c r="F6" s="79" t="s">
        <v>68</v>
      </c>
      <c r="G6" s="80" t="s">
        <v>69</v>
      </c>
    </row>
    <row r="7" spans="1:9">
      <c r="A7" s="3">
        <v>105</v>
      </c>
      <c r="B7" s="5" t="s">
        <v>55</v>
      </c>
      <c r="C7" s="5" t="s">
        <v>55</v>
      </c>
      <c r="D7" s="5" t="s">
        <v>55</v>
      </c>
    </row>
    <row r="8" spans="1:9">
      <c r="A8" s="3">
        <v>106</v>
      </c>
      <c r="B8" s="5" t="s">
        <v>55</v>
      </c>
      <c r="C8" s="5" t="s">
        <v>37</v>
      </c>
      <c r="D8" s="5" t="s">
        <v>55</v>
      </c>
    </row>
    <row r="9" spans="1:9">
      <c r="A9" s="3">
        <v>107</v>
      </c>
      <c r="B9" s="5" t="s">
        <v>37</v>
      </c>
      <c r="C9" s="5" t="s">
        <v>55</v>
      </c>
      <c r="D9" s="5" t="s">
        <v>55</v>
      </c>
    </row>
    <row r="10" spans="1:9">
      <c r="A10" s="3">
        <v>108</v>
      </c>
      <c r="B10" s="5" t="s">
        <v>55</v>
      </c>
      <c r="C10" s="5" t="s">
        <v>55</v>
      </c>
      <c r="D10" s="5" t="s">
        <v>55</v>
      </c>
    </row>
    <row r="11" spans="1:9">
      <c r="A11" s="3">
        <v>109</v>
      </c>
      <c r="B11" s="5" t="s">
        <v>55</v>
      </c>
      <c r="C11" s="5" t="s">
        <v>55</v>
      </c>
      <c r="D11" s="5" t="s">
        <v>55</v>
      </c>
    </row>
    <row r="12" spans="1:9">
      <c r="A12" s="3">
        <v>110</v>
      </c>
      <c r="B12" s="5" t="s">
        <v>36</v>
      </c>
      <c r="C12" s="5" t="s">
        <v>36</v>
      </c>
      <c r="D12" s="5" t="s">
        <v>36</v>
      </c>
    </row>
    <row r="13" spans="1:9">
      <c r="A13" s="3">
        <v>111</v>
      </c>
      <c r="B13" s="5" t="s">
        <v>55</v>
      </c>
      <c r="C13" s="5" t="s">
        <v>55</v>
      </c>
      <c r="D13" s="5" t="s">
        <v>55</v>
      </c>
    </row>
    <row r="14" spans="1:9">
      <c r="A14" s="3">
        <v>112</v>
      </c>
      <c r="B14" s="5" t="s">
        <v>55</v>
      </c>
      <c r="C14" s="5" t="s">
        <v>37</v>
      </c>
      <c r="D14" s="5" t="s">
        <v>55</v>
      </c>
    </row>
    <row r="15" spans="1:9">
      <c r="A15" s="3">
        <v>113</v>
      </c>
      <c r="B15" s="5" t="s">
        <v>55</v>
      </c>
      <c r="C15" s="5" t="s">
        <v>55</v>
      </c>
      <c r="D15" s="5" t="s">
        <v>55</v>
      </c>
    </row>
    <row r="16" spans="1:9">
      <c r="A16" s="3">
        <v>114</v>
      </c>
      <c r="B16" s="5" t="s">
        <v>55</v>
      </c>
      <c r="C16" s="5" t="s">
        <v>55</v>
      </c>
      <c r="D16" s="5" t="s">
        <v>55</v>
      </c>
    </row>
    <row r="17" spans="1:4">
      <c r="A17" s="3">
        <v>115</v>
      </c>
      <c r="B17" s="5" t="s">
        <v>55</v>
      </c>
      <c r="C17" s="5" t="s">
        <v>55</v>
      </c>
      <c r="D17" s="5" t="s">
        <v>55</v>
      </c>
    </row>
    <row r="18" spans="1:4">
      <c r="A18" s="3">
        <v>116</v>
      </c>
      <c r="B18" s="5" t="s">
        <v>55</v>
      </c>
      <c r="C18" s="5" t="s">
        <v>55</v>
      </c>
      <c r="D18" s="5" t="s">
        <v>55</v>
      </c>
    </row>
    <row r="19" spans="1:4">
      <c r="A19" s="3">
        <v>117</v>
      </c>
      <c r="B19" s="5" t="s">
        <v>55</v>
      </c>
      <c r="C19" s="5" t="s">
        <v>55</v>
      </c>
      <c r="D19" s="5" t="s">
        <v>55</v>
      </c>
    </row>
    <row r="20" spans="1:4">
      <c r="A20" s="3">
        <v>118</v>
      </c>
      <c r="B20" s="5" t="s">
        <v>55</v>
      </c>
      <c r="C20" s="5" t="s">
        <v>55</v>
      </c>
      <c r="D20" s="5" t="s">
        <v>55</v>
      </c>
    </row>
    <row r="21" spans="1:4">
      <c r="A21" s="3">
        <v>119</v>
      </c>
      <c r="B21" s="5" t="s">
        <v>55</v>
      </c>
      <c r="C21" s="5" t="s">
        <v>55</v>
      </c>
      <c r="D21" s="5" t="s">
        <v>55</v>
      </c>
    </row>
    <row r="22" spans="1:4">
      <c r="A22" s="3">
        <v>120</v>
      </c>
      <c r="B22" s="5" t="s">
        <v>55</v>
      </c>
      <c r="C22" s="5" t="s">
        <v>55</v>
      </c>
      <c r="D22" s="5" t="s">
        <v>55</v>
      </c>
    </row>
    <row r="23" spans="1:4">
      <c r="A23" s="3">
        <v>121</v>
      </c>
      <c r="B23" s="5" t="s">
        <v>55</v>
      </c>
      <c r="C23" s="5" t="s">
        <v>55</v>
      </c>
      <c r="D23" s="5" t="s">
        <v>55</v>
      </c>
    </row>
    <row r="24" spans="1:4">
      <c r="A24" s="3">
        <v>122</v>
      </c>
      <c r="B24" s="5" t="s">
        <v>37</v>
      </c>
      <c r="C24" s="5" t="s">
        <v>55</v>
      </c>
      <c r="D24" s="5" t="s">
        <v>55</v>
      </c>
    </row>
    <row r="25" spans="1:4">
      <c r="A25" s="3">
        <v>123</v>
      </c>
      <c r="B25" s="5" t="s">
        <v>55</v>
      </c>
      <c r="C25" s="5" t="s">
        <v>55</v>
      </c>
      <c r="D25" s="5" t="s">
        <v>37</v>
      </c>
    </row>
    <row r="26" spans="1:4">
      <c r="A26" s="3">
        <v>124</v>
      </c>
      <c r="B26" s="5" t="s">
        <v>55</v>
      </c>
      <c r="C26" s="5" t="s">
        <v>55</v>
      </c>
      <c r="D26" s="5" t="s">
        <v>37</v>
      </c>
    </row>
    <row r="27" spans="1:4">
      <c r="A27" s="3">
        <v>125</v>
      </c>
      <c r="B27" s="5" t="s">
        <v>55</v>
      </c>
      <c r="C27" s="5" t="s">
        <v>55</v>
      </c>
      <c r="D27" s="5" t="s">
        <v>37</v>
      </c>
    </row>
    <row r="28" spans="1:4">
      <c r="A28" s="3">
        <v>126</v>
      </c>
      <c r="B28" s="5" t="s">
        <v>55</v>
      </c>
      <c r="C28" s="5" t="s">
        <v>55</v>
      </c>
      <c r="D28" s="5" t="s">
        <v>55</v>
      </c>
    </row>
    <row r="29" spans="1:4">
      <c r="A29" s="3">
        <v>127</v>
      </c>
      <c r="B29" s="5" t="s">
        <v>55</v>
      </c>
      <c r="C29" s="5" t="s">
        <v>55</v>
      </c>
      <c r="D29" s="5" t="s">
        <v>55</v>
      </c>
    </row>
    <row r="30" spans="1:4">
      <c r="A30" s="3">
        <v>128</v>
      </c>
      <c r="B30" s="5" t="s">
        <v>55</v>
      </c>
      <c r="C30" s="5" t="s">
        <v>55</v>
      </c>
      <c r="D30" s="5" t="s">
        <v>55</v>
      </c>
    </row>
    <row r="31" spans="1:4">
      <c r="A31" s="3">
        <v>129</v>
      </c>
      <c r="B31" s="5" t="s">
        <v>36</v>
      </c>
      <c r="C31" s="5" t="s">
        <v>36</v>
      </c>
      <c r="D31" s="5" t="s">
        <v>36</v>
      </c>
    </row>
    <row r="32" spans="1:4">
      <c r="A32" s="3">
        <v>130</v>
      </c>
      <c r="B32" s="5" t="s">
        <v>36</v>
      </c>
      <c r="C32" s="5" t="s">
        <v>36</v>
      </c>
      <c r="D32" s="5" t="s">
        <v>36</v>
      </c>
    </row>
    <row r="33" spans="1:4">
      <c r="A33" s="3">
        <v>131</v>
      </c>
      <c r="B33" s="5" t="s">
        <v>36</v>
      </c>
      <c r="C33" s="5" t="s">
        <v>36</v>
      </c>
      <c r="D33" s="5" t="s">
        <v>36</v>
      </c>
    </row>
    <row r="34" spans="1:4">
      <c r="A34" s="3">
        <v>132</v>
      </c>
      <c r="B34" s="5" t="s">
        <v>36</v>
      </c>
      <c r="C34" s="5" t="s">
        <v>36</v>
      </c>
      <c r="D34" s="5" t="s">
        <v>36</v>
      </c>
    </row>
    <row r="35" spans="1:4">
      <c r="A35" s="3">
        <v>133</v>
      </c>
      <c r="B35" s="5" t="s">
        <v>36</v>
      </c>
      <c r="C35" s="5" t="s">
        <v>36</v>
      </c>
      <c r="D35" s="5" t="s">
        <v>36</v>
      </c>
    </row>
    <row r="36" spans="1:4">
      <c r="A36" s="3">
        <v>134</v>
      </c>
      <c r="B36" s="5" t="s">
        <v>36</v>
      </c>
      <c r="C36" s="5" t="s">
        <v>36</v>
      </c>
      <c r="D36" s="5" t="s">
        <v>36</v>
      </c>
    </row>
    <row r="37" spans="1:4">
      <c r="A37" s="3">
        <v>135</v>
      </c>
      <c r="B37" s="5" t="s">
        <v>36</v>
      </c>
      <c r="C37" s="5" t="s">
        <v>36</v>
      </c>
      <c r="D37" s="5" t="s">
        <v>36</v>
      </c>
    </row>
    <row r="38" spans="1:4">
      <c r="A38" s="3">
        <v>136</v>
      </c>
      <c r="B38" s="5" t="s">
        <v>36</v>
      </c>
      <c r="C38" s="5" t="s">
        <v>36</v>
      </c>
      <c r="D38" s="5" t="s">
        <v>36</v>
      </c>
    </row>
    <row r="39" spans="1:4">
      <c r="A39" s="3">
        <v>137</v>
      </c>
      <c r="B39" s="5" t="s">
        <v>36</v>
      </c>
      <c r="C39" s="5" t="s">
        <v>36</v>
      </c>
      <c r="D39" s="5" t="s">
        <v>36</v>
      </c>
    </row>
    <row r="40" spans="1:4">
      <c r="A40" s="3">
        <v>138</v>
      </c>
      <c r="B40" s="5" t="s">
        <v>36</v>
      </c>
      <c r="C40" s="5" t="s">
        <v>36</v>
      </c>
      <c r="D40" s="5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84"/>
  <sheetViews>
    <sheetView workbookViewId="0">
      <selection activeCell="G3" sqref="G3"/>
    </sheetView>
  </sheetViews>
  <sheetFormatPr defaultRowHeight="15"/>
  <cols>
    <col min="1" max="2" width="12.7109375" bestFit="1" customWidth="1"/>
    <col min="7" max="7" width="46.85546875" bestFit="1" customWidth="1"/>
    <col min="8" max="8" width="15.28515625" bestFit="1" customWidth="1"/>
    <col min="11" max="12" width="12.7109375" bestFit="1" customWidth="1"/>
  </cols>
  <sheetData>
    <row r="1" spans="1:15" ht="15.75" thickBot="1">
      <c r="A1" s="137" t="s">
        <v>82</v>
      </c>
      <c r="B1" s="138"/>
      <c r="C1" s="138"/>
      <c r="D1" s="138"/>
      <c r="E1" s="139"/>
      <c r="K1" s="137" t="s">
        <v>83</v>
      </c>
      <c r="L1" s="138"/>
      <c r="M1" s="138"/>
      <c r="N1" s="138"/>
      <c r="O1" s="139"/>
    </row>
    <row r="2" spans="1:15" ht="15.75" thickBot="1">
      <c r="C2" s="134" t="s">
        <v>27</v>
      </c>
      <c r="D2" s="134"/>
      <c r="E2" s="134"/>
      <c r="M2" s="134" t="s">
        <v>27</v>
      </c>
      <c r="N2" s="134"/>
      <c r="O2" s="134"/>
    </row>
    <row r="3" spans="1:15">
      <c r="A3" s="7" t="s">
        <v>0</v>
      </c>
      <c r="B3" s="8" t="s">
        <v>26</v>
      </c>
      <c r="C3" s="21" t="s">
        <v>28</v>
      </c>
      <c r="D3" s="21" t="s">
        <v>29</v>
      </c>
      <c r="E3" s="22" t="s">
        <v>30</v>
      </c>
      <c r="K3" s="7" t="s">
        <v>0</v>
      </c>
      <c r="L3" s="8" t="s">
        <v>26</v>
      </c>
      <c r="M3" s="21" t="s">
        <v>28</v>
      </c>
      <c r="N3" s="21" t="s">
        <v>29</v>
      </c>
      <c r="O3" s="22" t="s">
        <v>30</v>
      </c>
    </row>
    <row r="4" spans="1:15">
      <c r="A4" s="9">
        <v>101</v>
      </c>
      <c r="B4" s="5" t="s">
        <v>1</v>
      </c>
      <c r="C4" s="6"/>
      <c r="D4" s="6">
        <v>3.5360000000000005</v>
      </c>
      <c r="E4" s="10"/>
      <c r="K4" s="9">
        <v>101</v>
      </c>
      <c r="L4" s="5" t="s">
        <v>1</v>
      </c>
      <c r="M4" s="6">
        <f>'Costs &amp; Constraints (Back-end)'!AJ4</f>
        <v>3.5360000000000005</v>
      </c>
      <c r="N4" s="6">
        <f>'Costs &amp; Constraints (Back-end)'!AK4</f>
        <v>0</v>
      </c>
      <c r="O4" s="10">
        <f>'Costs &amp; Constraints (Back-end)'!AL4</f>
        <v>0</v>
      </c>
    </row>
    <row r="5" spans="1:15">
      <c r="A5" s="11"/>
      <c r="B5" s="5" t="s">
        <v>3</v>
      </c>
      <c r="C5" s="6"/>
      <c r="D5" s="6">
        <v>3.9960000000000004</v>
      </c>
      <c r="E5" s="10"/>
      <c r="K5" s="11"/>
      <c r="L5" s="5" t="s">
        <v>3</v>
      </c>
      <c r="M5" s="6">
        <f>'Costs &amp; Constraints (Back-end)'!AJ5</f>
        <v>3.9960000000000004</v>
      </c>
      <c r="N5" s="6">
        <f>'Costs &amp; Constraints (Back-end)'!AK5</f>
        <v>0</v>
      </c>
      <c r="O5" s="10">
        <f>'Costs &amp; Constraints (Back-end)'!AL5</f>
        <v>0</v>
      </c>
    </row>
    <row r="6" spans="1:15" ht="15.75" thickBot="1">
      <c r="A6" s="11"/>
      <c r="B6" s="5" t="s">
        <v>5</v>
      </c>
      <c r="C6" s="6"/>
      <c r="D6" s="6">
        <v>1.224</v>
      </c>
      <c r="E6" s="10"/>
      <c r="K6" s="11"/>
      <c r="L6" s="5" t="s">
        <v>5</v>
      </c>
      <c r="M6" s="6">
        <f>'Costs &amp; Constraints (Back-end)'!AJ6</f>
        <v>0</v>
      </c>
      <c r="N6" s="6">
        <f>'Costs &amp; Constraints (Back-end)'!AK6</f>
        <v>0</v>
      </c>
      <c r="O6" s="10">
        <f>'Costs &amp; Constraints (Back-end)'!AL6</f>
        <v>1.224</v>
      </c>
    </row>
    <row r="7" spans="1:15">
      <c r="A7" s="11"/>
      <c r="B7" s="5" t="s">
        <v>7</v>
      </c>
      <c r="C7" s="6"/>
      <c r="D7" s="6">
        <v>1.9769999999999999</v>
      </c>
      <c r="E7" s="10"/>
      <c r="G7" s="135" t="s">
        <v>82</v>
      </c>
      <c r="H7" s="136"/>
      <c r="K7" s="11"/>
      <c r="L7" s="5" t="s">
        <v>7</v>
      </c>
      <c r="M7" s="6">
        <f>'Costs &amp; Constraints (Back-end)'!AJ7</f>
        <v>1.9769999999999999</v>
      </c>
      <c r="N7" s="6">
        <f>'Costs &amp; Constraints (Back-end)'!AK7</f>
        <v>0</v>
      </c>
      <c r="O7" s="10">
        <f>'Costs &amp; Constraints (Back-end)'!AL7</f>
        <v>0</v>
      </c>
    </row>
    <row r="8" spans="1:15" ht="15.75" thickBot="1">
      <c r="A8" s="11"/>
      <c r="B8" s="5" t="s">
        <v>9</v>
      </c>
      <c r="C8" s="6"/>
      <c r="D8" s="6">
        <v>1.8239999999999998</v>
      </c>
      <c r="E8" s="10"/>
      <c r="G8" s="86" t="s">
        <v>98</v>
      </c>
      <c r="H8" s="87">
        <f>'Costs &amp; Constraints (Back-end)'!L5</f>
        <v>5874487.7831339566</v>
      </c>
      <c r="K8" s="11"/>
      <c r="L8" s="5" t="s">
        <v>9</v>
      </c>
      <c r="M8" s="6">
        <f>'Costs &amp; Constraints (Back-end)'!AJ8</f>
        <v>0</v>
      </c>
      <c r="N8" s="6">
        <f>'Costs &amp; Constraints (Back-end)'!AK8</f>
        <v>0</v>
      </c>
      <c r="O8" s="10">
        <f>'Costs &amp; Constraints (Back-end)'!AL8</f>
        <v>1.8239999999999998</v>
      </c>
    </row>
    <row r="9" spans="1:15" ht="15.75" thickBot="1">
      <c r="A9" s="11"/>
      <c r="B9" s="5" t="s">
        <v>13</v>
      </c>
      <c r="C9" s="6"/>
      <c r="D9" s="6">
        <v>3.0249999999999999</v>
      </c>
      <c r="E9" s="10"/>
      <c r="K9" s="11"/>
      <c r="L9" s="5" t="s">
        <v>13</v>
      </c>
      <c r="M9" s="6">
        <f>'Costs &amp; Constraints (Back-end)'!AJ9</f>
        <v>3.0249999999999999</v>
      </c>
      <c r="N9" s="6">
        <f>'Costs &amp; Constraints (Back-end)'!AK9</f>
        <v>0</v>
      </c>
      <c r="O9" s="10">
        <f>'Costs &amp; Constraints (Back-end)'!AL9</f>
        <v>0</v>
      </c>
    </row>
    <row r="10" spans="1:15">
      <c r="A10" s="11"/>
      <c r="B10" s="5" t="s">
        <v>15</v>
      </c>
      <c r="C10" s="6"/>
      <c r="D10" s="6">
        <v>6.7869999999999999</v>
      </c>
      <c r="E10" s="10"/>
      <c r="G10" s="135" t="s">
        <v>108</v>
      </c>
      <c r="H10" s="136"/>
      <c r="K10" s="11"/>
      <c r="L10" s="5" t="s">
        <v>15</v>
      </c>
      <c r="M10" s="6">
        <f>'Costs &amp; Constraints (Back-end)'!AJ10</f>
        <v>6.7869999999999999</v>
      </c>
      <c r="N10" s="6">
        <f>'Costs &amp; Constraints (Back-end)'!AK10</f>
        <v>0</v>
      </c>
      <c r="O10" s="10">
        <f>'Costs &amp; Constraints (Back-end)'!AL10</f>
        <v>0</v>
      </c>
    </row>
    <row r="11" spans="1:15" ht="15.75" thickBot="1">
      <c r="A11" s="11"/>
      <c r="B11" s="5" t="s">
        <v>17</v>
      </c>
      <c r="C11" s="6"/>
      <c r="D11" s="6">
        <v>2.3639999999999999</v>
      </c>
      <c r="E11" s="10"/>
      <c r="G11" s="91" t="s">
        <v>99</v>
      </c>
      <c r="H11" s="87">
        <f>'Costs &amp; Constraints (Back-end)'!L8</f>
        <v>5788703.193715564</v>
      </c>
      <c r="K11" s="11"/>
      <c r="L11" s="5" t="s">
        <v>17</v>
      </c>
      <c r="M11" s="6">
        <f>'Costs &amp; Constraints (Back-end)'!AJ11</f>
        <v>2.3639999999999999</v>
      </c>
      <c r="N11" s="6">
        <f>'Costs &amp; Constraints (Back-end)'!AK11</f>
        <v>0</v>
      </c>
      <c r="O11" s="10">
        <f>'Costs &amp; Constraints (Back-end)'!AL11</f>
        <v>0</v>
      </c>
    </row>
    <row r="12" spans="1:15" ht="15.75" thickBot="1">
      <c r="A12" s="11"/>
      <c r="B12" s="5" t="s">
        <v>2</v>
      </c>
      <c r="C12" s="6"/>
      <c r="D12" s="6">
        <v>0.309</v>
      </c>
      <c r="E12" s="10"/>
      <c r="K12" s="11"/>
      <c r="L12" s="5" t="s">
        <v>2</v>
      </c>
      <c r="M12" s="6">
        <f>'Costs &amp; Constraints (Back-end)'!AJ12</f>
        <v>0.309</v>
      </c>
      <c r="N12" s="6">
        <f>'Costs &amp; Constraints (Back-end)'!AK12</f>
        <v>0</v>
      </c>
      <c r="O12" s="10">
        <f>'Costs &amp; Constraints (Back-end)'!AL12</f>
        <v>0</v>
      </c>
    </row>
    <row r="13" spans="1:15" ht="15.75" thickBot="1">
      <c r="A13" s="11"/>
      <c r="B13" s="5" t="s">
        <v>4</v>
      </c>
      <c r="C13" s="6"/>
      <c r="D13" s="6">
        <v>3.1030000000000006</v>
      </c>
      <c r="E13" s="10"/>
      <c r="G13" s="99" t="s">
        <v>94</v>
      </c>
      <c r="H13" s="133">
        <f>H8-H11</f>
        <v>85784.589418392628</v>
      </c>
      <c r="K13" s="11"/>
      <c r="L13" s="5" t="s">
        <v>4</v>
      </c>
      <c r="M13" s="6">
        <f>'Costs &amp; Constraints (Back-end)'!AJ13</f>
        <v>3.1030000000000006</v>
      </c>
      <c r="N13" s="6">
        <f>'Costs &amp; Constraints (Back-end)'!AK13</f>
        <v>0</v>
      </c>
      <c r="O13" s="10">
        <f>'Costs &amp; Constraints (Back-end)'!AL13</f>
        <v>0</v>
      </c>
    </row>
    <row r="14" spans="1:15" ht="15.75" thickBot="1">
      <c r="A14" s="11"/>
      <c r="B14" s="5" t="s">
        <v>6</v>
      </c>
      <c r="C14" s="6"/>
      <c r="D14" s="6">
        <v>0.40500000000000003</v>
      </c>
      <c r="E14" s="10"/>
      <c r="K14" s="11"/>
      <c r="L14" s="5" t="s">
        <v>6</v>
      </c>
      <c r="M14" s="6">
        <f>'Costs &amp; Constraints (Back-end)'!AJ14</f>
        <v>0.40500000000000003</v>
      </c>
      <c r="N14" s="6">
        <f>'Costs &amp; Constraints (Back-end)'!AK14</f>
        <v>0</v>
      </c>
      <c r="O14" s="10">
        <f>'Costs &amp; Constraints (Back-end)'!AL14</f>
        <v>0</v>
      </c>
    </row>
    <row r="15" spans="1:15" ht="15.75" thickBot="1">
      <c r="A15" s="11"/>
      <c r="B15" s="5" t="s">
        <v>8</v>
      </c>
      <c r="C15" s="6"/>
      <c r="D15" s="6">
        <v>1.4159999999999999</v>
      </c>
      <c r="E15" s="10"/>
      <c r="H15" s="122" t="s">
        <v>103</v>
      </c>
      <c r="K15" s="11"/>
      <c r="L15" s="5" t="s">
        <v>8</v>
      </c>
      <c r="M15" s="6">
        <f>'Costs &amp; Constraints (Back-end)'!AJ15</f>
        <v>1.4159999999999999</v>
      </c>
      <c r="N15" s="6">
        <f>'Costs &amp; Constraints (Back-end)'!AK15</f>
        <v>0</v>
      </c>
      <c r="O15" s="10">
        <f>'Costs &amp; Constraints (Back-end)'!AL15</f>
        <v>0</v>
      </c>
    </row>
    <row r="16" spans="1:15">
      <c r="A16" s="11"/>
      <c r="B16" s="5" t="s">
        <v>10</v>
      </c>
      <c r="C16" s="6"/>
      <c r="D16" s="6">
        <v>0.19500000000000001</v>
      </c>
      <c r="E16" s="10"/>
      <c r="G16" s="129" t="s">
        <v>104</v>
      </c>
      <c r="H16" s="127">
        <f>SUM('Conversion Cost'!B15:D15)-SUM(C484:E484)</f>
        <v>4135.2935012989474</v>
      </c>
      <c r="K16" s="11"/>
      <c r="L16" s="5" t="s">
        <v>10</v>
      </c>
      <c r="M16" s="6">
        <f>'Costs &amp; Constraints (Back-end)'!AJ16</f>
        <v>0.19500000000000001</v>
      </c>
      <c r="N16" s="6">
        <f>'Costs &amp; Constraints (Back-end)'!AK16</f>
        <v>0</v>
      </c>
      <c r="O16" s="10">
        <f>'Costs &amp; Constraints (Back-end)'!AL16</f>
        <v>0</v>
      </c>
    </row>
    <row r="17" spans="1:15" ht="15.75" thickBot="1">
      <c r="A17" s="9">
        <f>A4+1</f>
        <v>102</v>
      </c>
      <c r="B17" s="5" t="s">
        <v>1</v>
      </c>
      <c r="C17" s="6"/>
      <c r="D17" s="6">
        <v>0.45999999999999996</v>
      </c>
      <c r="E17" s="10"/>
      <c r="G17" s="130" t="s">
        <v>105</v>
      </c>
      <c r="H17" s="128">
        <f>SUM('Conversion Cost'!B15:D15)-SUM('Optimized Production Plan'!M484:O484)</f>
        <v>4135.2935012989474</v>
      </c>
      <c r="K17" s="9">
        <f>K4+1</f>
        <v>102</v>
      </c>
      <c r="L17" s="5" t="s">
        <v>1</v>
      </c>
      <c r="M17" s="6">
        <f>'Costs &amp; Constraints (Back-end)'!AJ17</f>
        <v>0.45999999999999996</v>
      </c>
      <c r="N17" s="6">
        <f>'Costs &amp; Constraints (Back-end)'!AK17</f>
        <v>0</v>
      </c>
      <c r="O17" s="10">
        <f>'Costs &amp; Constraints (Back-end)'!AL17</f>
        <v>0</v>
      </c>
    </row>
    <row r="18" spans="1:15" ht="15.75" thickBot="1">
      <c r="A18" s="11"/>
      <c r="B18" s="5" t="s">
        <v>3</v>
      </c>
      <c r="C18" s="6"/>
      <c r="D18" s="6">
        <v>2.3750000000000004</v>
      </c>
      <c r="E18" s="10">
        <v>0.82956999999999992</v>
      </c>
      <c r="G18" s="131" t="s">
        <v>107</v>
      </c>
      <c r="H18" s="132">
        <f>(H17-H16)</f>
        <v>0</v>
      </c>
      <c r="K18" s="11"/>
      <c r="L18" s="5" t="s">
        <v>3</v>
      </c>
      <c r="M18" s="6">
        <f>'Costs &amp; Constraints (Back-end)'!AJ18</f>
        <v>3.2045700000000004</v>
      </c>
      <c r="N18" s="6">
        <f>'Costs &amp; Constraints (Back-end)'!AK18</f>
        <v>0</v>
      </c>
      <c r="O18" s="10">
        <f>'Costs &amp; Constraints (Back-end)'!AL18</f>
        <v>0</v>
      </c>
    </row>
    <row r="19" spans="1:15">
      <c r="A19" s="11"/>
      <c r="B19" s="5" t="s">
        <v>5</v>
      </c>
      <c r="C19" s="6"/>
      <c r="D19" s="6">
        <v>1.6779999999999997</v>
      </c>
      <c r="E19" s="10">
        <v>0.4521</v>
      </c>
      <c r="K19" s="11"/>
      <c r="L19" s="5" t="s">
        <v>5</v>
      </c>
      <c r="M19" s="6">
        <f>'Costs &amp; Constraints (Back-end)'!AJ19</f>
        <v>2.1300999999999997</v>
      </c>
      <c r="N19" s="6">
        <f>'Costs &amp; Constraints (Back-end)'!AK19</f>
        <v>0</v>
      </c>
      <c r="O19" s="10">
        <f>'Costs &amp; Constraints (Back-end)'!AL19</f>
        <v>0</v>
      </c>
    </row>
    <row r="20" spans="1:15">
      <c r="A20" s="11"/>
      <c r="B20" s="5" t="s">
        <v>7</v>
      </c>
      <c r="C20" s="6"/>
      <c r="D20" s="6">
        <v>7.1420000000000012</v>
      </c>
      <c r="E20" s="10">
        <v>1.7685119999999999</v>
      </c>
      <c r="K20" s="11"/>
      <c r="L20" s="5" t="s">
        <v>7</v>
      </c>
      <c r="M20" s="6">
        <f>'Costs &amp; Constraints (Back-end)'!AJ20</f>
        <v>8.9105120000000007</v>
      </c>
      <c r="N20" s="6">
        <f>'Costs &amp; Constraints (Back-end)'!AK20</f>
        <v>0</v>
      </c>
      <c r="O20" s="10">
        <f>'Costs &amp; Constraints (Back-end)'!AL20</f>
        <v>0</v>
      </c>
    </row>
    <row r="21" spans="1:15">
      <c r="A21" s="11"/>
      <c r="B21" s="5" t="s">
        <v>9</v>
      </c>
      <c r="C21" s="6"/>
      <c r="D21" s="6">
        <v>20.868999999999996</v>
      </c>
      <c r="E21" s="10">
        <v>1.0271999999999999</v>
      </c>
      <c r="K21" s="11"/>
      <c r="L21" s="5" t="s">
        <v>9</v>
      </c>
      <c r="M21" s="6">
        <f>'Costs &amp; Constraints (Back-end)'!AJ21</f>
        <v>21.896199999999997</v>
      </c>
      <c r="N21" s="6">
        <f>'Costs &amp; Constraints (Back-end)'!AK21</f>
        <v>0</v>
      </c>
      <c r="O21" s="10">
        <f>'Costs &amp; Constraints (Back-end)'!AL21</f>
        <v>0</v>
      </c>
    </row>
    <row r="22" spans="1:15">
      <c r="A22" s="11"/>
      <c r="B22" s="5" t="s">
        <v>13</v>
      </c>
      <c r="C22" s="6"/>
      <c r="D22" s="6">
        <v>48.264999999999993</v>
      </c>
      <c r="E22" s="10"/>
      <c r="K22" s="11"/>
      <c r="L22" s="5" t="s">
        <v>13</v>
      </c>
      <c r="M22" s="6">
        <f>'Costs &amp; Constraints (Back-end)'!AJ22</f>
        <v>48.264999999999993</v>
      </c>
      <c r="N22" s="6">
        <f>'Costs &amp; Constraints (Back-end)'!AK22</f>
        <v>0</v>
      </c>
      <c r="O22" s="10">
        <f>'Costs &amp; Constraints (Back-end)'!AL22</f>
        <v>0</v>
      </c>
    </row>
    <row r="23" spans="1:15">
      <c r="A23" s="11"/>
      <c r="B23" s="5" t="s">
        <v>15</v>
      </c>
      <c r="C23" s="6"/>
      <c r="D23" s="6">
        <v>75.956000000000003</v>
      </c>
      <c r="E23" s="10">
        <v>3.4944000000000002</v>
      </c>
      <c r="K23" s="11"/>
      <c r="L23" s="5" t="s">
        <v>15</v>
      </c>
      <c r="M23" s="6">
        <f>'Costs &amp; Constraints (Back-end)'!AJ23</f>
        <v>79.450400000000002</v>
      </c>
      <c r="N23" s="6">
        <f>'Costs &amp; Constraints (Back-end)'!AK23</f>
        <v>0</v>
      </c>
      <c r="O23" s="10">
        <f>'Costs &amp; Constraints (Back-end)'!AL23</f>
        <v>0</v>
      </c>
    </row>
    <row r="24" spans="1:15">
      <c r="A24" s="11"/>
      <c r="B24" s="5" t="s">
        <v>17</v>
      </c>
      <c r="C24" s="6"/>
      <c r="D24" s="6">
        <v>52.645999999999994</v>
      </c>
      <c r="E24" s="10"/>
      <c r="K24" s="11"/>
      <c r="L24" s="5" t="s">
        <v>17</v>
      </c>
      <c r="M24" s="6">
        <f>'Costs &amp; Constraints (Back-end)'!AJ24</f>
        <v>52.645999999999994</v>
      </c>
      <c r="N24" s="6">
        <f>'Costs &amp; Constraints (Back-end)'!AK24</f>
        <v>0</v>
      </c>
      <c r="O24" s="10">
        <f>'Costs &amp; Constraints (Back-end)'!AL24</f>
        <v>0</v>
      </c>
    </row>
    <row r="25" spans="1:15">
      <c r="A25" s="11"/>
      <c r="B25" s="5" t="s">
        <v>2</v>
      </c>
      <c r="C25" s="6"/>
      <c r="D25" s="6">
        <v>48.005999999999986</v>
      </c>
      <c r="E25" s="10">
        <v>0.49009999999999998</v>
      </c>
      <c r="K25" s="11"/>
      <c r="L25" s="5" t="s">
        <v>2</v>
      </c>
      <c r="M25" s="6">
        <f>'Costs &amp; Constraints (Back-end)'!AJ25</f>
        <v>48.496099999999984</v>
      </c>
      <c r="N25" s="6">
        <f>'Costs &amp; Constraints (Back-end)'!AK25</f>
        <v>0</v>
      </c>
      <c r="O25" s="10">
        <f>'Costs &amp; Constraints (Back-end)'!AL25</f>
        <v>0</v>
      </c>
    </row>
    <row r="26" spans="1:15">
      <c r="A26" s="11"/>
      <c r="B26" s="5" t="s">
        <v>4</v>
      </c>
      <c r="C26" s="6"/>
      <c r="D26" s="6">
        <v>81.381000000000029</v>
      </c>
      <c r="E26" s="10">
        <v>4.4785950000000003</v>
      </c>
      <c r="K26" s="11"/>
      <c r="L26" s="5" t="s">
        <v>4</v>
      </c>
      <c r="M26" s="6">
        <f>'Costs &amp; Constraints (Back-end)'!AJ26</f>
        <v>85.859595000000027</v>
      </c>
      <c r="N26" s="6">
        <f>'Costs &amp; Constraints (Back-end)'!AK26</f>
        <v>0</v>
      </c>
      <c r="O26" s="10">
        <f>'Costs &amp; Constraints (Back-end)'!AL26</f>
        <v>0</v>
      </c>
    </row>
    <row r="27" spans="1:15">
      <c r="A27" s="11"/>
      <c r="B27" s="5" t="s">
        <v>6</v>
      </c>
      <c r="C27" s="6"/>
      <c r="D27" s="6">
        <v>19.722000000000001</v>
      </c>
      <c r="E27" s="10">
        <v>0.98640000000000005</v>
      </c>
      <c r="K27" s="11"/>
      <c r="L27" s="5" t="s">
        <v>6</v>
      </c>
      <c r="M27" s="6">
        <f>'Costs &amp; Constraints (Back-end)'!AJ27</f>
        <v>20.708400000000001</v>
      </c>
      <c r="N27" s="6">
        <f>'Costs &amp; Constraints (Back-end)'!AK27</f>
        <v>0</v>
      </c>
      <c r="O27" s="10">
        <f>'Costs &amp; Constraints (Back-end)'!AL27</f>
        <v>0</v>
      </c>
    </row>
    <row r="28" spans="1:15">
      <c r="A28" s="11"/>
      <c r="B28" s="5" t="s">
        <v>8</v>
      </c>
      <c r="C28" s="6"/>
      <c r="D28" s="6">
        <v>60.779999999999987</v>
      </c>
      <c r="E28" s="10">
        <v>3.28416</v>
      </c>
      <c r="K28" s="11"/>
      <c r="L28" s="5" t="s">
        <v>8</v>
      </c>
      <c r="M28" s="6">
        <f>'Costs &amp; Constraints (Back-end)'!AJ28</f>
        <v>64.064159999999987</v>
      </c>
      <c r="N28" s="6">
        <f>'Costs &amp; Constraints (Back-end)'!AK28</f>
        <v>0</v>
      </c>
      <c r="O28" s="10">
        <f>'Costs &amp; Constraints (Back-end)'!AL28</f>
        <v>0</v>
      </c>
    </row>
    <row r="29" spans="1:15">
      <c r="A29" s="11"/>
      <c r="B29" s="5" t="s">
        <v>10</v>
      </c>
      <c r="C29" s="6"/>
      <c r="D29" s="6">
        <v>11.458999999999998</v>
      </c>
      <c r="E29" s="10">
        <v>1.07</v>
      </c>
      <c r="K29" s="11"/>
      <c r="L29" s="5" t="s">
        <v>10</v>
      </c>
      <c r="M29" s="6">
        <f>'Costs &amp; Constraints (Back-end)'!AJ29</f>
        <v>12.528999999999998</v>
      </c>
      <c r="N29" s="6">
        <f>'Costs &amp; Constraints (Back-end)'!AK29</f>
        <v>0</v>
      </c>
      <c r="O29" s="10">
        <f>'Costs &amp; Constraints (Back-end)'!AL29</f>
        <v>0</v>
      </c>
    </row>
    <row r="30" spans="1:15">
      <c r="A30" s="9">
        <v>103</v>
      </c>
      <c r="B30" s="5" t="s">
        <v>3</v>
      </c>
      <c r="C30" s="6"/>
      <c r="D30" s="6"/>
      <c r="E30" s="10">
        <v>0.54978000000000005</v>
      </c>
      <c r="K30" s="9">
        <v>103</v>
      </c>
      <c r="L30" s="5" t="s">
        <v>3</v>
      </c>
      <c r="M30" s="6">
        <f>'Costs &amp; Constraints (Back-end)'!AJ30</f>
        <v>0.54978000000000005</v>
      </c>
      <c r="N30" s="6">
        <f>'Costs &amp; Constraints (Back-end)'!AK30</f>
        <v>0</v>
      </c>
      <c r="O30" s="10">
        <f>'Costs &amp; Constraints (Back-end)'!AL30</f>
        <v>0</v>
      </c>
    </row>
    <row r="31" spans="1:15">
      <c r="A31" s="11"/>
      <c r="B31" s="5" t="s">
        <v>7</v>
      </c>
      <c r="C31" s="6"/>
      <c r="D31" s="6"/>
      <c r="E31" s="10">
        <v>7.2129320000000003</v>
      </c>
      <c r="K31" s="11"/>
      <c r="L31" s="5" t="s">
        <v>7</v>
      </c>
      <c r="M31" s="6">
        <f>'Costs &amp; Constraints (Back-end)'!AJ31</f>
        <v>7.2129320000000003</v>
      </c>
      <c r="N31" s="6">
        <f>'Costs &amp; Constraints (Back-end)'!AK31</f>
        <v>0</v>
      </c>
      <c r="O31" s="10">
        <f>'Costs &amp; Constraints (Back-end)'!AL31</f>
        <v>0</v>
      </c>
    </row>
    <row r="32" spans="1:15">
      <c r="A32" s="11"/>
      <c r="B32" s="5" t="s">
        <v>9</v>
      </c>
      <c r="C32" s="6"/>
      <c r="D32" s="6"/>
      <c r="E32" s="10">
        <v>4.6725000000000003</v>
      </c>
      <c r="K32" s="11"/>
      <c r="L32" s="5" t="s">
        <v>9</v>
      </c>
      <c r="M32" s="6">
        <f>'Costs &amp; Constraints (Back-end)'!AJ32</f>
        <v>4.6725000000000003</v>
      </c>
      <c r="N32" s="6">
        <f>'Costs &amp; Constraints (Back-end)'!AK32</f>
        <v>0</v>
      </c>
      <c r="O32" s="10">
        <f>'Costs &amp; Constraints (Back-end)'!AL32</f>
        <v>0</v>
      </c>
    </row>
    <row r="33" spans="1:15">
      <c r="A33" s="11"/>
      <c r="B33" s="5" t="s">
        <v>13</v>
      </c>
      <c r="C33" s="6"/>
      <c r="D33" s="6"/>
      <c r="E33" s="10">
        <v>26.308800000000005</v>
      </c>
      <c r="K33" s="11"/>
      <c r="L33" s="5" t="s">
        <v>13</v>
      </c>
      <c r="M33" s="6">
        <f>'Costs &amp; Constraints (Back-end)'!AJ33</f>
        <v>26.308800000000005</v>
      </c>
      <c r="N33" s="6">
        <f>'Costs &amp; Constraints (Back-end)'!AK33</f>
        <v>0</v>
      </c>
      <c r="O33" s="10">
        <f>'Costs &amp; Constraints (Back-end)'!AL33</f>
        <v>0</v>
      </c>
    </row>
    <row r="34" spans="1:15">
      <c r="A34" s="11"/>
      <c r="B34" s="5" t="s">
        <v>15</v>
      </c>
      <c r="C34" s="6"/>
      <c r="D34" s="6"/>
      <c r="E34" s="10">
        <v>64.60527399999998</v>
      </c>
      <c r="K34" s="11"/>
      <c r="L34" s="5" t="s">
        <v>15</v>
      </c>
      <c r="M34" s="6">
        <f>'Costs &amp; Constraints (Back-end)'!AJ34</f>
        <v>64.60527399999998</v>
      </c>
      <c r="N34" s="6">
        <f>'Costs &amp; Constraints (Back-end)'!AK34</f>
        <v>0</v>
      </c>
      <c r="O34" s="10">
        <f>'Costs &amp; Constraints (Back-end)'!AL34</f>
        <v>0</v>
      </c>
    </row>
    <row r="35" spans="1:15">
      <c r="A35" s="11"/>
      <c r="B35" s="5" t="s">
        <v>17</v>
      </c>
      <c r="C35" s="6"/>
      <c r="D35" s="6"/>
      <c r="E35" s="10">
        <v>29.975759999999994</v>
      </c>
      <c r="K35" s="11"/>
      <c r="L35" s="5" t="s">
        <v>17</v>
      </c>
      <c r="M35" s="6">
        <f>'Costs &amp; Constraints (Back-end)'!AJ35</f>
        <v>29.975759999999994</v>
      </c>
      <c r="N35" s="6">
        <f>'Costs &amp; Constraints (Back-end)'!AK35</f>
        <v>0</v>
      </c>
      <c r="O35" s="10">
        <f>'Costs &amp; Constraints (Back-end)'!AL35</f>
        <v>0</v>
      </c>
    </row>
    <row r="36" spans="1:15">
      <c r="A36" s="11"/>
      <c r="B36" s="5" t="s">
        <v>2</v>
      </c>
      <c r="C36" s="6"/>
      <c r="D36" s="6"/>
      <c r="E36" s="10">
        <v>3.3155199999999998</v>
      </c>
      <c r="K36" s="11"/>
      <c r="L36" s="5" t="s">
        <v>2</v>
      </c>
      <c r="M36" s="6">
        <f>'Costs &amp; Constraints (Back-end)'!AJ36</f>
        <v>3.3155199999999998</v>
      </c>
      <c r="N36" s="6">
        <f>'Costs &amp; Constraints (Back-end)'!AK36</f>
        <v>0</v>
      </c>
      <c r="O36" s="10">
        <f>'Costs &amp; Constraints (Back-end)'!AL36</f>
        <v>0</v>
      </c>
    </row>
    <row r="37" spans="1:15">
      <c r="A37" s="11"/>
      <c r="B37" s="5" t="s">
        <v>4</v>
      </c>
      <c r="C37" s="6"/>
      <c r="D37" s="6"/>
      <c r="E37" s="10">
        <v>47.710845000000006</v>
      </c>
      <c r="K37" s="11"/>
      <c r="L37" s="5" t="s">
        <v>4</v>
      </c>
      <c r="M37" s="6">
        <f>'Costs &amp; Constraints (Back-end)'!AJ37</f>
        <v>47.710845000000006</v>
      </c>
      <c r="N37" s="6">
        <f>'Costs &amp; Constraints (Back-end)'!AK37</f>
        <v>0</v>
      </c>
      <c r="O37" s="10">
        <f>'Costs &amp; Constraints (Back-end)'!AL37</f>
        <v>0</v>
      </c>
    </row>
    <row r="38" spans="1:15">
      <c r="A38" s="11"/>
      <c r="B38" s="5" t="s">
        <v>6</v>
      </c>
      <c r="C38" s="6"/>
      <c r="D38" s="6"/>
      <c r="E38" s="10">
        <v>0.74802000000000002</v>
      </c>
      <c r="K38" s="11"/>
      <c r="L38" s="5" t="s">
        <v>6</v>
      </c>
      <c r="M38" s="6">
        <f>'Costs &amp; Constraints (Back-end)'!AJ38</f>
        <v>0.74802000000000002</v>
      </c>
      <c r="N38" s="6">
        <f>'Costs &amp; Constraints (Back-end)'!AK38</f>
        <v>0</v>
      </c>
      <c r="O38" s="10">
        <f>'Costs &amp; Constraints (Back-end)'!AL38</f>
        <v>0</v>
      </c>
    </row>
    <row r="39" spans="1:15">
      <c r="A39" s="11"/>
      <c r="B39" s="5" t="s">
        <v>8</v>
      </c>
      <c r="C39" s="6"/>
      <c r="D39" s="6"/>
      <c r="E39" s="10">
        <v>7.0577500000000004</v>
      </c>
      <c r="K39" s="11"/>
      <c r="L39" s="5" t="s">
        <v>8</v>
      </c>
      <c r="M39" s="6">
        <f>'Costs &amp; Constraints (Back-end)'!AJ39</f>
        <v>7.0577500000000004</v>
      </c>
      <c r="N39" s="6">
        <f>'Costs &amp; Constraints (Back-end)'!AK39</f>
        <v>0</v>
      </c>
      <c r="O39" s="10">
        <f>'Costs &amp; Constraints (Back-end)'!AL39</f>
        <v>0</v>
      </c>
    </row>
    <row r="40" spans="1:15">
      <c r="A40" s="11"/>
      <c r="B40" s="5" t="s">
        <v>14</v>
      </c>
      <c r="C40" s="6"/>
      <c r="D40" s="6"/>
      <c r="E40" s="10">
        <v>0.89640000000000009</v>
      </c>
      <c r="K40" s="11"/>
      <c r="L40" s="5" t="s">
        <v>14</v>
      </c>
      <c r="M40" s="6">
        <f>'Costs &amp; Constraints (Back-end)'!AJ40</f>
        <v>0.89640000000000009</v>
      </c>
      <c r="N40" s="6">
        <f>'Costs &amp; Constraints (Back-end)'!AK40</f>
        <v>0</v>
      </c>
      <c r="O40" s="10">
        <f>'Costs &amp; Constraints (Back-end)'!AL40</f>
        <v>0</v>
      </c>
    </row>
    <row r="41" spans="1:15">
      <c r="A41" s="9">
        <v>104</v>
      </c>
      <c r="B41" s="5" t="s">
        <v>3</v>
      </c>
      <c r="C41" s="6"/>
      <c r="D41" s="6"/>
      <c r="E41" s="10">
        <v>0.84279999999999999</v>
      </c>
      <c r="K41" s="9">
        <v>104</v>
      </c>
      <c r="L41" s="5" t="s">
        <v>3</v>
      </c>
      <c r="M41" s="6">
        <f>'Costs &amp; Constraints (Back-end)'!AJ41</f>
        <v>0.84279999999999999</v>
      </c>
      <c r="N41" s="6">
        <f>'Costs &amp; Constraints (Back-end)'!AK41</f>
        <v>0</v>
      </c>
      <c r="O41" s="10">
        <f>'Costs &amp; Constraints (Back-end)'!AL41</f>
        <v>0</v>
      </c>
    </row>
    <row r="42" spans="1:15">
      <c r="A42" s="11"/>
      <c r="B42" s="5" t="s">
        <v>5</v>
      </c>
      <c r="C42" s="6"/>
      <c r="D42" s="6"/>
      <c r="E42" s="10">
        <v>1.23895</v>
      </c>
      <c r="K42" s="11"/>
      <c r="L42" s="5" t="s">
        <v>5</v>
      </c>
      <c r="M42" s="6">
        <f>'Costs &amp; Constraints (Back-end)'!AJ42</f>
        <v>1.23895</v>
      </c>
      <c r="N42" s="6">
        <f>'Costs &amp; Constraints (Back-end)'!AK42</f>
        <v>0</v>
      </c>
      <c r="O42" s="10">
        <f>'Costs &amp; Constraints (Back-end)'!AL42</f>
        <v>0</v>
      </c>
    </row>
    <row r="43" spans="1:15">
      <c r="A43" s="11"/>
      <c r="B43" s="5" t="s">
        <v>7</v>
      </c>
      <c r="C43" s="6">
        <v>1.8573586520316798</v>
      </c>
      <c r="D43" s="6"/>
      <c r="E43" s="10">
        <v>0.73</v>
      </c>
      <c r="K43" s="11"/>
      <c r="L43" s="5" t="s">
        <v>7</v>
      </c>
      <c r="M43" s="6">
        <f>'Costs &amp; Constraints (Back-end)'!AJ43</f>
        <v>2.5873586520316798</v>
      </c>
      <c r="N43" s="6">
        <f>'Costs &amp; Constraints (Back-end)'!AK43</f>
        <v>0</v>
      </c>
      <c r="O43" s="10">
        <f>'Costs &amp; Constraints (Back-end)'!AL43</f>
        <v>0</v>
      </c>
    </row>
    <row r="44" spans="1:15">
      <c r="A44" s="11"/>
      <c r="B44" s="5" t="s">
        <v>9</v>
      </c>
      <c r="C44" s="6">
        <v>0.8132003045442644</v>
      </c>
      <c r="D44" s="6"/>
      <c r="E44" s="10"/>
      <c r="K44" s="11"/>
      <c r="L44" s="5" t="s">
        <v>9</v>
      </c>
      <c r="M44" s="6">
        <f>'Costs &amp; Constraints (Back-end)'!AJ44</f>
        <v>0.8132003045442644</v>
      </c>
      <c r="N44" s="6">
        <f>'Costs &amp; Constraints (Back-end)'!AK44</f>
        <v>0</v>
      </c>
      <c r="O44" s="10">
        <f>'Costs &amp; Constraints (Back-end)'!AL44</f>
        <v>0</v>
      </c>
    </row>
    <row r="45" spans="1:15">
      <c r="A45" s="11"/>
      <c r="B45" s="5" t="s">
        <v>13</v>
      </c>
      <c r="C45" s="6"/>
      <c r="D45" s="6"/>
      <c r="E45" s="10">
        <v>0.65010000000000001</v>
      </c>
      <c r="K45" s="11"/>
      <c r="L45" s="5" t="s">
        <v>13</v>
      </c>
      <c r="M45" s="6">
        <f>'Costs &amp; Constraints (Back-end)'!AJ45</f>
        <v>0.65010000000000001</v>
      </c>
      <c r="N45" s="6">
        <f>'Costs &amp; Constraints (Back-end)'!AK45</f>
        <v>0</v>
      </c>
      <c r="O45" s="10">
        <f>'Costs &amp; Constraints (Back-end)'!AL45</f>
        <v>0</v>
      </c>
    </row>
    <row r="46" spans="1:15">
      <c r="A46" s="11"/>
      <c r="B46" s="5" t="s">
        <v>17</v>
      </c>
      <c r="C46" s="6">
        <v>1.32</v>
      </c>
      <c r="D46" s="6"/>
      <c r="E46" s="10"/>
      <c r="K46" s="11"/>
      <c r="L46" s="5" t="s">
        <v>17</v>
      </c>
      <c r="M46" s="6">
        <f>'Costs &amp; Constraints (Back-end)'!AJ46</f>
        <v>1.32</v>
      </c>
      <c r="N46" s="6">
        <f>'Costs &amp; Constraints (Back-end)'!AK46</f>
        <v>0</v>
      </c>
      <c r="O46" s="10">
        <f>'Costs &amp; Constraints (Back-end)'!AL46</f>
        <v>0</v>
      </c>
    </row>
    <row r="47" spans="1:15">
      <c r="A47" s="11"/>
      <c r="B47" s="5" t="s">
        <v>2</v>
      </c>
      <c r="C47" s="6">
        <v>8.5578536679147099</v>
      </c>
      <c r="D47" s="6">
        <v>1.1859999999999999</v>
      </c>
      <c r="E47" s="10">
        <v>14.6755</v>
      </c>
      <c r="K47" s="11"/>
      <c r="L47" s="5" t="s">
        <v>2</v>
      </c>
      <c r="M47" s="6">
        <f>'Costs &amp; Constraints (Back-end)'!AJ47</f>
        <v>24.419353667914709</v>
      </c>
      <c r="N47" s="6">
        <f>'Costs &amp; Constraints (Back-end)'!AK47</f>
        <v>0</v>
      </c>
      <c r="O47" s="10">
        <f>'Costs &amp; Constraints (Back-end)'!AL47</f>
        <v>0</v>
      </c>
    </row>
    <row r="48" spans="1:15">
      <c r="A48" s="11"/>
      <c r="B48" s="5" t="s">
        <v>4</v>
      </c>
      <c r="C48" s="6">
        <v>10.302159487580809</v>
      </c>
      <c r="D48" s="6"/>
      <c r="E48" s="10">
        <v>9.5922499999999999</v>
      </c>
      <c r="K48" s="11"/>
      <c r="L48" s="5" t="s">
        <v>4</v>
      </c>
      <c r="M48" s="6">
        <f>'Costs &amp; Constraints (Back-end)'!AJ48</f>
        <v>0</v>
      </c>
      <c r="N48" s="6">
        <f>'Costs &amp; Constraints (Back-end)'!AK48</f>
        <v>19.894409487580809</v>
      </c>
      <c r="O48" s="10">
        <f>'Costs &amp; Constraints (Back-end)'!AL48</f>
        <v>0</v>
      </c>
    </row>
    <row r="49" spans="1:15">
      <c r="A49" s="11"/>
      <c r="B49" s="5" t="s">
        <v>6</v>
      </c>
      <c r="C49" s="6">
        <v>3.8648101298912723</v>
      </c>
      <c r="D49" s="6"/>
      <c r="E49" s="10">
        <v>4.0187999999999997</v>
      </c>
      <c r="K49" s="11"/>
      <c r="L49" s="5" t="s">
        <v>6</v>
      </c>
      <c r="M49" s="6">
        <f>'Costs &amp; Constraints (Back-end)'!AJ49</f>
        <v>7.883610129891272</v>
      </c>
      <c r="N49" s="6">
        <f>'Costs &amp; Constraints (Back-end)'!AK49</f>
        <v>0</v>
      </c>
      <c r="O49" s="10">
        <f>'Costs &amp; Constraints (Back-end)'!AL49</f>
        <v>0</v>
      </c>
    </row>
    <row r="50" spans="1:15">
      <c r="A50" s="11"/>
      <c r="B50" s="5" t="s">
        <v>8</v>
      </c>
      <c r="C50" s="6">
        <v>11.33502606901763</v>
      </c>
      <c r="D50" s="6"/>
      <c r="E50" s="10">
        <v>0.26112000000000002</v>
      </c>
      <c r="K50" s="11"/>
      <c r="L50" s="5" t="s">
        <v>8</v>
      </c>
      <c r="M50" s="6">
        <f>'Costs &amp; Constraints (Back-end)'!AJ50</f>
        <v>11.59614606901763</v>
      </c>
      <c r="N50" s="6">
        <f>'Costs &amp; Constraints (Back-end)'!AK50</f>
        <v>0</v>
      </c>
      <c r="O50" s="10">
        <f>'Costs &amp; Constraints (Back-end)'!AL50</f>
        <v>0</v>
      </c>
    </row>
    <row r="51" spans="1:15">
      <c r="A51" s="11"/>
      <c r="B51" s="5" t="s">
        <v>10</v>
      </c>
      <c r="C51" s="6">
        <v>4.3676730269708273</v>
      </c>
      <c r="D51" s="6">
        <v>0.55200000000000005</v>
      </c>
      <c r="E51" s="10">
        <v>1.7665999999999999</v>
      </c>
      <c r="K51" s="11"/>
      <c r="L51" s="5" t="s">
        <v>10</v>
      </c>
      <c r="M51" s="6">
        <f>'Costs &amp; Constraints (Back-end)'!AJ51</f>
        <v>6.6862730269708273</v>
      </c>
      <c r="N51" s="6">
        <f>'Costs &amp; Constraints (Back-end)'!AK51</f>
        <v>0</v>
      </c>
      <c r="O51" s="10">
        <f>'Costs &amp; Constraints (Back-end)'!AL51</f>
        <v>0</v>
      </c>
    </row>
    <row r="52" spans="1:15">
      <c r="A52" s="11"/>
      <c r="B52" s="5" t="s">
        <v>11</v>
      </c>
      <c r="C52" s="6">
        <v>1.3232208194610997</v>
      </c>
      <c r="D52" s="6"/>
      <c r="E52" s="10"/>
      <c r="K52" s="11"/>
      <c r="L52" s="5" t="s">
        <v>11</v>
      </c>
      <c r="M52" s="6">
        <f>'Costs &amp; Constraints (Back-end)'!AJ52</f>
        <v>1.3232208194610997</v>
      </c>
      <c r="N52" s="6">
        <f>'Costs &amp; Constraints (Back-end)'!AK52</f>
        <v>0</v>
      </c>
      <c r="O52" s="10">
        <f>'Costs &amp; Constraints (Back-end)'!AL52</f>
        <v>0</v>
      </c>
    </row>
    <row r="53" spans="1:15">
      <c r="A53" s="11"/>
      <c r="B53" s="5" t="s">
        <v>14</v>
      </c>
      <c r="C53" s="6">
        <v>1.2924779189709623</v>
      </c>
      <c r="D53" s="6"/>
      <c r="E53" s="10"/>
      <c r="K53" s="11"/>
      <c r="L53" s="5" t="s">
        <v>14</v>
      </c>
      <c r="M53" s="6">
        <f>'Costs &amp; Constraints (Back-end)'!AJ53</f>
        <v>1.2924779189709623</v>
      </c>
      <c r="N53" s="6">
        <f>'Costs &amp; Constraints (Back-end)'!AK53</f>
        <v>0</v>
      </c>
      <c r="O53" s="10">
        <f>'Costs &amp; Constraints (Back-end)'!AL53</f>
        <v>0</v>
      </c>
    </row>
    <row r="54" spans="1:15">
      <c r="A54" s="9">
        <v>105</v>
      </c>
      <c r="B54" s="5" t="s">
        <v>3</v>
      </c>
      <c r="C54" s="6"/>
      <c r="D54" s="6">
        <v>2.4119999999999999</v>
      </c>
      <c r="E54" s="10"/>
      <c r="K54" s="9">
        <v>105</v>
      </c>
      <c r="L54" s="5" t="s">
        <v>3</v>
      </c>
      <c r="M54" s="6">
        <f>'Costs &amp; Constraints (Back-end)'!AJ54</f>
        <v>2.4119999999999999</v>
      </c>
      <c r="N54" s="6">
        <f>'Costs &amp; Constraints (Back-end)'!AK54</f>
        <v>0</v>
      </c>
      <c r="O54" s="10">
        <f>'Costs &amp; Constraints (Back-end)'!AL54</f>
        <v>0</v>
      </c>
    </row>
    <row r="55" spans="1:15">
      <c r="A55" s="11"/>
      <c r="B55" s="5" t="s">
        <v>5</v>
      </c>
      <c r="C55" s="6"/>
      <c r="D55" s="6">
        <v>2.8129999999999997</v>
      </c>
      <c r="E55" s="10"/>
      <c r="K55" s="11"/>
      <c r="L55" s="5" t="s">
        <v>5</v>
      </c>
      <c r="M55" s="6">
        <f>'Costs &amp; Constraints (Back-end)'!AJ55</f>
        <v>2.8129999999999997</v>
      </c>
      <c r="N55" s="6">
        <f>'Costs &amp; Constraints (Back-end)'!AK55</f>
        <v>0</v>
      </c>
      <c r="O55" s="10">
        <f>'Costs &amp; Constraints (Back-end)'!AL55</f>
        <v>0</v>
      </c>
    </row>
    <row r="56" spans="1:15">
      <c r="A56" s="11"/>
      <c r="B56" s="5" t="s">
        <v>7</v>
      </c>
      <c r="C56" s="6"/>
      <c r="D56" s="6">
        <v>0.88200000000000001</v>
      </c>
      <c r="E56" s="10"/>
      <c r="K56" s="11"/>
      <c r="L56" s="5" t="s">
        <v>7</v>
      </c>
      <c r="M56" s="6">
        <f>'Costs &amp; Constraints (Back-end)'!AJ56</f>
        <v>0.88200000000000001</v>
      </c>
      <c r="N56" s="6">
        <f>'Costs &amp; Constraints (Back-end)'!AK56</f>
        <v>0</v>
      </c>
      <c r="O56" s="10">
        <f>'Costs &amp; Constraints (Back-end)'!AL56</f>
        <v>0</v>
      </c>
    </row>
    <row r="57" spans="1:15">
      <c r="A57" s="11"/>
      <c r="B57" s="5" t="s">
        <v>9</v>
      </c>
      <c r="C57" s="6"/>
      <c r="D57" s="6">
        <v>0.8899999999999999</v>
      </c>
      <c r="E57" s="10"/>
      <c r="K57" s="11"/>
      <c r="L57" s="5" t="s">
        <v>9</v>
      </c>
      <c r="M57" s="6">
        <f>'Costs &amp; Constraints (Back-end)'!AJ57</f>
        <v>0.8899999999999999</v>
      </c>
      <c r="N57" s="6">
        <f>'Costs &amp; Constraints (Back-end)'!AK57</f>
        <v>0</v>
      </c>
      <c r="O57" s="10">
        <f>'Costs &amp; Constraints (Back-end)'!AL57</f>
        <v>0</v>
      </c>
    </row>
    <row r="58" spans="1:15">
      <c r="A58" s="11"/>
      <c r="B58" s="5" t="s">
        <v>12</v>
      </c>
      <c r="C58" s="6"/>
      <c r="D58" s="6">
        <v>0.88500000000000001</v>
      </c>
      <c r="E58" s="10"/>
      <c r="K58" s="11"/>
      <c r="L58" s="5" t="s">
        <v>12</v>
      </c>
      <c r="M58" s="6">
        <f>'Costs &amp; Constraints (Back-end)'!AJ58</f>
        <v>0.88500000000000001</v>
      </c>
      <c r="N58" s="6">
        <f>'Costs &amp; Constraints (Back-end)'!AK58</f>
        <v>0</v>
      </c>
      <c r="O58" s="10">
        <f>'Costs &amp; Constraints (Back-end)'!AL58</f>
        <v>0</v>
      </c>
    </row>
    <row r="59" spans="1:15">
      <c r="A59" s="11"/>
      <c r="B59" s="5" t="s">
        <v>13</v>
      </c>
      <c r="C59" s="6"/>
      <c r="D59" s="6">
        <v>2.27</v>
      </c>
      <c r="E59" s="10"/>
      <c r="K59" s="11"/>
      <c r="L59" s="5" t="s">
        <v>13</v>
      </c>
      <c r="M59" s="6">
        <f>'Costs &amp; Constraints (Back-end)'!AJ59</f>
        <v>2.27</v>
      </c>
      <c r="N59" s="6">
        <f>'Costs &amp; Constraints (Back-end)'!AK59</f>
        <v>0</v>
      </c>
      <c r="O59" s="10">
        <f>'Costs &amp; Constraints (Back-end)'!AL59</f>
        <v>0</v>
      </c>
    </row>
    <row r="60" spans="1:15">
      <c r="A60" s="11"/>
      <c r="B60" s="5" t="s">
        <v>15</v>
      </c>
      <c r="C60" s="6"/>
      <c r="D60" s="6">
        <v>4.5140000000000002</v>
      </c>
      <c r="E60" s="10"/>
      <c r="K60" s="11"/>
      <c r="L60" s="5" t="s">
        <v>15</v>
      </c>
      <c r="M60" s="6">
        <f>'Costs &amp; Constraints (Back-end)'!AJ60</f>
        <v>4.5140000000000002</v>
      </c>
      <c r="N60" s="6">
        <f>'Costs &amp; Constraints (Back-end)'!AK60</f>
        <v>0</v>
      </c>
      <c r="O60" s="10">
        <f>'Costs &amp; Constraints (Back-end)'!AL60</f>
        <v>0</v>
      </c>
    </row>
    <row r="61" spans="1:15">
      <c r="A61" s="11"/>
      <c r="B61" s="5" t="s">
        <v>17</v>
      </c>
      <c r="C61" s="6"/>
      <c r="D61" s="6">
        <v>6.5</v>
      </c>
      <c r="E61" s="10"/>
      <c r="K61" s="11"/>
      <c r="L61" s="5" t="s">
        <v>17</v>
      </c>
      <c r="M61" s="6">
        <f>'Costs &amp; Constraints (Back-end)'!AJ61</f>
        <v>6.5</v>
      </c>
      <c r="N61" s="6">
        <f>'Costs &amp; Constraints (Back-end)'!AK61</f>
        <v>0</v>
      </c>
      <c r="O61" s="10">
        <f>'Costs &amp; Constraints (Back-end)'!AL61</f>
        <v>0</v>
      </c>
    </row>
    <row r="62" spans="1:15">
      <c r="A62" s="11"/>
      <c r="B62" s="5" t="s">
        <v>2</v>
      </c>
      <c r="C62" s="6"/>
      <c r="D62" s="6">
        <v>10.248000000000001</v>
      </c>
      <c r="E62" s="10"/>
      <c r="K62" s="11"/>
      <c r="L62" s="5" t="s">
        <v>2</v>
      </c>
      <c r="M62" s="6">
        <f>'Costs &amp; Constraints (Back-end)'!AJ62</f>
        <v>10.248000000000001</v>
      </c>
      <c r="N62" s="6">
        <f>'Costs &amp; Constraints (Back-end)'!AK62</f>
        <v>0</v>
      </c>
      <c r="O62" s="10">
        <f>'Costs &amp; Constraints (Back-end)'!AL62</f>
        <v>0</v>
      </c>
    </row>
    <row r="63" spans="1:15">
      <c r="A63" s="11"/>
      <c r="B63" s="5" t="s">
        <v>4</v>
      </c>
      <c r="C63" s="6"/>
      <c r="D63" s="6">
        <v>5.88</v>
      </c>
      <c r="E63" s="10"/>
      <c r="K63" s="11"/>
      <c r="L63" s="5" t="s">
        <v>4</v>
      </c>
      <c r="M63" s="6">
        <f>'Costs &amp; Constraints (Back-end)'!AJ63</f>
        <v>0</v>
      </c>
      <c r="N63" s="6">
        <f>'Costs &amp; Constraints (Back-end)'!AK63</f>
        <v>5.88</v>
      </c>
      <c r="O63" s="10">
        <f>'Costs &amp; Constraints (Back-end)'!AL63</f>
        <v>0</v>
      </c>
    </row>
    <row r="64" spans="1:15">
      <c r="A64" s="11"/>
      <c r="B64" s="5" t="s">
        <v>6</v>
      </c>
      <c r="C64" s="6"/>
      <c r="D64" s="6">
        <v>3.9260000000000002</v>
      </c>
      <c r="E64" s="10"/>
      <c r="K64" s="11"/>
      <c r="L64" s="5" t="s">
        <v>6</v>
      </c>
      <c r="M64" s="6">
        <f>'Costs &amp; Constraints (Back-end)'!AJ64</f>
        <v>3.9260000000000002</v>
      </c>
      <c r="N64" s="6">
        <f>'Costs &amp; Constraints (Back-end)'!AK64</f>
        <v>0</v>
      </c>
      <c r="O64" s="10">
        <f>'Costs &amp; Constraints (Back-end)'!AL64</f>
        <v>0</v>
      </c>
    </row>
    <row r="65" spans="1:15">
      <c r="A65" s="11"/>
      <c r="B65" s="5" t="s">
        <v>8</v>
      </c>
      <c r="C65" s="6"/>
      <c r="D65" s="6">
        <v>0.73799999999999999</v>
      </c>
      <c r="E65" s="10"/>
      <c r="K65" s="11"/>
      <c r="L65" s="5" t="s">
        <v>8</v>
      </c>
      <c r="M65" s="6">
        <f>'Costs &amp; Constraints (Back-end)'!AJ65</f>
        <v>0.73799999999999999</v>
      </c>
      <c r="N65" s="6">
        <f>'Costs &amp; Constraints (Back-end)'!AK65</f>
        <v>0</v>
      </c>
      <c r="O65" s="10">
        <f>'Costs &amp; Constraints (Back-end)'!AL65</f>
        <v>0</v>
      </c>
    </row>
    <row r="66" spans="1:15">
      <c r="A66" s="11"/>
      <c r="B66" s="5" t="s">
        <v>10</v>
      </c>
      <c r="C66" s="6"/>
      <c r="D66" s="6">
        <v>3.121</v>
      </c>
      <c r="E66" s="10"/>
      <c r="K66" s="11"/>
      <c r="L66" s="5" t="s">
        <v>10</v>
      </c>
      <c r="M66" s="6">
        <f>'Costs &amp; Constraints (Back-end)'!AJ66</f>
        <v>3.121</v>
      </c>
      <c r="N66" s="6">
        <f>'Costs &amp; Constraints (Back-end)'!AK66</f>
        <v>0</v>
      </c>
      <c r="O66" s="10">
        <f>'Costs &amp; Constraints (Back-end)'!AL66</f>
        <v>0</v>
      </c>
    </row>
    <row r="67" spans="1:15">
      <c r="A67" s="9">
        <v>106</v>
      </c>
      <c r="B67" s="5" t="s">
        <v>1</v>
      </c>
      <c r="C67" s="6">
        <v>3.3018867924528301E-2</v>
      </c>
      <c r="D67" s="6"/>
      <c r="E67" s="10"/>
      <c r="K67" s="9">
        <v>106</v>
      </c>
      <c r="L67" s="5" t="s">
        <v>1</v>
      </c>
      <c r="M67" s="6">
        <f>'Costs &amp; Constraints (Back-end)'!AJ67</f>
        <v>3.3018867924528301E-2</v>
      </c>
      <c r="N67" s="6">
        <f>'Costs &amp; Constraints (Back-end)'!AK67</f>
        <v>0</v>
      </c>
      <c r="O67" s="10">
        <f>'Costs &amp; Constraints (Back-end)'!AL67</f>
        <v>0</v>
      </c>
    </row>
    <row r="68" spans="1:15">
      <c r="A68" s="11"/>
      <c r="B68" s="5" t="s">
        <v>3</v>
      </c>
      <c r="C68" s="6">
        <v>0.43515998933080524</v>
      </c>
      <c r="D68" s="6"/>
      <c r="E68" s="10"/>
      <c r="K68" s="11"/>
      <c r="L68" s="5" t="s">
        <v>3</v>
      </c>
      <c r="M68" s="6">
        <f>'Costs &amp; Constraints (Back-end)'!AJ68</f>
        <v>0.43515998933080524</v>
      </c>
      <c r="N68" s="6">
        <f>'Costs &amp; Constraints (Back-end)'!AK68</f>
        <v>0</v>
      </c>
      <c r="O68" s="10">
        <f>'Costs &amp; Constraints (Back-end)'!AL68</f>
        <v>0</v>
      </c>
    </row>
    <row r="69" spans="1:15">
      <c r="A69" s="11"/>
      <c r="B69" s="5" t="s">
        <v>5</v>
      </c>
      <c r="C69" s="6">
        <v>0.88577284889540042</v>
      </c>
      <c r="D69" s="6"/>
      <c r="E69" s="10"/>
      <c r="K69" s="11"/>
      <c r="L69" s="5" t="s">
        <v>5</v>
      </c>
      <c r="M69" s="6">
        <f>'Costs &amp; Constraints (Back-end)'!AJ69</f>
        <v>0.88577284889540042</v>
      </c>
      <c r="N69" s="6">
        <f>'Costs &amp; Constraints (Back-end)'!AK69</f>
        <v>0</v>
      </c>
      <c r="O69" s="10">
        <f>'Costs &amp; Constraints (Back-end)'!AL69</f>
        <v>0</v>
      </c>
    </row>
    <row r="70" spans="1:15">
      <c r="A70" s="11"/>
      <c r="B70" s="5" t="s">
        <v>7</v>
      </c>
      <c r="C70" s="6">
        <v>5.016313808602054</v>
      </c>
      <c r="D70" s="6"/>
      <c r="E70" s="10"/>
      <c r="K70" s="11"/>
      <c r="L70" s="5" t="s">
        <v>7</v>
      </c>
      <c r="M70" s="6">
        <f>'Costs &amp; Constraints (Back-end)'!AJ70</f>
        <v>5.016313808602054</v>
      </c>
      <c r="N70" s="6">
        <f>'Costs &amp; Constraints (Back-end)'!AK70</f>
        <v>0</v>
      </c>
      <c r="O70" s="10">
        <f>'Costs &amp; Constraints (Back-end)'!AL70</f>
        <v>0</v>
      </c>
    </row>
    <row r="71" spans="1:15">
      <c r="A71" s="11"/>
      <c r="B71" s="5" t="s">
        <v>9</v>
      </c>
      <c r="C71" s="6">
        <v>9.399299747808735</v>
      </c>
      <c r="D71" s="6"/>
      <c r="E71" s="10"/>
      <c r="K71" s="11"/>
      <c r="L71" s="5" t="s">
        <v>9</v>
      </c>
      <c r="M71" s="6">
        <f>'Costs &amp; Constraints (Back-end)'!AJ71</f>
        <v>9.399299747808735</v>
      </c>
      <c r="N71" s="6">
        <f>'Costs &amp; Constraints (Back-end)'!AK71</f>
        <v>0</v>
      </c>
      <c r="O71" s="10">
        <f>'Costs &amp; Constraints (Back-end)'!AL71</f>
        <v>0</v>
      </c>
    </row>
    <row r="72" spans="1:15">
      <c r="A72" s="11"/>
      <c r="B72" s="5" t="s">
        <v>12</v>
      </c>
      <c r="C72" s="6">
        <v>6.7269081222867326</v>
      </c>
      <c r="D72" s="6"/>
      <c r="E72" s="10"/>
      <c r="K72" s="11"/>
      <c r="L72" s="5" t="s">
        <v>12</v>
      </c>
      <c r="M72" s="6">
        <f>'Costs &amp; Constraints (Back-end)'!AJ72</f>
        <v>6.7269081222867326</v>
      </c>
      <c r="N72" s="6">
        <f>'Costs &amp; Constraints (Back-end)'!AK72</f>
        <v>0</v>
      </c>
      <c r="O72" s="10">
        <f>'Costs &amp; Constraints (Back-end)'!AL72</f>
        <v>0</v>
      </c>
    </row>
    <row r="73" spans="1:15">
      <c r="A73" s="11"/>
      <c r="B73" s="5" t="s">
        <v>13</v>
      </c>
      <c r="C73" s="6">
        <v>49.748675624403404</v>
      </c>
      <c r="D73" s="6"/>
      <c r="E73" s="10"/>
      <c r="K73" s="11"/>
      <c r="L73" s="5" t="s">
        <v>13</v>
      </c>
      <c r="M73" s="6">
        <f>'Costs &amp; Constraints (Back-end)'!AJ73</f>
        <v>49.748675624403404</v>
      </c>
      <c r="N73" s="6">
        <f>'Costs &amp; Constraints (Back-end)'!AK73</f>
        <v>0</v>
      </c>
      <c r="O73" s="10">
        <f>'Costs &amp; Constraints (Back-end)'!AL73</f>
        <v>0</v>
      </c>
    </row>
    <row r="74" spans="1:15">
      <c r="A74" s="11"/>
      <c r="B74" s="5" t="s">
        <v>15</v>
      </c>
      <c r="C74" s="6">
        <v>88.549143112851098</v>
      </c>
      <c r="D74" s="6"/>
      <c r="E74" s="10"/>
      <c r="K74" s="11"/>
      <c r="L74" s="5" t="s">
        <v>15</v>
      </c>
      <c r="M74" s="6">
        <f>'Costs &amp; Constraints (Back-end)'!AJ74</f>
        <v>88.549143112851098</v>
      </c>
      <c r="N74" s="6">
        <f>'Costs &amp; Constraints (Back-end)'!AK74</f>
        <v>0</v>
      </c>
      <c r="O74" s="10">
        <f>'Costs &amp; Constraints (Back-end)'!AL74</f>
        <v>0</v>
      </c>
    </row>
    <row r="75" spans="1:15">
      <c r="A75" s="11"/>
      <c r="B75" s="5" t="s">
        <v>17</v>
      </c>
      <c r="C75" s="6">
        <v>3.6191411042944788</v>
      </c>
      <c r="D75" s="6"/>
      <c r="E75" s="10"/>
      <c r="K75" s="11"/>
      <c r="L75" s="5" t="s">
        <v>17</v>
      </c>
      <c r="M75" s="6">
        <f>'Costs &amp; Constraints (Back-end)'!AJ75</f>
        <v>3.6191411042944788</v>
      </c>
      <c r="N75" s="6">
        <f>'Costs &amp; Constraints (Back-end)'!AK75</f>
        <v>0</v>
      </c>
      <c r="O75" s="10">
        <f>'Costs &amp; Constraints (Back-end)'!AL75</f>
        <v>0</v>
      </c>
    </row>
    <row r="76" spans="1:15">
      <c r="A76" s="11"/>
      <c r="B76" s="5" t="s">
        <v>16</v>
      </c>
      <c r="C76" s="6">
        <v>1.494251596181646</v>
      </c>
      <c r="D76" s="6"/>
      <c r="E76" s="10"/>
      <c r="K76" s="11"/>
      <c r="L76" s="5" t="s">
        <v>16</v>
      </c>
      <c r="M76" s="6">
        <f>'Costs &amp; Constraints (Back-end)'!AJ76</f>
        <v>1.494251596181646</v>
      </c>
      <c r="N76" s="6">
        <f>'Costs &amp; Constraints (Back-end)'!AK76</f>
        <v>0</v>
      </c>
      <c r="O76" s="10">
        <f>'Costs &amp; Constraints (Back-end)'!AL76</f>
        <v>0</v>
      </c>
    </row>
    <row r="77" spans="1:15">
      <c r="A77" s="11"/>
      <c r="B77" s="5" t="s">
        <v>2</v>
      </c>
      <c r="C77" s="6">
        <v>6.5324218738474791</v>
      </c>
      <c r="D77" s="6"/>
      <c r="E77" s="10"/>
      <c r="K77" s="11"/>
      <c r="L77" s="5" t="s">
        <v>2</v>
      </c>
      <c r="M77" s="6">
        <f>'Costs &amp; Constraints (Back-end)'!AJ77</f>
        <v>6.5324218738474791</v>
      </c>
      <c r="N77" s="6">
        <f>'Costs &amp; Constraints (Back-end)'!AK77</f>
        <v>0</v>
      </c>
      <c r="O77" s="10">
        <f>'Costs &amp; Constraints (Back-end)'!AL77</f>
        <v>0</v>
      </c>
    </row>
    <row r="78" spans="1:15">
      <c r="A78" s="11"/>
      <c r="B78" s="5" t="s">
        <v>4</v>
      </c>
      <c r="C78" s="6">
        <v>9.8048937706058386</v>
      </c>
      <c r="D78" s="6"/>
      <c r="E78" s="10"/>
      <c r="K78" s="11"/>
      <c r="L78" s="5" t="s">
        <v>4</v>
      </c>
      <c r="M78" s="6">
        <f>'Costs &amp; Constraints (Back-end)'!AJ78</f>
        <v>0</v>
      </c>
      <c r="N78" s="6">
        <f>'Costs &amp; Constraints (Back-end)'!AK78</f>
        <v>9.8048937706058386</v>
      </c>
      <c r="O78" s="10">
        <f>'Costs &amp; Constraints (Back-end)'!AL78</f>
        <v>0</v>
      </c>
    </row>
    <row r="79" spans="1:15">
      <c r="A79" s="11"/>
      <c r="B79" s="5" t="s">
        <v>6</v>
      </c>
      <c r="C79" s="6">
        <v>4.7422414283708543</v>
      </c>
      <c r="D79" s="6"/>
      <c r="E79" s="10"/>
      <c r="K79" s="11"/>
      <c r="L79" s="5" t="s">
        <v>6</v>
      </c>
      <c r="M79" s="6">
        <f>'Costs &amp; Constraints (Back-end)'!AJ79</f>
        <v>4.7422414283708543</v>
      </c>
      <c r="N79" s="6">
        <f>'Costs &amp; Constraints (Back-end)'!AK79</f>
        <v>0</v>
      </c>
      <c r="O79" s="10">
        <f>'Costs &amp; Constraints (Back-end)'!AL79</f>
        <v>0</v>
      </c>
    </row>
    <row r="80" spans="1:15">
      <c r="A80" s="11"/>
      <c r="B80" s="5" t="s">
        <v>8</v>
      </c>
      <c r="C80" s="6">
        <v>6.7307499180224903</v>
      </c>
      <c r="D80" s="6"/>
      <c r="E80" s="10"/>
      <c r="K80" s="11"/>
      <c r="L80" s="5" t="s">
        <v>8</v>
      </c>
      <c r="M80" s="6">
        <f>'Costs &amp; Constraints (Back-end)'!AJ80</f>
        <v>6.7307499180224903</v>
      </c>
      <c r="N80" s="6">
        <f>'Costs &amp; Constraints (Back-end)'!AK80</f>
        <v>0</v>
      </c>
      <c r="O80" s="10">
        <f>'Costs &amp; Constraints (Back-end)'!AL80</f>
        <v>0</v>
      </c>
    </row>
    <row r="81" spans="1:15">
      <c r="A81" s="11"/>
      <c r="B81" s="5" t="s">
        <v>10</v>
      </c>
      <c r="C81" s="6">
        <v>15.951174136097292</v>
      </c>
      <c r="D81" s="6"/>
      <c r="E81" s="10"/>
      <c r="K81" s="11"/>
      <c r="L81" s="5" t="s">
        <v>10</v>
      </c>
      <c r="M81" s="6">
        <f>'Costs &amp; Constraints (Back-end)'!AJ81</f>
        <v>15.951174136097292</v>
      </c>
      <c r="N81" s="6">
        <f>'Costs &amp; Constraints (Back-end)'!AK81</f>
        <v>0</v>
      </c>
      <c r="O81" s="10">
        <f>'Costs &amp; Constraints (Back-end)'!AL81</f>
        <v>0</v>
      </c>
    </row>
    <row r="82" spans="1:15">
      <c r="A82" s="11"/>
      <c r="B82" s="5" t="s">
        <v>11</v>
      </c>
      <c r="C82" s="6">
        <v>2.036033012844932</v>
      </c>
      <c r="D82" s="6"/>
      <c r="E82" s="10"/>
      <c r="K82" s="11"/>
      <c r="L82" s="5" t="s">
        <v>11</v>
      </c>
      <c r="M82" s="6">
        <f>'Costs &amp; Constraints (Back-end)'!AJ82</f>
        <v>2.036033012844932</v>
      </c>
      <c r="N82" s="6">
        <f>'Costs &amp; Constraints (Back-end)'!AK82</f>
        <v>0</v>
      </c>
      <c r="O82" s="10">
        <f>'Costs &amp; Constraints (Back-end)'!AL82</f>
        <v>0</v>
      </c>
    </row>
    <row r="83" spans="1:15">
      <c r="A83" s="11"/>
      <c r="B83" s="5" t="s">
        <v>14</v>
      </c>
      <c r="C83" s="6">
        <v>20.433851849522398</v>
      </c>
      <c r="D83" s="6"/>
      <c r="E83" s="10"/>
      <c r="K83" s="11"/>
      <c r="L83" s="5" t="s">
        <v>14</v>
      </c>
      <c r="M83" s="6">
        <f>'Costs &amp; Constraints (Back-end)'!AJ83</f>
        <v>20.433851849522398</v>
      </c>
      <c r="N83" s="6">
        <f>'Costs &amp; Constraints (Back-end)'!AK83</f>
        <v>0</v>
      </c>
      <c r="O83" s="10">
        <f>'Costs &amp; Constraints (Back-end)'!AL83</f>
        <v>0</v>
      </c>
    </row>
    <row r="84" spans="1:15">
      <c r="A84" s="9">
        <v>107</v>
      </c>
      <c r="B84" s="5" t="s">
        <v>7</v>
      </c>
      <c r="C84" s="6"/>
      <c r="D84" s="6"/>
      <c r="E84" s="10">
        <v>1.6680999999999999</v>
      </c>
      <c r="K84" s="9">
        <v>107</v>
      </c>
      <c r="L84" s="5" t="s">
        <v>7</v>
      </c>
      <c r="M84" s="6">
        <f>'Costs &amp; Constraints (Back-end)'!AJ84</f>
        <v>0</v>
      </c>
      <c r="N84" s="6">
        <f>'Costs &amp; Constraints (Back-end)'!AK84</f>
        <v>0</v>
      </c>
      <c r="O84" s="10">
        <f>'Costs &amp; Constraints (Back-end)'!AL84</f>
        <v>1.6680999999999999</v>
      </c>
    </row>
    <row r="85" spans="1:15">
      <c r="A85" s="11"/>
      <c r="B85" s="5" t="s">
        <v>15</v>
      </c>
      <c r="C85" s="6"/>
      <c r="D85" s="6"/>
      <c r="E85" s="10">
        <v>10.732315</v>
      </c>
      <c r="K85" s="11"/>
      <c r="L85" s="5" t="s">
        <v>15</v>
      </c>
      <c r="M85" s="6">
        <f>'Costs &amp; Constraints (Back-end)'!AJ85</f>
        <v>0</v>
      </c>
      <c r="N85" s="6">
        <f>'Costs &amp; Constraints (Back-end)'!AK85</f>
        <v>0</v>
      </c>
      <c r="O85" s="10">
        <f>'Costs &amp; Constraints (Back-end)'!AL85</f>
        <v>10.732315</v>
      </c>
    </row>
    <row r="86" spans="1:15">
      <c r="A86" s="11"/>
      <c r="B86" s="5" t="s">
        <v>2</v>
      </c>
      <c r="C86" s="6"/>
      <c r="D86" s="6"/>
      <c r="E86" s="10">
        <v>0.29700000000000004</v>
      </c>
      <c r="K86" s="11"/>
      <c r="L86" s="5" t="s">
        <v>2</v>
      </c>
      <c r="M86" s="6">
        <f>'Costs &amp; Constraints (Back-end)'!AJ86</f>
        <v>0</v>
      </c>
      <c r="N86" s="6">
        <f>'Costs &amp; Constraints (Back-end)'!AK86</f>
        <v>0.29700000000000004</v>
      </c>
      <c r="O86" s="10">
        <f>'Costs &amp; Constraints (Back-end)'!AL86</f>
        <v>0</v>
      </c>
    </row>
    <row r="87" spans="1:15">
      <c r="A87" s="11"/>
      <c r="B87" s="5" t="s">
        <v>4</v>
      </c>
      <c r="C87" s="6"/>
      <c r="D87" s="6"/>
      <c r="E87" s="10">
        <v>0.70399999999999996</v>
      </c>
      <c r="K87" s="11"/>
      <c r="L87" s="5" t="s">
        <v>4</v>
      </c>
      <c r="M87" s="6">
        <f>'Costs &amp; Constraints (Back-end)'!AJ87</f>
        <v>0</v>
      </c>
      <c r="N87" s="6">
        <f>'Costs &amp; Constraints (Back-end)'!AK87</f>
        <v>0.70399999999999996</v>
      </c>
      <c r="O87" s="10">
        <f>'Costs &amp; Constraints (Back-end)'!AL87</f>
        <v>0</v>
      </c>
    </row>
    <row r="88" spans="1:15">
      <c r="A88" s="11"/>
      <c r="B88" s="5" t="s">
        <v>10</v>
      </c>
      <c r="C88" s="6"/>
      <c r="D88" s="6"/>
      <c r="E88" s="10">
        <v>3.6100799999999995</v>
      </c>
      <c r="K88" s="11"/>
      <c r="L88" s="5" t="s">
        <v>10</v>
      </c>
      <c r="M88" s="6">
        <f>'Costs &amp; Constraints (Back-end)'!AJ88</f>
        <v>0</v>
      </c>
      <c r="N88" s="6">
        <f>'Costs &amp; Constraints (Back-end)'!AK88</f>
        <v>0</v>
      </c>
      <c r="O88" s="10">
        <f>'Costs &amp; Constraints (Back-end)'!AL88</f>
        <v>3.6100799999999995</v>
      </c>
    </row>
    <row r="89" spans="1:15">
      <c r="A89" s="9">
        <v>108</v>
      </c>
      <c r="B89" s="5" t="s">
        <v>1</v>
      </c>
      <c r="C89" s="6"/>
      <c r="D89" s="6"/>
      <c r="E89" s="10">
        <v>6.93E-2</v>
      </c>
      <c r="K89" s="9">
        <v>108</v>
      </c>
      <c r="L89" s="5" t="s">
        <v>1</v>
      </c>
      <c r="M89" s="6">
        <f>'Costs &amp; Constraints (Back-end)'!AJ89</f>
        <v>6.93E-2</v>
      </c>
      <c r="N89" s="6">
        <f>'Costs &amp; Constraints (Back-end)'!AK89</f>
        <v>0</v>
      </c>
      <c r="O89" s="10">
        <f>'Costs &amp; Constraints (Back-end)'!AL89</f>
        <v>0</v>
      </c>
    </row>
    <row r="90" spans="1:15">
      <c r="A90" s="11"/>
      <c r="B90" s="5" t="s">
        <v>3</v>
      </c>
      <c r="C90" s="6"/>
      <c r="D90" s="6"/>
      <c r="E90" s="10">
        <v>10.26451</v>
      </c>
      <c r="K90" s="11"/>
      <c r="L90" s="5" t="s">
        <v>3</v>
      </c>
      <c r="M90" s="6">
        <f>'Costs &amp; Constraints (Back-end)'!AJ90</f>
        <v>10.26451</v>
      </c>
      <c r="N90" s="6">
        <f>'Costs &amp; Constraints (Back-end)'!AK90</f>
        <v>0</v>
      </c>
      <c r="O90" s="10">
        <f>'Costs &amp; Constraints (Back-end)'!AL90</f>
        <v>0</v>
      </c>
    </row>
    <row r="91" spans="1:15">
      <c r="A91" s="11"/>
      <c r="B91" s="5" t="s">
        <v>5</v>
      </c>
      <c r="C91" s="6"/>
      <c r="D91" s="6"/>
      <c r="E91" s="10">
        <v>15.326049999999999</v>
      </c>
      <c r="K91" s="11"/>
      <c r="L91" s="5" t="s">
        <v>5</v>
      </c>
      <c r="M91" s="6">
        <f>'Costs &amp; Constraints (Back-end)'!AJ91</f>
        <v>15.326049999999999</v>
      </c>
      <c r="N91" s="6">
        <f>'Costs &amp; Constraints (Back-end)'!AK91</f>
        <v>0</v>
      </c>
      <c r="O91" s="10">
        <f>'Costs &amp; Constraints (Back-end)'!AL91</f>
        <v>0</v>
      </c>
    </row>
    <row r="92" spans="1:15">
      <c r="A92" s="11"/>
      <c r="B92" s="5" t="s">
        <v>7</v>
      </c>
      <c r="C92" s="6"/>
      <c r="D92" s="6"/>
      <c r="E92" s="10">
        <v>34.776600000000002</v>
      </c>
      <c r="K92" s="11"/>
      <c r="L92" s="5" t="s">
        <v>7</v>
      </c>
      <c r="M92" s="6">
        <f>'Costs &amp; Constraints (Back-end)'!AJ92</f>
        <v>0</v>
      </c>
      <c r="N92" s="6">
        <f>'Costs &amp; Constraints (Back-end)'!AK92</f>
        <v>0</v>
      </c>
      <c r="O92" s="10">
        <f>'Costs &amp; Constraints (Back-end)'!AL92</f>
        <v>34.776600000000002</v>
      </c>
    </row>
    <row r="93" spans="1:15">
      <c r="A93" s="11"/>
      <c r="B93" s="5" t="s">
        <v>9</v>
      </c>
      <c r="C93" s="6"/>
      <c r="D93" s="6"/>
      <c r="E93" s="10">
        <v>21.058879999999995</v>
      </c>
      <c r="K93" s="11"/>
      <c r="L93" s="5" t="s">
        <v>9</v>
      </c>
      <c r="M93" s="6">
        <f>'Costs &amp; Constraints (Back-end)'!AJ93</f>
        <v>0</v>
      </c>
      <c r="N93" s="6">
        <f>'Costs &amp; Constraints (Back-end)'!AK93</f>
        <v>0</v>
      </c>
      <c r="O93" s="10">
        <f>'Costs &amp; Constraints (Back-end)'!AL93</f>
        <v>21.058879999999995</v>
      </c>
    </row>
    <row r="94" spans="1:15">
      <c r="A94" s="11"/>
      <c r="B94" s="5" t="s">
        <v>12</v>
      </c>
      <c r="C94" s="6"/>
      <c r="D94" s="6"/>
      <c r="E94" s="10">
        <v>5.6399000000000008</v>
      </c>
      <c r="K94" s="11"/>
      <c r="L94" s="5" t="s">
        <v>12</v>
      </c>
      <c r="M94" s="6">
        <f>'Costs &amp; Constraints (Back-end)'!AJ94</f>
        <v>5.6399000000000008</v>
      </c>
      <c r="N94" s="6">
        <f>'Costs &amp; Constraints (Back-end)'!AK94</f>
        <v>0</v>
      </c>
      <c r="O94" s="10">
        <f>'Costs &amp; Constraints (Back-end)'!AL94</f>
        <v>0</v>
      </c>
    </row>
    <row r="95" spans="1:15">
      <c r="A95" s="11"/>
      <c r="B95" s="5" t="s">
        <v>13</v>
      </c>
      <c r="C95" s="6"/>
      <c r="D95" s="6"/>
      <c r="E95" s="10">
        <v>23.707000000000001</v>
      </c>
      <c r="K95" s="11"/>
      <c r="L95" s="5" t="s">
        <v>13</v>
      </c>
      <c r="M95" s="6">
        <f>'Costs &amp; Constraints (Back-end)'!AJ95</f>
        <v>23.707000000000001</v>
      </c>
      <c r="N95" s="6">
        <f>'Costs &amp; Constraints (Back-end)'!AK95</f>
        <v>0</v>
      </c>
      <c r="O95" s="10">
        <f>'Costs &amp; Constraints (Back-end)'!AL95</f>
        <v>0</v>
      </c>
    </row>
    <row r="96" spans="1:15">
      <c r="A96" s="11"/>
      <c r="B96" s="5" t="s">
        <v>15</v>
      </c>
      <c r="C96" s="6"/>
      <c r="D96" s="6"/>
      <c r="E96" s="10">
        <v>41.156350000000003</v>
      </c>
      <c r="K96" s="11"/>
      <c r="L96" s="5" t="s">
        <v>15</v>
      </c>
      <c r="M96" s="6">
        <f>'Costs &amp; Constraints (Back-end)'!AJ96</f>
        <v>41.156350000000003</v>
      </c>
      <c r="N96" s="6">
        <f>'Costs &amp; Constraints (Back-end)'!AK96</f>
        <v>0</v>
      </c>
      <c r="O96" s="10">
        <f>'Costs &amp; Constraints (Back-end)'!AL96</f>
        <v>0</v>
      </c>
    </row>
    <row r="97" spans="1:15">
      <c r="A97" s="11"/>
      <c r="B97" s="5" t="s">
        <v>17</v>
      </c>
      <c r="C97" s="6"/>
      <c r="D97" s="6"/>
      <c r="E97" s="10">
        <v>69.563080000000028</v>
      </c>
      <c r="K97" s="11"/>
      <c r="L97" s="5" t="s">
        <v>17</v>
      </c>
      <c r="M97" s="6">
        <f>'Costs &amp; Constraints (Back-end)'!AJ97</f>
        <v>69.563080000000028</v>
      </c>
      <c r="N97" s="6">
        <f>'Costs &amp; Constraints (Back-end)'!AK97</f>
        <v>0</v>
      </c>
      <c r="O97" s="10">
        <f>'Costs &amp; Constraints (Back-end)'!AL97</f>
        <v>0</v>
      </c>
    </row>
    <row r="98" spans="1:15">
      <c r="A98" s="11"/>
      <c r="B98" s="5" t="s">
        <v>2</v>
      </c>
      <c r="C98" s="6"/>
      <c r="D98" s="6"/>
      <c r="E98" s="10">
        <v>61.727050000000006</v>
      </c>
      <c r="K98" s="11"/>
      <c r="L98" s="5" t="s">
        <v>2</v>
      </c>
      <c r="M98" s="6">
        <f>'Costs &amp; Constraints (Back-end)'!AJ98</f>
        <v>61.727050000000006</v>
      </c>
      <c r="N98" s="6">
        <f>'Costs &amp; Constraints (Back-end)'!AK98</f>
        <v>0</v>
      </c>
      <c r="O98" s="10">
        <f>'Costs &amp; Constraints (Back-end)'!AL98</f>
        <v>0</v>
      </c>
    </row>
    <row r="99" spans="1:15">
      <c r="A99" s="11"/>
      <c r="B99" s="5" t="s">
        <v>4</v>
      </c>
      <c r="C99" s="6"/>
      <c r="D99" s="6"/>
      <c r="E99" s="10">
        <v>41.906100000000002</v>
      </c>
      <c r="K99" s="11"/>
      <c r="L99" s="5" t="s">
        <v>4</v>
      </c>
      <c r="M99" s="6">
        <f>'Costs &amp; Constraints (Back-end)'!AJ99</f>
        <v>0</v>
      </c>
      <c r="N99" s="6">
        <f>'Costs &amp; Constraints (Back-end)'!AK99</f>
        <v>41.906100000000002</v>
      </c>
      <c r="O99" s="10">
        <f>'Costs &amp; Constraints (Back-end)'!AL99</f>
        <v>0</v>
      </c>
    </row>
    <row r="100" spans="1:15">
      <c r="A100" s="11"/>
      <c r="B100" s="5" t="s">
        <v>6</v>
      </c>
      <c r="C100" s="6"/>
      <c r="D100" s="6"/>
      <c r="E100" s="10">
        <v>17.898599999999998</v>
      </c>
      <c r="K100" s="11"/>
      <c r="L100" s="5" t="s">
        <v>6</v>
      </c>
      <c r="M100" s="6">
        <f>'Costs &amp; Constraints (Back-end)'!AJ100</f>
        <v>17.898599999999998</v>
      </c>
      <c r="N100" s="6">
        <f>'Costs &amp; Constraints (Back-end)'!AK100</f>
        <v>0</v>
      </c>
      <c r="O100" s="10">
        <f>'Costs &amp; Constraints (Back-end)'!AL100</f>
        <v>0</v>
      </c>
    </row>
    <row r="101" spans="1:15">
      <c r="A101" s="11"/>
      <c r="B101" s="5" t="s">
        <v>8</v>
      </c>
      <c r="C101" s="6"/>
      <c r="D101" s="6"/>
      <c r="E101" s="10">
        <v>57.011929999999985</v>
      </c>
      <c r="K101" s="11"/>
      <c r="L101" s="5" t="s">
        <v>8</v>
      </c>
      <c r="M101" s="6">
        <f>'Costs &amp; Constraints (Back-end)'!AJ101</f>
        <v>0</v>
      </c>
      <c r="N101" s="6">
        <f>'Costs &amp; Constraints (Back-end)'!AK101</f>
        <v>0</v>
      </c>
      <c r="O101" s="10">
        <f>'Costs &amp; Constraints (Back-end)'!AL101</f>
        <v>57.011929999999985</v>
      </c>
    </row>
    <row r="102" spans="1:15">
      <c r="A102" s="11"/>
      <c r="B102" s="5" t="s">
        <v>10</v>
      </c>
      <c r="C102" s="6"/>
      <c r="D102" s="6"/>
      <c r="E102" s="10">
        <v>31.02418999999999</v>
      </c>
      <c r="K102" s="11"/>
      <c r="L102" s="5" t="s">
        <v>10</v>
      </c>
      <c r="M102" s="6">
        <f>'Costs &amp; Constraints (Back-end)'!AJ102</f>
        <v>31.02418999999999</v>
      </c>
      <c r="N102" s="6">
        <f>'Costs &amp; Constraints (Back-end)'!AK102</f>
        <v>0</v>
      </c>
      <c r="O102" s="10">
        <f>'Costs &amp; Constraints (Back-end)'!AL102</f>
        <v>0</v>
      </c>
    </row>
    <row r="103" spans="1:15">
      <c r="A103" s="11"/>
      <c r="B103" s="5" t="s">
        <v>11</v>
      </c>
      <c r="C103" s="6"/>
      <c r="D103" s="6"/>
      <c r="E103" s="10">
        <v>16.806279999999997</v>
      </c>
      <c r="K103" s="11"/>
      <c r="L103" s="5" t="s">
        <v>11</v>
      </c>
      <c r="M103" s="6">
        <f>'Costs &amp; Constraints (Back-end)'!AJ103</f>
        <v>16.806279999999997</v>
      </c>
      <c r="N103" s="6">
        <f>'Costs &amp; Constraints (Back-end)'!AK103</f>
        <v>0</v>
      </c>
      <c r="O103" s="10">
        <f>'Costs &amp; Constraints (Back-end)'!AL103</f>
        <v>0</v>
      </c>
    </row>
    <row r="104" spans="1:15">
      <c r="A104" s="11"/>
      <c r="B104" s="5" t="s">
        <v>14</v>
      </c>
      <c r="C104" s="6"/>
      <c r="D104" s="6"/>
      <c r="E104" s="10">
        <v>2.3226</v>
      </c>
      <c r="K104" s="11"/>
      <c r="L104" s="5" t="s">
        <v>14</v>
      </c>
      <c r="M104" s="6">
        <f>'Costs &amp; Constraints (Back-end)'!AJ104</f>
        <v>2.3226</v>
      </c>
      <c r="N104" s="6">
        <f>'Costs &amp; Constraints (Back-end)'!AK104</f>
        <v>0</v>
      </c>
      <c r="O104" s="10">
        <f>'Costs &amp; Constraints (Back-end)'!AL104</f>
        <v>0</v>
      </c>
    </row>
    <row r="105" spans="1:15">
      <c r="A105" s="9">
        <v>109</v>
      </c>
      <c r="B105" s="5" t="s">
        <v>1</v>
      </c>
      <c r="C105" s="6"/>
      <c r="D105" s="6">
        <v>0.19800000000000001</v>
      </c>
      <c r="E105" s="10">
        <v>0.46200000000000002</v>
      </c>
      <c r="K105" s="9">
        <v>109</v>
      </c>
      <c r="L105" s="5" t="s">
        <v>1</v>
      </c>
      <c r="M105" s="6">
        <f>'Costs &amp; Constraints (Back-end)'!AJ105</f>
        <v>0.66</v>
      </c>
      <c r="N105" s="6">
        <f>'Costs &amp; Constraints (Back-end)'!AK105</f>
        <v>0</v>
      </c>
      <c r="O105" s="10">
        <f>'Costs &amp; Constraints (Back-end)'!AL105</f>
        <v>0</v>
      </c>
    </row>
    <row r="106" spans="1:15">
      <c r="A106" s="11"/>
      <c r="B106" s="5" t="s">
        <v>3</v>
      </c>
      <c r="C106" s="6">
        <v>4.5010172477307888</v>
      </c>
      <c r="D106" s="6">
        <v>4.6920000000000002</v>
      </c>
      <c r="E106" s="10">
        <v>1.9733499999999999</v>
      </c>
      <c r="K106" s="11"/>
      <c r="L106" s="5" t="s">
        <v>3</v>
      </c>
      <c r="M106" s="6">
        <f>'Costs &amp; Constraints (Back-end)'!AJ106</f>
        <v>11.16636724773079</v>
      </c>
      <c r="N106" s="6">
        <f>'Costs &amp; Constraints (Back-end)'!AK106</f>
        <v>0</v>
      </c>
      <c r="O106" s="10">
        <f>'Costs &amp; Constraints (Back-end)'!AL106</f>
        <v>0</v>
      </c>
    </row>
    <row r="107" spans="1:15">
      <c r="A107" s="11"/>
      <c r="B107" s="5" t="s">
        <v>5</v>
      </c>
      <c r="C107" s="6"/>
      <c r="D107" s="6">
        <v>19.77</v>
      </c>
      <c r="E107" s="10">
        <v>1.3422000000000001</v>
      </c>
      <c r="K107" s="11"/>
      <c r="L107" s="5" t="s">
        <v>5</v>
      </c>
      <c r="M107" s="6">
        <f>'Costs &amp; Constraints (Back-end)'!AJ107</f>
        <v>21.112200000000001</v>
      </c>
      <c r="N107" s="6">
        <f>'Costs &amp; Constraints (Back-end)'!AK107</f>
        <v>0</v>
      </c>
      <c r="O107" s="10">
        <f>'Costs &amp; Constraints (Back-end)'!AL107</f>
        <v>0</v>
      </c>
    </row>
    <row r="108" spans="1:15">
      <c r="A108" s="11"/>
      <c r="B108" s="5" t="s">
        <v>7</v>
      </c>
      <c r="C108" s="6">
        <v>1.4921474651680131</v>
      </c>
      <c r="D108" s="6">
        <v>76.345999999999975</v>
      </c>
      <c r="E108" s="10">
        <v>2.8714499999999998</v>
      </c>
      <c r="K108" s="11"/>
      <c r="L108" s="5" t="s">
        <v>7</v>
      </c>
      <c r="M108" s="6">
        <f>'Costs &amp; Constraints (Back-end)'!AJ108</f>
        <v>80.709597465167988</v>
      </c>
      <c r="N108" s="6">
        <f>'Costs &amp; Constraints (Back-end)'!AK108</f>
        <v>0</v>
      </c>
      <c r="O108" s="10">
        <f>'Costs &amp; Constraints (Back-end)'!AL108</f>
        <v>0</v>
      </c>
    </row>
    <row r="109" spans="1:15">
      <c r="A109" s="11"/>
      <c r="B109" s="5" t="s">
        <v>9</v>
      </c>
      <c r="C109" s="6">
        <v>56.367179229293981</v>
      </c>
      <c r="D109" s="6">
        <v>113.44099999999999</v>
      </c>
      <c r="E109" s="10">
        <v>20.067599999999999</v>
      </c>
      <c r="K109" s="11"/>
      <c r="L109" s="5" t="s">
        <v>9</v>
      </c>
      <c r="M109" s="6">
        <f>'Costs &amp; Constraints (Back-end)'!AJ109</f>
        <v>189.87577922929395</v>
      </c>
      <c r="N109" s="6">
        <f>'Costs &amp; Constraints (Back-end)'!AK109</f>
        <v>0</v>
      </c>
      <c r="O109" s="10">
        <f>'Costs &amp; Constraints (Back-end)'!AL109</f>
        <v>0</v>
      </c>
    </row>
    <row r="110" spans="1:15">
      <c r="A110" s="11"/>
      <c r="B110" s="5" t="s">
        <v>12</v>
      </c>
      <c r="C110" s="6">
        <v>81.498544562751448</v>
      </c>
      <c r="D110" s="6">
        <v>101.35599999999999</v>
      </c>
      <c r="E110" s="10">
        <v>17.630660000000002</v>
      </c>
      <c r="K110" s="11"/>
      <c r="L110" s="5" t="s">
        <v>12</v>
      </c>
      <c r="M110" s="6">
        <f>'Costs &amp; Constraints (Back-end)'!AJ110</f>
        <v>200.48520456275145</v>
      </c>
      <c r="N110" s="6">
        <f>'Costs &amp; Constraints (Back-end)'!AK110</f>
        <v>0</v>
      </c>
      <c r="O110" s="10">
        <f>'Costs &amp; Constraints (Back-end)'!AL110</f>
        <v>0</v>
      </c>
    </row>
    <row r="111" spans="1:15">
      <c r="A111" s="11"/>
      <c r="B111" s="5" t="s">
        <v>13</v>
      </c>
      <c r="C111" s="6">
        <v>182.48675670083523</v>
      </c>
      <c r="D111" s="6">
        <v>332.34300000000002</v>
      </c>
      <c r="E111" s="10">
        <v>83.933399999999992</v>
      </c>
      <c r="K111" s="11"/>
      <c r="L111" s="5" t="s">
        <v>13</v>
      </c>
      <c r="M111" s="6">
        <f>'Costs &amp; Constraints (Back-end)'!AJ111</f>
        <v>598.76315670083522</v>
      </c>
      <c r="N111" s="6">
        <f>'Costs &amp; Constraints (Back-end)'!AK111</f>
        <v>0</v>
      </c>
      <c r="O111" s="10">
        <f>'Costs &amp; Constraints (Back-end)'!AL111</f>
        <v>0</v>
      </c>
    </row>
    <row r="112" spans="1:15">
      <c r="A112" s="11"/>
      <c r="B112" s="5" t="s">
        <v>15</v>
      </c>
      <c r="C112" s="6">
        <v>89.589330680139838</v>
      </c>
      <c r="D112" s="6">
        <v>620.46600000000012</v>
      </c>
      <c r="E112" s="10">
        <v>49.350654999999996</v>
      </c>
      <c r="K112" s="11"/>
      <c r="L112" s="5" t="s">
        <v>15</v>
      </c>
      <c r="M112" s="6">
        <f>'Costs &amp; Constraints (Back-end)'!AJ112</f>
        <v>759.40598568013991</v>
      </c>
      <c r="N112" s="6">
        <f>'Costs &amp; Constraints (Back-end)'!AK112</f>
        <v>0</v>
      </c>
      <c r="O112" s="10">
        <f>'Costs &amp; Constraints (Back-end)'!AL112</f>
        <v>0</v>
      </c>
    </row>
    <row r="113" spans="1:15">
      <c r="A113" s="11"/>
      <c r="B113" s="5" t="s">
        <v>17</v>
      </c>
      <c r="C113" s="6">
        <v>379.63159054021509</v>
      </c>
      <c r="D113" s="6">
        <v>340.93500000000012</v>
      </c>
      <c r="E113" s="10">
        <v>113.831975</v>
      </c>
      <c r="K113" s="11"/>
      <c r="L113" s="5" t="s">
        <v>17</v>
      </c>
      <c r="M113" s="6">
        <f>'Costs &amp; Constraints (Back-end)'!AJ113</f>
        <v>834.39856554021526</v>
      </c>
      <c r="N113" s="6">
        <f>'Costs &amp; Constraints (Back-end)'!AK113</f>
        <v>0</v>
      </c>
      <c r="O113" s="10">
        <f>'Costs &amp; Constraints (Back-end)'!AL113</f>
        <v>0</v>
      </c>
    </row>
    <row r="114" spans="1:15">
      <c r="A114" s="11"/>
      <c r="B114" s="5" t="s">
        <v>16</v>
      </c>
      <c r="C114" s="6">
        <v>5.2728098236775818</v>
      </c>
      <c r="D114" s="6"/>
      <c r="E114" s="10">
        <v>3.38</v>
      </c>
      <c r="K114" s="11"/>
      <c r="L114" s="5" t="s">
        <v>16</v>
      </c>
      <c r="M114" s="6">
        <f>'Costs &amp; Constraints (Back-end)'!AJ114</f>
        <v>8.6528098236775826</v>
      </c>
      <c r="N114" s="6">
        <f>'Costs &amp; Constraints (Back-end)'!AK114</f>
        <v>0</v>
      </c>
      <c r="O114" s="10">
        <f>'Costs &amp; Constraints (Back-end)'!AL114</f>
        <v>0</v>
      </c>
    </row>
    <row r="115" spans="1:15">
      <c r="A115" s="11"/>
      <c r="B115" s="5" t="s">
        <v>2</v>
      </c>
      <c r="C115" s="6">
        <v>27.971599497563005</v>
      </c>
      <c r="D115" s="6">
        <v>80.684999999999974</v>
      </c>
      <c r="E115" s="10">
        <v>12.382650000000002</v>
      </c>
      <c r="K115" s="11"/>
      <c r="L115" s="5" t="s">
        <v>2</v>
      </c>
      <c r="M115" s="6">
        <f>'Costs &amp; Constraints (Back-end)'!AJ115</f>
        <v>121.03924949756298</v>
      </c>
      <c r="N115" s="6">
        <f>'Costs &amp; Constraints (Back-end)'!AK115</f>
        <v>0</v>
      </c>
      <c r="O115" s="10">
        <f>'Costs &amp; Constraints (Back-end)'!AL115</f>
        <v>0</v>
      </c>
    </row>
    <row r="116" spans="1:15">
      <c r="A116" s="11"/>
      <c r="B116" s="5" t="s">
        <v>4</v>
      </c>
      <c r="C116" s="6">
        <v>39.041140243851046</v>
      </c>
      <c r="D116" s="6">
        <v>117.76800000000001</v>
      </c>
      <c r="E116" s="10">
        <v>20.812449999999998</v>
      </c>
      <c r="K116" s="11"/>
      <c r="L116" s="5" t="s">
        <v>4</v>
      </c>
      <c r="M116" s="6">
        <f>'Costs &amp; Constraints (Back-end)'!AJ116</f>
        <v>0</v>
      </c>
      <c r="N116" s="6">
        <f>'Costs &amp; Constraints (Back-end)'!AK116</f>
        <v>177.62159024385107</v>
      </c>
      <c r="O116" s="10">
        <f>'Costs &amp; Constraints (Back-end)'!AL116</f>
        <v>0</v>
      </c>
    </row>
    <row r="117" spans="1:15">
      <c r="A117" s="11"/>
      <c r="B117" s="5" t="s">
        <v>6</v>
      </c>
      <c r="C117" s="6">
        <v>24.484731010459519</v>
      </c>
      <c r="D117" s="6">
        <v>62.531999999999982</v>
      </c>
      <c r="E117" s="10">
        <v>8.3724500000000006</v>
      </c>
      <c r="K117" s="11"/>
      <c r="L117" s="5" t="s">
        <v>6</v>
      </c>
      <c r="M117" s="6">
        <f>'Costs &amp; Constraints (Back-end)'!AJ117</f>
        <v>95.389181010459495</v>
      </c>
      <c r="N117" s="6">
        <f>'Costs &amp; Constraints (Back-end)'!AK117</f>
        <v>0</v>
      </c>
      <c r="O117" s="10">
        <f>'Costs &amp; Constraints (Back-end)'!AL117</f>
        <v>0</v>
      </c>
    </row>
    <row r="118" spans="1:15">
      <c r="A118" s="11"/>
      <c r="B118" s="5" t="s">
        <v>8</v>
      </c>
      <c r="C118" s="6">
        <v>78.443789329135143</v>
      </c>
      <c r="D118" s="6">
        <v>164.44699999999995</v>
      </c>
      <c r="E118" s="10">
        <v>23.836349999999999</v>
      </c>
      <c r="K118" s="11"/>
      <c r="L118" s="5" t="s">
        <v>8</v>
      </c>
      <c r="M118" s="6">
        <f>'Costs &amp; Constraints (Back-end)'!AJ118</f>
        <v>266.72713932913507</v>
      </c>
      <c r="N118" s="6">
        <f>'Costs &amp; Constraints (Back-end)'!AK118</f>
        <v>0</v>
      </c>
      <c r="O118" s="10">
        <f>'Costs &amp; Constraints (Back-end)'!AL118</f>
        <v>0</v>
      </c>
    </row>
    <row r="119" spans="1:15">
      <c r="A119" s="11"/>
      <c r="B119" s="5" t="s">
        <v>10</v>
      </c>
      <c r="C119" s="6">
        <v>37.677101060324475</v>
      </c>
      <c r="D119" s="6">
        <v>80.865000000000009</v>
      </c>
      <c r="E119" s="10">
        <v>13.005800000000001</v>
      </c>
      <c r="K119" s="11"/>
      <c r="L119" s="5" t="s">
        <v>10</v>
      </c>
      <c r="M119" s="6">
        <f>'Costs &amp; Constraints (Back-end)'!AJ119</f>
        <v>131.54790106032448</v>
      </c>
      <c r="N119" s="6">
        <f>'Costs &amp; Constraints (Back-end)'!AK119</f>
        <v>0</v>
      </c>
      <c r="O119" s="10">
        <f>'Costs &amp; Constraints (Back-end)'!AL119</f>
        <v>0</v>
      </c>
    </row>
    <row r="120" spans="1:15">
      <c r="A120" s="11"/>
      <c r="B120" s="5" t="s">
        <v>11</v>
      </c>
      <c r="C120" s="6">
        <v>11.707312642394212</v>
      </c>
      <c r="D120" s="6">
        <v>30.154999999999998</v>
      </c>
      <c r="E120" s="10">
        <v>19.345880000000005</v>
      </c>
      <c r="K120" s="11"/>
      <c r="L120" s="5" t="s">
        <v>11</v>
      </c>
      <c r="M120" s="6">
        <f>'Costs &amp; Constraints (Back-end)'!AJ120</f>
        <v>61.208192642394209</v>
      </c>
      <c r="N120" s="6">
        <f>'Costs &amp; Constraints (Back-end)'!AK120</f>
        <v>0</v>
      </c>
      <c r="O120" s="10">
        <f>'Costs &amp; Constraints (Back-end)'!AL120</f>
        <v>0</v>
      </c>
    </row>
    <row r="121" spans="1:15">
      <c r="A121" s="11"/>
      <c r="B121" s="5" t="s">
        <v>14</v>
      </c>
      <c r="C121" s="6">
        <v>34.141904068529819</v>
      </c>
      <c r="D121" s="6">
        <v>137.22199999999998</v>
      </c>
      <c r="E121" s="10">
        <v>29.078539999999997</v>
      </c>
      <c r="K121" s="11"/>
      <c r="L121" s="5" t="s">
        <v>14</v>
      </c>
      <c r="M121" s="6">
        <f>'Costs &amp; Constraints (Back-end)'!AJ121</f>
        <v>200.4424440685298</v>
      </c>
      <c r="N121" s="6">
        <f>'Costs &amp; Constraints (Back-end)'!AK121</f>
        <v>0</v>
      </c>
      <c r="O121" s="10">
        <f>'Costs &amp; Constraints (Back-end)'!AL121</f>
        <v>0</v>
      </c>
    </row>
    <row r="122" spans="1:15">
      <c r="A122" s="9">
        <v>110</v>
      </c>
      <c r="B122" s="5" t="s">
        <v>1</v>
      </c>
      <c r="C122" s="6"/>
      <c r="D122" s="6">
        <v>15.86</v>
      </c>
      <c r="E122" s="10"/>
      <c r="K122" s="9">
        <v>110</v>
      </c>
      <c r="L122" s="5" t="s">
        <v>1</v>
      </c>
      <c r="M122" s="6">
        <f>'Costs &amp; Constraints (Back-end)'!AJ122</f>
        <v>15.86</v>
      </c>
      <c r="N122" s="6">
        <f>'Costs &amp; Constraints (Back-end)'!AK122</f>
        <v>0</v>
      </c>
      <c r="O122" s="10">
        <f>'Costs &amp; Constraints (Back-end)'!AL122</f>
        <v>0</v>
      </c>
    </row>
    <row r="123" spans="1:15">
      <c r="A123" s="11"/>
      <c r="B123" s="5" t="s">
        <v>3</v>
      </c>
      <c r="C123" s="6"/>
      <c r="D123" s="6">
        <v>29.101000000000006</v>
      </c>
      <c r="E123" s="10"/>
      <c r="K123" s="11"/>
      <c r="L123" s="5" t="s">
        <v>3</v>
      </c>
      <c r="M123" s="6">
        <f>'Costs &amp; Constraints (Back-end)'!AJ123</f>
        <v>29.101000000000006</v>
      </c>
      <c r="N123" s="6">
        <f>'Costs &amp; Constraints (Back-end)'!AK123</f>
        <v>0</v>
      </c>
      <c r="O123" s="10">
        <f>'Costs &amp; Constraints (Back-end)'!AL123</f>
        <v>0</v>
      </c>
    </row>
    <row r="124" spans="1:15">
      <c r="A124" s="11"/>
      <c r="B124" s="5" t="s">
        <v>5</v>
      </c>
      <c r="C124" s="6"/>
      <c r="D124" s="6">
        <v>26.976999999999997</v>
      </c>
      <c r="E124" s="10"/>
      <c r="K124" s="11"/>
      <c r="L124" s="5" t="s">
        <v>5</v>
      </c>
      <c r="M124" s="6">
        <f>'Costs &amp; Constraints (Back-end)'!AJ124</f>
        <v>26.976999999999997</v>
      </c>
      <c r="N124" s="6">
        <f>'Costs &amp; Constraints (Back-end)'!AK124</f>
        <v>0</v>
      </c>
      <c r="O124" s="10">
        <f>'Costs &amp; Constraints (Back-end)'!AL124</f>
        <v>0</v>
      </c>
    </row>
    <row r="125" spans="1:15">
      <c r="A125" s="11"/>
      <c r="B125" s="5" t="s">
        <v>7</v>
      </c>
      <c r="C125" s="6"/>
      <c r="D125" s="6">
        <v>33.941000000000003</v>
      </c>
      <c r="E125" s="10"/>
      <c r="K125" s="11"/>
      <c r="L125" s="5" t="s">
        <v>7</v>
      </c>
      <c r="M125" s="6">
        <f>'Costs &amp; Constraints (Back-end)'!AJ125</f>
        <v>33.941000000000003</v>
      </c>
      <c r="N125" s="6">
        <f>'Costs &amp; Constraints (Back-end)'!AK125</f>
        <v>0</v>
      </c>
      <c r="O125" s="10">
        <f>'Costs &amp; Constraints (Back-end)'!AL125</f>
        <v>0</v>
      </c>
    </row>
    <row r="126" spans="1:15">
      <c r="A126" s="11"/>
      <c r="B126" s="5" t="s">
        <v>9</v>
      </c>
      <c r="C126" s="6"/>
      <c r="D126" s="6">
        <v>30.588999999999995</v>
      </c>
      <c r="E126" s="10"/>
      <c r="K126" s="11"/>
      <c r="L126" s="5" t="s">
        <v>9</v>
      </c>
      <c r="M126" s="6">
        <f>'Costs &amp; Constraints (Back-end)'!AJ126</f>
        <v>30.588999999999995</v>
      </c>
      <c r="N126" s="6">
        <f>'Costs &amp; Constraints (Back-end)'!AK126</f>
        <v>0</v>
      </c>
      <c r="O126" s="10">
        <f>'Costs &amp; Constraints (Back-end)'!AL126</f>
        <v>0</v>
      </c>
    </row>
    <row r="127" spans="1:15">
      <c r="A127" s="11"/>
      <c r="B127" s="5" t="s">
        <v>12</v>
      </c>
      <c r="C127" s="6"/>
      <c r="D127" s="6">
        <v>6.0179999999999998</v>
      </c>
      <c r="E127" s="10"/>
      <c r="K127" s="11"/>
      <c r="L127" s="5" t="s">
        <v>12</v>
      </c>
      <c r="M127" s="6">
        <f>'Costs &amp; Constraints (Back-end)'!AJ127</f>
        <v>6.0179999999999998</v>
      </c>
      <c r="N127" s="6">
        <f>'Costs &amp; Constraints (Back-end)'!AK127</f>
        <v>0</v>
      </c>
      <c r="O127" s="10">
        <f>'Costs &amp; Constraints (Back-end)'!AL127</f>
        <v>0</v>
      </c>
    </row>
    <row r="128" spans="1:15">
      <c r="A128" s="11"/>
      <c r="B128" s="5" t="s">
        <v>13</v>
      </c>
      <c r="C128" s="6"/>
      <c r="D128" s="6">
        <v>27.495999999999992</v>
      </c>
      <c r="E128" s="10"/>
      <c r="K128" s="11"/>
      <c r="L128" s="5" t="s">
        <v>13</v>
      </c>
      <c r="M128" s="6">
        <f>'Costs &amp; Constraints (Back-end)'!AJ128</f>
        <v>27.495999999999992</v>
      </c>
      <c r="N128" s="6">
        <f>'Costs &amp; Constraints (Back-end)'!AK128</f>
        <v>0</v>
      </c>
      <c r="O128" s="10">
        <f>'Costs &amp; Constraints (Back-end)'!AL128</f>
        <v>0</v>
      </c>
    </row>
    <row r="129" spans="1:15">
      <c r="A129" s="11"/>
      <c r="B129" s="5" t="s">
        <v>15</v>
      </c>
      <c r="C129" s="6"/>
      <c r="D129" s="6">
        <v>33.594999999999999</v>
      </c>
      <c r="E129" s="10"/>
      <c r="K129" s="11"/>
      <c r="L129" s="5" t="s">
        <v>15</v>
      </c>
      <c r="M129" s="6">
        <f>'Costs &amp; Constraints (Back-end)'!AJ129</f>
        <v>33.594999999999999</v>
      </c>
      <c r="N129" s="6">
        <f>'Costs &amp; Constraints (Back-end)'!AK129</f>
        <v>0</v>
      </c>
      <c r="O129" s="10">
        <f>'Costs &amp; Constraints (Back-end)'!AL129</f>
        <v>0</v>
      </c>
    </row>
    <row r="130" spans="1:15">
      <c r="A130" s="11"/>
      <c r="B130" s="5" t="s">
        <v>17</v>
      </c>
      <c r="C130" s="6"/>
      <c r="D130" s="6">
        <v>3.1930000000000001</v>
      </c>
      <c r="E130" s="10"/>
      <c r="K130" s="11"/>
      <c r="L130" s="5" t="s">
        <v>17</v>
      </c>
      <c r="M130" s="6">
        <f>'Costs &amp; Constraints (Back-end)'!AJ130</f>
        <v>3.1930000000000001</v>
      </c>
      <c r="N130" s="6">
        <f>'Costs &amp; Constraints (Back-end)'!AK130</f>
        <v>0</v>
      </c>
      <c r="O130" s="10">
        <f>'Costs &amp; Constraints (Back-end)'!AL130</f>
        <v>0</v>
      </c>
    </row>
    <row r="131" spans="1:15">
      <c r="A131" s="11"/>
      <c r="B131" s="5" t="s">
        <v>2</v>
      </c>
      <c r="C131" s="6"/>
      <c r="D131" s="6">
        <v>193.12900000000002</v>
      </c>
      <c r="E131" s="10"/>
      <c r="K131" s="11"/>
      <c r="L131" s="5" t="s">
        <v>2</v>
      </c>
      <c r="M131" s="6">
        <f>'Costs &amp; Constraints (Back-end)'!AJ131</f>
        <v>193.12900000000002</v>
      </c>
      <c r="N131" s="6">
        <f>'Costs &amp; Constraints (Back-end)'!AK131</f>
        <v>0</v>
      </c>
      <c r="O131" s="10">
        <f>'Costs &amp; Constraints (Back-end)'!AL131</f>
        <v>0</v>
      </c>
    </row>
    <row r="132" spans="1:15">
      <c r="A132" s="11"/>
      <c r="B132" s="5" t="s">
        <v>4</v>
      </c>
      <c r="C132" s="6"/>
      <c r="D132" s="6">
        <v>27.281000000000002</v>
      </c>
      <c r="E132" s="10"/>
      <c r="K132" s="11"/>
      <c r="L132" s="5" t="s">
        <v>4</v>
      </c>
      <c r="M132" s="6">
        <f>'Costs &amp; Constraints (Back-end)'!AJ132</f>
        <v>27.281000000000002</v>
      </c>
      <c r="N132" s="6">
        <f>'Costs &amp; Constraints (Back-end)'!AK132</f>
        <v>0</v>
      </c>
      <c r="O132" s="10">
        <f>'Costs &amp; Constraints (Back-end)'!AL132</f>
        <v>0</v>
      </c>
    </row>
    <row r="133" spans="1:15">
      <c r="A133" s="11"/>
      <c r="B133" s="5" t="s">
        <v>6</v>
      </c>
      <c r="C133" s="6"/>
      <c r="D133" s="6">
        <v>4.9430000000000005</v>
      </c>
      <c r="E133" s="10"/>
      <c r="K133" s="11"/>
      <c r="L133" s="5" t="s">
        <v>6</v>
      </c>
      <c r="M133" s="6">
        <f>'Costs &amp; Constraints (Back-end)'!AJ133</f>
        <v>4.9430000000000005</v>
      </c>
      <c r="N133" s="6">
        <f>'Costs &amp; Constraints (Back-end)'!AK133</f>
        <v>0</v>
      </c>
      <c r="O133" s="10">
        <f>'Costs &amp; Constraints (Back-end)'!AL133</f>
        <v>0</v>
      </c>
    </row>
    <row r="134" spans="1:15">
      <c r="A134" s="11"/>
      <c r="B134" s="5" t="s">
        <v>8</v>
      </c>
      <c r="C134" s="6"/>
      <c r="D134" s="6">
        <v>4.8260000000000005</v>
      </c>
      <c r="E134" s="10"/>
      <c r="K134" s="11"/>
      <c r="L134" s="5" t="s">
        <v>8</v>
      </c>
      <c r="M134" s="6">
        <f>'Costs &amp; Constraints (Back-end)'!AJ134</f>
        <v>4.8260000000000005</v>
      </c>
      <c r="N134" s="6">
        <f>'Costs &amp; Constraints (Back-end)'!AK134</f>
        <v>0</v>
      </c>
      <c r="O134" s="10">
        <f>'Costs &amp; Constraints (Back-end)'!AL134</f>
        <v>0</v>
      </c>
    </row>
    <row r="135" spans="1:15">
      <c r="A135" s="11"/>
      <c r="B135" s="5" t="s">
        <v>10</v>
      </c>
      <c r="C135" s="6"/>
      <c r="D135" s="6">
        <v>1.5740000000000001</v>
      </c>
      <c r="E135" s="10"/>
      <c r="K135" s="11"/>
      <c r="L135" s="5" t="s">
        <v>10</v>
      </c>
      <c r="M135" s="6">
        <f>'Costs &amp; Constraints (Back-end)'!AJ135</f>
        <v>1.5740000000000001</v>
      </c>
      <c r="N135" s="6">
        <f>'Costs &amp; Constraints (Back-end)'!AK135</f>
        <v>0</v>
      </c>
      <c r="O135" s="10">
        <f>'Costs &amp; Constraints (Back-end)'!AL135</f>
        <v>0</v>
      </c>
    </row>
    <row r="136" spans="1:15">
      <c r="A136" s="11"/>
      <c r="B136" s="5" t="s">
        <v>11</v>
      </c>
      <c r="C136" s="6"/>
      <c r="D136" s="6">
        <v>0.26900000000000002</v>
      </c>
      <c r="E136" s="10"/>
      <c r="K136" s="11"/>
      <c r="L136" s="5" t="s">
        <v>11</v>
      </c>
      <c r="M136" s="6">
        <f>'Costs &amp; Constraints (Back-end)'!AJ136</f>
        <v>0.26900000000000002</v>
      </c>
      <c r="N136" s="6">
        <f>'Costs &amp; Constraints (Back-end)'!AK136</f>
        <v>0</v>
      </c>
      <c r="O136" s="10">
        <f>'Costs &amp; Constraints (Back-end)'!AL136</f>
        <v>0</v>
      </c>
    </row>
    <row r="137" spans="1:15">
      <c r="A137" s="9">
        <v>111</v>
      </c>
      <c r="B137" s="5" t="s">
        <v>2</v>
      </c>
      <c r="C137" s="6">
        <v>10.032</v>
      </c>
      <c r="D137" s="6"/>
      <c r="E137" s="10"/>
      <c r="K137" s="9">
        <v>111</v>
      </c>
      <c r="L137" s="5" t="s">
        <v>2</v>
      </c>
      <c r="M137" s="6">
        <f>'Costs &amp; Constraints (Back-end)'!AJ137</f>
        <v>10.032</v>
      </c>
      <c r="N137" s="6">
        <f>'Costs &amp; Constraints (Back-end)'!AK137</f>
        <v>0</v>
      </c>
      <c r="O137" s="10">
        <f>'Costs &amp; Constraints (Back-end)'!AL137</f>
        <v>0</v>
      </c>
    </row>
    <row r="138" spans="1:15">
      <c r="A138" s="11"/>
      <c r="B138" s="5" t="s">
        <v>10</v>
      </c>
      <c r="C138" s="6">
        <v>4.6383750000000008</v>
      </c>
      <c r="D138" s="6"/>
      <c r="E138" s="10"/>
      <c r="K138" s="11"/>
      <c r="L138" s="5" t="s">
        <v>10</v>
      </c>
      <c r="M138" s="6">
        <f>'Costs &amp; Constraints (Back-end)'!AJ138</f>
        <v>4.6383750000000008</v>
      </c>
      <c r="N138" s="6">
        <f>'Costs &amp; Constraints (Back-end)'!AK138</f>
        <v>0</v>
      </c>
      <c r="O138" s="10">
        <f>'Costs &amp; Constraints (Back-end)'!AL138</f>
        <v>0</v>
      </c>
    </row>
    <row r="139" spans="1:15">
      <c r="A139" s="9">
        <v>112</v>
      </c>
      <c r="B139" s="5" t="s">
        <v>17</v>
      </c>
      <c r="C139" s="6">
        <v>0.79270319999999994</v>
      </c>
      <c r="D139" s="6"/>
      <c r="E139" s="10"/>
      <c r="K139" s="9">
        <v>112</v>
      </c>
      <c r="L139" s="5" t="s">
        <v>17</v>
      </c>
      <c r="M139" s="6">
        <f>'Costs &amp; Constraints (Back-end)'!AJ139</f>
        <v>0.79270319999999994</v>
      </c>
      <c r="N139" s="6">
        <f>'Costs &amp; Constraints (Back-end)'!AK139</f>
        <v>0</v>
      </c>
      <c r="O139" s="10">
        <f>'Costs &amp; Constraints (Back-end)'!AL139</f>
        <v>0</v>
      </c>
    </row>
    <row r="140" spans="1:15">
      <c r="A140" s="11"/>
      <c r="B140" s="5" t="s">
        <v>16</v>
      </c>
      <c r="C140" s="6">
        <v>1.0289999999999999</v>
      </c>
      <c r="D140" s="6"/>
      <c r="E140" s="10"/>
      <c r="K140" s="11"/>
      <c r="L140" s="5" t="s">
        <v>16</v>
      </c>
      <c r="M140" s="6">
        <f>'Costs &amp; Constraints (Back-end)'!AJ140</f>
        <v>1.0289999999999999</v>
      </c>
      <c r="N140" s="6">
        <f>'Costs &amp; Constraints (Back-end)'!AK140</f>
        <v>0</v>
      </c>
      <c r="O140" s="10">
        <f>'Costs &amp; Constraints (Back-end)'!AL140</f>
        <v>0</v>
      </c>
    </row>
    <row r="141" spans="1:15">
      <c r="A141" s="11"/>
      <c r="B141" s="5" t="s">
        <v>2</v>
      </c>
      <c r="C141" s="6">
        <v>2.03713378</v>
      </c>
      <c r="D141" s="6"/>
      <c r="E141" s="10"/>
      <c r="K141" s="11"/>
      <c r="L141" s="5" t="s">
        <v>2</v>
      </c>
      <c r="M141" s="6">
        <f>'Costs &amp; Constraints (Back-end)'!AJ141</f>
        <v>2.03713378</v>
      </c>
      <c r="N141" s="6">
        <f>'Costs &amp; Constraints (Back-end)'!AK141</f>
        <v>0</v>
      </c>
      <c r="O141" s="10">
        <f>'Costs &amp; Constraints (Back-end)'!AL141</f>
        <v>0</v>
      </c>
    </row>
    <row r="142" spans="1:15">
      <c r="A142" s="11"/>
      <c r="B142" s="5" t="s">
        <v>4</v>
      </c>
      <c r="C142" s="6">
        <v>8.2160999999999998E-2</v>
      </c>
      <c r="D142" s="6"/>
      <c r="E142" s="10"/>
      <c r="K142" s="11"/>
      <c r="L142" s="5" t="s">
        <v>4</v>
      </c>
      <c r="M142" s="6">
        <f>'Costs &amp; Constraints (Back-end)'!AJ142</f>
        <v>0</v>
      </c>
      <c r="N142" s="6">
        <f>'Costs &amp; Constraints (Back-end)'!AK142</f>
        <v>8.2160999999999998E-2</v>
      </c>
      <c r="O142" s="10">
        <f>'Costs &amp; Constraints (Back-end)'!AL142</f>
        <v>0</v>
      </c>
    </row>
    <row r="143" spans="1:15">
      <c r="A143" s="11"/>
      <c r="B143" s="5" t="s">
        <v>6</v>
      </c>
      <c r="C143" s="6">
        <v>3.9117000000000006E-2</v>
      </c>
      <c r="D143" s="6"/>
      <c r="E143" s="10"/>
      <c r="K143" s="11"/>
      <c r="L143" s="5" t="s">
        <v>6</v>
      </c>
      <c r="M143" s="6">
        <f>'Costs &amp; Constraints (Back-end)'!AJ143</f>
        <v>3.9117000000000006E-2</v>
      </c>
      <c r="N143" s="6">
        <f>'Costs &amp; Constraints (Back-end)'!AK143</f>
        <v>0</v>
      </c>
      <c r="O143" s="10">
        <f>'Costs &amp; Constraints (Back-end)'!AL143</f>
        <v>0</v>
      </c>
    </row>
    <row r="144" spans="1:15">
      <c r="A144" s="11"/>
      <c r="B144" s="5" t="s">
        <v>8</v>
      </c>
      <c r="C144" s="6">
        <v>0.24800280000000005</v>
      </c>
      <c r="D144" s="6"/>
      <c r="E144" s="10"/>
      <c r="K144" s="11"/>
      <c r="L144" s="5" t="s">
        <v>8</v>
      </c>
      <c r="M144" s="6">
        <f>'Costs &amp; Constraints (Back-end)'!AJ144</f>
        <v>0.24800280000000005</v>
      </c>
      <c r="N144" s="6">
        <f>'Costs &amp; Constraints (Back-end)'!AK144</f>
        <v>0</v>
      </c>
      <c r="O144" s="10">
        <f>'Costs &amp; Constraints (Back-end)'!AL144</f>
        <v>0</v>
      </c>
    </row>
    <row r="145" spans="1:15">
      <c r="A145" s="11"/>
      <c r="B145" s="5" t="s">
        <v>10</v>
      </c>
      <c r="C145" s="6">
        <v>1.1717558800000001</v>
      </c>
      <c r="D145" s="6"/>
      <c r="E145" s="10"/>
      <c r="K145" s="11"/>
      <c r="L145" s="5" t="s">
        <v>10</v>
      </c>
      <c r="M145" s="6">
        <f>'Costs &amp; Constraints (Back-end)'!AJ145</f>
        <v>1.1717558800000001</v>
      </c>
      <c r="N145" s="6">
        <f>'Costs &amp; Constraints (Back-end)'!AK145</f>
        <v>0</v>
      </c>
      <c r="O145" s="10">
        <f>'Costs &amp; Constraints (Back-end)'!AL145</f>
        <v>0</v>
      </c>
    </row>
    <row r="146" spans="1:15">
      <c r="A146" s="11"/>
      <c r="B146" s="5" t="s">
        <v>11</v>
      </c>
      <c r="C146" s="6">
        <v>3.0506160000000001E-2</v>
      </c>
      <c r="D146" s="6"/>
      <c r="E146" s="10"/>
      <c r="K146" s="11"/>
      <c r="L146" s="5" t="s">
        <v>11</v>
      </c>
      <c r="M146" s="6">
        <f>'Costs &amp; Constraints (Back-end)'!AJ146</f>
        <v>3.0506160000000001E-2</v>
      </c>
      <c r="N146" s="6">
        <f>'Costs &amp; Constraints (Back-end)'!AK146</f>
        <v>0</v>
      </c>
      <c r="O146" s="10">
        <f>'Costs &amp; Constraints (Back-end)'!AL146</f>
        <v>0</v>
      </c>
    </row>
    <row r="147" spans="1:15">
      <c r="A147" s="11"/>
      <c r="B147" s="5" t="s">
        <v>14</v>
      </c>
      <c r="C147" s="6">
        <v>1.0072551000000001</v>
      </c>
      <c r="D147" s="6"/>
      <c r="E147" s="10"/>
      <c r="K147" s="11"/>
      <c r="L147" s="5" t="s">
        <v>14</v>
      </c>
      <c r="M147" s="6">
        <f>'Costs &amp; Constraints (Back-end)'!AJ147</f>
        <v>1.0072551000000001</v>
      </c>
      <c r="N147" s="6">
        <f>'Costs &amp; Constraints (Back-end)'!AK147</f>
        <v>0</v>
      </c>
      <c r="O147" s="10">
        <f>'Costs &amp; Constraints (Back-end)'!AL147</f>
        <v>0</v>
      </c>
    </row>
    <row r="148" spans="1:15">
      <c r="A148" s="9">
        <v>113</v>
      </c>
      <c r="B148" s="5" t="s">
        <v>1</v>
      </c>
      <c r="C148" s="6"/>
      <c r="D148" s="6">
        <v>2.3639999999999999</v>
      </c>
      <c r="E148" s="10"/>
      <c r="K148" s="9">
        <v>113</v>
      </c>
      <c r="L148" s="5" t="s">
        <v>1</v>
      </c>
      <c r="M148" s="6">
        <f>'Costs &amp; Constraints (Back-end)'!AJ148</f>
        <v>2.3639999999999999</v>
      </c>
      <c r="N148" s="6">
        <f>'Costs &amp; Constraints (Back-end)'!AK148</f>
        <v>0</v>
      </c>
      <c r="O148" s="10">
        <f>'Costs &amp; Constraints (Back-end)'!AL148</f>
        <v>0</v>
      </c>
    </row>
    <row r="149" spans="1:15">
      <c r="A149" s="11"/>
      <c r="B149" s="5" t="s">
        <v>3</v>
      </c>
      <c r="C149" s="6"/>
      <c r="D149" s="6">
        <v>5.0659999999999998</v>
      </c>
      <c r="E149" s="10"/>
      <c r="K149" s="11"/>
      <c r="L149" s="5" t="s">
        <v>3</v>
      </c>
      <c r="M149" s="6">
        <f>'Costs &amp; Constraints (Back-end)'!AJ149</f>
        <v>5.0659999999999998</v>
      </c>
      <c r="N149" s="6">
        <f>'Costs &amp; Constraints (Back-end)'!AK149</f>
        <v>0</v>
      </c>
      <c r="O149" s="10">
        <f>'Costs &amp; Constraints (Back-end)'!AL149</f>
        <v>0</v>
      </c>
    </row>
    <row r="150" spans="1:15">
      <c r="A150" s="11"/>
      <c r="B150" s="5" t="s">
        <v>5</v>
      </c>
      <c r="C150" s="6"/>
      <c r="D150" s="6">
        <v>3.0200000000000005</v>
      </c>
      <c r="E150" s="10"/>
      <c r="K150" s="11"/>
      <c r="L150" s="5" t="s">
        <v>5</v>
      </c>
      <c r="M150" s="6">
        <f>'Costs &amp; Constraints (Back-end)'!AJ150</f>
        <v>3.0200000000000005</v>
      </c>
      <c r="N150" s="6">
        <f>'Costs &amp; Constraints (Back-end)'!AK150</f>
        <v>0</v>
      </c>
      <c r="O150" s="10">
        <f>'Costs &amp; Constraints (Back-end)'!AL150</f>
        <v>0</v>
      </c>
    </row>
    <row r="151" spans="1:15">
      <c r="A151" s="11"/>
      <c r="B151" s="5" t="s">
        <v>7</v>
      </c>
      <c r="C151" s="6"/>
      <c r="D151" s="6">
        <v>9.0980000000000008</v>
      </c>
      <c r="E151" s="10"/>
      <c r="K151" s="11"/>
      <c r="L151" s="5" t="s">
        <v>7</v>
      </c>
      <c r="M151" s="6">
        <f>'Costs &amp; Constraints (Back-end)'!AJ151</f>
        <v>9.0980000000000008</v>
      </c>
      <c r="N151" s="6">
        <f>'Costs &amp; Constraints (Back-end)'!AK151</f>
        <v>0</v>
      </c>
      <c r="O151" s="10">
        <f>'Costs &amp; Constraints (Back-end)'!AL151</f>
        <v>0</v>
      </c>
    </row>
    <row r="152" spans="1:15">
      <c r="A152" s="11"/>
      <c r="B152" s="5" t="s">
        <v>9</v>
      </c>
      <c r="C152" s="6"/>
      <c r="D152" s="6">
        <v>19.189999999999998</v>
      </c>
      <c r="E152" s="10"/>
      <c r="K152" s="11"/>
      <c r="L152" s="5" t="s">
        <v>9</v>
      </c>
      <c r="M152" s="6">
        <f>'Costs &amp; Constraints (Back-end)'!AJ152</f>
        <v>19.189999999999998</v>
      </c>
      <c r="N152" s="6">
        <f>'Costs &amp; Constraints (Back-end)'!AK152</f>
        <v>0</v>
      </c>
      <c r="O152" s="10">
        <f>'Costs &amp; Constraints (Back-end)'!AL152</f>
        <v>0</v>
      </c>
    </row>
    <row r="153" spans="1:15">
      <c r="A153" s="11"/>
      <c r="B153" s="5" t="s">
        <v>12</v>
      </c>
      <c r="C153" s="6"/>
      <c r="D153" s="6">
        <v>6.3779999999999992</v>
      </c>
      <c r="E153" s="10"/>
      <c r="K153" s="11"/>
      <c r="L153" s="5" t="s">
        <v>12</v>
      </c>
      <c r="M153" s="6">
        <f>'Costs &amp; Constraints (Back-end)'!AJ153</f>
        <v>6.3779999999999992</v>
      </c>
      <c r="N153" s="6">
        <f>'Costs &amp; Constraints (Back-end)'!AK153</f>
        <v>0</v>
      </c>
      <c r="O153" s="10">
        <f>'Costs &amp; Constraints (Back-end)'!AL153</f>
        <v>0</v>
      </c>
    </row>
    <row r="154" spans="1:15">
      <c r="A154" s="11"/>
      <c r="B154" s="5" t="s">
        <v>13</v>
      </c>
      <c r="C154" s="6"/>
      <c r="D154" s="6">
        <v>17.108000000000001</v>
      </c>
      <c r="E154" s="10"/>
      <c r="K154" s="11"/>
      <c r="L154" s="5" t="s">
        <v>13</v>
      </c>
      <c r="M154" s="6">
        <f>'Costs &amp; Constraints (Back-end)'!AJ154</f>
        <v>17.108000000000001</v>
      </c>
      <c r="N154" s="6">
        <f>'Costs &amp; Constraints (Back-end)'!AK154</f>
        <v>0</v>
      </c>
      <c r="O154" s="10">
        <f>'Costs &amp; Constraints (Back-end)'!AL154</f>
        <v>0</v>
      </c>
    </row>
    <row r="155" spans="1:15">
      <c r="A155" s="11"/>
      <c r="B155" s="5" t="s">
        <v>15</v>
      </c>
      <c r="C155" s="6"/>
      <c r="D155" s="6">
        <v>14.567</v>
      </c>
      <c r="E155" s="10"/>
      <c r="K155" s="11"/>
      <c r="L155" s="5" t="s">
        <v>15</v>
      </c>
      <c r="M155" s="6">
        <f>'Costs &amp; Constraints (Back-end)'!AJ155</f>
        <v>14.567</v>
      </c>
      <c r="N155" s="6">
        <f>'Costs &amp; Constraints (Back-end)'!AK155</f>
        <v>0</v>
      </c>
      <c r="O155" s="10">
        <f>'Costs &amp; Constraints (Back-end)'!AL155</f>
        <v>0</v>
      </c>
    </row>
    <row r="156" spans="1:15">
      <c r="A156" s="11"/>
      <c r="B156" s="5" t="s">
        <v>17</v>
      </c>
      <c r="C156" s="6"/>
      <c r="D156" s="6">
        <v>30.836000000000002</v>
      </c>
      <c r="E156" s="10"/>
      <c r="K156" s="11"/>
      <c r="L156" s="5" t="s">
        <v>17</v>
      </c>
      <c r="M156" s="6">
        <f>'Costs &amp; Constraints (Back-end)'!AJ156</f>
        <v>30.836000000000002</v>
      </c>
      <c r="N156" s="6">
        <f>'Costs &amp; Constraints (Back-end)'!AK156</f>
        <v>0</v>
      </c>
      <c r="O156" s="10">
        <f>'Costs &amp; Constraints (Back-end)'!AL156</f>
        <v>0</v>
      </c>
    </row>
    <row r="157" spans="1:15">
      <c r="A157" s="11"/>
      <c r="B157" s="5" t="s">
        <v>2</v>
      </c>
      <c r="C157" s="6"/>
      <c r="D157" s="6">
        <v>27.230000000000011</v>
      </c>
      <c r="E157" s="10"/>
      <c r="K157" s="11"/>
      <c r="L157" s="5" t="s">
        <v>2</v>
      </c>
      <c r="M157" s="6">
        <f>'Costs &amp; Constraints (Back-end)'!AJ157</f>
        <v>27.230000000000011</v>
      </c>
      <c r="N157" s="6">
        <f>'Costs &amp; Constraints (Back-end)'!AK157</f>
        <v>0</v>
      </c>
      <c r="O157" s="10">
        <f>'Costs &amp; Constraints (Back-end)'!AL157</f>
        <v>0</v>
      </c>
    </row>
    <row r="158" spans="1:15">
      <c r="A158" s="11"/>
      <c r="B158" s="5" t="s">
        <v>4</v>
      </c>
      <c r="C158" s="6"/>
      <c r="D158" s="6">
        <v>17.827000000000002</v>
      </c>
      <c r="E158" s="10"/>
      <c r="K158" s="11"/>
      <c r="L158" s="5" t="s">
        <v>4</v>
      </c>
      <c r="M158" s="6">
        <f>'Costs &amp; Constraints (Back-end)'!AJ158</f>
        <v>0</v>
      </c>
      <c r="N158" s="6">
        <f>'Costs &amp; Constraints (Back-end)'!AK158</f>
        <v>17.827000000000002</v>
      </c>
      <c r="O158" s="10">
        <f>'Costs &amp; Constraints (Back-end)'!AL158</f>
        <v>0</v>
      </c>
    </row>
    <row r="159" spans="1:15">
      <c r="A159" s="11"/>
      <c r="B159" s="5" t="s">
        <v>6</v>
      </c>
      <c r="C159" s="6"/>
      <c r="D159" s="6">
        <v>9.2959999999999994</v>
      </c>
      <c r="E159" s="10"/>
      <c r="K159" s="11"/>
      <c r="L159" s="5" t="s">
        <v>6</v>
      </c>
      <c r="M159" s="6">
        <f>'Costs &amp; Constraints (Back-end)'!AJ159</f>
        <v>9.2959999999999994</v>
      </c>
      <c r="N159" s="6">
        <f>'Costs &amp; Constraints (Back-end)'!AK159</f>
        <v>0</v>
      </c>
      <c r="O159" s="10">
        <f>'Costs &amp; Constraints (Back-end)'!AL159</f>
        <v>0</v>
      </c>
    </row>
    <row r="160" spans="1:15">
      <c r="A160" s="11"/>
      <c r="B160" s="5" t="s">
        <v>8</v>
      </c>
      <c r="C160" s="6"/>
      <c r="D160" s="6">
        <v>21.827999999999999</v>
      </c>
      <c r="E160" s="10"/>
      <c r="K160" s="11"/>
      <c r="L160" s="5" t="s">
        <v>8</v>
      </c>
      <c r="M160" s="6">
        <f>'Costs &amp; Constraints (Back-end)'!AJ160</f>
        <v>21.827999999999999</v>
      </c>
      <c r="N160" s="6">
        <f>'Costs &amp; Constraints (Back-end)'!AK160</f>
        <v>0</v>
      </c>
      <c r="O160" s="10">
        <f>'Costs &amp; Constraints (Back-end)'!AL160</f>
        <v>0</v>
      </c>
    </row>
    <row r="161" spans="1:15">
      <c r="A161" s="11"/>
      <c r="B161" s="5" t="s">
        <v>10</v>
      </c>
      <c r="C161" s="6"/>
      <c r="D161" s="6">
        <v>11.848000000000003</v>
      </c>
      <c r="E161" s="10"/>
      <c r="K161" s="11"/>
      <c r="L161" s="5" t="s">
        <v>10</v>
      </c>
      <c r="M161" s="6">
        <f>'Costs &amp; Constraints (Back-end)'!AJ161</f>
        <v>11.848000000000003</v>
      </c>
      <c r="N161" s="6">
        <f>'Costs &amp; Constraints (Back-end)'!AK161</f>
        <v>0</v>
      </c>
      <c r="O161" s="10">
        <f>'Costs &amp; Constraints (Back-end)'!AL161</f>
        <v>0</v>
      </c>
    </row>
    <row r="162" spans="1:15">
      <c r="A162" s="11"/>
      <c r="B162" s="5" t="s">
        <v>11</v>
      </c>
      <c r="C162" s="6"/>
      <c r="D162" s="6">
        <v>4.9850000000000003</v>
      </c>
      <c r="E162" s="10"/>
      <c r="K162" s="11"/>
      <c r="L162" s="5" t="s">
        <v>11</v>
      </c>
      <c r="M162" s="6">
        <f>'Costs &amp; Constraints (Back-end)'!AJ162</f>
        <v>4.9850000000000003</v>
      </c>
      <c r="N162" s="6">
        <f>'Costs &amp; Constraints (Back-end)'!AK162</f>
        <v>0</v>
      </c>
      <c r="O162" s="10">
        <f>'Costs &amp; Constraints (Back-end)'!AL162</f>
        <v>0</v>
      </c>
    </row>
    <row r="163" spans="1:15">
      <c r="A163" s="11"/>
      <c r="B163" s="5" t="s">
        <v>14</v>
      </c>
      <c r="C163" s="6"/>
      <c r="D163" s="6">
        <v>1.639</v>
      </c>
      <c r="E163" s="10"/>
      <c r="K163" s="11"/>
      <c r="L163" s="5" t="s">
        <v>14</v>
      </c>
      <c r="M163" s="6">
        <f>'Costs &amp; Constraints (Back-end)'!AJ163</f>
        <v>1.639</v>
      </c>
      <c r="N163" s="6">
        <f>'Costs &amp; Constraints (Back-end)'!AK163</f>
        <v>0</v>
      </c>
      <c r="O163" s="10">
        <f>'Costs &amp; Constraints (Back-end)'!AL163</f>
        <v>0</v>
      </c>
    </row>
    <row r="164" spans="1:15">
      <c r="A164" s="9">
        <v>114</v>
      </c>
      <c r="B164" s="5" t="s">
        <v>1</v>
      </c>
      <c r="C164" s="6"/>
      <c r="D164" s="6"/>
      <c r="E164" s="10">
        <v>1.2351000000000001</v>
      </c>
      <c r="K164" s="9">
        <v>114</v>
      </c>
      <c r="L164" s="5" t="s">
        <v>1</v>
      </c>
      <c r="M164" s="6">
        <f>'Costs &amp; Constraints (Back-end)'!AJ164</f>
        <v>0</v>
      </c>
      <c r="N164" s="6">
        <f>'Costs &amp; Constraints (Back-end)'!AK164</f>
        <v>0</v>
      </c>
      <c r="O164" s="10">
        <f>'Costs &amp; Constraints (Back-end)'!AL164</f>
        <v>1.2351000000000001</v>
      </c>
    </row>
    <row r="165" spans="1:15">
      <c r="A165" s="11"/>
      <c r="B165" s="5" t="s">
        <v>3</v>
      </c>
      <c r="C165" s="6"/>
      <c r="D165" s="6">
        <v>1.026</v>
      </c>
      <c r="E165" s="10">
        <v>0.27750000000000002</v>
      </c>
      <c r="K165" s="11"/>
      <c r="L165" s="5" t="s">
        <v>3</v>
      </c>
      <c r="M165" s="6">
        <f>'Costs &amp; Constraints (Back-end)'!AJ165</f>
        <v>0</v>
      </c>
      <c r="N165" s="6">
        <f>'Costs &amp; Constraints (Back-end)'!AK165</f>
        <v>0</v>
      </c>
      <c r="O165" s="10">
        <f>'Costs &amp; Constraints (Back-end)'!AL165</f>
        <v>1.3035000000000001</v>
      </c>
    </row>
    <row r="166" spans="1:15">
      <c r="A166" s="11"/>
      <c r="B166" s="5" t="s">
        <v>5</v>
      </c>
      <c r="C166" s="6"/>
      <c r="D166" s="6">
        <v>3.22</v>
      </c>
      <c r="E166" s="10">
        <v>0.66660000000000008</v>
      </c>
      <c r="K166" s="11"/>
      <c r="L166" s="5" t="s">
        <v>5</v>
      </c>
      <c r="M166" s="6">
        <f>'Costs &amp; Constraints (Back-end)'!AJ166</f>
        <v>0</v>
      </c>
      <c r="N166" s="6">
        <f>'Costs &amp; Constraints (Back-end)'!AK166</f>
        <v>0</v>
      </c>
      <c r="O166" s="10">
        <f>'Costs &amp; Constraints (Back-end)'!AL166</f>
        <v>3.8866000000000005</v>
      </c>
    </row>
    <row r="167" spans="1:15">
      <c r="A167" s="11"/>
      <c r="B167" s="5" t="s">
        <v>7</v>
      </c>
      <c r="C167" s="6"/>
      <c r="D167" s="6">
        <v>19.560000000000002</v>
      </c>
      <c r="E167" s="10">
        <v>7.3426500000000008</v>
      </c>
      <c r="K167" s="11"/>
      <c r="L167" s="5" t="s">
        <v>7</v>
      </c>
      <c r="M167" s="6">
        <f>'Costs &amp; Constraints (Back-end)'!AJ167</f>
        <v>0</v>
      </c>
      <c r="N167" s="6">
        <f>'Costs &amp; Constraints (Back-end)'!AK167</f>
        <v>0</v>
      </c>
      <c r="O167" s="10">
        <f>'Costs &amp; Constraints (Back-end)'!AL167</f>
        <v>26.902650000000001</v>
      </c>
    </row>
    <row r="168" spans="1:15">
      <c r="A168" s="11"/>
      <c r="B168" s="5" t="s">
        <v>9</v>
      </c>
      <c r="C168" s="6"/>
      <c r="D168" s="6">
        <v>8.4480000000000004</v>
      </c>
      <c r="E168" s="10">
        <v>26.018560000000001</v>
      </c>
      <c r="K168" s="11"/>
      <c r="L168" s="5" t="s">
        <v>9</v>
      </c>
      <c r="M168" s="6">
        <f>'Costs &amp; Constraints (Back-end)'!AJ168</f>
        <v>0</v>
      </c>
      <c r="N168" s="6">
        <f>'Costs &amp; Constraints (Back-end)'!AK168</f>
        <v>0</v>
      </c>
      <c r="O168" s="10">
        <f>'Costs &amp; Constraints (Back-end)'!AL168</f>
        <v>34.466560000000001</v>
      </c>
    </row>
    <row r="169" spans="1:15">
      <c r="A169" s="11"/>
      <c r="B169" s="5" t="s">
        <v>12</v>
      </c>
      <c r="C169" s="6"/>
      <c r="D169" s="6">
        <v>2.3200000000000003</v>
      </c>
      <c r="E169" s="10">
        <v>42.411200000000001</v>
      </c>
      <c r="K169" s="11"/>
      <c r="L169" s="5" t="s">
        <v>12</v>
      </c>
      <c r="M169" s="6">
        <f>'Costs &amp; Constraints (Back-end)'!AJ169</f>
        <v>0</v>
      </c>
      <c r="N169" s="6">
        <f>'Costs &amp; Constraints (Back-end)'!AK169</f>
        <v>0</v>
      </c>
      <c r="O169" s="10">
        <f>'Costs &amp; Constraints (Back-end)'!AL169</f>
        <v>44.731200000000001</v>
      </c>
    </row>
    <row r="170" spans="1:15">
      <c r="A170" s="11"/>
      <c r="B170" s="5" t="s">
        <v>13</v>
      </c>
      <c r="C170" s="6"/>
      <c r="D170" s="6">
        <v>17.221</v>
      </c>
      <c r="E170" s="10">
        <v>102.28128</v>
      </c>
      <c r="K170" s="11"/>
      <c r="L170" s="5" t="s">
        <v>13</v>
      </c>
      <c r="M170" s="6">
        <f>'Costs &amp; Constraints (Back-end)'!AJ170</f>
        <v>0</v>
      </c>
      <c r="N170" s="6">
        <f>'Costs &amp; Constraints (Back-end)'!AK170</f>
        <v>0</v>
      </c>
      <c r="O170" s="10">
        <f>'Costs &amp; Constraints (Back-end)'!AL170</f>
        <v>119.50228</v>
      </c>
    </row>
    <row r="171" spans="1:15">
      <c r="A171" s="11"/>
      <c r="B171" s="5" t="s">
        <v>15</v>
      </c>
      <c r="C171" s="6"/>
      <c r="D171" s="6">
        <v>28.758000000000003</v>
      </c>
      <c r="E171" s="10">
        <v>277.80286000000001</v>
      </c>
      <c r="K171" s="11"/>
      <c r="L171" s="5" t="s">
        <v>15</v>
      </c>
      <c r="M171" s="6">
        <f>'Costs &amp; Constraints (Back-end)'!AJ171</f>
        <v>0</v>
      </c>
      <c r="N171" s="6">
        <f>'Costs &amp; Constraints (Back-end)'!AK171</f>
        <v>0</v>
      </c>
      <c r="O171" s="10">
        <f>'Costs &amp; Constraints (Back-end)'!AL171</f>
        <v>306.56085999999999</v>
      </c>
    </row>
    <row r="172" spans="1:15">
      <c r="A172" s="11"/>
      <c r="B172" s="5" t="s">
        <v>17</v>
      </c>
      <c r="C172" s="6"/>
      <c r="D172" s="6"/>
      <c r="E172" s="10">
        <v>74.364959999999996</v>
      </c>
      <c r="K172" s="11"/>
      <c r="L172" s="5" t="s">
        <v>17</v>
      </c>
      <c r="M172" s="6">
        <f>'Costs &amp; Constraints (Back-end)'!AJ172</f>
        <v>0</v>
      </c>
      <c r="N172" s="6">
        <f>'Costs &amp; Constraints (Back-end)'!AK172</f>
        <v>0</v>
      </c>
      <c r="O172" s="10">
        <f>'Costs &amp; Constraints (Back-end)'!AL172</f>
        <v>74.364959999999996</v>
      </c>
    </row>
    <row r="173" spans="1:15">
      <c r="A173" s="11"/>
      <c r="B173" s="5" t="s">
        <v>16</v>
      </c>
      <c r="C173" s="6"/>
      <c r="D173" s="6"/>
      <c r="E173" s="10">
        <v>28.228200000000001</v>
      </c>
      <c r="K173" s="11"/>
      <c r="L173" s="5" t="s">
        <v>16</v>
      </c>
      <c r="M173" s="6">
        <f>'Costs &amp; Constraints (Back-end)'!AJ173</f>
        <v>0</v>
      </c>
      <c r="N173" s="6">
        <f>'Costs &amp; Constraints (Back-end)'!AK173</f>
        <v>0</v>
      </c>
      <c r="O173" s="10">
        <f>'Costs &amp; Constraints (Back-end)'!AL173</f>
        <v>28.228200000000001</v>
      </c>
    </row>
    <row r="174" spans="1:15">
      <c r="A174" s="11"/>
      <c r="B174" s="5" t="s">
        <v>2</v>
      </c>
      <c r="C174" s="6"/>
      <c r="D174" s="6">
        <v>47.412999999999997</v>
      </c>
      <c r="E174" s="10">
        <v>103.11179999999999</v>
      </c>
      <c r="K174" s="11"/>
      <c r="L174" s="5" t="s">
        <v>2</v>
      </c>
      <c r="M174" s="6">
        <f>'Costs &amp; Constraints (Back-end)'!AJ174</f>
        <v>0</v>
      </c>
      <c r="N174" s="6">
        <f>'Costs &amp; Constraints (Back-end)'!AK174</f>
        <v>150.52479999999997</v>
      </c>
      <c r="O174" s="10">
        <f>'Costs &amp; Constraints (Back-end)'!AL174</f>
        <v>0</v>
      </c>
    </row>
    <row r="175" spans="1:15">
      <c r="A175" s="11"/>
      <c r="B175" s="5" t="s">
        <v>4</v>
      </c>
      <c r="C175" s="6"/>
      <c r="D175" s="6">
        <v>33.896999999999998</v>
      </c>
      <c r="E175" s="10">
        <v>141.30184999999997</v>
      </c>
      <c r="K175" s="11"/>
      <c r="L175" s="5" t="s">
        <v>4</v>
      </c>
      <c r="M175" s="6">
        <f>'Costs &amp; Constraints (Back-end)'!AJ175</f>
        <v>0</v>
      </c>
      <c r="N175" s="6">
        <f>'Costs &amp; Constraints (Back-end)'!AK175</f>
        <v>175.19884999999996</v>
      </c>
      <c r="O175" s="10">
        <f>'Costs &amp; Constraints (Back-end)'!AL175</f>
        <v>0</v>
      </c>
    </row>
    <row r="176" spans="1:15">
      <c r="A176" s="11"/>
      <c r="B176" s="5" t="s">
        <v>6</v>
      </c>
      <c r="C176" s="6"/>
      <c r="D176" s="6">
        <v>17.77</v>
      </c>
      <c r="E176" s="10">
        <v>76.882899999999992</v>
      </c>
      <c r="K176" s="11"/>
      <c r="L176" s="5" t="s">
        <v>6</v>
      </c>
      <c r="M176" s="6">
        <f>'Costs &amp; Constraints (Back-end)'!AJ176</f>
        <v>0</v>
      </c>
      <c r="N176" s="6">
        <f>'Costs &amp; Constraints (Back-end)'!AK176</f>
        <v>0</v>
      </c>
      <c r="O176" s="10">
        <f>'Costs &amp; Constraints (Back-end)'!AL176</f>
        <v>94.652899999999988</v>
      </c>
    </row>
    <row r="177" spans="1:15">
      <c r="A177" s="11"/>
      <c r="B177" s="5" t="s">
        <v>8</v>
      </c>
      <c r="C177" s="6"/>
      <c r="D177" s="6">
        <v>17.661000000000001</v>
      </c>
      <c r="E177" s="10">
        <v>179.39520999999996</v>
      </c>
      <c r="K177" s="11"/>
      <c r="L177" s="5" t="s">
        <v>8</v>
      </c>
      <c r="M177" s="6">
        <f>'Costs &amp; Constraints (Back-end)'!AJ177</f>
        <v>0</v>
      </c>
      <c r="N177" s="6">
        <f>'Costs &amp; Constraints (Back-end)'!AK177</f>
        <v>0</v>
      </c>
      <c r="O177" s="10">
        <f>'Costs &amp; Constraints (Back-end)'!AL177</f>
        <v>197.05620999999996</v>
      </c>
    </row>
    <row r="178" spans="1:15">
      <c r="A178" s="11"/>
      <c r="B178" s="5" t="s">
        <v>10</v>
      </c>
      <c r="C178" s="6"/>
      <c r="D178" s="6">
        <v>3.5880000000000001</v>
      </c>
      <c r="E178" s="10">
        <v>143.68599999999998</v>
      </c>
      <c r="K178" s="11"/>
      <c r="L178" s="5" t="s">
        <v>10</v>
      </c>
      <c r="M178" s="6">
        <f>'Costs &amp; Constraints (Back-end)'!AJ178</f>
        <v>0</v>
      </c>
      <c r="N178" s="6">
        <f>'Costs &amp; Constraints (Back-end)'!AK178</f>
        <v>0</v>
      </c>
      <c r="O178" s="10">
        <f>'Costs &amp; Constraints (Back-end)'!AL178</f>
        <v>147.27399999999997</v>
      </c>
    </row>
    <row r="179" spans="1:15">
      <c r="A179" s="11"/>
      <c r="B179" s="5" t="s">
        <v>11</v>
      </c>
      <c r="C179" s="6"/>
      <c r="D179" s="6">
        <v>2.1639999999999997</v>
      </c>
      <c r="E179" s="10">
        <v>113.12136000000001</v>
      </c>
      <c r="K179" s="11"/>
      <c r="L179" s="5" t="s">
        <v>11</v>
      </c>
      <c r="M179" s="6">
        <f>'Costs &amp; Constraints (Back-end)'!AJ179</f>
        <v>115.28536000000001</v>
      </c>
      <c r="N179" s="6">
        <f>'Costs &amp; Constraints (Back-end)'!AK179</f>
        <v>0</v>
      </c>
      <c r="O179" s="10">
        <f>'Costs &amp; Constraints (Back-end)'!AL179</f>
        <v>0</v>
      </c>
    </row>
    <row r="180" spans="1:15">
      <c r="A180" s="11"/>
      <c r="B180" s="5" t="s">
        <v>14</v>
      </c>
      <c r="C180" s="6"/>
      <c r="D180" s="6">
        <v>1.335</v>
      </c>
      <c r="E180" s="10">
        <v>17.6372</v>
      </c>
      <c r="K180" s="11"/>
      <c r="L180" s="5" t="s">
        <v>14</v>
      </c>
      <c r="M180" s="6">
        <f>'Costs &amp; Constraints (Back-end)'!AJ180</f>
        <v>18.972200000000001</v>
      </c>
      <c r="N180" s="6">
        <f>'Costs &amp; Constraints (Back-end)'!AK180</f>
        <v>0</v>
      </c>
      <c r="O180" s="10">
        <f>'Costs &amp; Constraints (Back-end)'!AL180</f>
        <v>0</v>
      </c>
    </row>
    <row r="181" spans="1:15">
      <c r="A181" s="9">
        <v>115</v>
      </c>
      <c r="B181" s="5" t="s">
        <v>1</v>
      </c>
      <c r="C181" s="6">
        <v>10.385864544306116</v>
      </c>
      <c r="D181" s="6"/>
      <c r="E181" s="10"/>
      <c r="K181" s="9">
        <v>115</v>
      </c>
      <c r="L181" s="5" t="s">
        <v>1</v>
      </c>
      <c r="M181" s="6">
        <f>'Costs &amp; Constraints (Back-end)'!AJ181</f>
        <v>0</v>
      </c>
      <c r="N181" s="6">
        <f>'Costs &amp; Constraints (Back-end)'!AK181</f>
        <v>0</v>
      </c>
      <c r="O181" s="10">
        <f>'Costs &amp; Constraints (Back-end)'!AL181</f>
        <v>10.385864544306116</v>
      </c>
    </row>
    <row r="182" spans="1:15">
      <c r="A182" s="11"/>
      <c r="B182" s="5" t="s">
        <v>3</v>
      </c>
      <c r="C182" s="6">
        <v>105.29622160525042</v>
      </c>
      <c r="D182" s="6">
        <v>2.9390000000000001</v>
      </c>
      <c r="E182" s="10"/>
      <c r="K182" s="11"/>
      <c r="L182" s="5" t="s">
        <v>3</v>
      </c>
      <c r="M182" s="6">
        <f>'Costs &amp; Constraints (Back-end)'!AJ182</f>
        <v>0</v>
      </c>
      <c r="N182" s="6">
        <f>'Costs &amp; Constraints (Back-end)'!AK182</f>
        <v>0</v>
      </c>
      <c r="O182" s="10">
        <f>'Costs &amp; Constraints (Back-end)'!AL182</f>
        <v>108.23522160525042</v>
      </c>
    </row>
    <row r="183" spans="1:15">
      <c r="A183" s="11"/>
      <c r="B183" s="5" t="s">
        <v>5</v>
      </c>
      <c r="C183" s="6">
        <v>91.505894077267143</v>
      </c>
      <c r="D183" s="6"/>
      <c r="E183" s="10"/>
      <c r="K183" s="11"/>
      <c r="L183" s="5" t="s">
        <v>5</v>
      </c>
      <c r="M183" s="6">
        <f>'Costs &amp; Constraints (Back-end)'!AJ183</f>
        <v>0</v>
      </c>
      <c r="N183" s="6">
        <f>'Costs &amp; Constraints (Back-end)'!AK183</f>
        <v>0</v>
      </c>
      <c r="O183" s="10">
        <f>'Costs &amp; Constraints (Back-end)'!AL183</f>
        <v>91.505894077267143</v>
      </c>
    </row>
    <row r="184" spans="1:15">
      <c r="A184" s="11"/>
      <c r="B184" s="5" t="s">
        <v>7</v>
      </c>
      <c r="C184" s="6">
        <v>103.9691734755604</v>
      </c>
      <c r="D184" s="6">
        <v>7.6179999999999994</v>
      </c>
      <c r="E184" s="10"/>
      <c r="K184" s="11"/>
      <c r="L184" s="5" t="s">
        <v>7</v>
      </c>
      <c r="M184" s="6">
        <f>'Costs &amp; Constraints (Back-end)'!AJ184</f>
        <v>0</v>
      </c>
      <c r="N184" s="6">
        <f>'Costs &amp; Constraints (Back-end)'!AK184</f>
        <v>0</v>
      </c>
      <c r="O184" s="10">
        <f>'Costs &amp; Constraints (Back-end)'!AL184</f>
        <v>111.58717347556039</v>
      </c>
    </row>
    <row r="185" spans="1:15">
      <c r="A185" s="11"/>
      <c r="B185" s="5" t="s">
        <v>9</v>
      </c>
      <c r="C185" s="6">
        <v>204.85198233980196</v>
      </c>
      <c r="D185" s="6">
        <v>20.817999999999998</v>
      </c>
      <c r="E185" s="10"/>
      <c r="K185" s="11"/>
      <c r="L185" s="5" t="s">
        <v>9</v>
      </c>
      <c r="M185" s="6">
        <f>'Costs &amp; Constraints (Back-end)'!AJ185</f>
        <v>0</v>
      </c>
      <c r="N185" s="6">
        <f>'Costs &amp; Constraints (Back-end)'!AK185</f>
        <v>0</v>
      </c>
      <c r="O185" s="10">
        <f>'Costs &amp; Constraints (Back-end)'!AL185</f>
        <v>225.66998233980195</v>
      </c>
    </row>
    <row r="186" spans="1:15">
      <c r="A186" s="11"/>
      <c r="B186" s="5" t="s">
        <v>12</v>
      </c>
      <c r="C186" s="6">
        <v>173.87835350806867</v>
      </c>
      <c r="D186" s="6">
        <v>40.433</v>
      </c>
      <c r="E186" s="10"/>
      <c r="K186" s="11"/>
      <c r="L186" s="5" t="s">
        <v>12</v>
      </c>
      <c r="M186" s="6">
        <f>'Costs &amp; Constraints (Back-end)'!AJ186</f>
        <v>0</v>
      </c>
      <c r="N186" s="6">
        <f>'Costs &amp; Constraints (Back-end)'!AK186</f>
        <v>0</v>
      </c>
      <c r="O186" s="10">
        <f>'Costs &amp; Constraints (Back-end)'!AL186</f>
        <v>214.31135350806866</v>
      </c>
    </row>
    <row r="187" spans="1:15">
      <c r="A187" s="11"/>
      <c r="B187" s="5" t="s">
        <v>13</v>
      </c>
      <c r="C187" s="6">
        <v>394.45738340178548</v>
      </c>
      <c r="D187" s="6">
        <v>29.13</v>
      </c>
      <c r="E187" s="10"/>
      <c r="K187" s="11"/>
      <c r="L187" s="5" t="s">
        <v>13</v>
      </c>
      <c r="M187" s="6">
        <f>'Costs &amp; Constraints (Back-end)'!AJ187</f>
        <v>0</v>
      </c>
      <c r="N187" s="6">
        <f>'Costs &amp; Constraints (Back-end)'!AK187</f>
        <v>0</v>
      </c>
      <c r="O187" s="10">
        <f>'Costs &amp; Constraints (Back-end)'!AL187</f>
        <v>423.58738340178547</v>
      </c>
    </row>
    <row r="188" spans="1:15">
      <c r="A188" s="11"/>
      <c r="B188" s="5" t="s">
        <v>15</v>
      </c>
      <c r="C188" s="6">
        <v>660.92127133033352</v>
      </c>
      <c r="D188" s="6">
        <v>78.391999999999996</v>
      </c>
      <c r="E188" s="10"/>
      <c r="K188" s="11"/>
      <c r="L188" s="5" t="s">
        <v>15</v>
      </c>
      <c r="M188" s="6">
        <f>'Costs &amp; Constraints (Back-end)'!AJ188</f>
        <v>0</v>
      </c>
      <c r="N188" s="6">
        <f>'Costs &amp; Constraints (Back-end)'!AK188</f>
        <v>0</v>
      </c>
      <c r="O188" s="10">
        <f>'Costs &amp; Constraints (Back-end)'!AL188</f>
        <v>739.31327133033346</v>
      </c>
    </row>
    <row r="189" spans="1:15">
      <c r="A189" s="11"/>
      <c r="B189" s="5" t="s">
        <v>17</v>
      </c>
      <c r="C189" s="6">
        <v>536.69991269479272</v>
      </c>
      <c r="D189" s="6">
        <v>30.265000000000001</v>
      </c>
      <c r="E189" s="10"/>
      <c r="K189" s="11"/>
      <c r="L189" s="5" t="s">
        <v>17</v>
      </c>
      <c r="M189" s="6">
        <f>'Costs &amp; Constraints (Back-end)'!AJ189</f>
        <v>0</v>
      </c>
      <c r="N189" s="6">
        <f>'Costs &amp; Constraints (Back-end)'!AK189</f>
        <v>0</v>
      </c>
      <c r="O189" s="10">
        <f>'Costs &amp; Constraints (Back-end)'!AL189</f>
        <v>566.9649126947927</v>
      </c>
    </row>
    <row r="190" spans="1:15">
      <c r="A190" s="11"/>
      <c r="B190" s="5" t="s">
        <v>16</v>
      </c>
      <c r="C190" s="6">
        <v>9.9576176470588234</v>
      </c>
      <c r="D190" s="6"/>
      <c r="E190" s="10"/>
      <c r="K190" s="11"/>
      <c r="L190" s="5" t="s">
        <v>16</v>
      </c>
      <c r="M190" s="6">
        <f>'Costs &amp; Constraints (Back-end)'!AJ190</f>
        <v>0</v>
      </c>
      <c r="N190" s="6">
        <f>'Costs &amp; Constraints (Back-end)'!AK190</f>
        <v>0</v>
      </c>
      <c r="O190" s="10">
        <f>'Costs &amp; Constraints (Back-end)'!AL190</f>
        <v>9.9576176470588234</v>
      </c>
    </row>
    <row r="191" spans="1:15">
      <c r="A191" s="11"/>
      <c r="B191" s="5" t="s">
        <v>2</v>
      </c>
      <c r="C191" s="6">
        <v>357.37209529268688</v>
      </c>
      <c r="D191" s="6">
        <v>18.067</v>
      </c>
      <c r="E191" s="10"/>
      <c r="K191" s="11"/>
      <c r="L191" s="5" t="s">
        <v>2</v>
      </c>
      <c r="M191" s="6">
        <f>'Costs &amp; Constraints (Back-end)'!AJ191</f>
        <v>0</v>
      </c>
      <c r="N191" s="6">
        <f>'Costs &amp; Constraints (Back-end)'!AK191</f>
        <v>375.43909529268689</v>
      </c>
      <c r="O191" s="10">
        <f>'Costs &amp; Constraints (Back-end)'!AL191</f>
        <v>0</v>
      </c>
    </row>
    <row r="192" spans="1:15">
      <c r="A192" s="11"/>
      <c r="B192" s="5" t="s">
        <v>4</v>
      </c>
      <c r="C192" s="6">
        <v>666.21197895339071</v>
      </c>
      <c r="D192" s="6">
        <v>29.409999999999997</v>
      </c>
      <c r="E192" s="10"/>
      <c r="K192" s="11"/>
      <c r="L192" s="5" t="s">
        <v>4</v>
      </c>
      <c r="M192" s="6">
        <f>'Costs &amp; Constraints (Back-end)'!AJ192</f>
        <v>0</v>
      </c>
      <c r="N192" s="6">
        <f>'Costs &amp; Constraints (Back-end)'!AK192</f>
        <v>695.62197895339068</v>
      </c>
      <c r="O192" s="10">
        <f>'Costs &amp; Constraints (Back-end)'!AL192</f>
        <v>0</v>
      </c>
    </row>
    <row r="193" spans="1:15">
      <c r="A193" s="11"/>
      <c r="B193" s="5" t="s">
        <v>6</v>
      </c>
      <c r="C193" s="6">
        <v>167.40526311447206</v>
      </c>
      <c r="D193" s="6">
        <v>16.025000000000002</v>
      </c>
      <c r="E193" s="10"/>
      <c r="K193" s="11"/>
      <c r="L193" s="5" t="s">
        <v>6</v>
      </c>
      <c r="M193" s="6">
        <f>'Costs &amp; Constraints (Back-end)'!AJ193</f>
        <v>0</v>
      </c>
      <c r="N193" s="6">
        <f>'Costs &amp; Constraints (Back-end)'!AK193</f>
        <v>0</v>
      </c>
      <c r="O193" s="10">
        <f>'Costs &amp; Constraints (Back-end)'!AL193</f>
        <v>183.43026311447207</v>
      </c>
    </row>
    <row r="194" spans="1:15">
      <c r="A194" s="11"/>
      <c r="B194" s="5" t="s">
        <v>8</v>
      </c>
      <c r="C194" s="6">
        <v>204.46447820813475</v>
      </c>
      <c r="D194" s="6">
        <v>34.484000000000002</v>
      </c>
      <c r="E194" s="10"/>
      <c r="K194" s="11"/>
      <c r="L194" s="5" t="s">
        <v>8</v>
      </c>
      <c r="M194" s="6">
        <f>'Costs &amp; Constraints (Back-end)'!AJ194</f>
        <v>0</v>
      </c>
      <c r="N194" s="6">
        <f>'Costs &amp; Constraints (Back-end)'!AK194</f>
        <v>0</v>
      </c>
      <c r="O194" s="10">
        <f>'Costs &amp; Constraints (Back-end)'!AL194</f>
        <v>238.94847820813476</v>
      </c>
    </row>
    <row r="195" spans="1:15">
      <c r="A195" s="11"/>
      <c r="B195" s="5" t="s">
        <v>10</v>
      </c>
      <c r="C195" s="6">
        <v>276.21562261576827</v>
      </c>
      <c r="D195" s="6">
        <v>41.778999999999996</v>
      </c>
      <c r="E195" s="10"/>
      <c r="K195" s="11"/>
      <c r="L195" s="5" t="s">
        <v>10</v>
      </c>
      <c r="M195" s="6">
        <f>'Costs &amp; Constraints (Back-end)'!AJ195</f>
        <v>0</v>
      </c>
      <c r="N195" s="6">
        <f>'Costs &amp; Constraints (Back-end)'!AK195</f>
        <v>0</v>
      </c>
      <c r="O195" s="10">
        <f>'Costs &amp; Constraints (Back-end)'!AL195</f>
        <v>317.99462261576826</v>
      </c>
    </row>
    <row r="196" spans="1:15">
      <c r="A196" s="11"/>
      <c r="B196" s="5" t="s">
        <v>11</v>
      </c>
      <c r="C196" s="6">
        <v>36.38688793519583</v>
      </c>
      <c r="D196" s="6">
        <v>3.484</v>
      </c>
      <c r="E196" s="10"/>
      <c r="K196" s="11"/>
      <c r="L196" s="5" t="s">
        <v>11</v>
      </c>
      <c r="M196" s="6">
        <f>'Costs &amp; Constraints (Back-end)'!AJ196</f>
        <v>0</v>
      </c>
      <c r="N196" s="6">
        <f>'Costs &amp; Constraints (Back-end)'!AK196</f>
        <v>0</v>
      </c>
      <c r="O196" s="10">
        <f>'Costs &amp; Constraints (Back-end)'!AL196</f>
        <v>39.870887935195832</v>
      </c>
    </row>
    <row r="197" spans="1:15">
      <c r="A197" s="11"/>
      <c r="B197" s="5" t="s">
        <v>14</v>
      </c>
      <c r="C197" s="6">
        <v>88.041560054268047</v>
      </c>
      <c r="D197" s="6">
        <v>2.7679999999999998</v>
      </c>
      <c r="E197" s="10"/>
      <c r="K197" s="11"/>
      <c r="L197" s="5" t="s">
        <v>14</v>
      </c>
      <c r="M197" s="6">
        <f>'Costs &amp; Constraints (Back-end)'!AJ197</f>
        <v>90.809560054268047</v>
      </c>
      <c r="N197" s="6">
        <f>'Costs &amp; Constraints (Back-end)'!AK197</f>
        <v>0</v>
      </c>
      <c r="O197" s="10">
        <f>'Costs &amp; Constraints (Back-end)'!AL197</f>
        <v>0</v>
      </c>
    </row>
    <row r="198" spans="1:15">
      <c r="A198" s="9">
        <v>116</v>
      </c>
      <c r="B198" s="5" t="s">
        <v>1</v>
      </c>
      <c r="C198" s="6">
        <v>4.2400807291259461</v>
      </c>
      <c r="D198" s="6"/>
      <c r="E198" s="10"/>
      <c r="K198" s="9">
        <v>116</v>
      </c>
      <c r="L198" s="5" t="s">
        <v>1</v>
      </c>
      <c r="M198" s="6">
        <f>'Costs &amp; Constraints (Back-end)'!AJ198</f>
        <v>0</v>
      </c>
      <c r="N198" s="6">
        <f>'Costs &amp; Constraints (Back-end)'!AK198</f>
        <v>0</v>
      </c>
      <c r="O198" s="10">
        <f>'Costs &amp; Constraints (Back-end)'!AL198</f>
        <v>4.2400807291259461</v>
      </c>
    </row>
    <row r="199" spans="1:15">
      <c r="A199" s="11"/>
      <c r="B199" s="5" t="s">
        <v>3</v>
      </c>
      <c r="C199" s="6">
        <v>151.76410922079441</v>
      </c>
      <c r="D199" s="6"/>
      <c r="E199" s="10"/>
      <c r="K199" s="11"/>
      <c r="L199" s="5" t="s">
        <v>3</v>
      </c>
      <c r="M199" s="6">
        <f>'Costs &amp; Constraints (Back-end)'!AJ199</f>
        <v>0</v>
      </c>
      <c r="N199" s="6">
        <f>'Costs &amp; Constraints (Back-end)'!AK199</f>
        <v>0</v>
      </c>
      <c r="O199" s="10">
        <f>'Costs &amp; Constraints (Back-end)'!AL199</f>
        <v>151.76410922079441</v>
      </c>
    </row>
    <row r="200" spans="1:15">
      <c r="A200" s="11"/>
      <c r="B200" s="5" t="s">
        <v>5</v>
      </c>
      <c r="C200" s="6">
        <v>219.82992573435541</v>
      </c>
      <c r="D200" s="6"/>
      <c r="E200" s="10"/>
      <c r="K200" s="11"/>
      <c r="L200" s="5" t="s">
        <v>5</v>
      </c>
      <c r="M200" s="6">
        <f>'Costs &amp; Constraints (Back-end)'!AJ200</f>
        <v>0</v>
      </c>
      <c r="N200" s="6">
        <f>'Costs &amp; Constraints (Back-end)'!AK200</f>
        <v>0</v>
      </c>
      <c r="O200" s="10">
        <f>'Costs &amp; Constraints (Back-end)'!AL200</f>
        <v>219.82992573435541</v>
      </c>
    </row>
    <row r="201" spans="1:15">
      <c r="A201" s="11"/>
      <c r="B201" s="5" t="s">
        <v>7</v>
      </c>
      <c r="C201" s="6">
        <v>112.3147017816616</v>
      </c>
      <c r="D201" s="6"/>
      <c r="E201" s="10"/>
      <c r="K201" s="11"/>
      <c r="L201" s="5" t="s">
        <v>7</v>
      </c>
      <c r="M201" s="6">
        <f>'Costs &amp; Constraints (Back-end)'!AJ201</f>
        <v>0</v>
      </c>
      <c r="N201" s="6">
        <f>'Costs &amp; Constraints (Back-end)'!AK201</f>
        <v>0</v>
      </c>
      <c r="O201" s="10">
        <f>'Costs &amp; Constraints (Back-end)'!AL201</f>
        <v>112.3147017816616</v>
      </c>
    </row>
    <row r="202" spans="1:15">
      <c r="A202" s="11"/>
      <c r="B202" s="5" t="s">
        <v>9</v>
      </c>
      <c r="C202" s="6">
        <v>258.19063219114253</v>
      </c>
      <c r="D202" s="6"/>
      <c r="E202" s="10"/>
      <c r="K202" s="11"/>
      <c r="L202" s="5" t="s">
        <v>9</v>
      </c>
      <c r="M202" s="6">
        <f>'Costs &amp; Constraints (Back-end)'!AJ202</f>
        <v>0</v>
      </c>
      <c r="N202" s="6">
        <f>'Costs &amp; Constraints (Back-end)'!AK202</f>
        <v>0</v>
      </c>
      <c r="O202" s="10">
        <f>'Costs &amp; Constraints (Back-end)'!AL202</f>
        <v>258.19063219114253</v>
      </c>
    </row>
    <row r="203" spans="1:15">
      <c r="A203" s="11"/>
      <c r="B203" s="5" t="s">
        <v>12</v>
      </c>
      <c r="C203" s="6">
        <v>112.94098504666927</v>
      </c>
      <c r="D203" s="6"/>
      <c r="E203" s="10"/>
      <c r="K203" s="11"/>
      <c r="L203" s="5" t="s">
        <v>12</v>
      </c>
      <c r="M203" s="6">
        <f>'Costs &amp; Constraints (Back-end)'!AJ203</f>
        <v>0</v>
      </c>
      <c r="N203" s="6">
        <f>'Costs &amp; Constraints (Back-end)'!AK203</f>
        <v>0</v>
      </c>
      <c r="O203" s="10">
        <f>'Costs &amp; Constraints (Back-end)'!AL203</f>
        <v>112.94098504666927</v>
      </c>
    </row>
    <row r="204" spans="1:15">
      <c r="A204" s="11"/>
      <c r="B204" s="5" t="s">
        <v>13</v>
      </c>
      <c r="C204" s="6">
        <v>302.28130748172651</v>
      </c>
      <c r="D204" s="6"/>
      <c r="E204" s="10"/>
      <c r="K204" s="11"/>
      <c r="L204" s="5" t="s">
        <v>13</v>
      </c>
      <c r="M204" s="6">
        <f>'Costs &amp; Constraints (Back-end)'!AJ204</f>
        <v>0</v>
      </c>
      <c r="N204" s="6">
        <f>'Costs &amp; Constraints (Back-end)'!AK204</f>
        <v>0</v>
      </c>
      <c r="O204" s="10">
        <f>'Costs &amp; Constraints (Back-end)'!AL204</f>
        <v>302.28130748172651</v>
      </c>
    </row>
    <row r="205" spans="1:15">
      <c r="A205" s="11"/>
      <c r="B205" s="5" t="s">
        <v>15</v>
      </c>
      <c r="C205" s="6">
        <v>1009.3022122916574</v>
      </c>
      <c r="D205" s="6"/>
      <c r="E205" s="10"/>
      <c r="K205" s="11"/>
      <c r="L205" s="5" t="s">
        <v>15</v>
      </c>
      <c r="M205" s="6">
        <f>'Costs &amp; Constraints (Back-end)'!AJ205</f>
        <v>0</v>
      </c>
      <c r="N205" s="6">
        <f>'Costs &amp; Constraints (Back-end)'!AK205</f>
        <v>0</v>
      </c>
      <c r="O205" s="10">
        <f>'Costs &amp; Constraints (Back-end)'!AL205</f>
        <v>1009.3022122916574</v>
      </c>
    </row>
    <row r="206" spans="1:15">
      <c r="A206" s="11"/>
      <c r="B206" s="5" t="s">
        <v>17</v>
      </c>
      <c r="C206" s="6">
        <v>285.98800290452556</v>
      </c>
      <c r="D206" s="6"/>
      <c r="E206" s="10"/>
      <c r="K206" s="11"/>
      <c r="L206" s="5" t="s">
        <v>17</v>
      </c>
      <c r="M206" s="6">
        <f>'Costs &amp; Constraints (Back-end)'!AJ206</f>
        <v>0</v>
      </c>
      <c r="N206" s="6">
        <f>'Costs &amp; Constraints (Back-end)'!AK206</f>
        <v>0</v>
      </c>
      <c r="O206" s="10">
        <f>'Costs &amp; Constraints (Back-end)'!AL206</f>
        <v>285.98800290452556</v>
      </c>
    </row>
    <row r="207" spans="1:15">
      <c r="A207" s="11"/>
      <c r="B207" s="5" t="s">
        <v>16</v>
      </c>
      <c r="C207" s="6">
        <v>6.2789999999999999</v>
      </c>
      <c r="D207" s="6"/>
      <c r="E207" s="10"/>
      <c r="K207" s="11"/>
      <c r="L207" s="5" t="s">
        <v>16</v>
      </c>
      <c r="M207" s="6">
        <f>'Costs &amp; Constraints (Back-end)'!AJ207</f>
        <v>0</v>
      </c>
      <c r="N207" s="6">
        <f>'Costs &amp; Constraints (Back-end)'!AK207</f>
        <v>0</v>
      </c>
      <c r="O207" s="10">
        <f>'Costs &amp; Constraints (Back-end)'!AL207</f>
        <v>6.2789999999999999</v>
      </c>
    </row>
    <row r="208" spans="1:15">
      <c r="A208" s="11"/>
      <c r="B208" s="5" t="s">
        <v>2</v>
      </c>
      <c r="C208" s="6">
        <v>497.47345251635181</v>
      </c>
      <c r="D208" s="6"/>
      <c r="E208" s="10"/>
      <c r="K208" s="11"/>
      <c r="L208" s="5" t="s">
        <v>2</v>
      </c>
      <c r="M208" s="6">
        <f>'Costs &amp; Constraints (Back-end)'!AJ208</f>
        <v>0</v>
      </c>
      <c r="N208" s="6">
        <f>'Costs &amp; Constraints (Back-end)'!AK208</f>
        <v>497.47345251635181</v>
      </c>
      <c r="O208" s="10">
        <f>'Costs &amp; Constraints (Back-end)'!AL208</f>
        <v>0</v>
      </c>
    </row>
    <row r="209" spans="1:15">
      <c r="A209" s="11"/>
      <c r="B209" s="5" t="s">
        <v>4</v>
      </c>
      <c r="C209" s="6">
        <v>817.04540701768485</v>
      </c>
      <c r="D209" s="6"/>
      <c r="E209" s="10"/>
      <c r="K209" s="11"/>
      <c r="L209" s="5" t="s">
        <v>4</v>
      </c>
      <c r="M209" s="6">
        <f>'Costs &amp; Constraints (Back-end)'!AJ209</f>
        <v>0</v>
      </c>
      <c r="N209" s="6">
        <f>'Costs &amp; Constraints (Back-end)'!AK209</f>
        <v>817.04540701768485</v>
      </c>
      <c r="O209" s="10">
        <f>'Costs &amp; Constraints (Back-end)'!AL209</f>
        <v>0</v>
      </c>
    </row>
    <row r="210" spans="1:15">
      <c r="A210" s="11"/>
      <c r="B210" s="5" t="s">
        <v>6</v>
      </c>
      <c r="C210" s="6">
        <v>373.67928914005927</v>
      </c>
      <c r="D210" s="6"/>
      <c r="E210" s="10"/>
      <c r="K210" s="11"/>
      <c r="L210" s="5" t="s">
        <v>6</v>
      </c>
      <c r="M210" s="6">
        <f>'Costs &amp; Constraints (Back-end)'!AJ210</f>
        <v>0</v>
      </c>
      <c r="N210" s="6">
        <f>'Costs &amp; Constraints (Back-end)'!AK210</f>
        <v>0</v>
      </c>
      <c r="O210" s="10">
        <f>'Costs &amp; Constraints (Back-end)'!AL210</f>
        <v>373.67928914005927</v>
      </c>
    </row>
    <row r="211" spans="1:15">
      <c r="A211" s="11"/>
      <c r="B211" s="5" t="s">
        <v>8</v>
      </c>
      <c r="C211" s="6">
        <v>193.63885156452602</v>
      </c>
      <c r="D211" s="6"/>
      <c r="E211" s="10"/>
      <c r="K211" s="11"/>
      <c r="L211" s="5" t="s">
        <v>8</v>
      </c>
      <c r="M211" s="6">
        <f>'Costs &amp; Constraints (Back-end)'!AJ211</f>
        <v>0</v>
      </c>
      <c r="N211" s="6">
        <f>'Costs &amp; Constraints (Back-end)'!AK211</f>
        <v>0</v>
      </c>
      <c r="O211" s="10">
        <f>'Costs &amp; Constraints (Back-end)'!AL211</f>
        <v>193.63885156452602</v>
      </c>
    </row>
    <row r="212" spans="1:15">
      <c r="A212" s="11"/>
      <c r="B212" s="5" t="s">
        <v>10</v>
      </c>
      <c r="C212" s="6">
        <v>182.79379018170744</v>
      </c>
      <c r="D212" s="6"/>
      <c r="E212" s="10"/>
      <c r="K212" s="11"/>
      <c r="L212" s="5" t="s">
        <v>10</v>
      </c>
      <c r="M212" s="6">
        <f>'Costs &amp; Constraints (Back-end)'!AJ212</f>
        <v>0</v>
      </c>
      <c r="N212" s="6">
        <f>'Costs &amp; Constraints (Back-end)'!AK212</f>
        <v>0</v>
      </c>
      <c r="O212" s="10">
        <f>'Costs &amp; Constraints (Back-end)'!AL212</f>
        <v>182.79379018170744</v>
      </c>
    </row>
    <row r="213" spans="1:15">
      <c r="A213" s="11"/>
      <c r="B213" s="5" t="s">
        <v>11</v>
      </c>
      <c r="C213" s="6">
        <v>24.710167687497162</v>
      </c>
      <c r="D213" s="6"/>
      <c r="E213" s="10"/>
      <c r="K213" s="11"/>
      <c r="L213" s="5" t="s">
        <v>11</v>
      </c>
      <c r="M213" s="6">
        <f>'Costs &amp; Constraints (Back-end)'!AJ213</f>
        <v>0</v>
      </c>
      <c r="N213" s="6">
        <f>'Costs &amp; Constraints (Back-end)'!AK213</f>
        <v>0</v>
      </c>
      <c r="O213" s="10">
        <f>'Costs &amp; Constraints (Back-end)'!AL213</f>
        <v>24.710167687497162</v>
      </c>
    </row>
    <row r="214" spans="1:15">
      <c r="A214" s="11"/>
      <c r="B214" s="5" t="s">
        <v>14</v>
      </c>
      <c r="C214" s="6">
        <v>46.327361401334905</v>
      </c>
      <c r="D214" s="6"/>
      <c r="E214" s="10"/>
      <c r="K214" s="11"/>
      <c r="L214" s="5" t="s">
        <v>14</v>
      </c>
      <c r="M214" s="6">
        <f>'Costs &amp; Constraints (Back-end)'!AJ214</f>
        <v>46.327361401334905</v>
      </c>
      <c r="N214" s="6">
        <f>'Costs &amp; Constraints (Back-end)'!AK214</f>
        <v>0</v>
      </c>
      <c r="O214" s="10">
        <f>'Costs &amp; Constraints (Back-end)'!AL214</f>
        <v>0</v>
      </c>
    </row>
    <row r="215" spans="1:15">
      <c r="A215" s="9">
        <v>117</v>
      </c>
      <c r="B215" s="5" t="s">
        <v>1</v>
      </c>
      <c r="C215" s="6"/>
      <c r="D215" s="6">
        <v>22.399000000000008</v>
      </c>
      <c r="E215" s="10"/>
      <c r="K215" s="9">
        <v>117</v>
      </c>
      <c r="L215" s="5" t="s">
        <v>1</v>
      </c>
      <c r="M215" s="6">
        <f>'Costs &amp; Constraints (Back-end)'!AJ215</f>
        <v>22.399000000000008</v>
      </c>
      <c r="N215" s="6">
        <f>'Costs &amp; Constraints (Back-end)'!AK215</f>
        <v>0</v>
      </c>
      <c r="O215" s="10">
        <f>'Costs &amp; Constraints (Back-end)'!AL215</f>
        <v>0</v>
      </c>
    </row>
    <row r="216" spans="1:15">
      <c r="A216" s="11"/>
      <c r="B216" s="5" t="s">
        <v>3</v>
      </c>
      <c r="C216" s="6"/>
      <c r="D216" s="6">
        <v>8.1869999999999994</v>
      </c>
      <c r="E216" s="10"/>
      <c r="K216" s="11"/>
      <c r="L216" s="5" t="s">
        <v>3</v>
      </c>
      <c r="M216" s="6">
        <f>'Costs &amp; Constraints (Back-end)'!AJ216</f>
        <v>8.1869999999999994</v>
      </c>
      <c r="N216" s="6">
        <f>'Costs &amp; Constraints (Back-end)'!AK216</f>
        <v>0</v>
      </c>
      <c r="O216" s="10">
        <f>'Costs &amp; Constraints (Back-end)'!AL216</f>
        <v>0</v>
      </c>
    </row>
    <row r="217" spans="1:15">
      <c r="A217" s="11"/>
      <c r="B217" s="5" t="s">
        <v>5</v>
      </c>
      <c r="C217" s="6"/>
      <c r="D217" s="6">
        <v>8.4039999999999999</v>
      </c>
      <c r="E217" s="10"/>
      <c r="K217" s="11"/>
      <c r="L217" s="5" t="s">
        <v>5</v>
      </c>
      <c r="M217" s="6">
        <f>'Costs &amp; Constraints (Back-end)'!AJ217</f>
        <v>8.4039999999999999</v>
      </c>
      <c r="N217" s="6">
        <f>'Costs &amp; Constraints (Back-end)'!AK217</f>
        <v>0</v>
      </c>
      <c r="O217" s="10">
        <f>'Costs &amp; Constraints (Back-end)'!AL217</f>
        <v>0</v>
      </c>
    </row>
    <row r="218" spans="1:15">
      <c r="A218" s="11"/>
      <c r="B218" s="5" t="s">
        <v>7</v>
      </c>
      <c r="C218" s="6"/>
      <c r="D218" s="6">
        <v>41.269999999999996</v>
      </c>
      <c r="E218" s="10"/>
      <c r="K218" s="11"/>
      <c r="L218" s="5" t="s">
        <v>7</v>
      </c>
      <c r="M218" s="6">
        <f>'Costs &amp; Constraints (Back-end)'!AJ218</f>
        <v>41.269999999999996</v>
      </c>
      <c r="N218" s="6">
        <f>'Costs &amp; Constraints (Back-end)'!AK218</f>
        <v>0</v>
      </c>
      <c r="O218" s="10">
        <f>'Costs &amp; Constraints (Back-end)'!AL218</f>
        <v>0</v>
      </c>
    </row>
    <row r="219" spans="1:15">
      <c r="A219" s="11"/>
      <c r="B219" s="5" t="s">
        <v>9</v>
      </c>
      <c r="C219" s="6"/>
      <c r="D219" s="6">
        <v>81.13600000000001</v>
      </c>
      <c r="E219" s="10"/>
      <c r="K219" s="11"/>
      <c r="L219" s="5" t="s">
        <v>9</v>
      </c>
      <c r="M219" s="6">
        <f>'Costs &amp; Constraints (Back-end)'!AJ219</f>
        <v>81.13600000000001</v>
      </c>
      <c r="N219" s="6">
        <f>'Costs &amp; Constraints (Back-end)'!AK219</f>
        <v>0</v>
      </c>
      <c r="O219" s="10">
        <f>'Costs &amp; Constraints (Back-end)'!AL219</f>
        <v>0</v>
      </c>
    </row>
    <row r="220" spans="1:15">
      <c r="A220" s="11"/>
      <c r="B220" s="5" t="s">
        <v>12</v>
      </c>
      <c r="C220" s="6"/>
      <c r="D220" s="6">
        <v>26.143999999999998</v>
      </c>
      <c r="E220" s="10"/>
      <c r="K220" s="11"/>
      <c r="L220" s="5" t="s">
        <v>12</v>
      </c>
      <c r="M220" s="6">
        <f>'Costs &amp; Constraints (Back-end)'!AJ220</f>
        <v>26.143999999999998</v>
      </c>
      <c r="N220" s="6">
        <f>'Costs &amp; Constraints (Back-end)'!AK220</f>
        <v>0</v>
      </c>
      <c r="O220" s="10">
        <f>'Costs &amp; Constraints (Back-end)'!AL220</f>
        <v>0</v>
      </c>
    </row>
    <row r="221" spans="1:15">
      <c r="A221" s="11"/>
      <c r="B221" s="5" t="s">
        <v>13</v>
      </c>
      <c r="C221" s="6"/>
      <c r="D221" s="6">
        <v>58.473999999999997</v>
      </c>
      <c r="E221" s="10"/>
      <c r="K221" s="11"/>
      <c r="L221" s="5" t="s">
        <v>13</v>
      </c>
      <c r="M221" s="6">
        <f>'Costs &amp; Constraints (Back-end)'!AJ221</f>
        <v>58.473999999999997</v>
      </c>
      <c r="N221" s="6">
        <f>'Costs &amp; Constraints (Back-end)'!AK221</f>
        <v>0</v>
      </c>
      <c r="O221" s="10">
        <f>'Costs &amp; Constraints (Back-end)'!AL221</f>
        <v>0</v>
      </c>
    </row>
    <row r="222" spans="1:15">
      <c r="A222" s="11"/>
      <c r="B222" s="5" t="s">
        <v>15</v>
      </c>
      <c r="C222" s="6"/>
      <c r="D222" s="6">
        <v>3.1749999999999998</v>
      </c>
      <c r="E222" s="10"/>
      <c r="K222" s="11"/>
      <c r="L222" s="5" t="s">
        <v>15</v>
      </c>
      <c r="M222" s="6">
        <f>'Costs &amp; Constraints (Back-end)'!AJ222</f>
        <v>0</v>
      </c>
      <c r="N222" s="6">
        <f>'Costs &amp; Constraints (Back-end)'!AK222</f>
        <v>3.1749999999999998</v>
      </c>
      <c r="O222" s="10">
        <f>'Costs &amp; Constraints (Back-end)'!AL222</f>
        <v>0</v>
      </c>
    </row>
    <row r="223" spans="1:15">
      <c r="A223" s="11"/>
      <c r="B223" s="5" t="s">
        <v>17</v>
      </c>
      <c r="C223" s="6"/>
      <c r="D223" s="6">
        <v>12.09</v>
      </c>
      <c r="E223" s="10"/>
      <c r="K223" s="11"/>
      <c r="L223" s="5" t="s">
        <v>17</v>
      </c>
      <c r="M223" s="6">
        <f>'Costs &amp; Constraints (Back-end)'!AJ223</f>
        <v>12.09</v>
      </c>
      <c r="N223" s="6">
        <f>'Costs &amp; Constraints (Back-end)'!AK223</f>
        <v>0</v>
      </c>
      <c r="O223" s="10">
        <f>'Costs &amp; Constraints (Back-end)'!AL223</f>
        <v>0</v>
      </c>
    </row>
    <row r="224" spans="1:15">
      <c r="A224" s="11"/>
      <c r="B224" s="5" t="s">
        <v>2</v>
      </c>
      <c r="C224" s="6"/>
      <c r="D224" s="6">
        <v>230.17200000000014</v>
      </c>
      <c r="E224" s="10"/>
      <c r="K224" s="11"/>
      <c r="L224" s="5" t="s">
        <v>2</v>
      </c>
      <c r="M224" s="6">
        <f>'Costs &amp; Constraints (Back-end)'!AJ224</f>
        <v>0</v>
      </c>
      <c r="N224" s="6">
        <f>'Costs &amp; Constraints (Back-end)'!AK224</f>
        <v>230.17200000000014</v>
      </c>
      <c r="O224" s="10">
        <f>'Costs &amp; Constraints (Back-end)'!AL224</f>
        <v>0</v>
      </c>
    </row>
    <row r="225" spans="1:15">
      <c r="A225" s="11"/>
      <c r="B225" s="5" t="s">
        <v>4</v>
      </c>
      <c r="C225" s="6"/>
      <c r="D225" s="6">
        <v>175.97600000000011</v>
      </c>
      <c r="E225" s="10"/>
      <c r="K225" s="11"/>
      <c r="L225" s="5" t="s">
        <v>4</v>
      </c>
      <c r="M225" s="6">
        <f>'Costs &amp; Constraints (Back-end)'!AJ225</f>
        <v>0</v>
      </c>
      <c r="N225" s="6">
        <f>'Costs &amp; Constraints (Back-end)'!AK225</f>
        <v>175.97600000000011</v>
      </c>
      <c r="O225" s="10">
        <f>'Costs &amp; Constraints (Back-end)'!AL225</f>
        <v>0</v>
      </c>
    </row>
    <row r="226" spans="1:15">
      <c r="A226" s="11"/>
      <c r="B226" s="5" t="s">
        <v>6</v>
      </c>
      <c r="C226" s="6"/>
      <c r="D226" s="6">
        <v>72.427000000000007</v>
      </c>
      <c r="E226" s="10"/>
      <c r="K226" s="11"/>
      <c r="L226" s="5" t="s">
        <v>6</v>
      </c>
      <c r="M226" s="6">
        <f>'Costs &amp; Constraints (Back-end)'!AJ226</f>
        <v>72.427000000000007</v>
      </c>
      <c r="N226" s="6">
        <f>'Costs &amp; Constraints (Back-end)'!AK226</f>
        <v>0</v>
      </c>
      <c r="O226" s="10">
        <f>'Costs &amp; Constraints (Back-end)'!AL226</f>
        <v>0</v>
      </c>
    </row>
    <row r="227" spans="1:15">
      <c r="A227" s="11"/>
      <c r="B227" s="5" t="s">
        <v>8</v>
      </c>
      <c r="C227" s="6"/>
      <c r="D227" s="6">
        <v>61.338999999999999</v>
      </c>
      <c r="E227" s="10"/>
      <c r="K227" s="11"/>
      <c r="L227" s="5" t="s">
        <v>8</v>
      </c>
      <c r="M227" s="6">
        <f>'Costs &amp; Constraints (Back-end)'!AJ227</f>
        <v>61.338999999999999</v>
      </c>
      <c r="N227" s="6">
        <f>'Costs &amp; Constraints (Back-end)'!AK227</f>
        <v>0</v>
      </c>
      <c r="O227" s="10">
        <f>'Costs &amp; Constraints (Back-end)'!AL227</f>
        <v>0</v>
      </c>
    </row>
    <row r="228" spans="1:15">
      <c r="A228" s="11"/>
      <c r="B228" s="5" t="s">
        <v>10</v>
      </c>
      <c r="C228" s="6"/>
      <c r="D228" s="6">
        <v>10.339</v>
      </c>
      <c r="E228" s="10"/>
      <c r="K228" s="11"/>
      <c r="L228" s="5" t="s">
        <v>10</v>
      </c>
      <c r="M228" s="6">
        <f>'Costs &amp; Constraints (Back-end)'!AJ228</f>
        <v>0</v>
      </c>
      <c r="N228" s="6">
        <f>'Costs &amp; Constraints (Back-end)'!AK228</f>
        <v>10.339</v>
      </c>
      <c r="O228" s="10">
        <f>'Costs &amp; Constraints (Back-end)'!AL228</f>
        <v>0</v>
      </c>
    </row>
    <row r="229" spans="1:15">
      <c r="A229" s="11"/>
      <c r="B229" s="5" t="s">
        <v>14</v>
      </c>
      <c r="C229" s="6"/>
      <c r="D229" s="6">
        <v>0.14099999999999999</v>
      </c>
      <c r="E229" s="10"/>
      <c r="K229" s="11"/>
      <c r="L229" s="5" t="s">
        <v>14</v>
      </c>
      <c r="M229" s="6">
        <f>'Costs &amp; Constraints (Back-end)'!AJ229</f>
        <v>0</v>
      </c>
      <c r="N229" s="6">
        <f>'Costs &amp; Constraints (Back-end)'!AK229</f>
        <v>0.14099999999999999</v>
      </c>
      <c r="O229" s="10">
        <f>'Costs &amp; Constraints (Back-end)'!AL229</f>
        <v>0</v>
      </c>
    </row>
    <row r="230" spans="1:15">
      <c r="A230" s="9">
        <v>118</v>
      </c>
      <c r="B230" s="5" t="s">
        <v>3</v>
      </c>
      <c r="C230" s="6"/>
      <c r="D230" s="6"/>
      <c r="E230" s="10">
        <v>0.54870000000000008</v>
      </c>
      <c r="K230" s="9">
        <v>118</v>
      </c>
      <c r="L230" s="5" t="s">
        <v>3</v>
      </c>
      <c r="M230" s="6">
        <f>'Costs &amp; Constraints (Back-end)'!AJ230</f>
        <v>0.54870000000000008</v>
      </c>
      <c r="N230" s="6">
        <f>'Costs &amp; Constraints (Back-end)'!AK230</f>
        <v>0</v>
      </c>
      <c r="O230" s="10">
        <f>'Costs &amp; Constraints (Back-end)'!AL230</f>
        <v>0</v>
      </c>
    </row>
    <row r="231" spans="1:15">
      <c r="A231" s="11"/>
      <c r="B231" s="5" t="s">
        <v>5</v>
      </c>
      <c r="C231" s="6"/>
      <c r="D231" s="6">
        <v>0.63900000000000001</v>
      </c>
      <c r="E231" s="10">
        <v>1.8256000000000001</v>
      </c>
      <c r="K231" s="11"/>
      <c r="L231" s="5" t="s">
        <v>5</v>
      </c>
      <c r="M231" s="6">
        <f>'Costs &amp; Constraints (Back-end)'!AJ231</f>
        <v>2.4645999999999999</v>
      </c>
      <c r="N231" s="6">
        <f>'Costs &amp; Constraints (Back-end)'!AK231</f>
        <v>0</v>
      </c>
      <c r="O231" s="10">
        <f>'Costs &amp; Constraints (Back-end)'!AL231</f>
        <v>0</v>
      </c>
    </row>
    <row r="232" spans="1:15">
      <c r="A232" s="11"/>
      <c r="B232" s="5" t="s">
        <v>7</v>
      </c>
      <c r="C232" s="6"/>
      <c r="D232" s="6">
        <v>2.5149999999999997</v>
      </c>
      <c r="E232" s="10">
        <v>19.440619999999999</v>
      </c>
      <c r="K232" s="11"/>
      <c r="L232" s="5" t="s">
        <v>7</v>
      </c>
      <c r="M232" s="6">
        <f>'Costs &amp; Constraints (Back-end)'!AJ232</f>
        <v>21.95562</v>
      </c>
      <c r="N232" s="6">
        <f>'Costs &amp; Constraints (Back-end)'!AK232</f>
        <v>0</v>
      </c>
      <c r="O232" s="10">
        <f>'Costs &amp; Constraints (Back-end)'!AL232</f>
        <v>0</v>
      </c>
    </row>
    <row r="233" spans="1:15">
      <c r="A233" s="11"/>
      <c r="B233" s="5" t="s">
        <v>9</v>
      </c>
      <c r="C233" s="6"/>
      <c r="D233" s="6">
        <v>5.9710000000000001</v>
      </c>
      <c r="E233" s="10">
        <v>38.881479999999989</v>
      </c>
      <c r="K233" s="11"/>
      <c r="L233" s="5" t="s">
        <v>9</v>
      </c>
      <c r="M233" s="6">
        <f>'Costs &amp; Constraints (Back-end)'!AJ233</f>
        <v>44.852479999999986</v>
      </c>
      <c r="N233" s="6">
        <f>'Costs &amp; Constraints (Back-end)'!AK233</f>
        <v>0</v>
      </c>
      <c r="O233" s="10">
        <f>'Costs &amp; Constraints (Back-end)'!AL233</f>
        <v>0</v>
      </c>
    </row>
    <row r="234" spans="1:15">
      <c r="A234" s="11"/>
      <c r="B234" s="5" t="s">
        <v>12</v>
      </c>
      <c r="C234" s="6"/>
      <c r="D234" s="6">
        <v>3.12</v>
      </c>
      <c r="E234" s="10">
        <v>50.228000000000009</v>
      </c>
      <c r="K234" s="11"/>
      <c r="L234" s="5" t="s">
        <v>12</v>
      </c>
      <c r="M234" s="6">
        <f>'Costs &amp; Constraints (Back-end)'!AJ234</f>
        <v>53.348000000000006</v>
      </c>
      <c r="N234" s="6">
        <f>'Costs &amp; Constraints (Back-end)'!AK234</f>
        <v>0</v>
      </c>
      <c r="O234" s="10">
        <f>'Costs &amp; Constraints (Back-end)'!AL234</f>
        <v>0</v>
      </c>
    </row>
    <row r="235" spans="1:15">
      <c r="A235" s="11"/>
      <c r="B235" s="5" t="s">
        <v>13</v>
      </c>
      <c r="C235" s="6"/>
      <c r="D235" s="6">
        <v>4.7119999999999997</v>
      </c>
      <c r="E235" s="10">
        <v>142.86671000000001</v>
      </c>
      <c r="K235" s="11"/>
      <c r="L235" s="5" t="s">
        <v>13</v>
      </c>
      <c r="M235" s="6">
        <f>'Costs &amp; Constraints (Back-end)'!AJ235</f>
        <v>147.57871</v>
      </c>
      <c r="N235" s="6">
        <f>'Costs &amp; Constraints (Back-end)'!AK235</f>
        <v>0</v>
      </c>
      <c r="O235" s="10">
        <f>'Costs &amp; Constraints (Back-end)'!AL235</f>
        <v>0</v>
      </c>
    </row>
    <row r="236" spans="1:15">
      <c r="A236" s="11"/>
      <c r="B236" s="5" t="s">
        <v>15</v>
      </c>
      <c r="C236" s="6"/>
      <c r="D236" s="6">
        <v>9.2570000000000014</v>
      </c>
      <c r="E236" s="10">
        <v>323.2806999999998</v>
      </c>
      <c r="K236" s="11"/>
      <c r="L236" s="5" t="s">
        <v>15</v>
      </c>
      <c r="M236" s="6">
        <f>'Costs &amp; Constraints (Back-end)'!AJ236</f>
        <v>0</v>
      </c>
      <c r="N236" s="6">
        <f>'Costs &amp; Constraints (Back-end)'!AK236</f>
        <v>332.5376999999998</v>
      </c>
      <c r="O236" s="10">
        <f>'Costs &amp; Constraints (Back-end)'!AL236</f>
        <v>0</v>
      </c>
    </row>
    <row r="237" spans="1:15">
      <c r="A237" s="11"/>
      <c r="B237" s="5" t="s">
        <v>17</v>
      </c>
      <c r="C237" s="6"/>
      <c r="D237" s="6"/>
      <c r="E237" s="10">
        <v>122.07106</v>
      </c>
      <c r="K237" s="11"/>
      <c r="L237" s="5" t="s">
        <v>17</v>
      </c>
      <c r="M237" s="6">
        <f>'Costs &amp; Constraints (Back-end)'!AJ237</f>
        <v>122.07106</v>
      </c>
      <c r="N237" s="6">
        <f>'Costs &amp; Constraints (Back-end)'!AK237</f>
        <v>0</v>
      </c>
      <c r="O237" s="10">
        <f>'Costs &amp; Constraints (Back-end)'!AL237</f>
        <v>0</v>
      </c>
    </row>
    <row r="238" spans="1:15">
      <c r="A238" s="11"/>
      <c r="B238" s="5" t="s">
        <v>16</v>
      </c>
      <c r="C238" s="6"/>
      <c r="D238" s="6"/>
      <c r="E238" s="10">
        <v>31.108350000000002</v>
      </c>
      <c r="K238" s="11"/>
      <c r="L238" s="5" t="s">
        <v>16</v>
      </c>
      <c r="M238" s="6">
        <f>'Costs &amp; Constraints (Back-end)'!AJ238</f>
        <v>31.108350000000002</v>
      </c>
      <c r="N238" s="6">
        <f>'Costs &amp; Constraints (Back-end)'!AK238</f>
        <v>0</v>
      </c>
      <c r="O238" s="10">
        <f>'Costs &amp; Constraints (Back-end)'!AL238</f>
        <v>0</v>
      </c>
    </row>
    <row r="239" spans="1:15">
      <c r="A239" s="11"/>
      <c r="B239" s="5" t="s">
        <v>2</v>
      </c>
      <c r="C239" s="6"/>
      <c r="D239" s="6">
        <v>11.891999999999999</v>
      </c>
      <c r="E239" s="10">
        <v>147.91500000000002</v>
      </c>
      <c r="K239" s="11"/>
      <c r="L239" s="5" t="s">
        <v>2</v>
      </c>
      <c r="M239" s="6">
        <f>'Costs &amp; Constraints (Back-end)'!AJ239</f>
        <v>0</v>
      </c>
      <c r="N239" s="6">
        <f>'Costs &amp; Constraints (Back-end)'!AK239</f>
        <v>159.80700000000002</v>
      </c>
      <c r="O239" s="10">
        <f>'Costs &amp; Constraints (Back-end)'!AL239</f>
        <v>0</v>
      </c>
    </row>
    <row r="240" spans="1:15">
      <c r="A240" s="11"/>
      <c r="B240" s="5" t="s">
        <v>4</v>
      </c>
      <c r="C240" s="6"/>
      <c r="D240" s="6">
        <v>10.490999999999998</v>
      </c>
      <c r="E240" s="10">
        <v>162.91585000000003</v>
      </c>
      <c r="K240" s="11"/>
      <c r="L240" s="5" t="s">
        <v>4</v>
      </c>
      <c r="M240" s="6">
        <f>'Costs &amp; Constraints (Back-end)'!AJ240</f>
        <v>0</v>
      </c>
      <c r="N240" s="6">
        <f>'Costs &amp; Constraints (Back-end)'!AK240</f>
        <v>173.40685000000002</v>
      </c>
      <c r="O240" s="10">
        <f>'Costs &amp; Constraints (Back-end)'!AL240</f>
        <v>0</v>
      </c>
    </row>
    <row r="241" spans="1:15">
      <c r="A241" s="11"/>
      <c r="B241" s="5" t="s">
        <v>6</v>
      </c>
      <c r="C241" s="6"/>
      <c r="D241" s="6">
        <v>2.3840000000000003</v>
      </c>
      <c r="E241" s="10">
        <v>82.381249999999966</v>
      </c>
      <c r="K241" s="11"/>
      <c r="L241" s="5" t="s">
        <v>6</v>
      </c>
      <c r="M241" s="6">
        <f>'Costs &amp; Constraints (Back-end)'!AJ241</f>
        <v>84.765249999999966</v>
      </c>
      <c r="N241" s="6">
        <f>'Costs &amp; Constraints (Back-end)'!AK241</f>
        <v>0</v>
      </c>
      <c r="O241" s="10">
        <f>'Costs &amp; Constraints (Back-end)'!AL241</f>
        <v>0</v>
      </c>
    </row>
    <row r="242" spans="1:15">
      <c r="A242" s="11"/>
      <c r="B242" s="5" t="s">
        <v>8</v>
      </c>
      <c r="C242" s="6"/>
      <c r="D242" s="6">
        <v>5.3769999999999998</v>
      </c>
      <c r="E242" s="10">
        <v>160.50519999999997</v>
      </c>
      <c r="K242" s="11"/>
      <c r="L242" s="5" t="s">
        <v>8</v>
      </c>
      <c r="M242" s="6">
        <f>'Costs &amp; Constraints (Back-end)'!AJ242</f>
        <v>165.88219999999998</v>
      </c>
      <c r="N242" s="6">
        <f>'Costs &amp; Constraints (Back-end)'!AK242</f>
        <v>0</v>
      </c>
      <c r="O242" s="10">
        <f>'Costs &amp; Constraints (Back-end)'!AL242</f>
        <v>0</v>
      </c>
    </row>
    <row r="243" spans="1:15">
      <c r="A243" s="11"/>
      <c r="B243" s="5" t="s">
        <v>10</v>
      </c>
      <c r="C243" s="6"/>
      <c r="D243" s="6">
        <v>2.8689999999999998</v>
      </c>
      <c r="E243" s="10">
        <v>132.91285999999999</v>
      </c>
      <c r="K243" s="11"/>
      <c r="L243" s="5" t="s">
        <v>10</v>
      </c>
      <c r="M243" s="6">
        <f>'Costs &amp; Constraints (Back-end)'!AJ243</f>
        <v>0</v>
      </c>
      <c r="N243" s="6">
        <f>'Costs &amp; Constraints (Back-end)'!AK243</f>
        <v>135.78185999999999</v>
      </c>
      <c r="O243" s="10">
        <f>'Costs &amp; Constraints (Back-end)'!AL243</f>
        <v>0</v>
      </c>
    </row>
    <row r="244" spans="1:15">
      <c r="A244" s="11"/>
      <c r="B244" s="5" t="s">
        <v>11</v>
      </c>
      <c r="C244" s="6"/>
      <c r="D244" s="6">
        <v>0.432</v>
      </c>
      <c r="E244" s="10">
        <v>115.11391999999999</v>
      </c>
      <c r="K244" s="11"/>
      <c r="L244" s="5" t="s">
        <v>11</v>
      </c>
      <c r="M244" s="6">
        <f>'Costs &amp; Constraints (Back-end)'!AJ244</f>
        <v>115.54592</v>
      </c>
      <c r="N244" s="6">
        <f>'Costs &amp; Constraints (Back-end)'!AK244</f>
        <v>0</v>
      </c>
      <c r="O244" s="10">
        <f>'Costs &amp; Constraints (Back-end)'!AL244</f>
        <v>0</v>
      </c>
    </row>
    <row r="245" spans="1:15">
      <c r="A245" s="11"/>
      <c r="B245" s="5" t="s">
        <v>14</v>
      </c>
      <c r="C245" s="6"/>
      <c r="D245" s="6">
        <v>1.5289999999999999</v>
      </c>
      <c r="E245" s="10">
        <v>31.640499999999999</v>
      </c>
      <c r="K245" s="11"/>
      <c r="L245" s="5" t="s">
        <v>14</v>
      </c>
      <c r="M245" s="6">
        <f>'Costs &amp; Constraints (Back-end)'!AJ245</f>
        <v>33.169499999999999</v>
      </c>
      <c r="N245" s="6">
        <f>'Costs &amp; Constraints (Back-end)'!AK245</f>
        <v>0</v>
      </c>
      <c r="O245" s="10">
        <f>'Costs &amp; Constraints (Back-end)'!AL245</f>
        <v>0</v>
      </c>
    </row>
    <row r="246" spans="1:15">
      <c r="A246" s="9">
        <v>119</v>
      </c>
      <c r="B246" s="5" t="s">
        <v>1</v>
      </c>
      <c r="C246" s="6"/>
      <c r="D246" s="6"/>
      <c r="E246" s="10">
        <v>0.40260000000000007</v>
      </c>
      <c r="K246" s="9">
        <v>119</v>
      </c>
      <c r="L246" s="5" t="s">
        <v>1</v>
      </c>
      <c r="M246" s="6">
        <f>'Costs &amp; Constraints (Back-end)'!AJ246</f>
        <v>0.40260000000000007</v>
      </c>
      <c r="N246" s="6">
        <f>'Costs &amp; Constraints (Back-end)'!AK246</f>
        <v>0</v>
      </c>
      <c r="O246" s="10">
        <f>'Costs &amp; Constraints (Back-end)'!AL246</f>
        <v>0</v>
      </c>
    </row>
    <row r="247" spans="1:15">
      <c r="A247" s="11"/>
      <c r="B247" s="5" t="s">
        <v>3</v>
      </c>
      <c r="C247" s="6"/>
      <c r="D247" s="6">
        <v>6.9120000000000008</v>
      </c>
      <c r="E247" s="10">
        <v>16.599560000000007</v>
      </c>
      <c r="K247" s="11"/>
      <c r="L247" s="5" t="s">
        <v>3</v>
      </c>
      <c r="M247" s="6">
        <f>'Costs &amp; Constraints (Back-end)'!AJ247</f>
        <v>0</v>
      </c>
      <c r="N247" s="6">
        <f>'Costs &amp; Constraints (Back-end)'!AK247</f>
        <v>0</v>
      </c>
      <c r="O247" s="10">
        <f>'Costs &amp; Constraints (Back-end)'!AL247</f>
        <v>23.51156000000001</v>
      </c>
    </row>
    <row r="248" spans="1:15">
      <c r="A248" s="11"/>
      <c r="B248" s="5" t="s">
        <v>5</v>
      </c>
      <c r="C248" s="6"/>
      <c r="D248" s="6">
        <v>15.783000000000001</v>
      </c>
      <c r="E248" s="10">
        <v>38.571799999999996</v>
      </c>
      <c r="K248" s="11"/>
      <c r="L248" s="5" t="s">
        <v>5</v>
      </c>
      <c r="M248" s="6">
        <f>'Costs &amp; Constraints (Back-end)'!AJ248</f>
        <v>0</v>
      </c>
      <c r="N248" s="6">
        <f>'Costs &amp; Constraints (Back-end)'!AK248</f>
        <v>0</v>
      </c>
      <c r="O248" s="10">
        <f>'Costs &amp; Constraints (Back-end)'!AL248</f>
        <v>54.354799999999997</v>
      </c>
    </row>
    <row r="249" spans="1:15">
      <c r="A249" s="11"/>
      <c r="B249" s="5" t="s">
        <v>7</v>
      </c>
      <c r="C249" s="6"/>
      <c r="D249" s="6">
        <v>51.950999999999993</v>
      </c>
      <c r="E249" s="10">
        <v>206.0080200000001</v>
      </c>
      <c r="K249" s="11"/>
      <c r="L249" s="5" t="s">
        <v>7</v>
      </c>
      <c r="M249" s="6">
        <f>'Costs &amp; Constraints (Back-end)'!AJ249</f>
        <v>0</v>
      </c>
      <c r="N249" s="6">
        <f>'Costs &amp; Constraints (Back-end)'!AK249</f>
        <v>0</v>
      </c>
      <c r="O249" s="10">
        <f>'Costs &amp; Constraints (Back-end)'!AL249</f>
        <v>257.95902000000012</v>
      </c>
    </row>
    <row r="250" spans="1:15">
      <c r="A250" s="11"/>
      <c r="B250" s="5" t="s">
        <v>9</v>
      </c>
      <c r="C250" s="6"/>
      <c r="D250" s="6">
        <v>58.054000000000002</v>
      </c>
      <c r="E250" s="10">
        <v>179.91623999999993</v>
      </c>
      <c r="K250" s="11"/>
      <c r="L250" s="5" t="s">
        <v>9</v>
      </c>
      <c r="M250" s="6">
        <f>'Costs &amp; Constraints (Back-end)'!AJ250</f>
        <v>0</v>
      </c>
      <c r="N250" s="6">
        <f>'Costs &amp; Constraints (Back-end)'!AK250</f>
        <v>0</v>
      </c>
      <c r="O250" s="10">
        <f>'Costs &amp; Constraints (Back-end)'!AL250</f>
        <v>237.97023999999993</v>
      </c>
    </row>
    <row r="251" spans="1:15">
      <c r="A251" s="11"/>
      <c r="B251" s="5" t="s">
        <v>12</v>
      </c>
      <c r="C251" s="6"/>
      <c r="D251" s="6">
        <v>30.887</v>
      </c>
      <c r="E251" s="10">
        <v>108.20130000000002</v>
      </c>
      <c r="K251" s="11"/>
      <c r="L251" s="5" t="s">
        <v>12</v>
      </c>
      <c r="M251" s="6">
        <f>'Costs &amp; Constraints (Back-end)'!AJ251</f>
        <v>0</v>
      </c>
      <c r="N251" s="6">
        <f>'Costs &amp; Constraints (Back-end)'!AK251</f>
        <v>0</v>
      </c>
      <c r="O251" s="10">
        <f>'Costs &amp; Constraints (Back-end)'!AL251</f>
        <v>139.0883</v>
      </c>
    </row>
    <row r="252" spans="1:15">
      <c r="A252" s="11"/>
      <c r="B252" s="5" t="s">
        <v>13</v>
      </c>
      <c r="C252" s="6"/>
      <c r="D252" s="6">
        <v>71.474999999999994</v>
      </c>
      <c r="E252" s="10">
        <v>222.18811000000002</v>
      </c>
      <c r="K252" s="11"/>
      <c r="L252" s="5" t="s">
        <v>13</v>
      </c>
      <c r="M252" s="6">
        <f>'Costs &amp; Constraints (Back-end)'!AJ252</f>
        <v>0</v>
      </c>
      <c r="N252" s="6">
        <f>'Costs &amp; Constraints (Back-end)'!AK252</f>
        <v>0</v>
      </c>
      <c r="O252" s="10">
        <f>'Costs &amp; Constraints (Back-end)'!AL252</f>
        <v>293.66311000000002</v>
      </c>
    </row>
    <row r="253" spans="1:15">
      <c r="A253" s="11"/>
      <c r="B253" s="5" t="s">
        <v>15</v>
      </c>
      <c r="C253" s="6"/>
      <c r="D253" s="6">
        <v>167.03800000000001</v>
      </c>
      <c r="E253" s="10">
        <v>450.94002999999992</v>
      </c>
      <c r="K253" s="11"/>
      <c r="L253" s="5" t="s">
        <v>15</v>
      </c>
      <c r="M253" s="6">
        <f>'Costs &amp; Constraints (Back-end)'!AJ253</f>
        <v>0</v>
      </c>
      <c r="N253" s="6">
        <f>'Costs &amp; Constraints (Back-end)'!AK253</f>
        <v>0</v>
      </c>
      <c r="O253" s="10">
        <f>'Costs &amp; Constraints (Back-end)'!AL253</f>
        <v>617.97802999999999</v>
      </c>
    </row>
    <row r="254" spans="1:15">
      <c r="A254" s="11"/>
      <c r="B254" s="5" t="s">
        <v>17</v>
      </c>
      <c r="C254" s="6"/>
      <c r="D254" s="6">
        <v>71.456000000000003</v>
      </c>
      <c r="E254" s="10">
        <v>382.90405499999997</v>
      </c>
      <c r="K254" s="11"/>
      <c r="L254" s="5" t="s">
        <v>17</v>
      </c>
      <c r="M254" s="6">
        <f>'Costs &amp; Constraints (Back-end)'!AJ254</f>
        <v>0</v>
      </c>
      <c r="N254" s="6">
        <f>'Costs &amp; Constraints (Back-end)'!AK254</f>
        <v>0</v>
      </c>
      <c r="O254" s="10">
        <f>'Costs &amp; Constraints (Back-end)'!AL254</f>
        <v>454.36005499999999</v>
      </c>
    </row>
    <row r="255" spans="1:15">
      <c r="A255" s="11"/>
      <c r="B255" s="5" t="s">
        <v>2</v>
      </c>
      <c r="C255" s="6"/>
      <c r="D255" s="6">
        <v>116.35799999999999</v>
      </c>
      <c r="E255" s="10">
        <v>392.97484999999989</v>
      </c>
      <c r="K255" s="11"/>
      <c r="L255" s="5" t="s">
        <v>2</v>
      </c>
      <c r="M255" s="6">
        <f>'Costs &amp; Constraints (Back-end)'!AJ255</f>
        <v>0</v>
      </c>
      <c r="N255" s="6">
        <f>'Costs &amp; Constraints (Back-end)'!AK255</f>
        <v>509.33284999999989</v>
      </c>
      <c r="O255" s="10">
        <f>'Costs &amp; Constraints (Back-end)'!AL255</f>
        <v>0</v>
      </c>
    </row>
    <row r="256" spans="1:15">
      <c r="A256" s="11"/>
      <c r="B256" s="5" t="s">
        <v>4</v>
      </c>
      <c r="C256" s="6"/>
      <c r="D256" s="6">
        <v>75.606999999999985</v>
      </c>
      <c r="E256" s="10">
        <v>267.05902999999989</v>
      </c>
      <c r="K256" s="11"/>
      <c r="L256" s="5" t="s">
        <v>4</v>
      </c>
      <c r="M256" s="6">
        <f>'Costs &amp; Constraints (Back-end)'!AJ256</f>
        <v>0</v>
      </c>
      <c r="N256" s="6">
        <f>'Costs &amp; Constraints (Back-end)'!AK256</f>
        <v>342.66602999999986</v>
      </c>
      <c r="O256" s="10">
        <f>'Costs &amp; Constraints (Back-end)'!AL256</f>
        <v>0</v>
      </c>
    </row>
    <row r="257" spans="1:15">
      <c r="A257" s="11"/>
      <c r="B257" s="5" t="s">
        <v>6</v>
      </c>
      <c r="C257" s="6"/>
      <c r="D257" s="6">
        <v>40.918999999999997</v>
      </c>
      <c r="E257" s="10">
        <v>175.94100999999998</v>
      </c>
      <c r="K257" s="11"/>
      <c r="L257" s="5" t="s">
        <v>6</v>
      </c>
      <c r="M257" s="6">
        <f>'Costs &amp; Constraints (Back-end)'!AJ257</f>
        <v>0</v>
      </c>
      <c r="N257" s="6">
        <f>'Costs &amp; Constraints (Back-end)'!AK257</f>
        <v>0</v>
      </c>
      <c r="O257" s="10">
        <f>'Costs &amp; Constraints (Back-end)'!AL257</f>
        <v>216.86000999999999</v>
      </c>
    </row>
    <row r="258" spans="1:15">
      <c r="A258" s="11"/>
      <c r="B258" s="5" t="s">
        <v>8</v>
      </c>
      <c r="C258" s="6"/>
      <c r="D258" s="6">
        <v>100.97100000000003</v>
      </c>
      <c r="E258" s="10">
        <v>357.40214999999989</v>
      </c>
      <c r="K258" s="11"/>
      <c r="L258" s="5" t="s">
        <v>8</v>
      </c>
      <c r="M258" s="6">
        <f>'Costs &amp; Constraints (Back-end)'!AJ258</f>
        <v>0</v>
      </c>
      <c r="N258" s="6">
        <f>'Costs &amp; Constraints (Back-end)'!AK258</f>
        <v>0</v>
      </c>
      <c r="O258" s="10">
        <f>'Costs &amp; Constraints (Back-end)'!AL258</f>
        <v>458.3731499999999</v>
      </c>
    </row>
    <row r="259" spans="1:15">
      <c r="A259" s="11"/>
      <c r="B259" s="5" t="s">
        <v>10</v>
      </c>
      <c r="C259" s="6"/>
      <c r="D259" s="6">
        <v>77.415999999999983</v>
      </c>
      <c r="E259" s="10">
        <v>344.37951999999996</v>
      </c>
      <c r="K259" s="11"/>
      <c r="L259" s="5" t="s">
        <v>10</v>
      </c>
      <c r="M259" s="6">
        <f>'Costs &amp; Constraints (Back-end)'!AJ259</f>
        <v>0</v>
      </c>
      <c r="N259" s="6">
        <f>'Costs &amp; Constraints (Back-end)'!AK259</f>
        <v>0</v>
      </c>
      <c r="O259" s="10">
        <f>'Costs &amp; Constraints (Back-end)'!AL259</f>
        <v>421.79551999999995</v>
      </c>
    </row>
    <row r="260" spans="1:15">
      <c r="A260" s="11"/>
      <c r="B260" s="5" t="s">
        <v>11</v>
      </c>
      <c r="C260" s="6"/>
      <c r="D260" s="6">
        <v>6.4589999999999996</v>
      </c>
      <c r="E260" s="10">
        <v>59.520120000000006</v>
      </c>
      <c r="K260" s="11"/>
      <c r="L260" s="5" t="s">
        <v>11</v>
      </c>
      <c r="M260" s="6">
        <f>'Costs &amp; Constraints (Back-end)'!AJ260</f>
        <v>65.979120000000009</v>
      </c>
      <c r="N260" s="6">
        <f>'Costs &amp; Constraints (Back-end)'!AK260</f>
        <v>0</v>
      </c>
      <c r="O260" s="10">
        <f>'Costs &amp; Constraints (Back-end)'!AL260</f>
        <v>0</v>
      </c>
    </row>
    <row r="261" spans="1:15">
      <c r="A261" s="11"/>
      <c r="B261" s="5" t="s">
        <v>14</v>
      </c>
      <c r="C261" s="6"/>
      <c r="D261" s="6"/>
      <c r="E261" s="10">
        <v>34.574399999999997</v>
      </c>
      <c r="K261" s="11"/>
      <c r="L261" s="5" t="s">
        <v>14</v>
      </c>
      <c r="M261" s="6">
        <f>'Costs &amp; Constraints (Back-end)'!AJ261</f>
        <v>34.574399999999997</v>
      </c>
      <c r="N261" s="6">
        <f>'Costs &amp; Constraints (Back-end)'!AK261</f>
        <v>0</v>
      </c>
      <c r="O261" s="10">
        <f>'Costs &amp; Constraints (Back-end)'!AL261</f>
        <v>0</v>
      </c>
    </row>
    <row r="262" spans="1:15">
      <c r="A262" s="9">
        <v>120</v>
      </c>
      <c r="B262" s="5" t="s">
        <v>1</v>
      </c>
      <c r="C262" s="6">
        <v>0.62723076923076926</v>
      </c>
      <c r="D262" s="6"/>
      <c r="E262" s="10"/>
      <c r="K262" s="9">
        <v>120</v>
      </c>
      <c r="L262" s="5" t="s">
        <v>1</v>
      </c>
      <c r="M262" s="6">
        <f>'Costs &amp; Constraints (Back-end)'!AJ262</f>
        <v>0.62723076923076926</v>
      </c>
      <c r="N262" s="6">
        <f>'Costs &amp; Constraints (Back-end)'!AK262</f>
        <v>0</v>
      </c>
      <c r="O262" s="10">
        <f>'Costs &amp; Constraints (Back-end)'!AL262</f>
        <v>0</v>
      </c>
    </row>
    <row r="263" spans="1:15">
      <c r="A263" s="11"/>
      <c r="B263" s="5" t="s">
        <v>3</v>
      </c>
      <c r="C263" s="6">
        <v>48.469618774093014</v>
      </c>
      <c r="D263" s="6"/>
      <c r="E263" s="10"/>
      <c r="K263" s="11"/>
      <c r="L263" s="5" t="s">
        <v>3</v>
      </c>
      <c r="M263" s="6">
        <f>'Costs &amp; Constraints (Back-end)'!AJ263</f>
        <v>48.469618774093014</v>
      </c>
      <c r="N263" s="6">
        <f>'Costs &amp; Constraints (Back-end)'!AK263</f>
        <v>0</v>
      </c>
      <c r="O263" s="10">
        <f>'Costs &amp; Constraints (Back-end)'!AL263</f>
        <v>0</v>
      </c>
    </row>
    <row r="264" spans="1:15">
      <c r="A264" s="11"/>
      <c r="B264" s="5" t="s">
        <v>5</v>
      </c>
      <c r="C264" s="6">
        <v>57.934914374483483</v>
      </c>
      <c r="D264" s="6"/>
      <c r="E264" s="10"/>
      <c r="K264" s="11"/>
      <c r="L264" s="5" t="s">
        <v>5</v>
      </c>
      <c r="M264" s="6">
        <f>'Costs &amp; Constraints (Back-end)'!AJ264</f>
        <v>0</v>
      </c>
      <c r="N264" s="6">
        <f>'Costs &amp; Constraints (Back-end)'!AK264</f>
        <v>57.934914374483483</v>
      </c>
      <c r="O264" s="10">
        <f>'Costs &amp; Constraints (Back-end)'!AL264</f>
        <v>0</v>
      </c>
    </row>
    <row r="265" spans="1:15">
      <c r="A265" s="11"/>
      <c r="B265" s="5" t="s">
        <v>7</v>
      </c>
      <c r="C265" s="6">
        <v>65.19313556138583</v>
      </c>
      <c r="D265" s="6"/>
      <c r="E265" s="10"/>
      <c r="K265" s="11"/>
      <c r="L265" s="5" t="s">
        <v>7</v>
      </c>
      <c r="M265" s="6">
        <f>'Costs &amp; Constraints (Back-end)'!AJ265</f>
        <v>0</v>
      </c>
      <c r="N265" s="6">
        <f>'Costs &amp; Constraints (Back-end)'!AK265</f>
        <v>65.19313556138583</v>
      </c>
      <c r="O265" s="10">
        <f>'Costs &amp; Constraints (Back-end)'!AL265</f>
        <v>0</v>
      </c>
    </row>
    <row r="266" spans="1:15">
      <c r="A266" s="11"/>
      <c r="B266" s="5" t="s">
        <v>9</v>
      </c>
      <c r="C266" s="6">
        <v>39.803796042658021</v>
      </c>
      <c r="D266" s="6"/>
      <c r="E266" s="10"/>
      <c r="K266" s="11"/>
      <c r="L266" s="5" t="s">
        <v>9</v>
      </c>
      <c r="M266" s="6">
        <f>'Costs &amp; Constraints (Back-end)'!AJ266</f>
        <v>0</v>
      </c>
      <c r="N266" s="6">
        <f>'Costs &amp; Constraints (Back-end)'!AK266</f>
        <v>39.803796042658021</v>
      </c>
      <c r="O266" s="10">
        <f>'Costs &amp; Constraints (Back-end)'!AL266</f>
        <v>0</v>
      </c>
    </row>
    <row r="267" spans="1:15">
      <c r="A267" s="11"/>
      <c r="B267" s="5" t="s">
        <v>12</v>
      </c>
      <c r="C267" s="6">
        <v>12.061881007048246</v>
      </c>
      <c r="D267" s="6"/>
      <c r="E267" s="10"/>
      <c r="K267" s="11"/>
      <c r="L267" s="5" t="s">
        <v>12</v>
      </c>
      <c r="M267" s="6">
        <f>'Costs &amp; Constraints (Back-end)'!AJ267</f>
        <v>0</v>
      </c>
      <c r="N267" s="6">
        <f>'Costs &amp; Constraints (Back-end)'!AK267</f>
        <v>12.061881007048246</v>
      </c>
      <c r="O267" s="10">
        <f>'Costs &amp; Constraints (Back-end)'!AL267</f>
        <v>0</v>
      </c>
    </row>
    <row r="268" spans="1:15">
      <c r="A268" s="11"/>
      <c r="B268" s="5" t="s">
        <v>13</v>
      </c>
      <c r="C268" s="6">
        <v>14.083153226855051</v>
      </c>
      <c r="D268" s="6"/>
      <c r="E268" s="10"/>
      <c r="K268" s="11"/>
      <c r="L268" s="5" t="s">
        <v>13</v>
      </c>
      <c r="M268" s="6">
        <f>'Costs &amp; Constraints (Back-end)'!AJ268</f>
        <v>0</v>
      </c>
      <c r="N268" s="6">
        <f>'Costs &amp; Constraints (Back-end)'!AK268</f>
        <v>14.083153226855051</v>
      </c>
      <c r="O268" s="10">
        <f>'Costs &amp; Constraints (Back-end)'!AL268</f>
        <v>0</v>
      </c>
    </row>
    <row r="269" spans="1:15">
      <c r="A269" s="11"/>
      <c r="B269" s="5" t="s">
        <v>15</v>
      </c>
      <c r="C269" s="6">
        <v>83.714204198925685</v>
      </c>
      <c r="D269" s="6"/>
      <c r="E269" s="10"/>
      <c r="K269" s="11"/>
      <c r="L269" s="5" t="s">
        <v>15</v>
      </c>
      <c r="M269" s="6">
        <f>'Costs &amp; Constraints (Back-end)'!AJ269</f>
        <v>0</v>
      </c>
      <c r="N269" s="6">
        <f>'Costs &amp; Constraints (Back-end)'!AK269</f>
        <v>83.714204198925685</v>
      </c>
      <c r="O269" s="10">
        <f>'Costs &amp; Constraints (Back-end)'!AL269</f>
        <v>0</v>
      </c>
    </row>
    <row r="270" spans="1:15">
      <c r="A270" s="11"/>
      <c r="B270" s="5" t="s">
        <v>17</v>
      </c>
      <c r="C270" s="6">
        <v>124.39364520663464</v>
      </c>
      <c r="D270" s="6"/>
      <c r="E270" s="10"/>
      <c r="K270" s="11"/>
      <c r="L270" s="5" t="s">
        <v>17</v>
      </c>
      <c r="M270" s="6">
        <f>'Costs &amp; Constraints (Back-end)'!AJ270</f>
        <v>124.39364520663464</v>
      </c>
      <c r="N270" s="6">
        <f>'Costs &amp; Constraints (Back-end)'!AK270</f>
        <v>0</v>
      </c>
      <c r="O270" s="10">
        <f>'Costs &amp; Constraints (Back-end)'!AL270</f>
        <v>0</v>
      </c>
    </row>
    <row r="271" spans="1:15">
      <c r="A271" s="11"/>
      <c r="B271" s="5" t="s">
        <v>16</v>
      </c>
      <c r="C271" s="6">
        <v>0.9076833333333334</v>
      </c>
      <c r="D271" s="6"/>
      <c r="E271" s="10"/>
      <c r="K271" s="11"/>
      <c r="L271" s="5" t="s">
        <v>16</v>
      </c>
      <c r="M271" s="6">
        <f>'Costs &amp; Constraints (Back-end)'!AJ271</f>
        <v>0.9076833333333334</v>
      </c>
      <c r="N271" s="6">
        <f>'Costs &amp; Constraints (Back-end)'!AK271</f>
        <v>0</v>
      </c>
      <c r="O271" s="10">
        <f>'Costs &amp; Constraints (Back-end)'!AL271</f>
        <v>0</v>
      </c>
    </row>
    <row r="272" spans="1:15">
      <c r="A272" s="11"/>
      <c r="B272" s="5" t="s">
        <v>2</v>
      </c>
      <c r="C272" s="6">
        <v>103.39579586236056</v>
      </c>
      <c r="D272" s="6"/>
      <c r="E272" s="10"/>
      <c r="K272" s="11"/>
      <c r="L272" s="5" t="s">
        <v>2</v>
      </c>
      <c r="M272" s="6">
        <f>'Costs &amp; Constraints (Back-end)'!AJ272</f>
        <v>0</v>
      </c>
      <c r="N272" s="6">
        <f>'Costs &amp; Constraints (Back-end)'!AK272</f>
        <v>103.39579586236056</v>
      </c>
      <c r="O272" s="10">
        <f>'Costs &amp; Constraints (Back-end)'!AL272</f>
        <v>0</v>
      </c>
    </row>
    <row r="273" spans="1:15">
      <c r="A273" s="11"/>
      <c r="B273" s="5" t="s">
        <v>4</v>
      </c>
      <c r="C273" s="6">
        <v>62.092537838821215</v>
      </c>
      <c r="D273" s="6"/>
      <c r="E273" s="10"/>
      <c r="K273" s="11"/>
      <c r="L273" s="5" t="s">
        <v>4</v>
      </c>
      <c r="M273" s="6">
        <f>'Costs &amp; Constraints (Back-end)'!AJ273</f>
        <v>0</v>
      </c>
      <c r="N273" s="6">
        <f>'Costs &amp; Constraints (Back-end)'!AK273</f>
        <v>62.092537838821215</v>
      </c>
      <c r="O273" s="10">
        <f>'Costs &amp; Constraints (Back-end)'!AL273</f>
        <v>0</v>
      </c>
    </row>
    <row r="274" spans="1:15">
      <c r="A274" s="11"/>
      <c r="B274" s="5" t="s">
        <v>6</v>
      </c>
      <c r="C274" s="6">
        <v>31.428478194477659</v>
      </c>
      <c r="D274" s="6"/>
      <c r="E274" s="10"/>
      <c r="K274" s="11"/>
      <c r="L274" s="5" t="s">
        <v>6</v>
      </c>
      <c r="M274" s="6">
        <f>'Costs &amp; Constraints (Back-end)'!AJ274</f>
        <v>0</v>
      </c>
      <c r="N274" s="6">
        <f>'Costs &amp; Constraints (Back-end)'!AK274</f>
        <v>31.428478194477659</v>
      </c>
      <c r="O274" s="10">
        <f>'Costs &amp; Constraints (Back-end)'!AL274</f>
        <v>0</v>
      </c>
    </row>
    <row r="275" spans="1:15">
      <c r="A275" s="11"/>
      <c r="B275" s="5" t="s">
        <v>8</v>
      </c>
      <c r="C275" s="6">
        <v>64.155013934767766</v>
      </c>
      <c r="D275" s="6"/>
      <c r="E275" s="10"/>
      <c r="K275" s="11"/>
      <c r="L275" s="5" t="s">
        <v>8</v>
      </c>
      <c r="M275" s="6">
        <f>'Costs &amp; Constraints (Back-end)'!AJ275</f>
        <v>0</v>
      </c>
      <c r="N275" s="6">
        <f>'Costs &amp; Constraints (Back-end)'!AK275</f>
        <v>64.155013934767766</v>
      </c>
      <c r="O275" s="10">
        <f>'Costs &amp; Constraints (Back-end)'!AL275</f>
        <v>0</v>
      </c>
    </row>
    <row r="276" spans="1:15">
      <c r="A276" s="11"/>
      <c r="B276" s="5" t="s">
        <v>10</v>
      </c>
      <c r="C276" s="6">
        <v>23.605825553763303</v>
      </c>
      <c r="D276" s="6"/>
      <c r="E276" s="10"/>
      <c r="K276" s="11"/>
      <c r="L276" s="5" t="s">
        <v>10</v>
      </c>
      <c r="M276" s="6">
        <f>'Costs &amp; Constraints (Back-end)'!AJ276</f>
        <v>0</v>
      </c>
      <c r="N276" s="6">
        <f>'Costs &amp; Constraints (Back-end)'!AK276</f>
        <v>23.605825553763303</v>
      </c>
      <c r="O276" s="10">
        <f>'Costs &amp; Constraints (Back-end)'!AL276</f>
        <v>0</v>
      </c>
    </row>
    <row r="277" spans="1:15">
      <c r="A277" s="11"/>
      <c r="B277" s="5" t="s">
        <v>11</v>
      </c>
      <c r="C277" s="6">
        <v>2.7828976421449747</v>
      </c>
      <c r="D277" s="6"/>
      <c r="E277" s="10"/>
      <c r="K277" s="11"/>
      <c r="L277" s="5" t="s">
        <v>11</v>
      </c>
      <c r="M277" s="6">
        <f>'Costs &amp; Constraints (Back-end)'!AJ277</f>
        <v>0</v>
      </c>
      <c r="N277" s="6">
        <f>'Costs &amp; Constraints (Back-end)'!AK277</f>
        <v>2.7828976421449747</v>
      </c>
      <c r="O277" s="10">
        <f>'Costs &amp; Constraints (Back-end)'!AL277</f>
        <v>0</v>
      </c>
    </row>
    <row r="278" spans="1:15">
      <c r="A278" s="11"/>
      <c r="B278" s="5" t="s">
        <v>14</v>
      </c>
      <c r="C278" s="6">
        <v>0.32496875000000003</v>
      </c>
      <c r="D278" s="6"/>
      <c r="E278" s="10"/>
      <c r="K278" s="11"/>
      <c r="L278" s="5" t="s">
        <v>14</v>
      </c>
      <c r="M278" s="6">
        <f>'Costs &amp; Constraints (Back-end)'!AJ278</f>
        <v>0</v>
      </c>
      <c r="N278" s="6">
        <f>'Costs &amp; Constraints (Back-end)'!AK278</f>
        <v>0.32496875000000003</v>
      </c>
      <c r="O278" s="10">
        <f>'Costs &amp; Constraints (Back-end)'!AL278</f>
        <v>0</v>
      </c>
    </row>
    <row r="279" spans="1:15">
      <c r="A279" s="9">
        <v>121</v>
      </c>
      <c r="B279" s="5" t="s">
        <v>1</v>
      </c>
      <c r="C279" s="6"/>
      <c r="D279" s="6">
        <v>6.8149999999999986</v>
      </c>
      <c r="E279" s="10"/>
      <c r="K279" s="9">
        <v>121</v>
      </c>
      <c r="L279" s="5" t="s">
        <v>1</v>
      </c>
      <c r="M279" s="6">
        <f>'Costs &amp; Constraints (Back-end)'!AJ279</f>
        <v>6.8149999999999986</v>
      </c>
      <c r="N279" s="6">
        <f>'Costs &amp; Constraints (Back-end)'!AK279</f>
        <v>0</v>
      </c>
      <c r="O279" s="10">
        <f>'Costs &amp; Constraints (Back-end)'!AL279</f>
        <v>0</v>
      </c>
    </row>
    <row r="280" spans="1:15">
      <c r="A280" s="11"/>
      <c r="B280" s="5" t="s">
        <v>3</v>
      </c>
      <c r="C280" s="6"/>
      <c r="D280" s="6">
        <v>1.5990000000000002</v>
      </c>
      <c r="E280" s="10"/>
      <c r="K280" s="11"/>
      <c r="L280" s="5" t="s">
        <v>3</v>
      </c>
      <c r="M280" s="6">
        <f>'Costs &amp; Constraints (Back-end)'!AJ280</f>
        <v>1.5990000000000002</v>
      </c>
      <c r="N280" s="6">
        <f>'Costs &amp; Constraints (Back-end)'!AK280</f>
        <v>0</v>
      </c>
      <c r="O280" s="10">
        <f>'Costs &amp; Constraints (Back-end)'!AL280</f>
        <v>0</v>
      </c>
    </row>
    <row r="281" spans="1:15">
      <c r="A281" s="11"/>
      <c r="B281" s="5" t="s">
        <v>5</v>
      </c>
      <c r="C281" s="6"/>
      <c r="D281" s="6">
        <v>7.4519999999999991</v>
      </c>
      <c r="E281" s="10"/>
      <c r="K281" s="11"/>
      <c r="L281" s="5" t="s">
        <v>5</v>
      </c>
      <c r="M281" s="6">
        <f>'Costs &amp; Constraints (Back-end)'!AJ281</f>
        <v>0</v>
      </c>
      <c r="N281" s="6">
        <f>'Costs &amp; Constraints (Back-end)'!AK281</f>
        <v>7.4519999999999991</v>
      </c>
      <c r="O281" s="10">
        <f>'Costs &amp; Constraints (Back-end)'!AL281</f>
        <v>0</v>
      </c>
    </row>
    <row r="282" spans="1:15">
      <c r="A282" s="11"/>
      <c r="B282" s="5" t="s">
        <v>7</v>
      </c>
      <c r="C282" s="6"/>
      <c r="D282" s="6">
        <v>8.5229999999999997</v>
      </c>
      <c r="E282" s="10"/>
      <c r="K282" s="11"/>
      <c r="L282" s="5" t="s">
        <v>7</v>
      </c>
      <c r="M282" s="6">
        <f>'Costs &amp; Constraints (Back-end)'!AJ282</f>
        <v>8.5229999999999997</v>
      </c>
      <c r="N282" s="6">
        <f>'Costs &amp; Constraints (Back-end)'!AK282</f>
        <v>0</v>
      </c>
      <c r="O282" s="10">
        <f>'Costs &amp; Constraints (Back-end)'!AL282</f>
        <v>0</v>
      </c>
    </row>
    <row r="283" spans="1:15">
      <c r="A283" s="11"/>
      <c r="B283" s="5" t="s">
        <v>9</v>
      </c>
      <c r="C283" s="6"/>
      <c r="D283" s="6">
        <v>7.4070000000000009</v>
      </c>
      <c r="E283" s="10"/>
      <c r="K283" s="11"/>
      <c r="L283" s="5" t="s">
        <v>9</v>
      </c>
      <c r="M283" s="6">
        <f>'Costs &amp; Constraints (Back-end)'!AJ283</f>
        <v>0</v>
      </c>
      <c r="N283" s="6">
        <f>'Costs &amp; Constraints (Back-end)'!AK283</f>
        <v>7.4070000000000009</v>
      </c>
      <c r="O283" s="10">
        <f>'Costs &amp; Constraints (Back-end)'!AL283</f>
        <v>0</v>
      </c>
    </row>
    <row r="284" spans="1:15">
      <c r="A284" s="11"/>
      <c r="B284" s="5" t="s">
        <v>12</v>
      </c>
      <c r="C284" s="6"/>
      <c r="D284" s="6">
        <v>4.9999999999999991</v>
      </c>
      <c r="E284" s="10"/>
      <c r="K284" s="11"/>
      <c r="L284" s="5" t="s">
        <v>12</v>
      </c>
      <c r="M284" s="6">
        <f>'Costs &amp; Constraints (Back-end)'!AJ284</f>
        <v>0</v>
      </c>
      <c r="N284" s="6">
        <f>'Costs &amp; Constraints (Back-end)'!AK284</f>
        <v>4.9999999999999991</v>
      </c>
      <c r="O284" s="10">
        <f>'Costs &amp; Constraints (Back-end)'!AL284</f>
        <v>0</v>
      </c>
    </row>
    <row r="285" spans="1:15">
      <c r="A285" s="11"/>
      <c r="B285" s="5" t="s">
        <v>13</v>
      </c>
      <c r="C285" s="6"/>
      <c r="D285" s="6">
        <v>7.9970000000000008</v>
      </c>
      <c r="E285" s="10"/>
      <c r="K285" s="11"/>
      <c r="L285" s="5" t="s">
        <v>13</v>
      </c>
      <c r="M285" s="6">
        <f>'Costs &amp; Constraints (Back-end)'!AJ285</f>
        <v>0</v>
      </c>
      <c r="N285" s="6">
        <f>'Costs &amp; Constraints (Back-end)'!AK285</f>
        <v>7.9970000000000008</v>
      </c>
      <c r="O285" s="10">
        <f>'Costs &amp; Constraints (Back-end)'!AL285</f>
        <v>0</v>
      </c>
    </row>
    <row r="286" spans="1:15">
      <c r="A286" s="11"/>
      <c r="B286" s="5" t="s">
        <v>15</v>
      </c>
      <c r="C286" s="6"/>
      <c r="D286" s="6">
        <v>6.3389999999999995</v>
      </c>
      <c r="E286" s="10"/>
      <c r="K286" s="11"/>
      <c r="L286" s="5" t="s">
        <v>15</v>
      </c>
      <c r="M286" s="6">
        <f>'Costs &amp; Constraints (Back-end)'!AJ286</f>
        <v>0</v>
      </c>
      <c r="N286" s="6">
        <f>'Costs &amp; Constraints (Back-end)'!AK286</f>
        <v>6.3389999999999995</v>
      </c>
      <c r="O286" s="10">
        <f>'Costs &amp; Constraints (Back-end)'!AL286</f>
        <v>0</v>
      </c>
    </row>
    <row r="287" spans="1:15">
      <c r="A287" s="11"/>
      <c r="B287" s="5" t="s">
        <v>17</v>
      </c>
      <c r="C287" s="6"/>
      <c r="D287" s="6">
        <v>15.434999999999999</v>
      </c>
      <c r="E287" s="10"/>
      <c r="K287" s="11"/>
      <c r="L287" s="5" t="s">
        <v>17</v>
      </c>
      <c r="M287" s="6">
        <f>'Costs &amp; Constraints (Back-end)'!AJ287</f>
        <v>15.434999999999999</v>
      </c>
      <c r="N287" s="6">
        <f>'Costs &amp; Constraints (Back-end)'!AK287</f>
        <v>0</v>
      </c>
      <c r="O287" s="10">
        <f>'Costs &amp; Constraints (Back-end)'!AL287</f>
        <v>0</v>
      </c>
    </row>
    <row r="288" spans="1:15">
      <c r="A288" s="11"/>
      <c r="B288" s="5" t="s">
        <v>2</v>
      </c>
      <c r="C288" s="6"/>
      <c r="D288" s="6">
        <v>17.284000000000006</v>
      </c>
      <c r="E288" s="10"/>
      <c r="K288" s="11"/>
      <c r="L288" s="5" t="s">
        <v>2</v>
      </c>
      <c r="M288" s="6">
        <f>'Costs &amp; Constraints (Back-end)'!AJ288</f>
        <v>0</v>
      </c>
      <c r="N288" s="6">
        <f>'Costs &amp; Constraints (Back-end)'!AK288</f>
        <v>17.284000000000006</v>
      </c>
      <c r="O288" s="10">
        <f>'Costs &amp; Constraints (Back-end)'!AL288</f>
        <v>0</v>
      </c>
    </row>
    <row r="289" spans="1:15">
      <c r="A289" s="11"/>
      <c r="B289" s="5" t="s">
        <v>4</v>
      </c>
      <c r="C289" s="6"/>
      <c r="D289" s="6">
        <v>15.888000000000002</v>
      </c>
      <c r="E289" s="10"/>
      <c r="K289" s="11"/>
      <c r="L289" s="5" t="s">
        <v>4</v>
      </c>
      <c r="M289" s="6">
        <f>'Costs &amp; Constraints (Back-end)'!AJ289</f>
        <v>0</v>
      </c>
      <c r="N289" s="6">
        <f>'Costs &amp; Constraints (Back-end)'!AK289</f>
        <v>15.888000000000002</v>
      </c>
      <c r="O289" s="10">
        <f>'Costs &amp; Constraints (Back-end)'!AL289</f>
        <v>0</v>
      </c>
    </row>
    <row r="290" spans="1:15">
      <c r="A290" s="11"/>
      <c r="B290" s="5" t="s">
        <v>6</v>
      </c>
      <c r="C290" s="6"/>
      <c r="D290" s="6">
        <v>9.4260000000000002</v>
      </c>
      <c r="E290" s="10"/>
      <c r="K290" s="11"/>
      <c r="L290" s="5" t="s">
        <v>6</v>
      </c>
      <c r="M290" s="6">
        <f>'Costs &amp; Constraints (Back-end)'!AJ290</f>
        <v>9.4260000000000002</v>
      </c>
      <c r="N290" s="6">
        <f>'Costs &amp; Constraints (Back-end)'!AK290</f>
        <v>0</v>
      </c>
      <c r="O290" s="10">
        <f>'Costs &amp; Constraints (Back-end)'!AL290</f>
        <v>0</v>
      </c>
    </row>
    <row r="291" spans="1:15">
      <c r="A291" s="11"/>
      <c r="B291" s="5" t="s">
        <v>8</v>
      </c>
      <c r="C291" s="6"/>
      <c r="D291" s="6">
        <v>9.2240000000000002</v>
      </c>
      <c r="E291" s="10"/>
      <c r="K291" s="11"/>
      <c r="L291" s="5" t="s">
        <v>8</v>
      </c>
      <c r="M291" s="6">
        <f>'Costs &amp; Constraints (Back-end)'!AJ291</f>
        <v>0</v>
      </c>
      <c r="N291" s="6">
        <f>'Costs &amp; Constraints (Back-end)'!AK291</f>
        <v>9.2240000000000002</v>
      </c>
      <c r="O291" s="10">
        <f>'Costs &amp; Constraints (Back-end)'!AL291</f>
        <v>0</v>
      </c>
    </row>
    <row r="292" spans="1:15">
      <c r="A292" s="11"/>
      <c r="B292" s="5" t="s">
        <v>10</v>
      </c>
      <c r="C292" s="6"/>
      <c r="D292" s="6">
        <v>3.62</v>
      </c>
      <c r="E292" s="10"/>
      <c r="K292" s="11"/>
      <c r="L292" s="5" t="s">
        <v>10</v>
      </c>
      <c r="M292" s="6">
        <f>'Costs &amp; Constraints (Back-end)'!AJ292</f>
        <v>0</v>
      </c>
      <c r="N292" s="6">
        <f>'Costs &amp; Constraints (Back-end)'!AK292</f>
        <v>3.62</v>
      </c>
      <c r="O292" s="10">
        <f>'Costs &amp; Constraints (Back-end)'!AL292</f>
        <v>0</v>
      </c>
    </row>
    <row r="293" spans="1:15">
      <c r="A293" s="11"/>
      <c r="B293" s="5" t="s">
        <v>11</v>
      </c>
      <c r="C293" s="6"/>
      <c r="D293" s="6">
        <v>1.6880000000000002</v>
      </c>
      <c r="E293" s="10"/>
      <c r="K293" s="11"/>
      <c r="L293" s="5" t="s">
        <v>11</v>
      </c>
      <c r="M293" s="6">
        <f>'Costs &amp; Constraints (Back-end)'!AJ293</f>
        <v>0</v>
      </c>
      <c r="N293" s="6">
        <f>'Costs &amp; Constraints (Back-end)'!AK293</f>
        <v>1.6880000000000002</v>
      </c>
      <c r="O293" s="10">
        <f>'Costs &amp; Constraints (Back-end)'!AL293</f>
        <v>0</v>
      </c>
    </row>
    <row r="294" spans="1:15">
      <c r="A294" s="9">
        <v>122</v>
      </c>
      <c r="B294" s="5" t="s">
        <v>1</v>
      </c>
      <c r="C294" s="6"/>
      <c r="D294" s="6">
        <v>3.23</v>
      </c>
      <c r="E294" s="10"/>
      <c r="K294" s="9">
        <v>122</v>
      </c>
      <c r="L294" s="5" t="s">
        <v>1</v>
      </c>
      <c r="M294" s="6">
        <f>'Costs &amp; Constraints (Back-end)'!AJ294</f>
        <v>3.23</v>
      </c>
      <c r="N294" s="6">
        <f>'Costs &amp; Constraints (Back-end)'!AK294</f>
        <v>0</v>
      </c>
      <c r="O294" s="10">
        <f>'Costs &amp; Constraints (Back-end)'!AL294</f>
        <v>0</v>
      </c>
    </row>
    <row r="295" spans="1:15">
      <c r="A295" s="11"/>
      <c r="B295" s="5" t="s">
        <v>3</v>
      </c>
      <c r="C295" s="6"/>
      <c r="D295" s="6">
        <v>57.914000000000001</v>
      </c>
      <c r="E295" s="10"/>
      <c r="K295" s="11"/>
      <c r="L295" s="5" t="s">
        <v>3</v>
      </c>
      <c r="M295" s="6">
        <f>'Costs &amp; Constraints (Back-end)'!AJ295</f>
        <v>57.914000000000001</v>
      </c>
      <c r="N295" s="6">
        <f>'Costs &amp; Constraints (Back-end)'!AK295</f>
        <v>0</v>
      </c>
      <c r="O295" s="10">
        <f>'Costs &amp; Constraints (Back-end)'!AL295</f>
        <v>0</v>
      </c>
    </row>
    <row r="296" spans="1:15">
      <c r="A296" s="11"/>
      <c r="B296" s="5" t="s">
        <v>5</v>
      </c>
      <c r="C296" s="6"/>
      <c r="D296" s="6">
        <v>120.71700000000001</v>
      </c>
      <c r="E296" s="10"/>
      <c r="K296" s="11"/>
      <c r="L296" s="5" t="s">
        <v>5</v>
      </c>
      <c r="M296" s="6">
        <f>'Costs &amp; Constraints (Back-end)'!AJ296</f>
        <v>0</v>
      </c>
      <c r="N296" s="6">
        <f>'Costs &amp; Constraints (Back-end)'!AK296</f>
        <v>120.71700000000001</v>
      </c>
      <c r="O296" s="10">
        <f>'Costs &amp; Constraints (Back-end)'!AL296</f>
        <v>0</v>
      </c>
    </row>
    <row r="297" spans="1:15">
      <c r="A297" s="11"/>
      <c r="B297" s="5" t="s">
        <v>7</v>
      </c>
      <c r="C297" s="6"/>
      <c r="D297" s="6">
        <v>98.90300000000002</v>
      </c>
      <c r="E297" s="10"/>
      <c r="K297" s="11"/>
      <c r="L297" s="5" t="s">
        <v>7</v>
      </c>
      <c r="M297" s="6">
        <f>'Costs &amp; Constraints (Back-end)'!AJ297</f>
        <v>0</v>
      </c>
      <c r="N297" s="6">
        <f>'Costs &amp; Constraints (Back-end)'!AK297</f>
        <v>98.90300000000002</v>
      </c>
      <c r="O297" s="10">
        <f>'Costs &amp; Constraints (Back-end)'!AL297</f>
        <v>0</v>
      </c>
    </row>
    <row r="298" spans="1:15">
      <c r="A298" s="11"/>
      <c r="B298" s="5" t="s">
        <v>9</v>
      </c>
      <c r="C298" s="6"/>
      <c r="D298" s="6">
        <v>260.82400000000001</v>
      </c>
      <c r="E298" s="10"/>
      <c r="K298" s="11"/>
      <c r="L298" s="5" t="s">
        <v>9</v>
      </c>
      <c r="M298" s="6">
        <f>'Costs &amp; Constraints (Back-end)'!AJ298</f>
        <v>0</v>
      </c>
      <c r="N298" s="6">
        <f>'Costs &amp; Constraints (Back-end)'!AK298</f>
        <v>260.82400000000001</v>
      </c>
      <c r="O298" s="10">
        <f>'Costs &amp; Constraints (Back-end)'!AL298</f>
        <v>0</v>
      </c>
    </row>
    <row r="299" spans="1:15">
      <c r="A299" s="11"/>
      <c r="B299" s="5" t="s">
        <v>12</v>
      </c>
      <c r="C299" s="6"/>
      <c r="D299" s="6">
        <v>218.05799999999996</v>
      </c>
      <c r="E299" s="10"/>
      <c r="K299" s="11"/>
      <c r="L299" s="5" t="s">
        <v>12</v>
      </c>
      <c r="M299" s="6">
        <f>'Costs &amp; Constraints (Back-end)'!AJ299</f>
        <v>0</v>
      </c>
      <c r="N299" s="6">
        <f>'Costs &amp; Constraints (Back-end)'!AK299</f>
        <v>218.05799999999996</v>
      </c>
      <c r="O299" s="10">
        <f>'Costs &amp; Constraints (Back-end)'!AL299</f>
        <v>0</v>
      </c>
    </row>
    <row r="300" spans="1:15">
      <c r="A300" s="11"/>
      <c r="B300" s="5" t="s">
        <v>13</v>
      </c>
      <c r="C300" s="6"/>
      <c r="D300" s="6">
        <v>325.55900000000003</v>
      </c>
      <c r="E300" s="10"/>
      <c r="K300" s="11"/>
      <c r="L300" s="5" t="s">
        <v>13</v>
      </c>
      <c r="M300" s="6">
        <f>'Costs &amp; Constraints (Back-end)'!AJ300</f>
        <v>0</v>
      </c>
      <c r="N300" s="6">
        <f>'Costs &amp; Constraints (Back-end)'!AK300</f>
        <v>325.55900000000003</v>
      </c>
      <c r="O300" s="10">
        <f>'Costs &amp; Constraints (Back-end)'!AL300</f>
        <v>0</v>
      </c>
    </row>
    <row r="301" spans="1:15">
      <c r="A301" s="11"/>
      <c r="B301" s="5" t="s">
        <v>15</v>
      </c>
      <c r="C301" s="6"/>
      <c r="D301" s="6">
        <v>659.33100000000002</v>
      </c>
      <c r="E301" s="10"/>
      <c r="K301" s="11"/>
      <c r="L301" s="5" t="s">
        <v>15</v>
      </c>
      <c r="M301" s="6">
        <f>'Costs &amp; Constraints (Back-end)'!AJ301</f>
        <v>0</v>
      </c>
      <c r="N301" s="6">
        <f>'Costs &amp; Constraints (Back-end)'!AK301</f>
        <v>659.33100000000002</v>
      </c>
      <c r="O301" s="10">
        <f>'Costs &amp; Constraints (Back-end)'!AL301</f>
        <v>0</v>
      </c>
    </row>
    <row r="302" spans="1:15">
      <c r="A302" s="11"/>
      <c r="B302" s="5" t="s">
        <v>17</v>
      </c>
      <c r="C302" s="6"/>
      <c r="D302" s="6">
        <v>748.94799999999975</v>
      </c>
      <c r="E302" s="10"/>
      <c r="K302" s="11"/>
      <c r="L302" s="5" t="s">
        <v>17</v>
      </c>
      <c r="M302" s="6">
        <f>'Costs &amp; Constraints (Back-end)'!AJ302</f>
        <v>0</v>
      </c>
      <c r="N302" s="6">
        <f>'Costs &amp; Constraints (Back-end)'!AK302</f>
        <v>748.94799999999975</v>
      </c>
      <c r="O302" s="10">
        <f>'Costs &amp; Constraints (Back-end)'!AL302</f>
        <v>0</v>
      </c>
    </row>
    <row r="303" spans="1:15">
      <c r="A303" s="11"/>
      <c r="B303" s="5" t="s">
        <v>16</v>
      </c>
      <c r="C303" s="6"/>
      <c r="D303" s="6">
        <v>21.686</v>
      </c>
      <c r="E303" s="10"/>
      <c r="K303" s="11"/>
      <c r="L303" s="5" t="s">
        <v>16</v>
      </c>
      <c r="M303" s="6">
        <f>'Costs &amp; Constraints (Back-end)'!AJ303</f>
        <v>21.686</v>
      </c>
      <c r="N303" s="6">
        <f>'Costs &amp; Constraints (Back-end)'!AK303</f>
        <v>0</v>
      </c>
      <c r="O303" s="10">
        <f>'Costs &amp; Constraints (Back-end)'!AL303</f>
        <v>0</v>
      </c>
    </row>
    <row r="304" spans="1:15">
      <c r="A304" s="11"/>
      <c r="B304" s="5" t="s">
        <v>2</v>
      </c>
      <c r="C304" s="6"/>
      <c r="D304" s="6">
        <v>256.96700000000004</v>
      </c>
      <c r="E304" s="10"/>
      <c r="K304" s="11"/>
      <c r="L304" s="5" t="s">
        <v>2</v>
      </c>
      <c r="M304" s="6">
        <f>'Costs &amp; Constraints (Back-end)'!AJ304</f>
        <v>0</v>
      </c>
      <c r="N304" s="6">
        <f>'Costs &amp; Constraints (Back-end)'!AK304</f>
        <v>256.96700000000004</v>
      </c>
      <c r="O304" s="10">
        <f>'Costs &amp; Constraints (Back-end)'!AL304</f>
        <v>0</v>
      </c>
    </row>
    <row r="305" spans="1:15">
      <c r="A305" s="11"/>
      <c r="B305" s="5" t="s">
        <v>4</v>
      </c>
      <c r="C305" s="6"/>
      <c r="D305" s="6">
        <v>359.32699999999988</v>
      </c>
      <c r="E305" s="10"/>
      <c r="K305" s="11"/>
      <c r="L305" s="5" t="s">
        <v>4</v>
      </c>
      <c r="M305" s="6">
        <f>'Costs &amp; Constraints (Back-end)'!AJ305</f>
        <v>0</v>
      </c>
      <c r="N305" s="6">
        <f>'Costs &amp; Constraints (Back-end)'!AK305</f>
        <v>359.32699999999988</v>
      </c>
      <c r="O305" s="10">
        <f>'Costs &amp; Constraints (Back-end)'!AL305</f>
        <v>0</v>
      </c>
    </row>
    <row r="306" spans="1:15">
      <c r="A306" s="11"/>
      <c r="B306" s="5" t="s">
        <v>6</v>
      </c>
      <c r="C306" s="6"/>
      <c r="D306" s="6">
        <v>195.62800000000001</v>
      </c>
      <c r="E306" s="10"/>
      <c r="K306" s="11"/>
      <c r="L306" s="5" t="s">
        <v>6</v>
      </c>
      <c r="M306" s="6">
        <f>'Costs &amp; Constraints (Back-end)'!AJ306</f>
        <v>0</v>
      </c>
      <c r="N306" s="6">
        <f>'Costs &amp; Constraints (Back-end)'!AK306</f>
        <v>195.62800000000001</v>
      </c>
      <c r="O306" s="10">
        <f>'Costs &amp; Constraints (Back-end)'!AL306</f>
        <v>0</v>
      </c>
    </row>
    <row r="307" spans="1:15">
      <c r="A307" s="11"/>
      <c r="B307" s="5" t="s">
        <v>8</v>
      </c>
      <c r="C307" s="6"/>
      <c r="D307" s="6">
        <v>257.012</v>
      </c>
      <c r="E307" s="10"/>
      <c r="K307" s="11"/>
      <c r="L307" s="5" t="s">
        <v>8</v>
      </c>
      <c r="M307" s="6">
        <f>'Costs &amp; Constraints (Back-end)'!AJ307</f>
        <v>0</v>
      </c>
      <c r="N307" s="6">
        <f>'Costs &amp; Constraints (Back-end)'!AK307</f>
        <v>257.012</v>
      </c>
      <c r="O307" s="10">
        <f>'Costs &amp; Constraints (Back-end)'!AL307</f>
        <v>0</v>
      </c>
    </row>
    <row r="308" spans="1:15">
      <c r="A308" s="11"/>
      <c r="B308" s="5" t="s">
        <v>10</v>
      </c>
      <c r="C308" s="6"/>
      <c r="D308" s="6">
        <v>188.60000000000002</v>
      </c>
      <c r="E308" s="10"/>
      <c r="K308" s="11"/>
      <c r="L308" s="5" t="s">
        <v>10</v>
      </c>
      <c r="M308" s="6">
        <f>'Costs &amp; Constraints (Back-end)'!AJ308</f>
        <v>0</v>
      </c>
      <c r="N308" s="6">
        <f>'Costs &amp; Constraints (Back-end)'!AK308</f>
        <v>188.60000000000002</v>
      </c>
      <c r="O308" s="10">
        <f>'Costs &amp; Constraints (Back-end)'!AL308</f>
        <v>0</v>
      </c>
    </row>
    <row r="309" spans="1:15">
      <c r="A309" s="11"/>
      <c r="B309" s="5" t="s">
        <v>11</v>
      </c>
      <c r="C309" s="6"/>
      <c r="D309" s="6">
        <v>247.94699999999997</v>
      </c>
      <c r="E309" s="10"/>
      <c r="K309" s="11"/>
      <c r="L309" s="5" t="s">
        <v>11</v>
      </c>
      <c r="M309" s="6">
        <f>'Costs &amp; Constraints (Back-end)'!AJ309</f>
        <v>0</v>
      </c>
      <c r="N309" s="6">
        <f>'Costs &amp; Constraints (Back-end)'!AK309</f>
        <v>247.94699999999997</v>
      </c>
      <c r="O309" s="10">
        <f>'Costs &amp; Constraints (Back-end)'!AL309</f>
        <v>0</v>
      </c>
    </row>
    <row r="310" spans="1:15">
      <c r="A310" s="11"/>
      <c r="B310" s="5" t="s">
        <v>14</v>
      </c>
      <c r="C310" s="6"/>
      <c r="D310" s="6">
        <v>39.017000000000003</v>
      </c>
      <c r="E310" s="10"/>
      <c r="K310" s="11"/>
      <c r="L310" s="5" t="s">
        <v>14</v>
      </c>
      <c r="M310" s="6">
        <f>'Costs &amp; Constraints (Back-end)'!AJ310</f>
        <v>0</v>
      </c>
      <c r="N310" s="6">
        <f>'Costs &amp; Constraints (Back-end)'!AK310</f>
        <v>39.017000000000003</v>
      </c>
      <c r="O310" s="10">
        <f>'Costs &amp; Constraints (Back-end)'!AL310</f>
        <v>0</v>
      </c>
    </row>
    <row r="311" spans="1:15">
      <c r="A311" s="9">
        <v>123</v>
      </c>
      <c r="B311" s="5" t="s">
        <v>1</v>
      </c>
      <c r="C311" s="6"/>
      <c r="D311" s="6"/>
      <c r="E311" s="10">
        <v>0.91449999999999998</v>
      </c>
      <c r="K311" s="9">
        <v>123</v>
      </c>
      <c r="L311" s="5" t="s">
        <v>1</v>
      </c>
      <c r="M311" s="6">
        <f>'Costs &amp; Constraints (Back-end)'!AJ311</f>
        <v>0.91449999999999998</v>
      </c>
      <c r="N311" s="6">
        <f>'Costs &amp; Constraints (Back-end)'!AK311</f>
        <v>0</v>
      </c>
      <c r="O311" s="10">
        <f>'Costs &amp; Constraints (Back-end)'!AL311</f>
        <v>0</v>
      </c>
    </row>
    <row r="312" spans="1:15">
      <c r="A312" s="11"/>
      <c r="B312" s="5" t="s">
        <v>3</v>
      </c>
      <c r="C312" s="6"/>
      <c r="D312" s="6"/>
      <c r="E312" s="10">
        <v>3.3227000000000002</v>
      </c>
      <c r="K312" s="11"/>
      <c r="L312" s="5" t="s">
        <v>3</v>
      </c>
      <c r="M312" s="6">
        <f>'Costs &amp; Constraints (Back-end)'!AJ312</f>
        <v>3.3227000000000002</v>
      </c>
      <c r="N312" s="6">
        <f>'Costs &amp; Constraints (Back-end)'!AK312</f>
        <v>0</v>
      </c>
      <c r="O312" s="10">
        <f>'Costs &amp; Constraints (Back-end)'!AL312</f>
        <v>0</v>
      </c>
    </row>
    <row r="313" spans="1:15">
      <c r="A313" s="11"/>
      <c r="B313" s="5" t="s">
        <v>5</v>
      </c>
      <c r="C313" s="6"/>
      <c r="D313" s="6"/>
      <c r="E313" s="10">
        <v>19.715399999999999</v>
      </c>
      <c r="K313" s="11"/>
      <c r="L313" s="5" t="s">
        <v>5</v>
      </c>
      <c r="M313" s="6">
        <f>'Costs &amp; Constraints (Back-end)'!AJ313</f>
        <v>19.715399999999999</v>
      </c>
      <c r="N313" s="6">
        <f>'Costs &amp; Constraints (Back-end)'!AK313</f>
        <v>0</v>
      </c>
      <c r="O313" s="10">
        <f>'Costs &amp; Constraints (Back-end)'!AL313</f>
        <v>0</v>
      </c>
    </row>
    <row r="314" spans="1:15">
      <c r="A314" s="11"/>
      <c r="B314" s="5" t="s">
        <v>7</v>
      </c>
      <c r="C314" s="6"/>
      <c r="D314" s="6"/>
      <c r="E314" s="10">
        <v>64.697599999999994</v>
      </c>
      <c r="K314" s="11"/>
      <c r="L314" s="5" t="s">
        <v>7</v>
      </c>
      <c r="M314" s="6">
        <f>'Costs &amp; Constraints (Back-end)'!AJ314</f>
        <v>0</v>
      </c>
      <c r="N314" s="6">
        <f>'Costs &amp; Constraints (Back-end)'!AK314</f>
        <v>0</v>
      </c>
      <c r="O314" s="10">
        <f>'Costs &amp; Constraints (Back-end)'!AL314</f>
        <v>64.697599999999994</v>
      </c>
    </row>
    <row r="315" spans="1:15">
      <c r="A315" s="11"/>
      <c r="B315" s="5" t="s">
        <v>9</v>
      </c>
      <c r="C315" s="6"/>
      <c r="D315" s="6"/>
      <c r="E315" s="10">
        <v>22.931625</v>
      </c>
      <c r="K315" s="11"/>
      <c r="L315" s="5" t="s">
        <v>9</v>
      </c>
      <c r="M315" s="6">
        <f>'Costs &amp; Constraints (Back-end)'!AJ315</f>
        <v>0</v>
      </c>
      <c r="N315" s="6">
        <f>'Costs &amp; Constraints (Back-end)'!AK315</f>
        <v>0</v>
      </c>
      <c r="O315" s="10">
        <f>'Costs &amp; Constraints (Back-end)'!AL315</f>
        <v>22.931625</v>
      </c>
    </row>
    <row r="316" spans="1:15">
      <c r="A316" s="11"/>
      <c r="B316" s="5" t="s">
        <v>12</v>
      </c>
      <c r="C316" s="6"/>
      <c r="D316" s="6"/>
      <c r="E316" s="10">
        <v>12.59</v>
      </c>
      <c r="K316" s="11"/>
      <c r="L316" s="5" t="s">
        <v>12</v>
      </c>
      <c r="M316" s="6">
        <f>'Costs &amp; Constraints (Back-end)'!AJ316</f>
        <v>12.59</v>
      </c>
      <c r="N316" s="6">
        <f>'Costs &amp; Constraints (Back-end)'!AK316</f>
        <v>0</v>
      </c>
      <c r="O316" s="10">
        <f>'Costs &amp; Constraints (Back-end)'!AL316</f>
        <v>0</v>
      </c>
    </row>
    <row r="317" spans="1:15">
      <c r="A317" s="11"/>
      <c r="B317" s="5" t="s">
        <v>13</v>
      </c>
      <c r="C317" s="6"/>
      <c r="D317" s="6"/>
      <c r="E317" s="10">
        <v>59.523519999999998</v>
      </c>
      <c r="K317" s="11"/>
      <c r="L317" s="5" t="s">
        <v>13</v>
      </c>
      <c r="M317" s="6">
        <f>'Costs &amp; Constraints (Back-end)'!AJ317</f>
        <v>59.523519999999998</v>
      </c>
      <c r="N317" s="6">
        <f>'Costs &amp; Constraints (Back-end)'!AK317</f>
        <v>0</v>
      </c>
      <c r="O317" s="10">
        <f>'Costs &amp; Constraints (Back-end)'!AL317</f>
        <v>0</v>
      </c>
    </row>
    <row r="318" spans="1:15">
      <c r="A318" s="11"/>
      <c r="B318" s="5" t="s">
        <v>15</v>
      </c>
      <c r="C318" s="6"/>
      <c r="D318" s="6"/>
      <c r="E318" s="10">
        <v>71.000559999999993</v>
      </c>
      <c r="K318" s="11"/>
      <c r="L318" s="5" t="s">
        <v>15</v>
      </c>
      <c r="M318" s="6">
        <f>'Costs &amp; Constraints (Back-end)'!AJ318</f>
        <v>0</v>
      </c>
      <c r="N318" s="6">
        <f>'Costs &amp; Constraints (Back-end)'!AK318</f>
        <v>71.000559999999993</v>
      </c>
      <c r="O318" s="10">
        <f>'Costs &amp; Constraints (Back-end)'!AL318</f>
        <v>0</v>
      </c>
    </row>
    <row r="319" spans="1:15">
      <c r="A319" s="11"/>
      <c r="B319" s="5" t="s">
        <v>17</v>
      </c>
      <c r="C319" s="6"/>
      <c r="D319" s="6"/>
      <c r="E319" s="10">
        <v>10.573</v>
      </c>
      <c r="K319" s="11"/>
      <c r="L319" s="5" t="s">
        <v>17</v>
      </c>
      <c r="M319" s="6">
        <f>'Costs &amp; Constraints (Back-end)'!AJ319</f>
        <v>10.573</v>
      </c>
      <c r="N319" s="6">
        <f>'Costs &amp; Constraints (Back-end)'!AK319</f>
        <v>0</v>
      </c>
      <c r="O319" s="10">
        <f>'Costs &amp; Constraints (Back-end)'!AL319</f>
        <v>0</v>
      </c>
    </row>
    <row r="320" spans="1:15">
      <c r="A320" s="11"/>
      <c r="B320" s="5" t="s">
        <v>2</v>
      </c>
      <c r="C320" s="6"/>
      <c r="D320" s="6"/>
      <c r="E320" s="10">
        <v>147.34710000000001</v>
      </c>
      <c r="K320" s="11"/>
      <c r="L320" s="5" t="s">
        <v>2</v>
      </c>
      <c r="M320" s="6">
        <f>'Costs &amp; Constraints (Back-end)'!AJ320</f>
        <v>0</v>
      </c>
      <c r="N320" s="6">
        <f>'Costs &amp; Constraints (Back-end)'!AK320</f>
        <v>147.34710000000001</v>
      </c>
      <c r="O320" s="10">
        <f>'Costs &amp; Constraints (Back-end)'!AL320</f>
        <v>0</v>
      </c>
    </row>
    <row r="321" spans="1:15">
      <c r="A321" s="11"/>
      <c r="B321" s="5" t="s">
        <v>4</v>
      </c>
      <c r="C321" s="6"/>
      <c r="D321" s="6"/>
      <c r="E321" s="10">
        <v>87.498249999999999</v>
      </c>
      <c r="K321" s="11"/>
      <c r="L321" s="5" t="s">
        <v>4</v>
      </c>
      <c r="M321" s="6">
        <f>'Costs &amp; Constraints (Back-end)'!AJ321</f>
        <v>0</v>
      </c>
      <c r="N321" s="6">
        <f>'Costs &amp; Constraints (Back-end)'!AK321</f>
        <v>87.498249999999999</v>
      </c>
      <c r="O321" s="10">
        <f>'Costs &amp; Constraints (Back-end)'!AL321</f>
        <v>0</v>
      </c>
    </row>
    <row r="322" spans="1:15">
      <c r="A322" s="11"/>
      <c r="B322" s="5" t="s">
        <v>6</v>
      </c>
      <c r="C322" s="6"/>
      <c r="D322" s="6"/>
      <c r="E322" s="10">
        <v>57.181350000000002</v>
      </c>
      <c r="K322" s="11"/>
      <c r="L322" s="5" t="s">
        <v>6</v>
      </c>
      <c r="M322" s="6">
        <f>'Costs &amp; Constraints (Back-end)'!AJ322</f>
        <v>57.181350000000002</v>
      </c>
      <c r="N322" s="6">
        <f>'Costs &amp; Constraints (Back-end)'!AK322</f>
        <v>0</v>
      </c>
      <c r="O322" s="10">
        <f>'Costs &amp; Constraints (Back-end)'!AL322</f>
        <v>0</v>
      </c>
    </row>
    <row r="323" spans="1:15">
      <c r="A323" s="11"/>
      <c r="B323" s="5" t="s">
        <v>8</v>
      </c>
      <c r="C323" s="6"/>
      <c r="D323" s="6"/>
      <c r="E323" s="10">
        <v>42.189249999999994</v>
      </c>
      <c r="K323" s="11"/>
      <c r="L323" s="5" t="s">
        <v>8</v>
      </c>
      <c r="M323" s="6">
        <f>'Costs &amp; Constraints (Back-end)'!AJ323</f>
        <v>42.189249999999994</v>
      </c>
      <c r="N323" s="6">
        <f>'Costs &amp; Constraints (Back-end)'!AK323</f>
        <v>0</v>
      </c>
      <c r="O323" s="10">
        <f>'Costs &amp; Constraints (Back-end)'!AL323</f>
        <v>0</v>
      </c>
    </row>
    <row r="324" spans="1:15">
      <c r="A324" s="11"/>
      <c r="B324" s="5" t="s">
        <v>10</v>
      </c>
      <c r="C324" s="6"/>
      <c r="D324" s="6"/>
      <c r="E324" s="10">
        <v>20.267299999999999</v>
      </c>
      <c r="K324" s="11"/>
      <c r="L324" s="5" t="s">
        <v>10</v>
      </c>
      <c r="M324" s="6">
        <f>'Costs &amp; Constraints (Back-end)'!AJ324</f>
        <v>0</v>
      </c>
      <c r="N324" s="6">
        <f>'Costs &amp; Constraints (Back-end)'!AK324</f>
        <v>20.267299999999999</v>
      </c>
      <c r="O324" s="10">
        <f>'Costs &amp; Constraints (Back-end)'!AL324</f>
        <v>0</v>
      </c>
    </row>
    <row r="325" spans="1:15">
      <c r="A325" s="11"/>
      <c r="B325" s="5" t="s">
        <v>11</v>
      </c>
      <c r="C325" s="6"/>
      <c r="D325" s="6"/>
      <c r="E325" s="10">
        <v>11.183599999999998</v>
      </c>
      <c r="K325" s="11"/>
      <c r="L325" s="5" t="s">
        <v>11</v>
      </c>
      <c r="M325" s="6">
        <f>'Costs &amp; Constraints (Back-end)'!AJ325</f>
        <v>11.183599999999998</v>
      </c>
      <c r="N325" s="6">
        <f>'Costs &amp; Constraints (Back-end)'!AK325</f>
        <v>0</v>
      </c>
      <c r="O325" s="10">
        <f>'Costs &amp; Constraints (Back-end)'!AL325</f>
        <v>0</v>
      </c>
    </row>
    <row r="326" spans="1:15">
      <c r="A326" s="11"/>
      <c r="B326" s="5" t="s">
        <v>14</v>
      </c>
      <c r="C326" s="6"/>
      <c r="D326" s="6"/>
      <c r="E326" s="10">
        <v>0.84599999999999986</v>
      </c>
      <c r="K326" s="11"/>
      <c r="L326" s="5" t="s">
        <v>14</v>
      </c>
      <c r="M326" s="6">
        <f>'Costs &amp; Constraints (Back-end)'!AJ326</f>
        <v>0.84599999999999986</v>
      </c>
      <c r="N326" s="6">
        <f>'Costs &amp; Constraints (Back-end)'!AK326</f>
        <v>0</v>
      </c>
      <c r="O326" s="10">
        <f>'Costs &amp; Constraints (Back-end)'!AL326</f>
        <v>0</v>
      </c>
    </row>
    <row r="327" spans="1:15">
      <c r="A327" s="9">
        <v>124</v>
      </c>
      <c r="B327" s="5" t="s">
        <v>9</v>
      </c>
      <c r="C327" s="6"/>
      <c r="D327" s="6"/>
      <c r="E327" s="10">
        <v>2.6749999999999998</v>
      </c>
      <c r="K327" s="9">
        <v>124</v>
      </c>
      <c r="L327" s="5" t="s">
        <v>9</v>
      </c>
      <c r="M327" s="6">
        <f>'Costs &amp; Constraints (Back-end)'!AJ327</f>
        <v>0</v>
      </c>
      <c r="N327" s="6">
        <f>'Costs &amp; Constraints (Back-end)'!AK327</f>
        <v>0</v>
      </c>
      <c r="O327" s="10">
        <f>'Costs &amp; Constraints (Back-end)'!AL327</f>
        <v>2.6749999999999998</v>
      </c>
    </row>
    <row r="328" spans="1:15">
      <c r="A328" s="11"/>
      <c r="B328" s="5" t="s">
        <v>13</v>
      </c>
      <c r="C328" s="6"/>
      <c r="D328" s="6"/>
      <c r="E328" s="10">
        <v>3.5249999999999999</v>
      </c>
      <c r="K328" s="11"/>
      <c r="L328" s="5" t="s">
        <v>13</v>
      </c>
      <c r="M328" s="6">
        <f>'Costs &amp; Constraints (Back-end)'!AJ328</f>
        <v>3.5249999999999999</v>
      </c>
      <c r="N328" s="6">
        <f>'Costs &amp; Constraints (Back-end)'!AK328</f>
        <v>0</v>
      </c>
      <c r="O328" s="10">
        <f>'Costs &amp; Constraints (Back-end)'!AL328</f>
        <v>0</v>
      </c>
    </row>
    <row r="329" spans="1:15">
      <c r="A329" s="11"/>
      <c r="B329" s="5" t="s">
        <v>15</v>
      </c>
      <c r="C329" s="6"/>
      <c r="D329" s="6"/>
      <c r="E329" s="10">
        <v>8.9999000000000002</v>
      </c>
      <c r="K329" s="11"/>
      <c r="L329" s="5" t="s">
        <v>15</v>
      </c>
      <c r="M329" s="6">
        <f>'Costs &amp; Constraints (Back-end)'!AJ329</f>
        <v>0</v>
      </c>
      <c r="N329" s="6">
        <f>'Costs &amp; Constraints (Back-end)'!AK329</f>
        <v>8.9999000000000002</v>
      </c>
      <c r="O329" s="10">
        <f>'Costs &amp; Constraints (Back-end)'!AL329</f>
        <v>0</v>
      </c>
    </row>
    <row r="330" spans="1:15">
      <c r="A330" s="11"/>
      <c r="B330" s="5" t="s">
        <v>17</v>
      </c>
      <c r="C330" s="6"/>
      <c r="D330" s="6"/>
      <c r="E330" s="10">
        <v>33.957250000000002</v>
      </c>
      <c r="K330" s="11"/>
      <c r="L330" s="5" t="s">
        <v>17</v>
      </c>
      <c r="M330" s="6">
        <f>'Costs &amp; Constraints (Back-end)'!AJ330</f>
        <v>33.957250000000002</v>
      </c>
      <c r="N330" s="6">
        <f>'Costs &amp; Constraints (Back-end)'!AK330</f>
        <v>0</v>
      </c>
      <c r="O330" s="10">
        <f>'Costs &amp; Constraints (Back-end)'!AL330</f>
        <v>0</v>
      </c>
    </row>
    <row r="331" spans="1:15">
      <c r="A331" s="11"/>
      <c r="B331" s="5" t="s">
        <v>11</v>
      </c>
      <c r="C331" s="6"/>
      <c r="D331" s="6"/>
      <c r="E331" s="10">
        <v>6.8875999999999999</v>
      </c>
      <c r="K331" s="11"/>
      <c r="L331" s="5" t="s">
        <v>11</v>
      </c>
      <c r="M331" s="6">
        <f>'Costs &amp; Constraints (Back-end)'!AJ331</f>
        <v>6.8875999999999999</v>
      </c>
      <c r="N331" s="6">
        <f>'Costs &amp; Constraints (Back-end)'!AK331</f>
        <v>0</v>
      </c>
      <c r="O331" s="10">
        <f>'Costs &amp; Constraints (Back-end)'!AL331</f>
        <v>0</v>
      </c>
    </row>
    <row r="332" spans="1:15">
      <c r="A332" s="9">
        <v>125</v>
      </c>
      <c r="B332" s="5" t="s">
        <v>3</v>
      </c>
      <c r="C332" s="6"/>
      <c r="D332" s="6">
        <v>41.717000000000006</v>
      </c>
      <c r="E332" s="10"/>
      <c r="K332" s="9">
        <v>125</v>
      </c>
      <c r="L332" s="5" t="s">
        <v>3</v>
      </c>
      <c r="M332" s="6">
        <f>'Costs &amp; Constraints (Back-end)'!AJ332</f>
        <v>41.717000000000006</v>
      </c>
      <c r="N332" s="6">
        <f>'Costs &amp; Constraints (Back-end)'!AK332</f>
        <v>0</v>
      </c>
      <c r="O332" s="10">
        <f>'Costs &amp; Constraints (Back-end)'!AL332</f>
        <v>0</v>
      </c>
    </row>
    <row r="333" spans="1:15">
      <c r="A333" s="11"/>
      <c r="B333" s="5" t="s">
        <v>5</v>
      </c>
      <c r="C333" s="6"/>
      <c r="D333" s="6">
        <v>19.769000000000002</v>
      </c>
      <c r="E333" s="10"/>
      <c r="K333" s="11"/>
      <c r="L333" s="5" t="s">
        <v>5</v>
      </c>
      <c r="M333" s="6">
        <f>'Costs &amp; Constraints (Back-end)'!AJ333</f>
        <v>19.769000000000002</v>
      </c>
      <c r="N333" s="6">
        <f>'Costs &amp; Constraints (Back-end)'!AK333</f>
        <v>0</v>
      </c>
      <c r="O333" s="10">
        <f>'Costs &amp; Constraints (Back-end)'!AL333</f>
        <v>0</v>
      </c>
    </row>
    <row r="334" spans="1:15">
      <c r="A334" s="11"/>
      <c r="B334" s="5" t="s">
        <v>7</v>
      </c>
      <c r="C334" s="6"/>
      <c r="D334" s="6">
        <v>61.536999999999999</v>
      </c>
      <c r="E334" s="10"/>
      <c r="K334" s="11"/>
      <c r="L334" s="5" t="s">
        <v>7</v>
      </c>
      <c r="M334" s="6">
        <f>'Costs &amp; Constraints (Back-end)'!AJ334</f>
        <v>61.536999999999999</v>
      </c>
      <c r="N334" s="6">
        <f>'Costs &amp; Constraints (Back-end)'!AK334</f>
        <v>0</v>
      </c>
      <c r="O334" s="10">
        <f>'Costs &amp; Constraints (Back-end)'!AL334</f>
        <v>0</v>
      </c>
    </row>
    <row r="335" spans="1:15">
      <c r="A335" s="11"/>
      <c r="B335" s="5" t="s">
        <v>9</v>
      </c>
      <c r="C335" s="6"/>
      <c r="D335" s="6">
        <v>25.187999999999999</v>
      </c>
      <c r="E335" s="10">
        <v>2.14</v>
      </c>
      <c r="K335" s="11"/>
      <c r="L335" s="5" t="s">
        <v>9</v>
      </c>
      <c r="M335" s="6">
        <f>'Costs &amp; Constraints (Back-end)'!AJ335</f>
        <v>27.327999999999999</v>
      </c>
      <c r="N335" s="6">
        <f>'Costs &amp; Constraints (Back-end)'!AK335</f>
        <v>0</v>
      </c>
      <c r="O335" s="10">
        <f>'Costs &amp; Constraints (Back-end)'!AL335</f>
        <v>0</v>
      </c>
    </row>
    <row r="336" spans="1:15">
      <c r="A336" s="11"/>
      <c r="B336" s="5" t="s">
        <v>12</v>
      </c>
      <c r="C336" s="6"/>
      <c r="D336" s="6">
        <v>11.101000000000001</v>
      </c>
      <c r="E336" s="10"/>
      <c r="K336" s="11"/>
      <c r="L336" s="5" t="s">
        <v>12</v>
      </c>
      <c r="M336" s="6">
        <f>'Costs &amp; Constraints (Back-end)'!AJ336</f>
        <v>11.101000000000001</v>
      </c>
      <c r="N336" s="6">
        <f>'Costs &amp; Constraints (Back-end)'!AK336</f>
        <v>0</v>
      </c>
      <c r="O336" s="10">
        <f>'Costs &amp; Constraints (Back-end)'!AL336</f>
        <v>0</v>
      </c>
    </row>
    <row r="337" spans="1:15">
      <c r="A337" s="11"/>
      <c r="B337" s="5" t="s">
        <v>13</v>
      </c>
      <c r="C337" s="6"/>
      <c r="D337" s="6">
        <v>73.718000000000018</v>
      </c>
      <c r="E337" s="10">
        <v>17.625</v>
      </c>
      <c r="K337" s="11"/>
      <c r="L337" s="5" t="s">
        <v>13</v>
      </c>
      <c r="M337" s="6">
        <f>'Costs &amp; Constraints (Back-end)'!AJ337</f>
        <v>91.343000000000018</v>
      </c>
      <c r="N337" s="6">
        <f>'Costs &amp; Constraints (Back-end)'!AK337</f>
        <v>0</v>
      </c>
      <c r="O337" s="10">
        <f>'Costs &amp; Constraints (Back-end)'!AL337</f>
        <v>0</v>
      </c>
    </row>
    <row r="338" spans="1:15">
      <c r="A338" s="11"/>
      <c r="B338" s="5" t="s">
        <v>15</v>
      </c>
      <c r="C338" s="6"/>
      <c r="D338" s="6">
        <v>44.499000000000002</v>
      </c>
      <c r="E338" s="10">
        <v>92.833950000000016</v>
      </c>
      <c r="K338" s="11"/>
      <c r="L338" s="5" t="s">
        <v>15</v>
      </c>
      <c r="M338" s="6">
        <f>'Costs &amp; Constraints (Back-end)'!AJ338</f>
        <v>137.33295000000001</v>
      </c>
      <c r="N338" s="6">
        <f>'Costs &amp; Constraints (Back-end)'!AK338</f>
        <v>0</v>
      </c>
      <c r="O338" s="10">
        <f>'Costs &amp; Constraints (Back-end)'!AL338</f>
        <v>0</v>
      </c>
    </row>
    <row r="339" spans="1:15">
      <c r="A339" s="11"/>
      <c r="B339" s="5" t="s">
        <v>17</v>
      </c>
      <c r="C339" s="6"/>
      <c r="D339" s="6"/>
      <c r="E339" s="10">
        <v>40.046025</v>
      </c>
      <c r="K339" s="11"/>
      <c r="L339" s="5" t="s">
        <v>17</v>
      </c>
      <c r="M339" s="6">
        <f>'Costs &amp; Constraints (Back-end)'!AJ339</f>
        <v>40.046025</v>
      </c>
      <c r="N339" s="6">
        <f>'Costs &amp; Constraints (Back-end)'!AK339</f>
        <v>0</v>
      </c>
      <c r="O339" s="10">
        <f>'Costs &amp; Constraints (Back-end)'!AL339</f>
        <v>0</v>
      </c>
    </row>
    <row r="340" spans="1:15">
      <c r="A340" s="11"/>
      <c r="B340" s="5" t="s">
        <v>16</v>
      </c>
      <c r="C340" s="6"/>
      <c r="D340" s="6"/>
      <c r="E340" s="10">
        <v>9.5003999999999991</v>
      </c>
      <c r="K340" s="11"/>
      <c r="L340" s="5" t="s">
        <v>16</v>
      </c>
      <c r="M340" s="6">
        <f>'Costs &amp; Constraints (Back-end)'!AJ340</f>
        <v>9.5003999999999991</v>
      </c>
      <c r="N340" s="6">
        <f>'Costs &amp; Constraints (Back-end)'!AK340</f>
        <v>0</v>
      </c>
      <c r="O340" s="10">
        <f>'Costs &amp; Constraints (Back-end)'!AL340</f>
        <v>0</v>
      </c>
    </row>
    <row r="341" spans="1:15">
      <c r="A341" s="11"/>
      <c r="B341" s="5" t="s">
        <v>2</v>
      </c>
      <c r="C341" s="6"/>
      <c r="D341" s="6">
        <v>184.387</v>
      </c>
      <c r="E341" s="10"/>
      <c r="K341" s="11"/>
      <c r="L341" s="5" t="s">
        <v>2</v>
      </c>
      <c r="M341" s="6">
        <f>'Costs &amp; Constraints (Back-end)'!AJ341</f>
        <v>0</v>
      </c>
      <c r="N341" s="6">
        <f>'Costs &amp; Constraints (Back-end)'!AK341</f>
        <v>184.387</v>
      </c>
      <c r="O341" s="10">
        <f>'Costs &amp; Constraints (Back-end)'!AL341</f>
        <v>0</v>
      </c>
    </row>
    <row r="342" spans="1:15">
      <c r="A342" s="11"/>
      <c r="B342" s="5" t="s">
        <v>4</v>
      </c>
      <c r="C342" s="6"/>
      <c r="D342" s="6">
        <v>72.760999999999996</v>
      </c>
      <c r="E342" s="10"/>
      <c r="K342" s="11"/>
      <c r="L342" s="5" t="s">
        <v>4</v>
      </c>
      <c r="M342" s="6">
        <f>'Costs &amp; Constraints (Back-end)'!AJ342</f>
        <v>0</v>
      </c>
      <c r="N342" s="6">
        <f>'Costs &amp; Constraints (Back-end)'!AK342</f>
        <v>72.760999999999996</v>
      </c>
      <c r="O342" s="10">
        <f>'Costs &amp; Constraints (Back-end)'!AL342</f>
        <v>0</v>
      </c>
    </row>
    <row r="343" spans="1:15">
      <c r="A343" s="11"/>
      <c r="B343" s="5" t="s">
        <v>6</v>
      </c>
      <c r="C343" s="6"/>
      <c r="D343" s="6">
        <v>65.340999999999994</v>
      </c>
      <c r="E343" s="10">
        <v>8.0919999999999987</v>
      </c>
      <c r="K343" s="11"/>
      <c r="L343" s="5" t="s">
        <v>6</v>
      </c>
      <c r="M343" s="6">
        <f>'Costs &amp; Constraints (Back-end)'!AJ343</f>
        <v>73.432999999999993</v>
      </c>
      <c r="N343" s="6">
        <f>'Costs &amp; Constraints (Back-end)'!AK343</f>
        <v>0</v>
      </c>
      <c r="O343" s="10">
        <f>'Costs &amp; Constraints (Back-end)'!AL343</f>
        <v>0</v>
      </c>
    </row>
    <row r="344" spans="1:15">
      <c r="A344" s="11"/>
      <c r="B344" s="5" t="s">
        <v>8</v>
      </c>
      <c r="C344" s="6"/>
      <c r="D344" s="6">
        <v>25.092000000000002</v>
      </c>
      <c r="E344" s="10"/>
      <c r="K344" s="11"/>
      <c r="L344" s="5" t="s">
        <v>8</v>
      </c>
      <c r="M344" s="6">
        <f>'Costs &amp; Constraints (Back-end)'!AJ344</f>
        <v>25.092000000000002</v>
      </c>
      <c r="N344" s="6">
        <f>'Costs &amp; Constraints (Back-end)'!AK344</f>
        <v>0</v>
      </c>
      <c r="O344" s="10">
        <f>'Costs &amp; Constraints (Back-end)'!AL344</f>
        <v>0</v>
      </c>
    </row>
    <row r="345" spans="1:15">
      <c r="A345" s="11"/>
      <c r="B345" s="5" t="s">
        <v>10</v>
      </c>
      <c r="C345" s="6"/>
      <c r="D345" s="6">
        <v>8.0869999999999997</v>
      </c>
      <c r="E345" s="10">
        <v>22.308159999999994</v>
      </c>
      <c r="K345" s="11"/>
      <c r="L345" s="5" t="s">
        <v>10</v>
      </c>
      <c r="M345" s="6">
        <f>'Costs &amp; Constraints (Back-end)'!AJ345</f>
        <v>30.395159999999994</v>
      </c>
      <c r="N345" s="6">
        <f>'Costs &amp; Constraints (Back-end)'!AK345</f>
        <v>0</v>
      </c>
      <c r="O345" s="10">
        <f>'Costs &amp; Constraints (Back-end)'!AL345</f>
        <v>0</v>
      </c>
    </row>
    <row r="346" spans="1:15">
      <c r="A346" s="11"/>
      <c r="B346" s="5" t="s">
        <v>11</v>
      </c>
      <c r="C346" s="6"/>
      <c r="D346" s="6">
        <v>4.556</v>
      </c>
      <c r="E346" s="10">
        <v>13.466999999999999</v>
      </c>
      <c r="K346" s="11"/>
      <c r="L346" s="5" t="s">
        <v>11</v>
      </c>
      <c r="M346" s="6">
        <f>'Costs &amp; Constraints (Back-end)'!AJ346</f>
        <v>18.023</v>
      </c>
      <c r="N346" s="6">
        <f>'Costs &amp; Constraints (Back-end)'!AK346</f>
        <v>0</v>
      </c>
      <c r="O346" s="10">
        <f>'Costs &amp; Constraints (Back-end)'!AL346</f>
        <v>0</v>
      </c>
    </row>
    <row r="347" spans="1:15">
      <c r="A347" s="11"/>
      <c r="B347" s="5" t="s">
        <v>14</v>
      </c>
      <c r="C347" s="6"/>
      <c r="D347" s="6">
        <v>0.56399999999999995</v>
      </c>
      <c r="E347" s="10">
        <v>5.7780999999999993</v>
      </c>
      <c r="K347" s="11"/>
      <c r="L347" s="5" t="s">
        <v>14</v>
      </c>
      <c r="M347" s="6">
        <f>'Costs &amp; Constraints (Back-end)'!AJ347</f>
        <v>6.3420999999999994</v>
      </c>
      <c r="N347" s="6">
        <f>'Costs &amp; Constraints (Back-end)'!AK347</f>
        <v>0</v>
      </c>
      <c r="O347" s="10">
        <f>'Costs &amp; Constraints (Back-end)'!AL347</f>
        <v>0</v>
      </c>
    </row>
    <row r="348" spans="1:15">
      <c r="A348" s="9">
        <v>126</v>
      </c>
      <c r="B348" s="5" t="s">
        <v>9</v>
      </c>
      <c r="C348" s="6">
        <v>10.473600000000001</v>
      </c>
      <c r="D348" s="6"/>
      <c r="E348" s="10"/>
      <c r="K348" s="9">
        <v>126</v>
      </c>
      <c r="L348" s="5" t="s">
        <v>9</v>
      </c>
      <c r="M348" s="6">
        <f>'Costs &amp; Constraints (Back-end)'!AJ348</f>
        <v>10.473600000000001</v>
      </c>
      <c r="N348" s="6">
        <f>'Costs &amp; Constraints (Back-end)'!AK348</f>
        <v>0</v>
      </c>
      <c r="O348" s="10">
        <f>'Costs &amp; Constraints (Back-end)'!AL348</f>
        <v>0</v>
      </c>
    </row>
    <row r="349" spans="1:15">
      <c r="A349" s="11"/>
      <c r="B349" s="5" t="s">
        <v>13</v>
      </c>
      <c r="C349" s="6">
        <v>19.869136301556953</v>
      </c>
      <c r="D349" s="6"/>
      <c r="E349" s="10"/>
      <c r="K349" s="11"/>
      <c r="L349" s="5" t="s">
        <v>13</v>
      </c>
      <c r="M349" s="6">
        <f>'Costs &amp; Constraints (Back-end)'!AJ349</f>
        <v>19.869136301556953</v>
      </c>
      <c r="N349" s="6">
        <f>'Costs &amp; Constraints (Back-end)'!AK349</f>
        <v>0</v>
      </c>
      <c r="O349" s="10">
        <f>'Costs &amp; Constraints (Back-end)'!AL349</f>
        <v>0</v>
      </c>
    </row>
    <row r="350" spans="1:15">
      <c r="A350" s="11"/>
      <c r="B350" s="5" t="s">
        <v>15</v>
      </c>
      <c r="C350" s="6">
        <v>3.5915975359342913</v>
      </c>
      <c r="D350" s="6"/>
      <c r="E350" s="10"/>
      <c r="K350" s="11"/>
      <c r="L350" s="5" t="s">
        <v>15</v>
      </c>
      <c r="M350" s="6">
        <f>'Costs &amp; Constraints (Back-end)'!AJ350</f>
        <v>3.5915975359342913</v>
      </c>
      <c r="N350" s="6">
        <f>'Costs &amp; Constraints (Back-end)'!AK350</f>
        <v>0</v>
      </c>
      <c r="O350" s="10">
        <f>'Costs &amp; Constraints (Back-end)'!AL350</f>
        <v>0</v>
      </c>
    </row>
    <row r="351" spans="1:15">
      <c r="A351" s="11"/>
      <c r="B351" s="5" t="s">
        <v>17</v>
      </c>
      <c r="C351" s="6">
        <v>26.418700000000001</v>
      </c>
      <c r="D351" s="6"/>
      <c r="E351" s="10"/>
      <c r="K351" s="11"/>
      <c r="L351" s="5" t="s">
        <v>17</v>
      </c>
      <c r="M351" s="6">
        <f>'Costs &amp; Constraints (Back-end)'!AJ351</f>
        <v>26.418700000000001</v>
      </c>
      <c r="N351" s="6">
        <f>'Costs &amp; Constraints (Back-end)'!AK351</f>
        <v>0</v>
      </c>
      <c r="O351" s="10">
        <f>'Costs &amp; Constraints (Back-end)'!AL351</f>
        <v>0</v>
      </c>
    </row>
    <row r="352" spans="1:15">
      <c r="A352" s="11"/>
      <c r="B352" s="5" t="s">
        <v>2</v>
      </c>
      <c r="C352" s="6">
        <v>0.80075496000000013</v>
      </c>
      <c r="D352" s="6"/>
      <c r="E352" s="10"/>
      <c r="K352" s="11"/>
      <c r="L352" s="5" t="s">
        <v>2</v>
      </c>
      <c r="M352" s="6">
        <f>'Costs &amp; Constraints (Back-end)'!AJ352</f>
        <v>0</v>
      </c>
      <c r="N352" s="6">
        <f>'Costs &amp; Constraints (Back-end)'!AK352</f>
        <v>0.80075496000000013</v>
      </c>
      <c r="O352" s="10">
        <f>'Costs &amp; Constraints (Back-end)'!AL352</f>
        <v>0</v>
      </c>
    </row>
    <row r="353" spans="1:15">
      <c r="A353" s="11"/>
      <c r="B353" s="5" t="s">
        <v>4</v>
      </c>
      <c r="C353" s="6">
        <v>0.34530543999999996</v>
      </c>
      <c r="D353" s="6"/>
      <c r="E353" s="10"/>
      <c r="K353" s="11"/>
      <c r="L353" s="5" t="s">
        <v>4</v>
      </c>
      <c r="M353" s="6">
        <f>'Costs &amp; Constraints (Back-end)'!AJ353</f>
        <v>0</v>
      </c>
      <c r="N353" s="6">
        <f>'Costs &amp; Constraints (Back-end)'!AK353</f>
        <v>0.34530543999999996</v>
      </c>
      <c r="O353" s="10">
        <f>'Costs &amp; Constraints (Back-end)'!AL353</f>
        <v>0</v>
      </c>
    </row>
    <row r="354" spans="1:15">
      <c r="A354" s="11"/>
      <c r="B354" s="5" t="s">
        <v>6</v>
      </c>
      <c r="C354" s="6">
        <v>6.4107200000000003E-2</v>
      </c>
      <c r="D354" s="6"/>
      <c r="E354" s="10"/>
      <c r="K354" s="11"/>
      <c r="L354" s="5" t="s">
        <v>6</v>
      </c>
      <c r="M354" s="6">
        <f>'Costs &amp; Constraints (Back-end)'!AJ354</f>
        <v>6.4107200000000003E-2</v>
      </c>
      <c r="N354" s="6">
        <f>'Costs &amp; Constraints (Back-end)'!AK354</f>
        <v>0</v>
      </c>
      <c r="O354" s="10">
        <f>'Costs &amp; Constraints (Back-end)'!AL354</f>
        <v>0</v>
      </c>
    </row>
    <row r="355" spans="1:15">
      <c r="A355" s="11"/>
      <c r="B355" s="5" t="s">
        <v>8</v>
      </c>
      <c r="C355" s="6">
        <v>1.430464</v>
      </c>
      <c r="D355" s="6"/>
      <c r="E355" s="10"/>
      <c r="K355" s="11"/>
      <c r="L355" s="5" t="s">
        <v>8</v>
      </c>
      <c r="M355" s="6">
        <f>'Costs &amp; Constraints (Back-end)'!AJ355</f>
        <v>1.430464</v>
      </c>
      <c r="N355" s="6">
        <f>'Costs &amp; Constraints (Back-end)'!AK355</f>
        <v>0</v>
      </c>
      <c r="O355" s="10">
        <f>'Costs &amp; Constraints (Back-end)'!AL355</f>
        <v>0</v>
      </c>
    </row>
    <row r="356" spans="1:15">
      <c r="A356" s="11"/>
      <c r="B356" s="5" t="s">
        <v>10</v>
      </c>
      <c r="C356" s="6">
        <v>2.9907164800000001</v>
      </c>
      <c r="D356" s="6"/>
      <c r="E356" s="10"/>
      <c r="K356" s="11"/>
      <c r="L356" s="5" t="s">
        <v>10</v>
      </c>
      <c r="M356" s="6">
        <f>'Costs &amp; Constraints (Back-end)'!AJ356</f>
        <v>0</v>
      </c>
      <c r="N356" s="6">
        <f>'Costs &amp; Constraints (Back-end)'!AK356</f>
        <v>2.9907164800000001</v>
      </c>
      <c r="O356" s="10">
        <f>'Costs &amp; Constraints (Back-end)'!AL356</f>
        <v>0</v>
      </c>
    </row>
    <row r="357" spans="1:15">
      <c r="A357" s="11"/>
      <c r="B357" s="5" t="s">
        <v>14</v>
      </c>
      <c r="C357" s="6">
        <v>1.05125</v>
      </c>
      <c r="D357" s="6"/>
      <c r="E357" s="10"/>
      <c r="K357" s="11"/>
      <c r="L357" s="5" t="s">
        <v>14</v>
      </c>
      <c r="M357" s="6">
        <f>'Costs &amp; Constraints (Back-end)'!AJ357</f>
        <v>1.05125</v>
      </c>
      <c r="N357" s="6">
        <f>'Costs &amp; Constraints (Back-end)'!AK357</f>
        <v>0</v>
      </c>
      <c r="O357" s="10">
        <f>'Costs &amp; Constraints (Back-end)'!AL357</f>
        <v>0</v>
      </c>
    </row>
    <row r="358" spans="1:15">
      <c r="A358" s="9">
        <v>127</v>
      </c>
      <c r="B358" s="5" t="s">
        <v>1</v>
      </c>
      <c r="C358" s="6"/>
      <c r="D358" s="6">
        <v>3.5400000000000005</v>
      </c>
      <c r="E358" s="10"/>
      <c r="K358" s="9">
        <v>127</v>
      </c>
      <c r="L358" s="5" t="s">
        <v>1</v>
      </c>
      <c r="M358" s="6">
        <f>'Costs &amp; Constraints (Back-end)'!AJ358</f>
        <v>3.5400000000000005</v>
      </c>
      <c r="N358" s="6">
        <f>'Costs &amp; Constraints (Back-end)'!AK358</f>
        <v>0</v>
      </c>
      <c r="O358" s="10">
        <f>'Costs &amp; Constraints (Back-end)'!AL358</f>
        <v>0</v>
      </c>
    </row>
    <row r="359" spans="1:15">
      <c r="A359" s="11"/>
      <c r="B359" s="5" t="s">
        <v>3</v>
      </c>
      <c r="C359" s="6"/>
      <c r="D359" s="6">
        <v>1.4419999999999999</v>
      </c>
      <c r="E359" s="10"/>
      <c r="K359" s="11"/>
      <c r="L359" s="5" t="s">
        <v>3</v>
      </c>
      <c r="M359" s="6">
        <f>'Costs &amp; Constraints (Back-end)'!AJ359</f>
        <v>1.4419999999999999</v>
      </c>
      <c r="N359" s="6">
        <f>'Costs &amp; Constraints (Back-end)'!AK359</f>
        <v>0</v>
      </c>
      <c r="O359" s="10">
        <f>'Costs &amp; Constraints (Back-end)'!AL359</f>
        <v>0</v>
      </c>
    </row>
    <row r="360" spans="1:15">
      <c r="A360" s="11"/>
      <c r="B360" s="5" t="s">
        <v>5</v>
      </c>
      <c r="C360" s="6"/>
      <c r="D360" s="6">
        <v>6.798</v>
      </c>
      <c r="E360" s="10"/>
      <c r="K360" s="11"/>
      <c r="L360" s="5" t="s">
        <v>5</v>
      </c>
      <c r="M360" s="6">
        <f>'Costs &amp; Constraints (Back-end)'!AJ360</f>
        <v>6.798</v>
      </c>
      <c r="N360" s="6">
        <f>'Costs &amp; Constraints (Back-end)'!AK360</f>
        <v>0</v>
      </c>
      <c r="O360" s="10">
        <f>'Costs &amp; Constraints (Back-end)'!AL360</f>
        <v>0</v>
      </c>
    </row>
    <row r="361" spans="1:15">
      <c r="A361" s="11"/>
      <c r="B361" s="5" t="s">
        <v>7</v>
      </c>
      <c r="C361" s="6"/>
      <c r="D361" s="6">
        <v>15.709</v>
      </c>
      <c r="E361" s="10"/>
      <c r="K361" s="11"/>
      <c r="L361" s="5" t="s">
        <v>7</v>
      </c>
      <c r="M361" s="6">
        <f>'Costs &amp; Constraints (Back-end)'!AJ361</f>
        <v>15.709</v>
      </c>
      <c r="N361" s="6">
        <f>'Costs &amp; Constraints (Back-end)'!AK361</f>
        <v>0</v>
      </c>
      <c r="O361" s="10">
        <f>'Costs &amp; Constraints (Back-end)'!AL361</f>
        <v>0</v>
      </c>
    </row>
    <row r="362" spans="1:15">
      <c r="A362" s="11"/>
      <c r="B362" s="5" t="s">
        <v>9</v>
      </c>
      <c r="C362" s="6">
        <v>4.3549000000000007</v>
      </c>
      <c r="D362" s="6">
        <v>9.0210000000000008</v>
      </c>
      <c r="E362" s="10"/>
      <c r="K362" s="11"/>
      <c r="L362" s="5" t="s">
        <v>9</v>
      </c>
      <c r="M362" s="6">
        <f>'Costs &amp; Constraints (Back-end)'!AJ362</f>
        <v>13.375900000000001</v>
      </c>
      <c r="N362" s="6">
        <f>'Costs &amp; Constraints (Back-end)'!AK362</f>
        <v>0</v>
      </c>
      <c r="O362" s="10">
        <f>'Costs &amp; Constraints (Back-end)'!AL362</f>
        <v>0</v>
      </c>
    </row>
    <row r="363" spans="1:15">
      <c r="A363" s="11"/>
      <c r="B363" s="5" t="s">
        <v>12</v>
      </c>
      <c r="C363" s="6"/>
      <c r="D363" s="6">
        <v>7.8610000000000007</v>
      </c>
      <c r="E363" s="10"/>
      <c r="K363" s="11"/>
      <c r="L363" s="5" t="s">
        <v>12</v>
      </c>
      <c r="M363" s="6">
        <f>'Costs &amp; Constraints (Back-end)'!AJ363</f>
        <v>0</v>
      </c>
      <c r="N363" s="6">
        <f>'Costs &amp; Constraints (Back-end)'!AK363</f>
        <v>7.8610000000000007</v>
      </c>
      <c r="O363" s="10">
        <f>'Costs &amp; Constraints (Back-end)'!AL363</f>
        <v>0</v>
      </c>
    </row>
    <row r="364" spans="1:15">
      <c r="A364" s="11"/>
      <c r="B364" s="5" t="s">
        <v>13</v>
      </c>
      <c r="C364" s="6">
        <v>24.851105572248024</v>
      </c>
      <c r="D364" s="6">
        <v>2.0329999999999999</v>
      </c>
      <c r="E364" s="10"/>
      <c r="K364" s="11"/>
      <c r="L364" s="5" t="s">
        <v>13</v>
      </c>
      <c r="M364" s="6">
        <f>'Costs &amp; Constraints (Back-end)'!AJ364</f>
        <v>0</v>
      </c>
      <c r="N364" s="6">
        <f>'Costs &amp; Constraints (Back-end)'!AK364</f>
        <v>26.884105572248025</v>
      </c>
      <c r="O364" s="10">
        <f>'Costs &amp; Constraints (Back-end)'!AL364</f>
        <v>0</v>
      </c>
    </row>
    <row r="365" spans="1:15">
      <c r="A365" s="11"/>
      <c r="B365" s="5" t="s">
        <v>15</v>
      </c>
      <c r="C365" s="6">
        <v>3.5915975359342913</v>
      </c>
      <c r="D365" s="6">
        <v>4.1630000000000003</v>
      </c>
      <c r="E365" s="10"/>
      <c r="K365" s="11"/>
      <c r="L365" s="5" t="s">
        <v>15</v>
      </c>
      <c r="M365" s="6">
        <f>'Costs &amp; Constraints (Back-end)'!AJ365</f>
        <v>0</v>
      </c>
      <c r="N365" s="6">
        <f>'Costs &amp; Constraints (Back-end)'!AK365</f>
        <v>7.7545975359342911</v>
      </c>
      <c r="O365" s="10">
        <f>'Costs &amp; Constraints (Back-end)'!AL365</f>
        <v>0</v>
      </c>
    </row>
    <row r="366" spans="1:15">
      <c r="A366" s="11"/>
      <c r="B366" s="5" t="s">
        <v>17</v>
      </c>
      <c r="C366" s="6">
        <v>32.537400000000005</v>
      </c>
      <c r="D366" s="6">
        <v>29.407999999999998</v>
      </c>
      <c r="E366" s="10"/>
      <c r="K366" s="11"/>
      <c r="L366" s="5" t="s">
        <v>17</v>
      </c>
      <c r="M366" s="6">
        <f>'Costs &amp; Constraints (Back-end)'!AJ366</f>
        <v>61.945400000000006</v>
      </c>
      <c r="N366" s="6">
        <f>'Costs &amp; Constraints (Back-end)'!AK366</f>
        <v>0</v>
      </c>
      <c r="O366" s="10">
        <f>'Costs &amp; Constraints (Back-end)'!AL366</f>
        <v>0</v>
      </c>
    </row>
    <row r="367" spans="1:15">
      <c r="A367" s="11"/>
      <c r="B367" s="5" t="s">
        <v>2</v>
      </c>
      <c r="C367" s="6"/>
      <c r="D367" s="6">
        <v>12.035</v>
      </c>
      <c r="E367" s="10"/>
      <c r="K367" s="11"/>
      <c r="L367" s="5" t="s">
        <v>2</v>
      </c>
      <c r="M367" s="6">
        <f>'Costs &amp; Constraints (Back-end)'!AJ367</f>
        <v>0</v>
      </c>
      <c r="N367" s="6">
        <f>'Costs &amp; Constraints (Back-end)'!AK367</f>
        <v>12.035</v>
      </c>
      <c r="O367" s="10">
        <f>'Costs &amp; Constraints (Back-end)'!AL367</f>
        <v>0</v>
      </c>
    </row>
    <row r="368" spans="1:15">
      <c r="A368" s="11"/>
      <c r="B368" s="5" t="s">
        <v>4</v>
      </c>
      <c r="C368" s="6"/>
      <c r="D368" s="6">
        <v>12.593999999999998</v>
      </c>
      <c r="E368" s="10"/>
      <c r="K368" s="11"/>
      <c r="L368" s="5" t="s">
        <v>4</v>
      </c>
      <c r="M368" s="6">
        <f>'Costs &amp; Constraints (Back-end)'!AJ368</f>
        <v>0</v>
      </c>
      <c r="N368" s="6">
        <f>'Costs &amp; Constraints (Back-end)'!AK368</f>
        <v>12.593999999999998</v>
      </c>
      <c r="O368" s="10">
        <f>'Costs &amp; Constraints (Back-end)'!AL368</f>
        <v>0</v>
      </c>
    </row>
    <row r="369" spans="1:15">
      <c r="A369" s="11"/>
      <c r="B369" s="5" t="s">
        <v>6</v>
      </c>
      <c r="C369" s="6"/>
      <c r="D369" s="6">
        <v>4.5199999999999996</v>
      </c>
      <c r="E369" s="10"/>
      <c r="K369" s="11"/>
      <c r="L369" s="5" t="s">
        <v>6</v>
      </c>
      <c r="M369" s="6">
        <f>'Costs &amp; Constraints (Back-end)'!AJ369</f>
        <v>4.5199999999999996</v>
      </c>
      <c r="N369" s="6">
        <f>'Costs &amp; Constraints (Back-end)'!AK369</f>
        <v>0</v>
      </c>
      <c r="O369" s="10">
        <f>'Costs &amp; Constraints (Back-end)'!AL369</f>
        <v>0</v>
      </c>
    </row>
    <row r="370" spans="1:15">
      <c r="A370" s="11"/>
      <c r="B370" s="5" t="s">
        <v>8</v>
      </c>
      <c r="C370" s="6"/>
      <c r="D370" s="6">
        <v>10.158000000000001</v>
      </c>
      <c r="E370" s="10"/>
      <c r="K370" s="11"/>
      <c r="L370" s="5" t="s">
        <v>8</v>
      </c>
      <c r="M370" s="6">
        <f>'Costs &amp; Constraints (Back-end)'!AJ370</f>
        <v>0</v>
      </c>
      <c r="N370" s="6">
        <f>'Costs &amp; Constraints (Back-end)'!AK370</f>
        <v>10.158000000000001</v>
      </c>
      <c r="O370" s="10">
        <f>'Costs &amp; Constraints (Back-end)'!AL370</f>
        <v>0</v>
      </c>
    </row>
    <row r="371" spans="1:15">
      <c r="A371" s="11"/>
      <c r="B371" s="5" t="s">
        <v>10</v>
      </c>
      <c r="C371" s="6">
        <v>3.68</v>
      </c>
      <c r="D371" s="6">
        <v>4.4830000000000005</v>
      </c>
      <c r="E371" s="10"/>
      <c r="K371" s="11"/>
      <c r="L371" s="5" t="s">
        <v>10</v>
      </c>
      <c r="M371" s="6">
        <f>'Costs &amp; Constraints (Back-end)'!AJ371</f>
        <v>0</v>
      </c>
      <c r="N371" s="6">
        <f>'Costs &amp; Constraints (Back-end)'!AK371</f>
        <v>8.1630000000000003</v>
      </c>
      <c r="O371" s="10">
        <f>'Costs &amp; Constraints (Back-end)'!AL371</f>
        <v>0</v>
      </c>
    </row>
    <row r="372" spans="1:15">
      <c r="A372" s="11"/>
      <c r="B372" s="5" t="s">
        <v>11</v>
      </c>
      <c r="C372" s="6"/>
      <c r="D372" s="6">
        <v>3.4169999999999998</v>
      </c>
      <c r="E372" s="10"/>
      <c r="K372" s="11"/>
      <c r="L372" s="5" t="s">
        <v>11</v>
      </c>
      <c r="M372" s="6">
        <f>'Costs &amp; Constraints (Back-end)'!AJ372</f>
        <v>0</v>
      </c>
      <c r="N372" s="6">
        <f>'Costs &amp; Constraints (Back-end)'!AK372</f>
        <v>3.4169999999999998</v>
      </c>
      <c r="O372" s="10">
        <f>'Costs &amp; Constraints (Back-end)'!AL372</f>
        <v>0</v>
      </c>
    </row>
    <row r="373" spans="1:15">
      <c r="A373" s="11"/>
      <c r="B373" s="5" t="s">
        <v>14</v>
      </c>
      <c r="C373" s="6">
        <v>1.5565</v>
      </c>
      <c r="D373" s="6"/>
      <c r="E373" s="10"/>
      <c r="K373" s="11"/>
      <c r="L373" s="5" t="s">
        <v>14</v>
      </c>
      <c r="M373" s="6">
        <f>'Costs &amp; Constraints (Back-end)'!AJ373</f>
        <v>0</v>
      </c>
      <c r="N373" s="6">
        <f>'Costs &amp; Constraints (Back-end)'!AK373</f>
        <v>1.5565</v>
      </c>
      <c r="O373" s="10">
        <f>'Costs &amp; Constraints (Back-end)'!AL373</f>
        <v>0</v>
      </c>
    </row>
    <row r="374" spans="1:15">
      <c r="A374" s="9">
        <v>128</v>
      </c>
      <c r="B374" s="5" t="s">
        <v>16</v>
      </c>
      <c r="C374" s="6">
        <v>163.30167550319607</v>
      </c>
      <c r="D374" s="6"/>
      <c r="E374" s="10"/>
      <c r="K374" s="9">
        <v>128</v>
      </c>
      <c r="L374" s="5" t="s">
        <v>16</v>
      </c>
      <c r="M374" s="6">
        <f>'Costs &amp; Constraints (Back-end)'!AJ374</f>
        <v>163.30167550319607</v>
      </c>
      <c r="N374" s="6">
        <f>'Costs &amp; Constraints (Back-end)'!AK374</f>
        <v>0</v>
      </c>
      <c r="O374" s="10">
        <f>'Costs &amp; Constraints (Back-end)'!AL374</f>
        <v>0</v>
      </c>
    </row>
    <row r="375" spans="1:15">
      <c r="A375" s="11"/>
      <c r="B375" s="5" t="s">
        <v>8</v>
      </c>
      <c r="C375" s="6">
        <v>6.2880000000000003</v>
      </c>
      <c r="D375" s="6"/>
      <c r="E375" s="10"/>
      <c r="K375" s="11"/>
      <c r="L375" s="5" t="s">
        <v>8</v>
      </c>
      <c r="M375" s="6">
        <f>'Costs &amp; Constraints (Back-end)'!AJ375</f>
        <v>6.2880000000000003</v>
      </c>
      <c r="N375" s="6">
        <f>'Costs &amp; Constraints (Back-end)'!AK375</f>
        <v>0</v>
      </c>
      <c r="O375" s="10">
        <f>'Costs &amp; Constraints (Back-end)'!AL375</f>
        <v>0</v>
      </c>
    </row>
    <row r="376" spans="1:15">
      <c r="A376" s="11"/>
      <c r="B376" s="5" t="s">
        <v>14</v>
      </c>
      <c r="C376" s="6">
        <v>24.561727344365643</v>
      </c>
      <c r="D376" s="6"/>
      <c r="E376" s="10"/>
      <c r="K376" s="11"/>
      <c r="L376" s="5" t="s">
        <v>14</v>
      </c>
      <c r="M376" s="6">
        <f>'Costs &amp; Constraints (Back-end)'!AJ376</f>
        <v>24.561727344365643</v>
      </c>
      <c r="N376" s="6">
        <f>'Costs &amp; Constraints (Back-end)'!AK376</f>
        <v>0</v>
      </c>
      <c r="O376" s="10">
        <f>'Costs &amp; Constraints (Back-end)'!AL376</f>
        <v>0</v>
      </c>
    </row>
    <row r="377" spans="1:15">
      <c r="A377" s="9">
        <v>129</v>
      </c>
      <c r="B377" s="5" t="s">
        <v>1</v>
      </c>
      <c r="C377" s="6"/>
      <c r="D377" s="6"/>
      <c r="E377" s="10">
        <v>36.619649999999993</v>
      </c>
      <c r="K377" s="9">
        <v>129</v>
      </c>
      <c r="L377" s="5" t="s">
        <v>1</v>
      </c>
      <c r="M377" s="6">
        <f>'Costs &amp; Constraints (Back-end)'!AJ377</f>
        <v>36.619649999999993</v>
      </c>
      <c r="N377" s="6">
        <f>'Costs &amp; Constraints (Back-end)'!AK377</f>
        <v>0</v>
      </c>
      <c r="O377" s="10">
        <f>'Costs &amp; Constraints (Back-end)'!AL377</f>
        <v>0</v>
      </c>
    </row>
    <row r="378" spans="1:15">
      <c r="A378" s="11"/>
      <c r="B378" s="5" t="s">
        <v>3</v>
      </c>
      <c r="C378" s="6"/>
      <c r="D378" s="6"/>
      <c r="E378" s="10">
        <v>105.69229999999999</v>
      </c>
      <c r="K378" s="11"/>
      <c r="L378" s="5" t="s">
        <v>3</v>
      </c>
      <c r="M378" s="6">
        <f>'Costs &amp; Constraints (Back-end)'!AJ378</f>
        <v>105.69229999999999</v>
      </c>
      <c r="N378" s="6">
        <f>'Costs &amp; Constraints (Back-end)'!AK378</f>
        <v>0</v>
      </c>
      <c r="O378" s="10">
        <f>'Costs &amp; Constraints (Back-end)'!AL378</f>
        <v>0</v>
      </c>
    </row>
    <row r="379" spans="1:15">
      <c r="A379" s="11"/>
      <c r="B379" s="5" t="s">
        <v>5</v>
      </c>
      <c r="C379" s="6"/>
      <c r="D379" s="6"/>
      <c r="E379" s="10">
        <v>43.85624</v>
      </c>
      <c r="K379" s="11"/>
      <c r="L379" s="5" t="s">
        <v>5</v>
      </c>
      <c r="M379" s="6">
        <f>'Costs &amp; Constraints (Back-end)'!AJ379</f>
        <v>43.85624</v>
      </c>
      <c r="N379" s="6">
        <f>'Costs &amp; Constraints (Back-end)'!AK379</f>
        <v>0</v>
      </c>
      <c r="O379" s="10">
        <f>'Costs &amp; Constraints (Back-end)'!AL379</f>
        <v>0</v>
      </c>
    </row>
    <row r="380" spans="1:15">
      <c r="A380" s="11"/>
      <c r="B380" s="5" t="s">
        <v>7</v>
      </c>
      <c r="C380" s="6"/>
      <c r="D380" s="6"/>
      <c r="E380" s="10">
        <v>80.445879999999974</v>
      </c>
      <c r="K380" s="11"/>
      <c r="L380" s="5" t="s">
        <v>7</v>
      </c>
      <c r="M380" s="6">
        <f>'Costs &amp; Constraints (Back-end)'!AJ380</f>
        <v>80.445879999999974</v>
      </c>
      <c r="N380" s="6">
        <f>'Costs &amp; Constraints (Back-end)'!AK380</f>
        <v>0</v>
      </c>
      <c r="O380" s="10">
        <f>'Costs &amp; Constraints (Back-end)'!AL380</f>
        <v>0</v>
      </c>
    </row>
    <row r="381" spans="1:15">
      <c r="A381" s="11"/>
      <c r="B381" s="5" t="s">
        <v>9</v>
      </c>
      <c r="C381" s="6"/>
      <c r="D381" s="6"/>
      <c r="E381" s="10">
        <v>111.19381999999999</v>
      </c>
      <c r="K381" s="11"/>
      <c r="L381" s="5" t="s">
        <v>9</v>
      </c>
      <c r="M381" s="6">
        <f>'Costs &amp; Constraints (Back-end)'!AJ381</f>
        <v>111.19381999999999</v>
      </c>
      <c r="N381" s="6">
        <f>'Costs &amp; Constraints (Back-end)'!AK381</f>
        <v>0</v>
      </c>
      <c r="O381" s="10">
        <f>'Costs &amp; Constraints (Back-end)'!AL381</f>
        <v>0</v>
      </c>
    </row>
    <row r="382" spans="1:15">
      <c r="A382" s="11"/>
      <c r="B382" s="5" t="s">
        <v>12</v>
      </c>
      <c r="C382" s="6"/>
      <c r="D382" s="6"/>
      <c r="E382" s="10">
        <v>12.295100000000001</v>
      </c>
      <c r="K382" s="11"/>
      <c r="L382" s="5" t="s">
        <v>12</v>
      </c>
      <c r="M382" s="6">
        <f>'Costs &amp; Constraints (Back-end)'!AJ382</f>
        <v>12.295100000000001</v>
      </c>
      <c r="N382" s="6">
        <f>'Costs &amp; Constraints (Back-end)'!AK382</f>
        <v>0</v>
      </c>
      <c r="O382" s="10">
        <f>'Costs &amp; Constraints (Back-end)'!AL382</f>
        <v>0</v>
      </c>
    </row>
    <row r="383" spans="1:15">
      <c r="A383" s="11"/>
      <c r="B383" s="5" t="s">
        <v>13</v>
      </c>
      <c r="C383" s="6"/>
      <c r="D383" s="6"/>
      <c r="E383" s="10">
        <v>59.57641000000001</v>
      </c>
      <c r="K383" s="11"/>
      <c r="L383" s="5" t="s">
        <v>13</v>
      </c>
      <c r="M383" s="6">
        <f>'Costs &amp; Constraints (Back-end)'!AJ383</f>
        <v>59.57641000000001</v>
      </c>
      <c r="N383" s="6">
        <f>'Costs &amp; Constraints (Back-end)'!AK383</f>
        <v>0</v>
      </c>
      <c r="O383" s="10">
        <f>'Costs &amp; Constraints (Back-end)'!AL383</f>
        <v>0</v>
      </c>
    </row>
    <row r="384" spans="1:15">
      <c r="A384" s="11"/>
      <c r="B384" s="5" t="s">
        <v>15</v>
      </c>
      <c r="C384" s="6"/>
      <c r="D384" s="6"/>
      <c r="E384" s="10">
        <v>172.397876</v>
      </c>
      <c r="K384" s="11"/>
      <c r="L384" s="5" t="s">
        <v>15</v>
      </c>
      <c r="M384" s="6">
        <f>'Costs &amp; Constraints (Back-end)'!AJ384</f>
        <v>172.397876</v>
      </c>
      <c r="N384" s="6">
        <f>'Costs &amp; Constraints (Back-end)'!AK384</f>
        <v>0</v>
      </c>
      <c r="O384" s="10">
        <f>'Costs &amp; Constraints (Back-end)'!AL384</f>
        <v>0</v>
      </c>
    </row>
    <row r="385" spans="1:15">
      <c r="A385" s="11"/>
      <c r="B385" s="5" t="s">
        <v>2</v>
      </c>
      <c r="C385" s="6"/>
      <c r="D385" s="6"/>
      <c r="E385" s="10">
        <v>101.96090000000002</v>
      </c>
      <c r="K385" s="11"/>
      <c r="L385" s="5" t="s">
        <v>2</v>
      </c>
      <c r="M385" s="6">
        <f>'Costs &amp; Constraints (Back-end)'!AJ385</f>
        <v>101.96090000000002</v>
      </c>
      <c r="N385" s="6">
        <f>'Costs &amp; Constraints (Back-end)'!AK385</f>
        <v>0</v>
      </c>
      <c r="O385" s="10">
        <f>'Costs &amp; Constraints (Back-end)'!AL385</f>
        <v>0</v>
      </c>
    </row>
    <row r="386" spans="1:15">
      <c r="A386" s="11"/>
      <c r="B386" s="5" t="s">
        <v>4</v>
      </c>
      <c r="C386" s="6"/>
      <c r="D386" s="6"/>
      <c r="E386" s="10">
        <v>32.245349999999995</v>
      </c>
      <c r="K386" s="11"/>
      <c r="L386" s="5" t="s">
        <v>4</v>
      </c>
      <c r="M386" s="6">
        <f>'Costs &amp; Constraints (Back-end)'!AJ386</f>
        <v>32.245349999999995</v>
      </c>
      <c r="N386" s="6">
        <f>'Costs &amp; Constraints (Back-end)'!AK386</f>
        <v>0</v>
      </c>
      <c r="O386" s="10">
        <f>'Costs &amp; Constraints (Back-end)'!AL386</f>
        <v>0</v>
      </c>
    </row>
    <row r="387" spans="1:15">
      <c r="A387" s="11"/>
      <c r="B387" s="5" t="s">
        <v>6</v>
      </c>
      <c r="C387" s="6"/>
      <c r="D387" s="6"/>
      <c r="E387" s="10">
        <v>0.58994999999999997</v>
      </c>
      <c r="K387" s="11"/>
      <c r="L387" s="5" t="s">
        <v>6</v>
      </c>
      <c r="M387" s="6">
        <f>'Costs &amp; Constraints (Back-end)'!AJ387</f>
        <v>0.58994999999999997</v>
      </c>
      <c r="N387" s="6">
        <f>'Costs &amp; Constraints (Back-end)'!AK387</f>
        <v>0</v>
      </c>
      <c r="O387" s="10">
        <f>'Costs &amp; Constraints (Back-end)'!AL387</f>
        <v>0</v>
      </c>
    </row>
    <row r="388" spans="1:15">
      <c r="A388" s="11"/>
      <c r="B388" s="5" t="s">
        <v>8</v>
      </c>
      <c r="C388" s="6"/>
      <c r="D388" s="6"/>
      <c r="E388" s="10">
        <v>1.1332</v>
      </c>
      <c r="K388" s="11"/>
      <c r="L388" s="5" t="s">
        <v>8</v>
      </c>
      <c r="M388" s="6">
        <f>'Costs &amp; Constraints (Back-end)'!AJ388</f>
        <v>1.1332</v>
      </c>
      <c r="N388" s="6">
        <f>'Costs &amp; Constraints (Back-end)'!AK388</f>
        <v>0</v>
      </c>
      <c r="O388" s="10">
        <f>'Costs &amp; Constraints (Back-end)'!AL388</f>
        <v>0</v>
      </c>
    </row>
    <row r="389" spans="1:15">
      <c r="A389" s="11"/>
      <c r="B389" s="5" t="s">
        <v>10</v>
      </c>
      <c r="C389" s="6"/>
      <c r="D389" s="6"/>
      <c r="E389" s="10">
        <v>36.575519999999997</v>
      </c>
      <c r="K389" s="11"/>
      <c r="L389" s="5" t="s">
        <v>10</v>
      </c>
      <c r="M389" s="6">
        <f>'Costs &amp; Constraints (Back-end)'!AJ389</f>
        <v>36.575519999999997</v>
      </c>
      <c r="N389" s="6">
        <f>'Costs &amp; Constraints (Back-end)'!AK389</f>
        <v>0</v>
      </c>
      <c r="O389" s="10">
        <f>'Costs &amp; Constraints (Back-end)'!AL389</f>
        <v>0</v>
      </c>
    </row>
    <row r="390" spans="1:15">
      <c r="A390" s="11"/>
      <c r="B390" s="5" t="s">
        <v>14</v>
      </c>
      <c r="C390" s="6"/>
      <c r="D390" s="6"/>
      <c r="E390" s="10">
        <v>1.0342499999999999</v>
      </c>
      <c r="K390" s="11"/>
      <c r="L390" s="5" t="s">
        <v>14</v>
      </c>
      <c r="M390" s="6">
        <f>'Costs &amp; Constraints (Back-end)'!AJ390</f>
        <v>1.0342499999999999</v>
      </c>
      <c r="N390" s="6">
        <f>'Costs &amp; Constraints (Back-end)'!AK390</f>
        <v>0</v>
      </c>
      <c r="O390" s="10">
        <f>'Costs &amp; Constraints (Back-end)'!AL390</f>
        <v>0</v>
      </c>
    </row>
    <row r="391" spans="1:15">
      <c r="A391" s="9">
        <v>130</v>
      </c>
      <c r="B391" s="5" t="s">
        <v>1</v>
      </c>
      <c r="C391" s="6"/>
      <c r="D391" s="6"/>
      <c r="E391" s="10">
        <v>12.55241</v>
      </c>
      <c r="K391" s="9">
        <v>130</v>
      </c>
      <c r="L391" s="5" t="s">
        <v>1</v>
      </c>
      <c r="M391" s="6">
        <f>'Costs &amp; Constraints (Back-end)'!AJ391</f>
        <v>12.55241</v>
      </c>
      <c r="N391" s="6">
        <f>'Costs &amp; Constraints (Back-end)'!AK391</f>
        <v>0</v>
      </c>
      <c r="O391" s="10">
        <f>'Costs &amp; Constraints (Back-end)'!AL391</f>
        <v>0</v>
      </c>
    </row>
    <row r="392" spans="1:15">
      <c r="A392" s="11"/>
      <c r="B392" s="5" t="s">
        <v>3</v>
      </c>
      <c r="C392" s="6"/>
      <c r="D392" s="6"/>
      <c r="E392" s="10">
        <v>2.7797080000000003</v>
      </c>
      <c r="K392" s="11"/>
      <c r="L392" s="5" t="s">
        <v>3</v>
      </c>
      <c r="M392" s="6">
        <f>'Costs &amp; Constraints (Back-end)'!AJ392</f>
        <v>2.7797080000000003</v>
      </c>
      <c r="N392" s="6">
        <f>'Costs &amp; Constraints (Back-end)'!AK392</f>
        <v>0</v>
      </c>
      <c r="O392" s="10">
        <f>'Costs &amp; Constraints (Back-end)'!AL392</f>
        <v>0</v>
      </c>
    </row>
    <row r="393" spans="1:15">
      <c r="A393" s="11"/>
      <c r="B393" s="5" t="s">
        <v>5</v>
      </c>
      <c r="C393" s="6"/>
      <c r="D393" s="6"/>
      <c r="E393" s="10">
        <v>4.0521159999999998</v>
      </c>
      <c r="K393" s="11"/>
      <c r="L393" s="5" t="s">
        <v>5</v>
      </c>
      <c r="M393" s="6">
        <f>'Costs &amp; Constraints (Back-end)'!AJ393</f>
        <v>4.0521159999999998</v>
      </c>
      <c r="N393" s="6">
        <f>'Costs &amp; Constraints (Back-end)'!AK393</f>
        <v>0</v>
      </c>
      <c r="O393" s="10">
        <f>'Costs &amp; Constraints (Back-end)'!AL393</f>
        <v>0</v>
      </c>
    </row>
    <row r="394" spans="1:15">
      <c r="A394" s="11"/>
      <c r="B394" s="5" t="s">
        <v>7</v>
      </c>
      <c r="C394" s="6"/>
      <c r="D394" s="6"/>
      <c r="E394" s="10">
        <v>2.8367500000000003</v>
      </c>
      <c r="K394" s="11"/>
      <c r="L394" s="5" t="s">
        <v>7</v>
      </c>
      <c r="M394" s="6">
        <f>'Costs &amp; Constraints (Back-end)'!AJ394</f>
        <v>2.8367500000000003</v>
      </c>
      <c r="N394" s="6">
        <f>'Costs &amp; Constraints (Back-end)'!AK394</f>
        <v>0</v>
      </c>
      <c r="O394" s="10">
        <f>'Costs &amp; Constraints (Back-end)'!AL394</f>
        <v>0</v>
      </c>
    </row>
    <row r="395" spans="1:15">
      <c r="A395" s="11"/>
      <c r="B395" s="5" t="s">
        <v>9</v>
      </c>
      <c r="C395" s="6"/>
      <c r="D395" s="6"/>
      <c r="E395" s="10">
        <v>3.9674999999999998</v>
      </c>
      <c r="K395" s="11"/>
      <c r="L395" s="5" t="s">
        <v>9</v>
      </c>
      <c r="M395" s="6">
        <f>'Costs &amp; Constraints (Back-end)'!AJ395</f>
        <v>3.9674999999999998</v>
      </c>
      <c r="N395" s="6">
        <f>'Costs &amp; Constraints (Back-end)'!AK395</f>
        <v>0</v>
      </c>
      <c r="O395" s="10">
        <f>'Costs &amp; Constraints (Back-end)'!AL395</f>
        <v>0</v>
      </c>
    </row>
    <row r="396" spans="1:15">
      <c r="A396" s="11"/>
      <c r="B396" s="5" t="s">
        <v>12</v>
      </c>
      <c r="C396" s="6"/>
      <c r="D396" s="6"/>
      <c r="E396" s="10">
        <v>4.9996799999999997</v>
      </c>
      <c r="K396" s="11"/>
      <c r="L396" s="5" t="s">
        <v>12</v>
      </c>
      <c r="M396" s="6">
        <f>'Costs &amp; Constraints (Back-end)'!AJ396</f>
        <v>4.9996799999999997</v>
      </c>
      <c r="N396" s="6">
        <f>'Costs &amp; Constraints (Back-end)'!AK396</f>
        <v>0</v>
      </c>
      <c r="O396" s="10">
        <f>'Costs &amp; Constraints (Back-end)'!AL396</f>
        <v>0</v>
      </c>
    </row>
    <row r="397" spans="1:15">
      <c r="A397" s="11"/>
      <c r="B397" s="5" t="s">
        <v>13</v>
      </c>
      <c r="C397" s="6"/>
      <c r="D397" s="6"/>
      <c r="E397" s="10">
        <v>0.23599999999999999</v>
      </c>
      <c r="K397" s="11"/>
      <c r="L397" s="5" t="s">
        <v>13</v>
      </c>
      <c r="M397" s="6">
        <f>'Costs &amp; Constraints (Back-end)'!AJ397</f>
        <v>0.23599999999999999</v>
      </c>
      <c r="N397" s="6">
        <f>'Costs &amp; Constraints (Back-end)'!AK397</f>
        <v>0</v>
      </c>
      <c r="O397" s="10">
        <f>'Costs &amp; Constraints (Back-end)'!AL397</f>
        <v>0</v>
      </c>
    </row>
    <row r="398" spans="1:15">
      <c r="A398" s="11"/>
      <c r="B398" s="5" t="s">
        <v>15</v>
      </c>
      <c r="C398" s="6"/>
      <c r="D398" s="6"/>
      <c r="E398" s="10">
        <v>7.3917999999999999</v>
      </c>
      <c r="K398" s="11"/>
      <c r="L398" s="5" t="s">
        <v>15</v>
      </c>
      <c r="M398" s="6">
        <f>'Costs &amp; Constraints (Back-end)'!AJ398</f>
        <v>7.3917999999999999</v>
      </c>
      <c r="N398" s="6">
        <f>'Costs &amp; Constraints (Back-end)'!AK398</f>
        <v>0</v>
      </c>
      <c r="O398" s="10">
        <f>'Costs &amp; Constraints (Back-end)'!AL398</f>
        <v>0</v>
      </c>
    </row>
    <row r="399" spans="1:15">
      <c r="A399" s="9">
        <v>131</v>
      </c>
      <c r="B399" s="5" t="s">
        <v>5</v>
      </c>
      <c r="C399" s="6"/>
      <c r="D399" s="6"/>
      <c r="E399" s="10">
        <v>0.34934999999999994</v>
      </c>
      <c r="K399" s="9">
        <v>131</v>
      </c>
      <c r="L399" s="5" t="s">
        <v>5</v>
      </c>
      <c r="M399" s="6">
        <f>'Costs &amp; Constraints (Back-end)'!AJ399</f>
        <v>0.34934999999999994</v>
      </c>
      <c r="N399" s="6">
        <f>'Costs &amp; Constraints (Back-end)'!AK399</f>
        <v>0</v>
      </c>
      <c r="O399" s="10">
        <f>'Costs &amp; Constraints (Back-end)'!AL399</f>
        <v>0</v>
      </c>
    </row>
    <row r="400" spans="1:15">
      <c r="A400" s="11"/>
      <c r="B400" s="5" t="s">
        <v>7</v>
      </c>
      <c r="C400" s="6"/>
      <c r="D400" s="6"/>
      <c r="E400" s="10">
        <v>1.2382</v>
      </c>
      <c r="K400" s="11"/>
      <c r="L400" s="5" t="s">
        <v>7</v>
      </c>
      <c r="M400" s="6">
        <f>'Costs &amp; Constraints (Back-end)'!AJ400</f>
        <v>1.2382</v>
      </c>
      <c r="N400" s="6">
        <f>'Costs &amp; Constraints (Back-end)'!AK400</f>
        <v>0</v>
      </c>
      <c r="O400" s="10">
        <f>'Costs &amp; Constraints (Back-end)'!AL400</f>
        <v>0</v>
      </c>
    </row>
    <row r="401" spans="1:15">
      <c r="A401" s="11"/>
      <c r="B401" s="5" t="s">
        <v>9</v>
      </c>
      <c r="C401" s="6"/>
      <c r="D401" s="6"/>
      <c r="E401" s="10">
        <v>1.8784999999999998</v>
      </c>
      <c r="K401" s="11"/>
      <c r="L401" s="5" t="s">
        <v>9</v>
      </c>
      <c r="M401" s="6">
        <f>'Costs &amp; Constraints (Back-end)'!AJ401</f>
        <v>1.8784999999999998</v>
      </c>
      <c r="N401" s="6">
        <f>'Costs &amp; Constraints (Back-end)'!AK401</f>
        <v>0</v>
      </c>
      <c r="O401" s="10">
        <f>'Costs &amp; Constraints (Back-end)'!AL401</f>
        <v>0</v>
      </c>
    </row>
    <row r="402" spans="1:15">
      <c r="A402" s="11"/>
      <c r="B402" s="5" t="s">
        <v>13</v>
      </c>
      <c r="C402" s="6"/>
      <c r="D402" s="6"/>
      <c r="E402" s="10">
        <v>19.195209999999999</v>
      </c>
      <c r="K402" s="11"/>
      <c r="L402" s="5" t="s">
        <v>13</v>
      </c>
      <c r="M402" s="6">
        <f>'Costs &amp; Constraints (Back-end)'!AJ402</f>
        <v>19.195209999999999</v>
      </c>
      <c r="N402" s="6">
        <f>'Costs &amp; Constraints (Back-end)'!AK402</f>
        <v>0</v>
      </c>
      <c r="O402" s="10">
        <f>'Costs &amp; Constraints (Back-end)'!AL402</f>
        <v>0</v>
      </c>
    </row>
    <row r="403" spans="1:15">
      <c r="A403" s="11"/>
      <c r="B403" s="5" t="s">
        <v>15</v>
      </c>
      <c r="C403" s="6"/>
      <c r="D403" s="6"/>
      <c r="E403" s="10">
        <v>6.9868319999999997</v>
      </c>
      <c r="K403" s="11"/>
      <c r="L403" s="5" t="s">
        <v>15</v>
      </c>
      <c r="M403" s="6">
        <f>'Costs &amp; Constraints (Back-end)'!AJ403</f>
        <v>6.9868319999999997</v>
      </c>
      <c r="N403" s="6">
        <f>'Costs &amp; Constraints (Back-end)'!AK403</f>
        <v>0</v>
      </c>
      <c r="O403" s="10">
        <f>'Costs &amp; Constraints (Back-end)'!AL403</f>
        <v>0</v>
      </c>
    </row>
    <row r="404" spans="1:15">
      <c r="A404" s="11"/>
      <c r="B404" s="5" t="s">
        <v>16</v>
      </c>
      <c r="C404" s="6"/>
      <c r="D404" s="6"/>
      <c r="E404" s="10">
        <v>1.4169</v>
      </c>
      <c r="K404" s="11"/>
      <c r="L404" s="5" t="s">
        <v>16</v>
      </c>
      <c r="M404" s="6">
        <f>'Costs &amp; Constraints (Back-end)'!AJ404</f>
        <v>1.4169</v>
      </c>
      <c r="N404" s="6">
        <f>'Costs &amp; Constraints (Back-end)'!AK404</f>
        <v>0</v>
      </c>
      <c r="O404" s="10">
        <f>'Costs &amp; Constraints (Back-end)'!AL404</f>
        <v>0</v>
      </c>
    </row>
    <row r="405" spans="1:15">
      <c r="A405" s="11"/>
      <c r="B405" s="5" t="s">
        <v>2</v>
      </c>
      <c r="C405" s="6"/>
      <c r="D405" s="6"/>
      <c r="E405" s="10">
        <v>8.662255</v>
      </c>
      <c r="K405" s="11"/>
      <c r="L405" s="5" t="s">
        <v>2</v>
      </c>
      <c r="M405" s="6">
        <f>'Costs &amp; Constraints (Back-end)'!AJ405</f>
        <v>8.662255</v>
      </c>
      <c r="N405" s="6">
        <f>'Costs &amp; Constraints (Back-end)'!AK405</f>
        <v>0</v>
      </c>
      <c r="O405" s="10">
        <f>'Costs &amp; Constraints (Back-end)'!AL405</f>
        <v>0</v>
      </c>
    </row>
    <row r="406" spans="1:15">
      <c r="A406" s="11"/>
      <c r="B406" s="5" t="s">
        <v>4</v>
      </c>
      <c r="C406" s="6"/>
      <c r="D406" s="6"/>
      <c r="E406" s="10">
        <v>7.2820000000000009</v>
      </c>
      <c r="K406" s="11"/>
      <c r="L406" s="5" t="s">
        <v>4</v>
      </c>
      <c r="M406" s="6">
        <f>'Costs &amp; Constraints (Back-end)'!AJ406</f>
        <v>7.2820000000000009</v>
      </c>
      <c r="N406" s="6">
        <f>'Costs &amp; Constraints (Back-end)'!AK406</f>
        <v>0</v>
      </c>
      <c r="O406" s="10">
        <f>'Costs &amp; Constraints (Back-end)'!AL406</f>
        <v>0</v>
      </c>
    </row>
    <row r="407" spans="1:15">
      <c r="A407" s="11"/>
      <c r="B407" s="5" t="s">
        <v>6</v>
      </c>
      <c r="C407" s="6"/>
      <c r="D407" s="6"/>
      <c r="E407" s="10">
        <v>2.2364999999999999</v>
      </c>
      <c r="K407" s="11"/>
      <c r="L407" s="5" t="s">
        <v>6</v>
      </c>
      <c r="M407" s="6">
        <f>'Costs &amp; Constraints (Back-end)'!AJ407</f>
        <v>2.2364999999999999</v>
      </c>
      <c r="N407" s="6">
        <f>'Costs &amp; Constraints (Back-end)'!AK407</f>
        <v>0</v>
      </c>
      <c r="O407" s="10">
        <f>'Costs &amp; Constraints (Back-end)'!AL407</f>
        <v>0</v>
      </c>
    </row>
    <row r="408" spans="1:15">
      <c r="A408" s="11"/>
      <c r="B408" s="5" t="s">
        <v>8</v>
      </c>
      <c r="C408" s="6"/>
      <c r="D408" s="6"/>
      <c r="E408" s="10">
        <v>1.8399099999999999</v>
      </c>
      <c r="K408" s="11"/>
      <c r="L408" s="5" t="s">
        <v>8</v>
      </c>
      <c r="M408" s="6">
        <f>'Costs &amp; Constraints (Back-end)'!AJ408</f>
        <v>1.8399099999999999</v>
      </c>
      <c r="N408" s="6">
        <f>'Costs &amp; Constraints (Back-end)'!AK408</f>
        <v>0</v>
      </c>
      <c r="O408" s="10">
        <f>'Costs &amp; Constraints (Back-end)'!AL408</f>
        <v>0</v>
      </c>
    </row>
    <row r="409" spans="1:15">
      <c r="A409" s="11"/>
      <c r="B409" s="5" t="s">
        <v>10</v>
      </c>
      <c r="C409" s="6"/>
      <c r="D409" s="6"/>
      <c r="E409" s="10">
        <v>4.5632799999999998</v>
      </c>
      <c r="K409" s="11"/>
      <c r="L409" s="5" t="s">
        <v>10</v>
      </c>
      <c r="M409" s="6">
        <f>'Costs &amp; Constraints (Back-end)'!AJ409</f>
        <v>4.5632799999999998</v>
      </c>
      <c r="N409" s="6">
        <f>'Costs &amp; Constraints (Back-end)'!AK409</f>
        <v>0</v>
      </c>
      <c r="O409" s="10">
        <f>'Costs &amp; Constraints (Back-end)'!AL409</f>
        <v>0</v>
      </c>
    </row>
    <row r="410" spans="1:15">
      <c r="A410" s="11"/>
      <c r="B410" s="5" t="s">
        <v>14</v>
      </c>
      <c r="C410" s="6"/>
      <c r="D410" s="6"/>
      <c r="E410" s="10">
        <v>0.70608000000000004</v>
      </c>
      <c r="K410" s="11"/>
      <c r="L410" s="5" t="s">
        <v>14</v>
      </c>
      <c r="M410" s="6">
        <f>'Costs &amp; Constraints (Back-end)'!AJ410</f>
        <v>0.70608000000000004</v>
      </c>
      <c r="N410" s="6">
        <f>'Costs &amp; Constraints (Back-end)'!AK410</f>
        <v>0</v>
      </c>
      <c r="O410" s="10">
        <f>'Costs &amp; Constraints (Back-end)'!AL410</f>
        <v>0</v>
      </c>
    </row>
    <row r="411" spans="1:15">
      <c r="A411" s="9">
        <v>132</v>
      </c>
      <c r="B411" s="5" t="s">
        <v>1</v>
      </c>
      <c r="C411" s="6"/>
      <c r="D411" s="6">
        <v>2.5979999999999999</v>
      </c>
      <c r="E411" s="10"/>
      <c r="K411" s="9">
        <v>132</v>
      </c>
      <c r="L411" s="5" t="s">
        <v>1</v>
      </c>
      <c r="M411" s="6">
        <f>'Costs &amp; Constraints (Back-end)'!AJ411</f>
        <v>2.5979999999999999</v>
      </c>
      <c r="N411" s="6">
        <f>'Costs &amp; Constraints (Back-end)'!AK411</f>
        <v>0</v>
      </c>
      <c r="O411" s="10">
        <f>'Costs &amp; Constraints (Back-end)'!AL411</f>
        <v>0</v>
      </c>
    </row>
    <row r="412" spans="1:15">
      <c r="A412" s="11"/>
      <c r="B412" s="5" t="s">
        <v>5</v>
      </c>
      <c r="C412" s="6"/>
      <c r="D412" s="6">
        <v>0.63900000000000001</v>
      </c>
      <c r="E412" s="10"/>
      <c r="K412" s="11"/>
      <c r="L412" s="5" t="s">
        <v>5</v>
      </c>
      <c r="M412" s="6">
        <f>'Costs &amp; Constraints (Back-end)'!AJ412</f>
        <v>0.63900000000000001</v>
      </c>
      <c r="N412" s="6">
        <f>'Costs &amp; Constraints (Back-end)'!AK412</f>
        <v>0</v>
      </c>
      <c r="O412" s="10">
        <f>'Costs &amp; Constraints (Back-end)'!AL412</f>
        <v>0</v>
      </c>
    </row>
    <row r="413" spans="1:15">
      <c r="A413" s="11"/>
      <c r="B413" s="5" t="s">
        <v>7</v>
      </c>
      <c r="C413" s="6"/>
      <c r="D413" s="6">
        <v>0.33200000000000002</v>
      </c>
      <c r="E413" s="10"/>
      <c r="K413" s="11"/>
      <c r="L413" s="5" t="s">
        <v>7</v>
      </c>
      <c r="M413" s="6">
        <f>'Costs &amp; Constraints (Back-end)'!AJ413</f>
        <v>0.33200000000000002</v>
      </c>
      <c r="N413" s="6">
        <f>'Costs &amp; Constraints (Back-end)'!AK413</f>
        <v>0</v>
      </c>
      <c r="O413" s="10">
        <f>'Costs &amp; Constraints (Back-end)'!AL413</f>
        <v>0</v>
      </c>
    </row>
    <row r="414" spans="1:15">
      <c r="A414" s="11"/>
      <c r="B414" s="5" t="s">
        <v>9</v>
      </c>
      <c r="C414" s="6"/>
      <c r="D414" s="6">
        <v>7.4659999999999993</v>
      </c>
      <c r="E414" s="10"/>
      <c r="K414" s="11"/>
      <c r="L414" s="5" t="s">
        <v>9</v>
      </c>
      <c r="M414" s="6">
        <f>'Costs &amp; Constraints (Back-end)'!AJ414</f>
        <v>7.4659999999999993</v>
      </c>
      <c r="N414" s="6">
        <f>'Costs &amp; Constraints (Back-end)'!AK414</f>
        <v>0</v>
      </c>
      <c r="O414" s="10">
        <f>'Costs &amp; Constraints (Back-end)'!AL414</f>
        <v>0</v>
      </c>
    </row>
    <row r="415" spans="1:15">
      <c r="A415" s="11"/>
      <c r="B415" s="5" t="s">
        <v>15</v>
      </c>
      <c r="C415" s="6"/>
      <c r="D415" s="6">
        <v>1.1040000000000001</v>
      </c>
      <c r="E415" s="10"/>
      <c r="K415" s="11"/>
      <c r="L415" s="5" t="s">
        <v>15</v>
      </c>
      <c r="M415" s="6">
        <f>'Costs &amp; Constraints (Back-end)'!AJ415</f>
        <v>1.1040000000000001</v>
      </c>
      <c r="N415" s="6">
        <f>'Costs &amp; Constraints (Back-end)'!AK415</f>
        <v>0</v>
      </c>
      <c r="O415" s="10">
        <f>'Costs &amp; Constraints (Back-end)'!AL415</f>
        <v>0</v>
      </c>
    </row>
    <row r="416" spans="1:15">
      <c r="A416" s="11"/>
      <c r="B416" s="5" t="s">
        <v>17</v>
      </c>
      <c r="C416" s="6"/>
      <c r="D416" s="6">
        <v>2.41</v>
      </c>
      <c r="E416" s="10"/>
      <c r="K416" s="11"/>
      <c r="L416" s="5" t="s">
        <v>17</v>
      </c>
      <c r="M416" s="6">
        <f>'Costs &amp; Constraints (Back-end)'!AJ416</f>
        <v>2.41</v>
      </c>
      <c r="N416" s="6">
        <f>'Costs &amp; Constraints (Back-end)'!AK416</f>
        <v>0</v>
      </c>
      <c r="O416" s="10">
        <f>'Costs &amp; Constraints (Back-end)'!AL416</f>
        <v>0</v>
      </c>
    </row>
    <row r="417" spans="1:15">
      <c r="A417" s="11"/>
      <c r="B417" s="5" t="s">
        <v>4</v>
      </c>
      <c r="C417" s="6"/>
      <c r="D417" s="6">
        <v>0.98899999999999999</v>
      </c>
      <c r="E417" s="10"/>
      <c r="K417" s="11"/>
      <c r="L417" s="5" t="s">
        <v>4</v>
      </c>
      <c r="M417" s="6">
        <f>'Costs &amp; Constraints (Back-end)'!AJ417</f>
        <v>0.98899999999999999</v>
      </c>
      <c r="N417" s="6">
        <f>'Costs &amp; Constraints (Back-end)'!AK417</f>
        <v>0</v>
      </c>
      <c r="O417" s="10">
        <f>'Costs &amp; Constraints (Back-end)'!AL417</f>
        <v>0</v>
      </c>
    </row>
    <row r="418" spans="1:15">
      <c r="A418" s="11"/>
      <c r="B418" s="5" t="s">
        <v>8</v>
      </c>
      <c r="C418" s="6"/>
      <c r="D418" s="6">
        <v>4.1150000000000002</v>
      </c>
      <c r="E418" s="10"/>
      <c r="K418" s="11"/>
      <c r="L418" s="5" t="s">
        <v>8</v>
      </c>
      <c r="M418" s="6">
        <f>'Costs &amp; Constraints (Back-end)'!AJ418</f>
        <v>4.1150000000000002</v>
      </c>
      <c r="N418" s="6">
        <f>'Costs &amp; Constraints (Back-end)'!AK418</f>
        <v>0</v>
      </c>
      <c r="O418" s="10">
        <f>'Costs &amp; Constraints (Back-end)'!AL418</f>
        <v>0</v>
      </c>
    </row>
    <row r="419" spans="1:15">
      <c r="A419" s="9">
        <v>133</v>
      </c>
      <c r="B419" s="5" t="s">
        <v>1</v>
      </c>
      <c r="C419" s="6">
        <v>2.6621256134056921</v>
      </c>
      <c r="D419" s="6">
        <v>2.5649999999999999</v>
      </c>
      <c r="E419" s="10"/>
      <c r="K419" s="9">
        <v>133</v>
      </c>
      <c r="L419" s="5" t="s">
        <v>1</v>
      </c>
      <c r="M419" s="6">
        <f>'Costs &amp; Constraints (Back-end)'!AJ419</f>
        <v>5.2271256134056916</v>
      </c>
      <c r="N419" s="6">
        <f>'Costs &amp; Constraints (Back-end)'!AK419</f>
        <v>0</v>
      </c>
      <c r="O419" s="10">
        <f>'Costs &amp; Constraints (Back-end)'!AL419</f>
        <v>0</v>
      </c>
    </row>
    <row r="420" spans="1:15">
      <c r="A420" s="11"/>
      <c r="B420" s="5" t="s">
        <v>3</v>
      </c>
      <c r="C420" s="6">
        <v>69.463644678312079</v>
      </c>
      <c r="D420" s="6">
        <v>65.234999999999985</v>
      </c>
      <c r="E420" s="10"/>
      <c r="K420" s="11"/>
      <c r="L420" s="5" t="s">
        <v>3</v>
      </c>
      <c r="M420" s="6">
        <f>'Costs &amp; Constraints (Back-end)'!AJ420</f>
        <v>134.69864467831206</v>
      </c>
      <c r="N420" s="6">
        <f>'Costs &amp; Constraints (Back-end)'!AK420</f>
        <v>0</v>
      </c>
      <c r="O420" s="10">
        <f>'Costs &amp; Constraints (Back-end)'!AL420</f>
        <v>0</v>
      </c>
    </row>
    <row r="421" spans="1:15">
      <c r="A421" s="11"/>
      <c r="B421" s="5" t="s">
        <v>5</v>
      </c>
      <c r="C421" s="6">
        <v>53.22341910430633</v>
      </c>
      <c r="D421" s="6">
        <v>52.755000000000003</v>
      </c>
      <c r="E421" s="10"/>
      <c r="K421" s="11"/>
      <c r="L421" s="5" t="s">
        <v>5</v>
      </c>
      <c r="M421" s="6">
        <f>'Costs &amp; Constraints (Back-end)'!AJ421</f>
        <v>105.97841910430634</v>
      </c>
      <c r="N421" s="6">
        <f>'Costs &amp; Constraints (Back-end)'!AK421</f>
        <v>0</v>
      </c>
      <c r="O421" s="10">
        <f>'Costs &amp; Constraints (Back-end)'!AL421</f>
        <v>0</v>
      </c>
    </row>
    <row r="422" spans="1:15">
      <c r="A422" s="11"/>
      <c r="B422" s="5" t="s">
        <v>7</v>
      </c>
      <c r="C422" s="6">
        <v>282.3628572356975</v>
      </c>
      <c r="D422" s="6">
        <v>253.53400000000005</v>
      </c>
      <c r="E422" s="10"/>
      <c r="K422" s="11"/>
      <c r="L422" s="5" t="s">
        <v>7</v>
      </c>
      <c r="M422" s="6">
        <f>'Costs &amp; Constraints (Back-end)'!AJ422</f>
        <v>535.89685723569755</v>
      </c>
      <c r="N422" s="6">
        <f>'Costs &amp; Constraints (Back-end)'!AK422</f>
        <v>0</v>
      </c>
      <c r="O422" s="10">
        <f>'Costs &amp; Constraints (Back-end)'!AL422</f>
        <v>0</v>
      </c>
    </row>
    <row r="423" spans="1:15">
      <c r="A423" s="11"/>
      <c r="B423" s="5" t="s">
        <v>9</v>
      </c>
      <c r="C423" s="6">
        <v>272.86049433745427</v>
      </c>
      <c r="D423" s="6">
        <v>266.98400000000009</v>
      </c>
      <c r="E423" s="10"/>
      <c r="K423" s="11"/>
      <c r="L423" s="5" t="s">
        <v>9</v>
      </c>
      <c r="M423" s="6">
        <f>'Costs &amp; Constraints (Back-end)'!AJ423</f>
        <v>539.84449433745431</v>
      </c>
      <c r="N423" s="6">
        <f>'Costs &amp; Constraints (Back-end)'!AK423</f>
        <v>0</v>
      </c>
      <c r="O423" s="10">
        <f>'Costs &amp; Constraints (Back-end)'!AL423</f>
        <v>0</v>
      </c>
    </row>
    <row r="424" spans="1:15">
      <c r="A424" s="11"/>
      <c r="B424" s="5" t="s">
        <v>13</v>
      </c>
      <c r="C424" s="6">
        <v>85.789726555264238</v>
      </c>
      <c r="D424" s="6">
        <v>82.408000000000001</v>
      </c>
      <c r="E424" s="10"/>
      <c r="K424" s="11"/>
      <c r="L424" s="5" t="s">
        <v>13</v>
      </c>
      <c r="M424" s="6">
        <f>'Costs &amp; Constraints (Back-end)'!AJ424</f>
        <v>168.19772655526424</v>
      </c>
      <c r="N424" s="6">
        <f>'Costs &amp; Constraints (Back-end)'!AK424</f>
        <v>0</v>
      </c>
      <c r="O424" s="10">
        <f>'Costs &amp; Constraints (Back-end)'!AL424</f>
        <v>0</v>
      </c>
    </row>
    <row r="425" spans="1:15">
      <c r="A425" s="11"/>
      <c r="B425" s="5" t="s">
        <v>15</v>
      </c>
      <c r="C425" s="6">
        <v>408.49779869103816</v>
      </c>
      <c r="D425" s="6">
        <v>551.57499999999993</v>
      </c>
      <c r="E425" s="10"/>
      <c r="K425" s="11"/>
      <c r="L425" s="5" t="s">
        <v>15</v>
      </c>
      <c r="M425" s="6">
        <f>'Costs &amp; Constraints (Back-end)'!AJ425</f>
        <v>960.07279869103809</v>
      </c>
      <c r="N425" s="6">
        <f>'Costs &amp; Constraints (Back-end)'!AK425</f>
        <v>0</v>
      </c>
      <c r="O425" s="10">
        <f>'Costs &amp; Constraints (Back-end)'!AL425</f>
        <v>0</v>
      </c>
    </row>
    <row r="426" spans="1:15">
      <c r="A426" s="11"/>
      <c r="B426" s="5" t="s">
        <v>2</v>
      </c>
      <c r="C426" s="6">
        <v>446.00779455361555</v>
      </c>
      <c r="D426" s="6">
        <v>411.55999999999989</v>
      </c>
      <c r="E426" s="10"/>
      <c r="K426" s="11"/>
      <c r="L426" s="5" t="s">
        <v>2</v>
      </c>
      <c r="M426" s="6">
        <f>'Costs &amp; Constraints (Back-end)'!AJ426</f>
        <v>857.56779455361539</v>
      </c>
      <c r="N426" s="6">
        <f>'Costs &amp; Constraints (Back-end)'!AK426</f>
        <v>0</v>
      </c>
      <c r="O426" s="10">
        <f>'Costs &amp; Constraints (Back-end)'!AL426</f>
        <v>0</v>
      </c>
    </row>
    <row r="427" spans="1:15">
      <c r="A427" s="11"/>
      <c r="B427" s="5" t="s">
        <v>4</v>
      </c>
      <c r="C427" s="6">
        <v>250.80853107207065</v>
      </c>
      <c r="D427" s="6">
        <v>230.67199999999997</v>
      </c>
      <c r="E427" s="10"/>
      <c r="K427" s="11"/>
      <c r="L427" s="5" t="s">
        <v>4</v>
      </c>
      <c r="M427" s="6">
        <f>'Costs &amp; Constraints (Back-end)'!AJ427</f>
        <v>481.48053107207062</v>
      </c>
      <c r="N427" s="6">
        <f>'Costs &amp; Constraints (Back-end)'!AK427</f>
        <v>0</v>
      </c>
      <c r="O427" s="10">
        <f>'Costs &amp; Constraints (Back-end)'!AL427</f>
        <v>0</v>
      </c>
    </row>
    <row r="428" spans="1:15">
      <c r="A428" s="11"/>
      <c r="B428" s="5" t="s">
        <v>6</v>
      </c>
      <c r="C428" s="6">
        <v>59.105661352831213</v>
      </c>
      <c r="D428" s="6">
        <v>73.057000000000002</v>
      </c>
      <c r="E428" s="10"/>
      <c r="K428" s="11"/>
      <c r="L428" s="5" t="s">
        <v>6</v>
      </c>
      <c r="M428" s="6">
        <f>'Costs &amp; Constraints (Back-end)'!AJ428</f>
        <v>132.16266135283121</v>
      </c>
      <c r="N428" s="6">
        <f>'Costs &amp; Constraints (Back-end)'!AK428</f>
        <v>0</v>
      </c>
      <c r="O428" s="10">
        <f>'Costs &amp; Constraints (Back-end)'!AL428</f>
        <v>0</v>
      </c>
    </row>
    <row r="429" spans="1:15">
      <c r="A429" s="11"/>
      <c r="B429" s="5" t="s">
        <v>8</v>
      </c>
      <c r="C429" s="6">
        <v>180.7404702268251</v>
      </c>
      <c r="D429" s="6">
        <v>211.14100000000002</v>
      </c>
      <c r="E429" s="10"/>
      <c r="K429" s="11"/>
      <c r="L429" s="5" t="s">
        <v>8</v>
      </c>
      <c r="M429" s="6">
        <f>'Costs &amp; Constraints (Back-end)'!AJ429</f>
        <v>391.88147022682512</v>
      </c>
      <c r="N429" s="6">
        <f>'Costs &amp; Constraints (Back-end)'!AK429</f>
        <v>0</v>
      </c>
      <c r="O429" s="10">
        <f>'Costs &amp; Constraints (Back-end)'!AL429</f>
        <v>0</v>
      </c>
    </row>
    <row r="430" spans="1:15">
      <c r="A430" s="11"/>
      <c r="B430" s="5" t="s">
        <v>10</v>
      </c>
      <c r="C430" s="6">
        <v>2.1722482641789655</v>
      </c>
      <c r="D430" s="6">
        <v>4.9889999999999999</v>
      </c>
      <c r="E430" s="10"/>
      <c r="K430" s="11"/>
      <c r="L430" s="5" t="s">
        <v>10</v>
      </c>
      <c r="M430" s="6">
        <f>'Costs &amp; Constraints (Back-end)'!AJ430</f>
        <v>7.1612482641789654</v>
      </c>
      <c r="N430" s="6">
        <f>'Costs &amp; Constraints (Back-end)'!AK430</f>
        <v>0</v>
      </c>
      <c r="O430" s="10">
        <f>'Costs &amp; Constraints (Back-end)'!AL430</f>
        <v>0</v>
      </c>
    </row>
    <row r="431" spans="1:15">
      <c r="A431" s="9">
        <v>134</v>
      </c>
      <c r="B431" s="5" t="s">
        <v>1</v>
      </c>
      <c r="C431" s="6"/>
      <c r="D431" s="6"/>
      <c r="E431" s="10">
        <v>4.5910799999999989</v>
      </c>
      <c r="K431" s="9">
        <v>134</v>
      </c>
      <c r="L431" s="5" t="s">
        <v>1</v>
      </c>
      <c r="M431" s="6">
        <f>'Costs &amp; Constraints (Back-end)'!AJ431</f>
        <v>4.5910799999999989</v>
      </c>
      <c r="N431" s="6">
        <f>'Costs &amp; Constraints (Back-end)'!AK431</f>
        <v>0</v>
      </c>
      <c r="O431" s="10">
        <f>'Costs &amp; Constraints (Back-end)'!AL431</f>
        <v>0</v>
      </c>
    </row>
    <row r="432" spans="1:15">
      <c r="A432" s="11"/>
      <c r="B432" s="5" t="s">
        <v>3</v>
      </c>
      <c r="C432" s="6"/>
      <c r="D432" s="6"/>
      <c r="E432" s="10">
        <v>8.1687799999999982</v>
      </c>
      <c r="K432" s="11"/>
      <c r="L432" s="5" t="s">
        <v>3</v>
      </c>
      <c r="M432" s="6">
        <f>'Costs &amp; Constraints (Back-end)'!AJ432</f>
        <v>8.1687799999999982</v>
      </c>
      <c r="N432" s="6">
        <f>'Costs &amp; Constraints (Back-end)'!AK432</f>
        <v>0</v>
      </c>
      <c r="O432" s="10">
        <f>'Costs &amp; Constraints (Back-end)'!AL432</f>
        <v>0</v>
      </c>
    </row>
    <row r="433" spans="1:15">
      <c r="A433" s="11"/>
      <c r="B433" s="5" t="s">
        <v>5</v>
      </c>
      <c r="C433" s="6"/>
      <c r="D433" s="6"/>
      <c r="E433" s="10">
        <v>3.9960000000000004</v>
      </c>
      <c r="K433" s="11"/>
      <c r="L433" s="5" t="s">
        <v>5</v>
      </c>
      <c r="M433" s="6">
        <f>'Costs &amp; Constraints (Back-end)'!AJ433</f>
        <v>3.9960000000000004</v>
      </c>
      <c r="N433" s="6">
        <f>'Costs &amp; Constraints (Back-end)'!AK433</f>
        <v>0</v>
      </c>
      <c r="O433" s="10">
        <f>'Costs &amp; Constraints (Back-end)'!AL433</f>
        <v>0</v>
      </c>
    </row>
    <row r="434" spans="1:15">
      <c r="A434" s="11"/>
      <c r="B434" s="5" t="s">
        <v>7</v>
      </c>
      <c r="C434" s="6"/>
      <c r="D434" s="6"/>
      <c r="E434" s="10">
        <v>5.7153600000000004</v>
      </c>
      <c r="K434" s="11"/>
      <c r="L434" s="5" t="s">
        <v>7</v>
      </c>
      <c r="M434" s="6">
        <f>'Costs &amp; Constraints (Back-end)'!AJ434</f>
        <v>5.7153600000000004</v>
      </c>
      <c r="N434" s="6">
        <f>'Costs &amp; Constraints (Back-end)'!AK434</f>
        <v>0</v>
      </c>
      <c r="O434" s="10">
        <f>'Costs &amp; Constraints (Back-end)'!AL434</f>
        <v>0</v>
      </c>
    </row>
    <row r="435" spans="1:15">
      <c r="A435" s="11"/>
      <c r="B435" s="5" t="s">
        <v>9</v>
      </c>
      <c r="C435" s="6"/>
      <c r="D435" s="6"/>
      <c r="E435" s="10">
        <v>12.536440000000001</v>
      </c>
      <c r="K435" s="11"/>
      <c r="L435" s="5" t="s">
        <v>9</v>
      </c>
      <c r="M435" s="6">
        <f>'Costs &amp; Constraints (Back-end)'!AJ435</f>
        <v>12.536440000000001</v>
      </c>
      <c r="N435" s="6">
        <f>'Costs &amp; Constraints (Back-end)'!AK435</f>
        <v>0</v>
      </c>
      <c r="O435" s="10">
        <f>'Costs &amp; Constraints (Back-end)'!AL435</f>
        <v>0</v>
      </c>
    </row>
    <row r="436" spans="1:15">
      <c r="A436" s="11"/>
      <c r="B436" s="5" t="s">
        <v>12</v>
      </c>
      <c r="C436" s="6"/>
      <c r="D436" s="6"/>
      <c r="E436" s="10">
        <v>8.2655399999999997</v>
      </c>
      <c r="K436" s="11"/>
      <c r="L436" s="5" t="s">
        <v>12</v>
      </c>
      <c r="M436" s="6">
        <f>'Costs &amp; Constraints (Back-end)'!AJ436</f>
        <v>8.2655399999999997</v>
      </c>
      <c r="N436" s="6">
        <f>'Costs &amp; Constraints (Back-end)'!AK436</f>
        <v>0</v>
      </c>
      <c r="O436" s="10">
        <f>'Costs &amp; Constraints (Back-end)'!AL436</f>
        <v>0</v>
      </c>
    </row>
    <row r="437" spans="1:15">
      <c r="A437" s="11"/>
      <c r="B437" s="5" t="s">
        <v>13</v>
      </c>
      <c r="C437" s="6"/>
      <c r="D437" s="6"/>
      <c r="E437" s="10">
        <v>3.2078300000000004</v>
      </c>
      <c r="K437" s="11"/>
      <c r="L437" s="5" t="s">
        <v>13</v>
      </c>
      <c r="M437" s="6">
        <f>'Costs &amp; Constraints (Back-end)'!AJ437</f>
        <v>3.2078300000000004</v>
      </c>
      <c r="N437" s="6">
        <f>'Costs &amp; Constraints (Back-end)'!AK437</f>
        <v>0</v>
      </c>
      <c r="O437" s="10">
        <f>'Costs &amp; Constraints (Back-end)'!AL437</f>
        <v>0</v>
      </c>
    </row>
    <row r="438" spans="1:15">
      <c r="A438" s="11"/>
      <c r="B438" s="5" t="s">
        <v>15</v>
      </c>
      <c r="C438" s="6"/>
      <c r="D438" s="6"/>
      <c r="E438" s="10">
        <v>6.4143239999999997</v>
      </c>
      <c r="K438" s="11"/>
      <c r="L438" s="5" t="s">
        <v>15</v>
      </c>
      <c r="M438" s="6">
        <f>'Costs &amp; Constraints (Back-end)'!AJ438</f>
        <v>6.4143239999999997</v>
      </c>
      <c r="N438" s="6">
        <f>'Costs &amp; Constraints (Back-end)'!AK438</f>
        <v>0</v>
      </c>
      <c r="O438" s="10">
        <f>'Costs &amp; Constraints (Back-end)'!AL438</f>
        <v>0</v>
      </c>
    </row>
    <row r="439" spans="1:15">
      <c r="A439" s="11"/>
      <c r="B439" s="5" t="s">
        <v>17</v>
      </c>
      <c r="C439" s="6"/>
      <c r="D439" s="6"/>
      <c r="E439" s="10">
        <v>14.945504999999999</v>
      </c>
      <c r="K439" s="11"/>
      <c r="L439" s="5" t="s">
        <v>17</v>
      </c>
      <c r="M439" s="6">
        <f>'Costs &amp; Constraints (Back-end)'!AJ439</f>
        <v>14.945504999999999</v>
      </c>
      <c r="N439" s="6">
        <f>'Costs &amp; Constraints (Back-end)'!AK439</f>
        <v>0</v>
      </c>
      <c r="O439" s="10">
        <f>'Costs &amp; Constraints (Back-end)'!AL439</f>
        <v>0</v>
      </c>
    </row>
    <row r="440" spans="1:15">
      <c r="A440" s="11"/>
      <c r="B440" s="5" t="s">
        <v>2</v>
      </c>
      <c r="C440" s="6"/>
      <c r="D440" s="6"/>
      <c r="E440" s="10">
        <v>32.957729999999998</v>
      </c>
      <c r="K440" s="11"/>
      <c r="L440" s="5" t="s">
        <v>2</v>
      </c>
      <c r="M440" s="6">
        <f>'Costs &amp; Constraints (Back-end)'!AJ440</f>
        <v>32.957729999999998</v>
      </c>
      <c r="N440" s="6">
        <f>'Costs &amp; Constraints (Back-end)'!AK440</f>
        <v>0</v>
      </c>
      <c r="O440" s="10">
        <f>'Costs &amp; Constraints (Back-end)'!AL440</f>
        <v>0</v>
      </c>
    </row>
    <row r="441" spans="1:15">
      <c r="A441" s="11"/>
      <c r="B441" s="5" t="s">
        <v>4</v>
      </c>
      <c r="C441" s="6"/>
      <c r="D441" s="6"/>
      <c r="E441" s="10">
        <v>4.7853599999999998</v>
      </c>
      <c r="K441" s="11"/>
      <c r="L441" s="5" t="s">
        <v>4</v>
      </c>
      <c r="M441" s="6">
        <f>'Costs &amp; Constraints (Back-end)'!AJ441</f>
        <v>4.7853599999999998</v>
      </c>
      <c r="N441" s="6">
        <f>'Costs &amp; Constraints (Back-end)'!AK441</f>
        <v>0</v>
      </c>
      <c r="O441" s="10">
        <f>'Costs &amp; Constraints (Back-end)'!AL441</f>
        <v>0</v>
      </c>
    </row>
    <row r="442" spans="1:15">
      <c r="A442" s="11"/>
      <c r="B442" s="5" t="s">
        <v>8</v>
      </c>
      <c r="C442" s="6"/>
      <c r="D442" s="6"/>
      <c r="E442" s="10">
        <v>3.2658</v>
      </c>
      <c r="K442" s="11"/>
      <c r="L442" s="5" t="s">
        <v>8</v>
      </c>
      <c r="M442" s="6">
        <f>'Costs &amp; Constraints (Back-end)'!AJ442</f>
        <v>3.2658</v>
      </c>
      <c r="N442" s="6">
        <f>'Costs &amp; Constraints (Back-end)'!AK442</f>
        <v>0</v>
      </c>
      <c r="O442" s="10">
        <f>'Costs &amp; Constraints (Back-end)'!AL442</f>
        <v>0</v>
      </c>
    </row>
    <row r="443" spans="1:15">
      <c r="A443" s="11"/>
      <c r="B443" s="5" t="s">
        <v>10</v>
      </c>
      <c r="C443" s="6"/>
      <c r="D443" s="6"/>
      <c r="E443" s="10">
        <v>1.4445600000000001</v>
      </c>
      <c r="K443" s="11"/>
      <c r="L443" s="5" t="s">
        <v>10</v>
      </c>
      <c r="M443" s="6">
        <f>'Costs &amp; Constraints (Back-end)'!AJ443</f>
        <v>1.4445600000000001</v>
      </c>
      <c r="N443" s="6">
        <f>'Costs &amp; Constraints (Back-end)'!AK443</f>
        <v>0</v>
      </c>
      <c r="O443" s="10">
        <f>'Costs &amp; Constraints (Back-end)'!AL443</f>
        <v>0</v>
      </c>
    </row>
    <row r="444" spans="1:15">
      <c r="A444" s="11"/>
      <c r="B444" s="5" t="s">
        <v>11</v>
      </c>
      <c r="C444" s="6"/>
      <c r="D444" s="6"/>
      <c r="E444" s="10">
        <v>2.47296</v>
      </c>
      <c r="K444" s="11"/>
      <c r="L444" s="5" t="s">
        <v>11</v>
      </c>
      <c r="M444" s="6">
        <f>'Costs &amp; Constraints (Back-end)'!AJ444</f>
        <v>2.47296</v>
      </c>
      <c r="N444" s="6">
        <f>'Costs &amp; Constraints (Back-end)'!AK444</f>
        <v>0</v>
      </c>
      <c r="O444" s="10">
        <f>'Costs &amp; Constraints (Back-end)'!AL444</f>
        <v>0</v>
      </c>
    </row>
    <row r="445" spans="1:15">
      <c r="A445" s="9">
        <v>135</v>
      </c>
      <c r="B445" s="5" t="s">
        <v>1</v>
      </c>
      <c r="C445" s="6"/>
      <c r="D445" s="6">
        <v>207.08875999999998</v>
      </c>
      <c r="E445" s="10">
        <v>362.54327499999988</v>
      </c>
      <c r="K445" s="9">
        <v>135</v>
      </c>
      <c r="L445" s="5" t="s">
        <v>1</v>
      </c>
      <c r="M445" s="6">
        <f>'Costs &amp; Constraints (Back-end)'!AJ445</f>
        <v>569.63203499999986</v>
      </c>
      <c r="N445" s="6">
        <f>'Costs &amp; Constraints (Back-end)'!AK445</f>
        <v>0</v>
      </c>
      <c r="O445" s="10">
        <f>'Costs &amp; Constraints (Back-end)'!AL445</f>
        <v>0</v>
      </c>
    </row>
    <row r="446" spans="1:15">
      <c r="A446" s="11"/>
      <c r="B446" s="5" t="s">
        <v>3</v>
      </c>
      <c r="C446" s="6"/>
      <c r="D446" s="6">
        <v>105.00312999999998</v>
      </c>
      <c r="E446" s="10">
        <v>159.450851</v>
      </c>
      <c r="K446" s="11"/>
      <c r="L446" s="5" t="s">
        <v>3</v>
      </c>
      <c r="M446" s="6">
        <f>'Costs &amp; Constraints (Back-end)'!AJ446</f>
        <v>264.453981</v>
      </c>
      <c r="N446" s="6">
        <f>'Costs &amp; Constraints (Back-end)'!AK446</f>
        <v>0</v>
      </c>
      <c r="O446" s="10">
        <f>'Costs &amp; Constraints (Back-end)'!AL446</f>
        <v>0</v>
      </c>
    </row>
    <row r="447" spans="1:15">
      <c r="A447" s="11"/>
      <c r="B447" s="5" t="s">
        <v>5</v>
      </c>
      <c r="C447" s="6"/>
      <c r="D447" s="6">
        <v>27.321000000000005</v>
      </c>
      <c r="E447" s="10">
        <v>74.58217599999999</v>
      </c>
      <c r="K447" s="11"/>
      <c r="L447" s="5" t="s">
        <v>5</v>
      </c>
      <c r="M447" s="6">
        <f>'Costs &amp; Constraints (Back-end)'!AJ447</f>
        <v>101.903176</v>
      </c>
      <c r="N447" s="6">
        <f>'Costs &amp; Constraints (Back-end)'!AK447</f>
        <v>0</v>
      </c>
      <c r="O447" s="10">
        <f>'Costs &amp; Constraints (Back-end)'!AL447</f>
        <v>0</v>
      </c>
    </row>
    <row r="448" spans="1:15">
      <c r="A448" s="11"/>
      <c r="B448" s="5" t="s">
        <v>7</v>
      </c>
      <c r="C448" s="6"/>
      <c r="D448" s="6">
        <v>126.72264399999997</v>
      </c>
      <c r="E448" s="10">
        <v>141.19653000000002</v>
      </c>
      <c r="K448" s="11"/>
      <c r="L448" s="5" t="s">
        <v>7</v>
      </c>
      <c r="M448" s="6">
        <f>'Costs &amp; Constraints (Back-end)'!AJ448</f>
        <v>267.919174</v>
      </c>
      <c r="N448" s="6">
        <f>'Costs &amp; Constraints (Back-end)'!AK448</f>
        <v>0</v>
      </c>
      <c r="O448" s="10">
        <f>'Costs &amp; Constraints (Back-end)'!AL448</f>
        <v>0</v>
      </c>
    </row>
    <row r="449" spans="1:15">
      <c r="A449" s="11"/>
      <c r="B449" s="5" t="s">
        <v>9</v>
      </c>
      <c r="C449" s="6"/>
      <c r="D449" s="6">
        <v>47.575240000000008</v>
      </c>
      <c r="E449" s="10">
        <v>35.471234000000003</v>
      </c>
      <c r="K449" s="11"/>
      <c r="L449" s="5" t="s">
        <v>9</v>
      </c>
      <c r="M449" s="6">
        <f>'Costs &amp; Constraints (Back-end)'!AJ449</f>
        <v>83.046474000000018</v>
      </c>
      <c r="N449" s="6">
        <f>'Costs &amp; Constraints (Back-end)'!AK449</f>
        <v>0</v>
      </c>
      <c r="O449" s="10">
        <f>'Costs &amp; Constraints (Back-end)'!AL449</f>
        <v>0</v>
      </c>
    </row>
    <row r="450" spans="1:15">
      <c r="A450" s="11"/>
      <c r="B450" s="5" t="s">
        <v>12</v>
      </c>
      <c r="C450" s="6"/>
      <c r="D450" s="6">
        <v>31.203999999999997</v>
      </c>
      <c r="E450" s="10">
        <v>35.312255999999998</v>
      </c>
      <c r="K450" s="11"/>
      <c r="L450" s="5" t="s">
        <v>12</v>
      </c>
      <c r="M450" s="6">
        <f>'Costs &amp; Constraints (Back-end)'!AJ450</f>
        <v>66.516255999999998</v>
      </c>
      <c r="N450" s="6">
        <f>'Costs &amp; Constraints (Back-end)'!AK450</f>
        <v>0</v>
      </c>
      <c r="O450" s="10">
        <f>'Costs &amp; Constraints (Back-end)'!AL450</f>
        <v>0</v>
      </c>
    </row>
    <row r="451" spans="1:15">
      <c r="A451" s="11"/>
      <c r="B451" s="5" t="s">
        <v>13</v>
      </c>
      <c r="C451" s="6"/>
      <c r="D451" s="6">
        <v>171.61000000000004</v>
      </c>
      <c r="E451" s="10">
        <v>228.13514600000002</v>
      </c>
      <c r="K451" s="11"/>
      <c r="L451" s="5" t="s">
        <v>13</v>
      </c>
      <c r="M451" s="6">
        <f>'Costs &amp; Constraints (Back-end)'!AJ451</f>
        <v>399.74514600000009</v>
      </c>
      <c r="N451" s="6">
        <f>'Costs &amp; Constraints (Back-end)'!AK451</f>
        <v>0</v>
      </c>
      <c r="O451" s="10">
        <f>'Costs &amp; Constraints (Back-end)'!AL451</f>
        <v>0</v>
      </c>
    </row>
    <row r="452" spans="1:15">
      <c r="A452" s="11"/>
      <c r="B452" s="5" t="s">
        <v>15</v>
      </c>
      <c r="C452" s="6"/>
      <c r="D452" s="6">
        <v>7.5669999999999993</v>
      </c>
      <c r="E452" s="10"/>
      <c r="K452" s="11"/>
      <c r="L452" s="5" t="s">
        <v>15</v>
      </c>
      <c r="M452" s="6">
        <f>'Costs &amp; Constraints (Back-end)'!AJ452</f>
        <v>7.5669999999999993</v>
      </c>
      <c r="N452" s="6">
        <f>'Costs &amp; Constraints (Back-end)'!AK452</f>
        <v>0</v>
      </c>
      <c r="O452" s="10">
        <f>'Costs &amp; Constraints (Back-end)'!AL452</f>
        <v>0</v>
      </c>
    </row>
    <row r="453" spans="1:15">
      <c r="A453" s="11"/>
      <c r="B453" s="5" t="s">
        <v>17</v>
      </c>
      <c r="C453" s="6"/>
      <c r="D453" s="6">
        <v>11.811999999999999</v>
      </c>
      <c r="E453" s="10"/>
      <c r="K453" s="11"/>
      <c r="L453" s="5" t="s">
        <v>17</v>
      </c>
      <c r="M453" s="6">
        <f>'Costs &amp; Constraints (Back-end)'!AJ453</f>
        <v>11.811999999999999</v>
      </c>
      <c r="N453" s="6">
        <f>'Costs &amp; Constraints (Back-end)'!AK453</f>
        <v>0</v>
      </c>
      <c r="O453" s="10">
        <f>'Costs &amp; Constraints (Back-end)'!AL453</f>
        <v>0</v>
      </c>
    </row>
    <row r="454" spans="1:15">
      <c r="A454" s="11"/>
      <c r="B454" s="5" t="s">
        <v>2</v>
      </c>
      <c r="C454" s="6"/>
      <c r="D454" s="6">
        <v>41.416727999999999</v>
      </c>
      <c r="E454" s="10">
        <v>45.88353</v>
      </c>
      <c r="K454" s="11"/>
      <c r="L454" s="5" t="s">
        <v>2</v>
      </c>
      <c r="M454" s="6">
        <f>'Costs &amp; Constraints (Back-end)'!AJ454</f>
        <v>87.300257999999999</v>
      </c>
      <c r="N454" s="6">
        <f>'Costs &amp; Constraints (Back-end)'!AK454</f>
        <v>0</v>
      </c>
      <c r="O454" s="10">
        <f>'Costs &amp; Constraints (Back-end)'!AL454</f>
        <v>0</v>
      </c>
    </row>
    <row r="455" spans="1:15">
      <c r="A455" s="11"/>
      <c r="B455" s="5" t="s">
        <v>4</v>
      </c>
      <c r="C455" s="6"/>
      <c r="D455" s="6">
        <v>10.108999999999998</v>
      </c>
      <c r="E455" s="10">
        <v>11.819645000000001</v>
      </c>
      <c r="K455" s="11"/>
      <c r="L455" s="5" t="s">
        <v>4</v>
      </c>
      <c r="M455" s="6">
        <f>'Costs &amp; Constraints (Back-end)'!AJ455</f>
        <v>21.928644999999999</v>
      </c>
      <c r="N455" s="6">
        <f>'Costs &amp; Constraints (Back-end)'!AK455</f>
        <v>0</v>
      </c>
      <c r="O455" s="10">
        <f>'Costs &amp; Constraints (Back-end)'!AL455</f>
        <v>0</v>
      </c>
    </row>
    <row r="456" spans="1:15">
      <c r="A456" s="11"/>
      <c r="B456" s="5" t="s">
        <v>6</v>
      </c>
      <c r="C456" s="6"/>
      <c r="D456" s="6">
        <v>6.9000000000000006E-2</v>
      </c>
      <c r="E456" s="10"/>
      <c r="K456" s="11"/>
      <c r="L456" s="5" t="s">
        <v>6</v>
      </c>
      <c r="M456" s="6">
        <f>'Costs &amp; Constraints (Back-end)'!AJ456</f>
        <v>6.9000000000000006E-2</v>
      </c>
      <c r="N456" s="6">
        <f>'Costs &amp; Constraints (Back-end)'!AK456</f>
        <v>0</v>
      </c>
      <c r="O456" s="10">
        <f>'Costs &amp; Constraints (Back-end)'!AL456</f>
        <v>0</v>
      </c>
    </row>
    <row r="457" spans="1:15">
      <c r="A457" s="11"/>
      <c r="B457" s="5" t="s">
        <v>8</v>
      </c>
      <c r="C457" s="6"/>
      <c r="D457" s="6">
        <v>5.9180000000000001</v>
      </c>
      <c r="E457" s="10">
        <v>7.2542000000000009</v>
      </c>
      <c r="K457" s="11"/>
      <c r="L457" s="5" t="s">
        <v>8</v>
      </c>
      <c r="M457" s="6">
        <f>'Costs &amp; Constraints (Back-end)'!AJ457</f>
        <v>13.1722</v>
      </c>
      <c r="N457" s="6">
        <f>'Costs &amp; Constraints (Back-end)'!AK457</f>
        <v>0</v>
      </c>
      <c r="O457" s="10">
        <f>'Costs &amp; Constraints (Back-end)'!AL457</f>
        <v>0</v>
      </c>
    </row>
    <row r="458" spans="1:15">
      <c r="A458" s="11"/>
      <c r="B458" s="5" t="s">
        <v>11</v>
      </c>
      <c r="C458" s="6"/>
      <c r="D458" s="6">
        <v>0.61199999999999999</v>
      </c>
      <c r="E458" s="10"/>
      <c r="K458" s="11"/>
      <c r="L458" s="5" t="s">
        <v>11</v>
      </c>
      <c r="M458" s="6">
        <f>'Costs &amp; Constraints (Back-end)'!AJ458</f>
        <v>0.61199999999999999</v>
      </c>
      <c r="N458" s="6">
        <f>'Costs &amp; Constraints (Back-end)'!AK458</f>
        <v>0</v>
      </c>
      <c r="O458" s="10">
        <f>'Costs &amp; Constraints (Back-end)'!AL458</f>
        <v>0</v>
      </c>
    </row>
    <row r="459" spans="1:15">
      <c r="A459" s="9">
        <v>136</v>
      </c>
      <c r="B459" s="5" t="s">
        <v>1</v>
      </c>
      <c r="C459" s="6"/>
      <c r="D459" s="6">
        <v>5.0529999999999999</v>
      </c>
      <c r="E459" s="10"/>
      <c r="K459" s="9">
        <v>136</v>
      </c>
      <c r="L459" s="5" t="s">
        <v>1</v>
      </c>
      <c r="M459" s="6">
        <f>'Costs &amp; Constraints (Back-end)'!AJ459</f>
        <v>5.0529999999999999</v>
      </c>
      <c r="N459" s="6">
        <f>'Costs &amp; Constraints (Back-end)'!AK459</f>
        <v>0</v>
      </c>
      <c r="O459" s="10">
        <f>'Costs &amp; Constraints (Back-end)'!AL459</f>
        <v>0</v>
      </c>
    </row>
    <row r="460" spans="1:15">
      <c r="A460" s="11"/>
      <c r="B460" s="5" t="s">
        <v>3</v>
      </c>
      <c r="C460" s="6"/>
      <c r="D460" s="6">
        <v>1.5760000000000001</v>
      </c>
      <c r="E460" s="10"/>
      <c r="K460" s="11"/>
      <c r="L460" s="5" t="s">
        <v>3</v>
      </c>
      <c r="M460" s="6">
        <f>'Costs &amp; Constraints (Back-end)'!AJ460</f>
        <v>1.5760000000000001</v>
      </c>
      <c r="N460" s="6">
        <f>'Costs &amp; Constraints (Back-end)'!AK460</f>
        <v>0</v>
      </c>
      <c r="O460" s="10">
        <f>'Costs &amp; Constraints (Back-end)'!AL460</f>
        <v>0</v>
      </c>
    </row>
    <row r="461" spans="1:15">
      <c r="A461" s="11"/>
      <c r="B461" s="5" t="s">
        <v>5</v>
      </c>
      <c r="C461" s="6"/>
      <c r="D461" s="6">
        <v>1.1869999999999998</v>
      </c>
      <c r="E461" s="10"/>
      <c r="K461" s="11"/>
      <c r="L461" s="5" t="s">
        <v>5</v>
      </c>
      <c r="M461" s="6">
        <f>'Costs &amp; Constraints (Back-end)'!AJ461</f>
        <v>1.1869999999999998</v>
      </c>
      <c r="N461" s="6">
        <f>'Costs &amp; Constraints (Back-end)'!AK461</f>
        <v>0</v>
      </c>
      <c r="O461" s="10">
        <f>'Costs &amp; Constraints (Back-end)'!AL461</f>
        <v>0</v>
      </c>
    </row>
    <row r="462" spans="1:15">
      <c r="A462" s="11"/>
      <c r="B462" s="5" t="s">
        <v>7</v>
      </c>
      <c r="C462" s="6"/>
      <c r="D462" s="6">
        <v>4.9380000000000006</v>
      </c>
      <c r="E462" s="10"/>
      <c r="K462" s="11"/>
      <c r="L462" s="5" t="s">
        <v>7</v>
      </c>
      <c r="M462" s="6">
        <f>'Costs &amp; Constraints (Back-end)'!AJ462</f>
        <v>4.9380000000000006</v>
      </c>
      <c r="N462" s="6">
        <f>'Costs &amp; Constraints (Back-end)'!AK462</f>
        <v>0</v>
      </c>
      <c r="O462" s="10">
        <f>'Costs &amp; Constraints (Back-end)'!AL462</f>
        <v>0</v>
      </c>
    </row>
    <row r="463" spans="1:15">
      <c r="A463" s="11"/>
      <c r="B463" s="5" t="s">
        <v>9</v>
      </c>
      <c r="C463" s="6"/>
      <c r="D463" s="6">
        <v>1.9650000000000001</v>
      </c>
      <c r="E463" s="10"/>
      <c r="K463" s="11"/>
      <c r="L463" s="5" t="s">
        <v>9</v>
      </c>
      <c r="M463" s="6">
        <f>'Costs &amp; Constraints (Back-end)'!AJ463</f>
        <v>0</v>
      </c>
      <c r="N463" s="6">
        <f>'Costs &amp; Constraints (Back-end)'!AK463</f>
        <v>0</v>
      </c>
      <c r="O463" s="10">
        <f>'Costs &amp; Constraints (Back-end)'!AL463</f>
        <v>1.9650000000000001</v>
      </c>
    </row>
    <row r="464" spans="1:15">
      <c r="A464" s="11"/>
      <c r="B464" s="5" t="s">
        <v>12</v>
      </c>
      <c r="C464" s="6"/>
      <c r="D464" s="6">
        <v>3.2329999999999997</v>
      </c>
      <c r="E464" s="10"/>
      <c r="K464" s="11"/>
      <c r="L464" s="5" t="s">
        <v>12</v>
      </c>
      <c r="M464" s="6">
        <f>'Costs &amp; Constraints (Back-end)'!AJ464</f>
        <v>3.2329999999999997</v>
      </c>
      <c r="N464" s="6">
        <f>'Costs &amp; Constraints (Back-end)'!AK464</f>
        <v>0</v>
      </c>
      <c r="O464" s="10">
        <f>'Costs &amp; Constraints (Back-end)'!AL464</f>
        <v>0</v>
      </c>
    </row>
    <row r="465" spans="1:15">
      <c r="A465" s="11"/>
      <c r="B465" s="5" t="s">
        <v>2</v>
      </c>
      <c r="C465" s="6"/>
      <c r="D465" s="6">
        <v>1.224</v>
      </c>
      <c r="E465" s="10"/>
      <c r="K465" s="11"/>
      <c r="L465" s="5" t="s">
        <v>2</v>
      </c>
      <c r="M465" s="6">
        <f>'Costs &amp; Constraints (Back-end)'!AJ465</f>
        <v>1.224</v>
      </c>
      <c r="N465" s="6">
        <f>'Costs &amp; Constraints (Back-end)'!AK465</f>
        <v>0</v>
      </c>
      <c r="O465" s="10">
        <f>'Costs &amp; Constraints (Back-end)'!AL465</f>
        <v>0</v>
      </c>
    </row>
    <row r="466" spans="1:15">
      <c r="A466" s="11"/>
      <c r="B466" s="5" t="s">
        <v>4</v>
      </c>
      <c r="C466" s="6"/>
      <c r="D466" s="6">
        <v>0.61799999999999999</v>
      </c>
      <c r="E466" s="10"/>
      <c r="K466" s="11"/>
      <c r="L466" s="5" t="s">
        <v>4</v>
      </c>
      <c r="M466" s="6">
        <f>'Costs &amp; Constraints (Back-end)'!AJ466</f>
        <v>0.61799999999999999</v>
      </c>
      <c r="N466" s="6">
        <f>'Costs &amp; Constraints (Back-end)'!AK466</f>
        <v>0</v>
      </c>
      <c r="O466" s="10">
        <f>'Costs &amp; Constraints (Back-end)'!AL466</f>
        <v>0</v>
      </c>
    </row>
    <row r="467" spans="1:15">
      <c r="A467" s="11"/>
      <c r="B467" s="5" t="s">
        <v>6</v>
      </c>
      <c r="C467" s="6"/>
      <c r="D467" s="6">
        <v>0.80499999999999994</v>
      </c>
      <c r="E467" s="10"/>
      <c r="K467" s="11"/>
      <c r="L467" s="5" t="s">
        <v>6</v>
      </c>
      <c r="M467" s="6">
        <f>'Costs &amp; Constraints (Back-end)'!AJ467</f>
        <v>0.80499999999999994</v>
      </c>
      <c r="N467" s="6">
        <f>'Costs &amp; Constraints (Back-end)'!AK467</f>
        <v>0</v>
      </c>
      <c r="O467" s="10">
        <f>'Costs &amp; Constraints (Back-end)'!AL467</f>
        <v>0</v>
      </c>
    </row>
    <row r="468" spans="1:15">
      <c r="A468" s="11"/>
      <c r="B468" s="5" t="s">
        <v>8</v>
      </c>
      <c r="C468" s="6"/>
      <c r="D468" s="6">
        <v>0.49199999999999999</v>
      </c>
      <c r="E468" s="10"/>
      <c r="K468" s="11"/>
      <c r="L468" s="5" t="s">
        <v>8</v>
      </c>
      <c r="M468" s="6">
        <f>'Costs &amp; Constraints (Back-end)'!AJ468</f>
        <v>0.49199999999999999</v>
      </c>
      <c r="N468" s="6">
        <f>'Costs &amp; Constraints (Back-end)'!AK468</f>
        <v>0</v>
      </c>
      <c r="O468" s="10">
        <f>'Costs &amp; Constraints (Back-end)'!AL468</f>
        <v>0</v>
      </c>
    </row>
    <row r="469" spans="1:15">
      <c r="A469" s="11"/>
      <c r="B469" s="5" t="s">
        <v>10</v>
      </c>
      <c r="C469" s="6"/>
      <c r="D469" s="6">
        <v>0.11</v>
      </c>
      <c r="E469" s="10"/>
      <c r="K469" s="11"/>
      <c r="L469" s="5" t="s">
        <v>10</v>
      </c>
      <c r="M469" s="6">
        <f>'Costs &amp; Constraints (Back-end)'!AJ469</f>
        <v>0.11</v>
      </c>
      <c r="N469" s="6">
        <f>'Costs &amp; Constraints (Back-end)'!AK469</f>
        <v>0</v>
      </c>
      <c r="O469" s="10">
        <f>'Costs &amp; Constraints (Back-end)'!AL469</f>
        <v>0</v>
      </c>
    </row>
    <row r="470" spans="1:15">
      <c r="A470" s="9">
        <v>137</v>
      </c>
      <c r="B470" s="5" t="s">
        <v>9</v>
      </c>
      <c r="C470" s="6"/>
      <c r="D470" s="6">
        <v>38.814999999999991</v>
      </c>
      <c r="E470" s="10"/>
      <c r="K470" s="9">
        <v>137</v>
      </c>
      <c r="L470" s="5" t="s">
        <v>9</v>
      </c>
      <c r="M470" s="6">
        <f>'Costs &amp; Constraints (Back-end)'!AJ470</f>
        <v>38.814999999999991</v>
      </c>
      <c r="N470" s="6">
        <f>'Costs &amp; Constraints (Back-end)'!AK470</f>
        <v>0</v>
      </c>
      <c r="O470" s="10">
        <f>'Costs &amp; Constraints (Back-end)'!AL470</f>
        <v>0</v>
      </c>
    </row>
    <row r="471" spans="1:15">
      <c r="A471" s="9">
        <v>138</v>
      </c>
      <c r="B471" s="5" t="s">
        <v>3</v>
      </c>
      <c r="C471" s="6">
        <v>8.3967999999999987E-2</v>
      </c>
      <c r="D471" s="6"/>
      <c r="E471" s="10">
        <v>8.6329000000000011</v>
      </c>
      <c r="K471" s="9">
        <v>138</v>
      </c>
      <c r="L471" s="5" t="s">
        <v>3</v>
      </c>
      <c r="M471" s="6">
        <f>'Costs &amp; Constraints (Back-end)'!AJ471</f>
        <v>8.7168680000000016</v>
      </c>
      <c r="N471" s="6">
        <f>'Costs &amp; Constraints (Back-end)'!AK471</f>
        <v>0</v>
      </c>
      <c r="O471" s="10">
        <f>'Costs &amp; Constraints (Back-end)'!AL471</f>
        <v>0</v>
      </c>
    </row>
    <row r="472" spans="1:15">
      <c r="A472" s="11"/>
      <c r="B472" s="5" t="s">
        <v>5</v>
      </c>
      <c r="C472" s="6">
        <v>0.12705899999999998</v>
      </c>
      <c r="D472" s="6"/>
      <c r="E472" s="10">
        <v>17.100000000000001</v>
      </c>
      <c r="K472" s="11"/>
      <c r="L472" s="5" t="s">
        <v>5</v>
      </c>
      <c r="M472" s="6">
        <f>'Costs &amp; Constraints (Back-end)'!AJ472</f>
        <v>17.227059000000001</v>
      </c>
      <c r="N472" s="6">
        <f>'Costs &amp; Constraints (Back-end)'!AK472</f>
        <v>0</v>
      </c>
      <c r="O472" s="10">
        <f>'Costs &amp; Constraints (Back-end)'!AL472</f>
        <v>0</v>
      </c>
    </row>
    <row r="473" spans="1:15">
      <c r="A473" s="11"/>
      <c r="B473" s="5" t="s">
        <v>7</v>
      </c>
      <c r="C473" s="6">
        <v>0.53455799999999998</v>
      </c>
      <c r="D473" s="6"/>
      <c r="E473" s="10">
        <v>9.8399999999999981</v>
      </c>
      <c r="K473" s="11"/>
      <c r="L473" s="5" t="s">
        <v>7</v>
      </c>
      <c r="M473" s="6">
        <f>'Costs &amp; Constraints (Back-end)'!AJ473</f>
        <v>10.374557999999999</v>
      </c>
      <c r="N473" s="6">
        <f>'Costs &amp; Constraints (Back-end)'!AK473</f>
        <v>0</v>
      </c>
      <c r="O473" s="10">
        <f>'Costs &amp; Constraints (Back-end)'!AL473</f>
        <v>0</v>
      </c>
    </row>
    <row r="474" spans="1:15">
      <c r="A474" s="11"/>
      <c r="B474" s="5" t="s">
        <v>9</v>
      </c>
      <c r="C474" s="6">
        <v>2.1371759999999997</v>
      </c>
      <c r="D474" s="6"/>
      <c r="E474" s="10">
        <v>0.87119999999999997</v>
      </c>
      <c r="K474" s="11"/>
      <c r="L474" s="5" t="s">
        <v>9</v>
      </c>
      <c r="M474" s="6">
        <f>'Costs &amp; Constraints (Back-end)'!AJ474</f>
        <v>3.0083759999999997</v>
      </c>
      <c r="N474" s="6">
        <f>'Costs &amp; Constraints (Back-end)'!AK474</f>
        <v>0</v>
      </c>
      <c r="O474" s="10">
        <f>'Costs &amp; Constraints (Back-end)'!AL474</f>
        <v>0</v>
      </c>
    </row>
    <row r="475" spans="1:15">
      <c r="A475" s="11"/>
      <c r="B475" s="5" t="s">
        <v>12</v>
      </c>
      <c r="C475" s="6">
        <v>2.584584</v>
      </c>
      <c r="D475" s="6"/>
      <c r="E475" s="10">
        <v>58.611600000000003</v>
      </c>
      <c r="K475" s="11"/>
      <c r="L475" s="5" t="s">
        <v>12</v>
      </c>
      <c r="M475" s="6">
        <f>'Costs &amp; Constraints (Back-end)'!AJ475</f>
        <v>61.196184000000002</v>
      </c>
      <c r="N475" s="6">
        <f>'Costs &amp; Constraints (Back-end)'!AK475</f>
        <v>0</v>
      </c>
      <c r="O475" s="10">
        <f>'Costs &amp; Constraints (Back-end)'!AL475</f>
        <v>0</v>
      </c>
    </row>
    <row r="476" spans="1:15">
      <c r="A476" s="11"/>
      <c r="B476" s="5" t="s">
        <v>13</v>
      </c>
      <c r="C476" s="6">
        <v>1.4440199999999996</v>
      </c>
      <c r="D476" s="6"/>
      <c r="E476" s="10">
        <v>124.35724</v>
      </c>
      <c r="K476" s="11"/>
      <c r="L476" s="5" t="s">
        <v>13</v>
      </c>
      <c r="M476" s="6">
        <f>'Costs &amp; Constraints (Back-end)'!AJ476</f>
        <v>125.80126</v>
      </c>
      <c r="N476" s="6">
        <f>'Costs &amp; Constraints (Back-end)'!AK476</f>
        <v>0</v>
      </c>
      <c r="O476" s="10">
        <f>'Costs &amp; Constraints (Back-end)'!AL476</f>
        <v>0</v>
      </c>
    </row>
    <row r="477" spans="1:15">
      <c r="A477" s="11"/>
      <c r="B477" s="5" t="s">
        <v>15</v>
      </c>
      <c r="C477" s="6">
        <v>5.8326659999999997</v>
      </c>
      <c r="D477" s="6"/>
      <c r="E477" s="10"/>
      <c r="K477" s="11"/>
      <c r="L477" s="5" t="s">
        <v>15</v>
      </c>
      <c r="M477" s="6">
        <f>'Costs &amp; Constraints (Back-end)'!AJ477</f>
        <v>5.8326659999999997</v>
      </c>
      <c r="N477" s="6">
        <f>'Costs &amp; Constraints (Back-end)'!AK477</f>
        <v>0</v>
      </c>
      <c r="O477" s="10">
        <f>'Costs &amp; Constraints (Back-end)'!AL477</f>
        <v>0</v>
      </c>
    </row>
    <row r="478" spans="1:15">
      <c r="A478" s="11"/>
      <c r="B478" s="5" t="s">
        <v>2</v>
      </c>
      <c r="C478" s="6">
        <v>1.5920300000000001</v>
      </c>
      <c r="D478" s="6"/>
      <c r="E478" s="10">
        <v>98.918819999999982</v>
      </c>
      <c r="K478" s="11"/>
      <c r="L478" s="5" t="s">
        <v>2</v>
      </c>
      <c r="M478" s="6">
        <f>'Costs &amp; Constraints (Back-end)'!AJ478</f>
        <v>100.51084999999998</v>
      </c>
      <c r="N478" s="6">
        <f>'Costs &amp; Constraints (Back-end)'!AK478</f>
        <v>0</v>
      </c>
      <c r="O478" s="10">
        <f>'Costs &amp; Constraints (Back-end)'!AL478</f>
        <v>0</v>
      </c>
    </row>
    <row r="479" spans="1:15">
      <c r="A479" s="11"/>
      <c r="B479" s="5" t="s">
        <v>4</v>
      </c>
      <c r="C479" s="6">
        <v>1.9847757725234403</v>
      </c>
      <c r="D479" s="6"/>
      <c r="E479" s="10">
        <v>94.453320000000019</v>
      </c>
      <c r="K479" s="11"/>
      <c r="L479" s="5" t="s">
        <v>4</v>
      </c>
      <c r="M479" s="6">
        <f>'Costs &amp; Constraints (Back-end)'!AJ479</f>
        <v>96.438095772523454</v>
      </c>
      <c r="N479" s="6">
        <f>'Costs &amp; Constraints (Back-end)'!AK479</f>
        <v>0</v>
      </c>
      <c r="O479" s="10">
        <f>'Costs &amp; Constraints (Back-end)'!AL479</f>
        <v>0</v>
      </c>
    </row>
    <row r="480" spans="1:15">
      <c r="A480" s="11"/>
      <c r="B480" s="5" t="s">
        <v>6</v>
      </c>
      <c r="C480" s="6">
        <v>0.94474250000000004</v>
      </c>
      <c r="D480" s="6"/>
      <c r="E480" s="10">
        <v>92.135250000000013</v>
      </c>
      <c r="K480" s="11"/>
      <c r="L480" s="5" t="s">
        <v>6</v>
      </c>
      <c r="M480" s="6">
        <f>'Costs &amp; Constraints (Back-end)'!AJ480</f>
        <v>93.079992500000017</v>
      </c>
      <c r="N480" s="6">
        <f>'Costs &amp; Constraints (Back-end)'!AK480</f>
        <v>0</v>
      </c>
      <c r="O480" s="10">
        <f>'Costs &amp; Constraints (Back-end)'!AL480</f>
        <v>0</v>
      </c>
    </row>
    <row r="481" spans="1:15">
      <c r="A481" s="11"/>
      <c r="B481" s="5" t="s">
        <v>8</v>
      </c>
      <c r="C481" s="6">
        <v>2.2658649999999998</v>
      </c>
      <c r="D481" s="6"/>
      <c r="E481" s="10">
        <v>58.275999999999989</v>
      </c>
      <c r="K481" s="11"/>
      <c r="L481" s="5" t="s">
        <v>8</v>
      </c>
      <c r="M481" s="6">
        <f>'Costs &amp; Constraints (Back-end)'!AJ481</f>
        <v>60.541864999999987</v>
      </c>
      <c r="N481" s="6">
        <f>'Costs &amp; Constraints (Back-end)'!AK481</f>
        <v>0</v>
      </c>
      <c r="O481" s="10">
        <f>'Costs &amp; Constraints (Back-end)'!AL481</f>
        <v>0</v>
      </c>
    </row>
    <row r="482" spans="1:15">
      <c r="A482" s="11"/>
      <c r="B482" s="5" t="s">
        <v>10</v>
      </c>
      <c r="C482" s="6">
        <v>1.4616089999999997</v>
      </c>
      <c r="D482" s="6"/>
      <c r="E482" s="10"/>
      <c r="K482" s="11"/>
      <c r="L482" s="5" t="s">
        <v>10</v>
      </c>
      <c r="M482" s="6">
        <f>'Costs &amp; Constraints (Back-end)'!AJ482</f>
        <v>1.4616089999999997</v>
      </c>
      <c r="N482" s="6">
        <f>'Costs &amp; Constraints (Back-end)'!AK482</f>
        <v>0</v>
      </c>
      <c r="O482" s="10">
        <f>'Costs &amp; Constraints (Back-end)'!AL482</f>
        <v>0</v>
      </c>
    </row>
    <row r="483" spans="1:15" ht="15.75" thickBot="1">
      <c r="A483" s="12"/>
      <c r="B483" s="13" t="s">
        <v>11</v>
      </c>
      <c r="C483" s="14">
        <v>3.1323999999999991E-2</v>
      </c>
      <c r="D483" s="14"/>
      <c r="E483" s="15"/>
      <c r="K483" s="12"/>
      <c r="L483" s="13" t="s">
        <v>11</v>
      </c>
      <c r="M483" s="6">
        <f>'Costs &amp; Constraints (Back-end)'!AJ483</f>
        <v>3.1323999999999991E-2</v>
      </c>
      <c r="N483" s="6">
        <f>'Costs &amp; Constraints (Back-end)'!AK483</f>
        <v>0</v>
      </c>
      <c r="O483" s="10">
        <f>'Costs &amp; Constraints (Back-end)'!AL483</f>
        <v>0</v>
      </c>
    </row>
    <row r="484" spans="1:15">
      <c r="A484" s="1" t="s">
        <v>31</v>
      </c>
      <c r="C484" s="23">
        <f>SUM(C4:C483)</f>
        <v>13240.861099701051</v>
      </c>
      <c r="D484" s="23">
        <f>SUM(D4:D483)</f>
        <v>13785.186502000006</v>
      </c>
      <c r="E484" s="23">
        <f>SUM(E4:E483)</f>
        <v>10838.658896999996</v>
      </c>
      <c r="K484" s="1" t="s">
        <v>31</v>
      </c>
      <c r="M484" s="23">
        <f>SUM(M4:M483)</f>
        <v>16499.945850789783</v>
      </c>
      <c r="N484" s="23">
        <f>SUM(N4:N483)</f>
        <v>10364.79072045803</v>
      </c>
      <c r="O484" s="23">
        <f>SUM(O4:O483)</f>
        <v>10999.969927453241</v>
      </c>
    </row>
  </sheetData>
  <mergeCells count="6">
    <mergeCell ref="G10:H10"/>
    <mergeCell ref="C2:E2"/>
    <mergeCell ref="A1:E1"/>
    <mergeCell ref="K1:O1"/>
    <mergeCell ref="M2:O2"/>
    <mergeCell ref="G7:H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484"/>
  <sheetViews>
    <sheetView tabSelected="1" topLeftCell="F1" workbookViewId="0">
      <selection activeCell="K15" sqref="K15"/>
    </sheetView>
  </sheetViews>
  <sheetFormatPr defaultRowHeight="15"/>
  <cols>
    <col min="1" max="1" width="16" customWidth="1"/>
    <col min="2" max="2" width="12.7109375" bestFit="1" customWidth="1"/>
    <col min="3" max="3" width="16.28515625" customWidth="1"/>
    <col min="4" max="4" width="15.42578125" bestFit="1" customWidth="1"/>
    <col min="5" max="5" width="17.5703125" bestFit="1" customWidth="1"/>
    <col min="6" max="6" width="12" bestFit="1" customWidth="1"/>
    <col min="7" max="7" width="14.42578125" customWidth="1"/>
    <col min="9" max="9" width="14" customWidth="1"/>
    <col min="11" max="11" width="34.7109375" bestFit="1" customWidth="1"/>
    <col min="12" max="12" width="11.7109375" bestFit="1" customWidth="1"/>
    <col min="14" max="14" width="18.28515625" customWidth="1"/>
    <col min="15" max="15" width="16.140625" customWidth="1"/>
    <col min="16" max="16" width="20.28515625" customWidth="1"/>
    <col min="17" max="17" width="19.42578125" customWidth="1"/>
    <col min="18" max="18" width="20.85546875" customWidth="1"/>
    <col min="19" max="19" width="12.42578125" customWidth="1"/>
    <col min="20" max="20" width="20.85546875" customWidth="1"/>
    <col min="22" max="22" width="13.7109375" customWidth="1"/>
    <col min="24" max="24" width="21.28515625" customWidth="1"/>
    <col min="26" max="26" width="15" customWidth="1"/>
    <col min="27" max="27" width="16.5703125" customWidth="1"/>
    <col min="29" max="29" width="24.140625" bestFit="1" customWidth="1"/>
    <col min="30" max="30" width="10.28515625" customWidth="1"/>
    <col min="31" max="31" width="11.7109375" customWidth="1"/>
    <col min="34" max="35" width="12.7109375" bestFit="1" customWidth="1"/>
    <col min="39" max="39" width="12.7109375" bestFit="1" customWidth="1"/>
    <col min="40" max="40" width="12.28515625" customWidth="1"/>
    <col min="52" max="52" width="23.42578125" customWidth="1"/>
  </cols>
  <sheetData>
    <row r="1" spans="1:75" ht="15.75" thickBot="1">
      <c r="A1" s="137" t="s">
        <v>93</v>
      </c>
      <c r="B1" s="138"/>
      <c r="C1" s="138"/>
      <c r="D1" s="138"/>
      <c r="E1" s="138"/>
      <c r="F1" s="138"/>
      <c r="G1" s="138"/>
      <c r="H1" s="138"/>
      <c r="I1" s="139"/>
      <c r="J1" s="83"/>
      <c r="K1" s="83"/>
      <c r="N1" s="137" t="s">
        <v>92</v>
      </c>
      <c r="O1" s="138"/>
      <c r="P1" s="138"/>
      <c r="Q1" s="138"/>
      <c r="R1" s="138"/>
      <c r="S1" s="138"/>
      <c r="T1" s="138"/>
      <c r="U1" s="138"/>
      <c r="V1" s="139"/>
      <c r="AH1" s="137" t="s">
        <v>83</v>
      </c>
      <c r="AI1" s="138"/>
      <c r="AJ1" s="138"/>
      <c r="AK1" s="138"/>
      <c r="AL1" s="139"/>
      <c r="AR1" s="25"/>
      <c r="AS1" s="25" t="s">
        <v>18</v>
      </c>
      <c r="AT1" s="25"/>
      <c r="AU1" s="25"/>
      <c r="AV1" s="25"/>
      <c r="AW1" s="25"/>
      <c r="AX1" s="25"/>
      <c r="AZ1" s="24" t="s">
        <v>52</v>
      </c>
      <c r="BA1" s="25"/>
      <c r="BB1" s="26"/>
      <c r="BC1" s="26"/>
      <c r="BI1" s="146" t="s">
        <v>109</v>
      </c>
      <c r="BJ1" s="146"/>
      <c r="BK1" s="146"/>
      <c r="BL1" s="146"/>
      <c r="BO1" s="24" t="s">
        <v>61</v>
      </c>
      <c r="BP1" s="25"/>
      <c r="BQ1" s="26"/>
      <c r="BR1" s="26"/>
    </row>
    <row r="2" spans="1:75" s="81" customFormat="1" ht="45.75" thickBot="1">
      <c r="A2" s="100" t="s">
        <v>0</v>
      </c>
      <c r="B2" s="82" t="s">
        <v>26</v>
      </c>
      <c r="C2" s="82" t="s">
        <v>85</v>
      </c>
      <c r="D2" s="82" t="s">
        <v>86</v>
      </c>
      <c r="E2" s="82" t="s">
        <v>87</v>
      </c>
      <c r="F2" s="82" t="s">
        <v>88</v>
      </c>
      <c r="G2" s="82" t="s">
        <v>89</v>
      </c>
      <c r="H2" s="92" t="s">
        <v>90</v>
      </c>
      <c r="I2" s="93" t="s">
        <v>91</v>
      </c>
      <c r="N2" s="100" t="s">
        <v>0</v>
      </c>
      <c r="O2" s="82" t="s">
        <v>26</v>
      </c>
      <c r="P2" s="82" t="s">
        <v>85</v>
      </c>
      <c r="Q2" s="82" t="s">
        <v>86</v>
      </c>
      <c r="R2" s="82" t="s">
        <v>87</v>
      </c>
      <c r="S2" s="82" t="s">
        <v>88</v>
      </c>
      <c r="T2" s="82" t="s">
        <v>89</v>
      </c>
      <c r="U2" s="92" t="s">
        <v>90</v>
      </c>
      <c r="V2" s="93" t="s">
        <v>91</v>
      </c>
      <c r="X2" s="103" t="s">
        <v>95</v>
      </c>
      <c r="Z2" s="100" t="s">
        <v>97</v>
      </c>
      <c r="AA2" s="123" t="s">
        <v>96</v>
      </c>
      <c r="AH2"/>
      <c r="AI2"/>
      <c r="AJ2" s="134" t="s">
        <v>27</v>
      </c>
      <c r="AK2" s="134"/>
      <c r="AL2" s="134"/>
      <c r="AR2"/>
      <c r="AS2"/>
      <c r="AT2"/>
      <c r="AU2"/>
      <c r="AV2"/>
      <c r="AW2"/>
      <c r="AX2"/>
      <c r="AZ2" s="3" t="s">
        <v>42</v>
      </c>
      <c r="BA2" s="78" t="s">
        <v>44</v>
      </c>
      <c r="BB2" s="78" t="s">
        <v>45</v>
      </c>
      <c r="BC2" s="78" t="s">
        <v>46</v>
      </c>
      <c r="BD2"/>
      <c r="BI2" s="7" t="s">
        <v>32</v>
      </c>
      <c r="BJ2" s="76" t="s">
        <v>33</v>
      </c>
      <c r="BK2" s="76" t="s">
        <v>34</v>
      </c>
      <c r="BL2" s="77" t="s">
        <v>35</v>
      </c>
      <c r="BO2" s="5"/>
      <c r="BP2" s="75" t="s">
        <v>28</v>
      </c>
      <c r="BQ2" s="75" t="s">
        <v>29</v>
      </c>
      <c r="BR2" s="75" t="s">
        <v>30</v>
      </c>
      <c r="BS2"/>
      <c r="BT2" s="1" t="s">
        <v>56</v>
      </c>
      <c r="BU2" s="1" t="s">
        <v>57</v>
      </c>
      <c r="BV2" s="1"/>
      <c r="BW2" s="1"/>
    </row>
    <row r="3" spans="1:75" ht="45.75" customHeight="1" thickBot="1">
      <c r="A3" s="84">
        <v>101</v>
      </c>
      <c r="B3" s="5" t="s">
        <v>1</v>
      </c>
      <c r="C3" s="94">
        <f>((VLOOKUP(B3,'Input Angle Price'!$B$4:$E$22,2)*'Optimized Production Plan'!C4)+(VLOOKUP(B3,'Input Angle Price'!$B$4:$E$22,3)*'Optimized Production Plan'!D4)+(VLOOKUP(B3,'Input Angle Price'!$B$4:$E$22,4)*'Optimized Production Plan'!E4))*(104.5/100)</f>
        <v>412.30148960000002</v>
      </c>
      <c r="D3" s="94">
        <f>SUMPRODUCT('Conversion Cost'!$B$3:$D$3,'Optimized Production Plan'!C4:E4)</f>
        <v>76.614512000000019</v>
      </c>
      <c r="E3" s="94">
        <f>(4.1/100)*('Conversion Cost'!$B$8)*SUM('Optimized Production Plan'!C4:E4)</f>
        <v>53.600526720000005</v>
      </c>
      <c r="F3" s="94">
        <f>SUMPRODUCT('Conversion Cost'!$B$4:$D$4,'Optimized Production Plan'!C4:E4)</f>
        <v>6.4708800000000011</v>
      </c>
      <c r="G3" s="94">
        <f>(VLOOKUP(A3,'Outbound Logistic Price'!$A$3:$D$41,2)*'Optimized Production Plan'!C4)+(VLOOKUP(A3,'Outbound Logistic Price'!$A$3:$D$41,3)*'Optimized Production Plan'!D4)+(VLOOKUP(A3,'Outbound Logistic Price'!$A$3:$D$41,4)*'Optimized Production Plan'!E4)</f>
        <v>33.203040000000009</v>
      </c>
      <c r="H3" s="94">
        <f>IF(VLOOKUP(A3,CSTVAT!$A$2:$D$40,2)="NA",0,IF(VLOOKUP(A3,CSTVAT!$A$2:$D$40,2)="CST",0.02*((VLOOKUP(B3,'Input Angle Price'!$B$4:$E$22,2)*'Optimized Production Plan'!C4*(1.045))+ ('Conversion Cost'!$B$3*'Optimized Production Plan'!C4)+ ((4.1/100)*('Conversion Cost'!$B$8)*'Optimized Production Plan'!C4)+ ('Optimized Production Plan'!C4*'Conversion Cost'!$B$4)),IF(VLOOKUP(A3,CSTVAT!$A$2:$D$40,2)="VAT",0.05*((VLOOKUP(B3,'Input Angle Price'!$B$4:$E$22,2)*'Optimized Production Plan'!C4*(1.045))+ ('Conversion Cost'!$B$3*'Optimized Production Plan'!C4)+ ((4.1/100)*('Conversion Cost'!$B$8)*'Optimized Production Plan'!C4)+ ('Optimized Production Plan'!C4*'Conversion Cost'!$B$4)),0)))+ IF(VLOOKUP(A3,CSTVAT!$A$2:$D$40,3)="NA",0,IF(VLOOKUP(A3,CSTVAT!$A$2:$D$40,3)="CST",0.02*((VLOOKUP(B3,'Input Angle Price'!$B$4:$E$22,3)*'Optimized Production Plan'!D4*(1.045))+ ('Conversion Cost'!$C$3*'Optimized Production Plan'!D4)+ ((4.1/100)*('Conversion Cost'!$B$8)*'Optimized Production Plan'!D4)+ ('Optimized Production Plan'!D4*'Conversion Cost'!$C$4)),IF(VLOOKUP(A3,CSTVAT!$A$2:$D$40,3)="VAT",0.05*((VLOOKUP(B3,'Input Angle Price'!$B$4:$E$22,3)*'Optimized Production Plan'!D4*(1.045))+ ('Conversion Cost'!$C$3*'Optimized Production Plan'!D4)+ ((4.1/100)*('Conversion Cost'!$B$8)*'Optimized Production Plan'!D4)+ ('Optimized Production Plan'!D4*'Conversion Cost'!$C$4)),0)))+ IF(VLOOKUP(A3,CSTVAT!$A$2:$D$40,4)="NA",0,IF(VLOOKUP(A3,CSTVAT!$A$2:$D$40,4)="CST",0.02*((VLOOKUP(B3,'Input Angle Price'!$B$4:$E$22,4)*'Optimized Production Plan'!E4*(1.045))+ ('Conversion Cost'!$D$3*'Optimized Production Plan'!E4)+ ((4.1/100)*('Conversion Cost'!$B$8)*'Optimized Production Plan'!E4)+ ('Optimized Production Plan'!E4*'Conversion Cost'!$D$4)),IF(VLOOKUP(A3,CSTVAT!$A$2:$D$40,4)="VAT",0.05*((VLOOKUP(B3,'Input Angle Price'!$B$4:$E$22,4)*'Optimized Production Plan'!E4*(1.045))+ ('Conversion Cost'!$D$3*'Optimized Production Plan'!E4)+ ((4.1/100)*('Conversion Cost'!$B$8)*'Optimized Production Plan'!E4)+ ('Optimized Production Plan'!E4*'Conversion Cost'!$D$4)),0)))</f>
        <v>0</v>
      </c>
      <c r="I3" s="95">
        <f>(0.045*0.5)*(C3/1.045)</f>
        <v>8.877304800000001</v>
      </c>
      <c r="N3" s="84">
        <v>101</v>
      </c>
      <c r="O3" s="5" t="s">
        <v>1</v>
      </c>
      <c r="P3" s="94">
        <f>((VLOOKUP(O3,'Input Angle Price'!$B$4:$E$22,2)*'Optimized Production Plan'!M4)+(VLOOKUP(O3,'Input Angle Price'!$B$4:$E$22,3)*'Optimized Production Plan'!N4)+(VLOOKUP(O3,'Input Angle Price'!$B$4:$E$22,4)*'Optimized Production Plan'!O4))*(104.5/100)</f>
        <v>391.97832960000005</v>
      </c>
      <c r="Q3" s="94">
        <f>SUMPRODUCT('Conversion Cost'!$B$3:$D$3,'Optimized Production Plan'!M4:O4)</f>
        <v>63.14235200000001</v>
      </c>
      <c r="R3" s="94">
        <f>(4.1/100)*('Conversion Cost'!$B$8)*SUM('Optimized Production Plan'!M4:O4)</f>
        <v>53.600526720000005</v>
      </c>
      <c r="S3" s="94">
        <f>SUMPRODUCT('Conversion Cost'!$B$4:$D$4,'Optimized Production Plan'!M4:O4)</f>
        <v>4.3139200000000004</v>
      </c>
      <c r="T3" s="94">
        <f>(VLOOKUP(N3,'Outbound Logistic Price'!$A$3:$D$41,2)*'Optimized Production Plan'!M4)+(VLOOKUP(N3,'Outbound Logistic Price'!$A$3:$D$41,3)*'Optimized Production Plan'!N4)+(VLOOKUP(N3,'Outbound Logistic Price'!$A$3:$D$41,4)*'Optimized Production Plan'!O4)</f>
        <v>21.251360000000002</v>
      </c>
      <c r="U3" s="94">
        <f>IF(VLOOKUP(N3,CSTVAT!$A$2:$D$40,2)="NA",0,IF(VLOOKUP(N3,CSTVAT!$A$2:$D$40,2)="CST",0.02*((VLOOKUP(O3,'Input Angle Price'!$B$4:$E$22,2)*'Optimized Production Plan'!M4*(1.045))+ ('Conversion Cost'!$B$3*'Optimized Production Plan'!M4)+ ((4.1/100)*('Conversion Cost'!$B$8)*'Optimized Production Plan'!M4)+ ('Optimized Production Plan'!M4*'Conversion Cost'!$B$4)),IF(VLOOKUP(N3,CSTVAT!$A$2:$D$40,2)="VAT",0.05*((VLOOKUP(O3,'Input Angle Price'!$B$4:$E$22,2)*'Optimized Production Plan'!M4*(1.045))+ ('Conversion Cost'!$B$3*'Optimized Production Plan'!M4)+ ((4.1/100)*('Conversion Cost'!$B$8)*'Optimized Production Plan'!M4)+ ('Optimized Production Plan'!M4*'Conversion Cost'!$B$4)),0)))+ IF(VLOOKUP(N3,CSTVAT!$A$2:$D$40,3)="NA",0,IF(VLOOKUP(N3,CSTVAT!$A$2:$D$40,3)="CST",0.02*((VLOOKUP(O3,'Input Angle Price'!$B$4:$E$22,3)*'Optimized Production Plan'!N4*(1.045))+ ('Conversion Cost'!$C$3*'Optimized Production Plan'!N4)+ ((4.1/100)*('Conversion Cost'!$B$8)*'Optimized Production Plan'!N4)+ ('Optimized Production Plan'!N4*'Conversion Cost'!$C$4)),IF(VLOOKUP(N3,CSTVAT!$A$2:$D$40,3)="VAT",0.05*((VLOOKUP(O3,'Input Angle Price'!$B$4:$E$22,3)*'Optimized Production Plan'!N4*(1.045))+ ('Conversion Cost'!$C$3*'Optimized Production Plan'!N4)+ ((4.1/100)*('Conversion Cost'!$B$8)*'Optimized Production Plan'!N4)+ ('Optimized Production Plan'!N4*'Conversion Cost'!$C$4)),0)))+ IF(VLOOKUP(N3,CSTVAT!$A$2:$D$40,4)="NA",0,IF(VLOOKUP(N3,CSTVAT!$A$2:$D$40,4)="CST",0.02*((VLOOKUP(O3,'Input Angle Price'!$B$4:$E$22,4)*'Optimized Production Plan'!O4*(1.045))+ ('Conversion Cost'!$D$3*'Optimized Production Plan'!O4)+ ((4.1/100)*('Conversion Cost'!$B$8)*'Optimized Production Plan'!O4)+ ('Optimized Production Plan'!O4*'Conversion Cost'!$D$4)),IF(VLOOKUP(N3,CSTVAT!$A$2:$D$40,4)="VAT",0.05*((VLOOKUP(O3,'Input Angle Price'!$B$4:$E$22,4)*'Optimized Production Plan'!O4*(1.045))+ ('Conversion Cost'!$D$3*'Optimized Production Plan'!O4)+ ((4.1/100)*('Conversion Cost'!$B$8)*'Optimized Production Plan'!O4)+ ('Optimized Production Plan'!O4*'Conversion Cost'!$D$4)),0)))</f>
        <v>0</v>
      </c>
      <c r="V3" s="97">
        <f>(0.045*0.5)*(P3/1.045)</f>
        <v>8.4397248000000005</v>
      </c>
      <c r="X3" s="102">
        <f>IF('Optimized Production Plan'!M4&gt;0,1,0)+IF('Optimized Production Plan'!N4&gt;0,1,0)+IF('Optimized Production Plan'!O4&gt;0,1,0)</f>
        <v>1</v>
      </c>
      <c r="Z3" s="11">
        <v>101</v>
      </c>
      <c r="AA3" s="124">
        <f>IF(SUM('Optimized Production Plan'!M4:M16)&gt;0,1,0)+IF(SUM('Optimized Production Plan'!N4:N16)&gt;0,1,0)+IF(SUM('Optimized Production Plan'!O4:O16)&gt;0,1,0)</f>
        <v>2</v>
      </c>
      <c r="AD3" s="147" t="s">
        <v>42</v>
      </c>
      <c r="AE3" s="147"/>
      <c r="AF3" s="147"/>
      <c r="AH3" s="7" t="s">
        <v>0</v>
      </c>
      <c r="AI3" s="8" t="s">
        <v>26</v>
      </c>
      <c r="AJ3" s="21" t="s">
        <v>28</v>
      </c>
      <c r="AK3" s="21" t="s">
        <v>29</v>
      </c>
      <c r="AL3" s="112" t="s">
        <v>30</v>
      </c>
      <c r="AM3" s="115" t="s">
        <v>101</v>
      </c>
      <c r="AN3" s="116" t="s">
        <v>102</v>
      </c>
      <c r="AS3" s="1" t="s">
        <v>24</v>
      </c>
      <c r="AV3" s="1" t="s">
        <v>25</v>
      </c>
      <c r="AZ3" s="61" t="s">
        <v>43</v>
      </c>
      <c r="BA3" s="28">
        <v>17.856999999999999</v>
      </c>
      <c r="BB3" s="28">
        <v>21.667000000000002</v>
      </c>
      <c r="BC3" s="28">
        <v>17.48</v>
      </c>
      <c r="BI3" s="9">
        <v>101</v>
      </c>
      <c r="BJ3" s="65">
        <v>6.01</v>
      </c>
      <c r="BK3" s="65">
        <v>9.39</v>
      </c>
      <c r="BL3" s="68">
        <v>5.13</v>
      </c>
      <c r="BO3" s="3">
        <v>101</v>
      </c>
      <c r="BP3" s="5" t="s">
        <v>36</v>
      </c>
      <c r="BQ3" s="5" t="s">
        <v>36</v>
      </c>
      <c r="BR3" s="5" t="s">
        <v>36</v>
      </c>
      <c r="BT3" s="1" t="s">
        <v>55</v>
      </c>
      <c r="BU3" s="1" t="s">
        <v>58</v>
      </c>
      <c r="BV3" s="1"/>
      <c r="BW3" s="1"/>
    </row>
    <row r="4" spans="1:75">
      <c r="A4" s="9">
        <v>101</v>
      </c>
      <c r="B4" s="5" t="s">
        <v>3</v>
      </c>
      <c r="C4" s="94">
        <f>((VLOOKUP(B4,'Input Angle Price'!$B$4:$E$22,2)*'Optimized Production Plan'!C5)+(VLOOKUP(B4,'Input Angle Price'!$B$4:$E$22,3)*'Optimized Production Plan'!D5)+(VLOOKUP(B4,'Input Angle Price'!$B$4:$E$22,4)*'Optimized Production Plan'!E5))*(104.5/100)</f>
        <v>469.52920080000001</v>
      </c>
      <c r="D4" s="94">
        <f>SUMPRODUCT('Conversion Cost'!$B$3:$D$3,'Optimized Production Plan'!C5:E5)</f>
        <v>86.581332000000018</v>
      </c>
      <c r="E4" s="94">
        <f>(4.1/100)*('Conversion Cost'!$B$8)*SUM('Optimized Production Plan'!C5:E5)</f>
        <v>60.573445920000005</v>
      </c>
      <c r="F4" s="94">
        <f>SUMPRODUCT('Conversion Cost'!$B$4:$D$4,'Optimized Production Plan'!C5:E5)</f>
        <v>7.3126800000000012</v>
      </c>
      <c r="G4" s="94">
        <f>(VLOOKUP(A4,'Outbound Logistic Price'!$A$3:$D$41,2)*'Optimized Production Plan'!C5)+(VLOOKUP(A4,'Outbound Logistic Price'!$A$3:$D$41,3)*'Optimized Production Plan'!D5)+(VLOOKUP(A4,'Outbound Logistic Price'!$A$3:$D$41,4)*'Optimized Production Plan'!E5)</f>
        <v>37.522440000000003</v>
      </c>
      <c r="H4" s="94">
        <f>IF(VLOOKUP(A4,CSTVAT!$A$2:$D$40,2)="NA",0,IF(VLOOKUP(A4,CSTVAT!$A$2:$D$40,2)="CST",0.02*((VLOOKUP(B4,'Input Angle Price'!$B$4:$E$22,2)*'Optimized Production Plan'!C5*(1.045))+ ('Conversion Cost'!$B$3*'Optimized Production Plan'!C5)+ ((4.1/100)*('Conversion Cost'!$B$8)*'Optimized Production Plan'!C5)+ ('Optimized Production Plan'!C5*'Conversion Cost'!$B$4)),IF(VLOOKUP(A4,CSTVAT!$A$2:$D$40,2)="VAT",0.05*((VLOOKUP(B4,'Input Angle Price'!$B$4:$E$22,2)*'Optimized Production Plan'!C5*(1.045))+ ('Conversion Cost'!$B$3*'Optimized Production Plan'!C5)+ ((4.1/100)*('Conversion Cost'!$B$8)*'Optimized Production Plan'!C5)+ ('Optimized Production Plan'!C5*'Conversion Cost'!$B$4)),0)))+ IF(VLOOKUP(A4,CSTVAT!$A$2:$D$40,3)="NA",0,IF(VLOOKUP(A4,CSTVAT!$A$2:$D$40,3)="CST",0.02*((VLOOKUP(B4,'Input Angle Price'!$B$4:$E$22,3)*'Optimized Production Plan'!D5*(1.045))+ ('Conversion Cost'!$C$3*'Optimized Production Plan'!D5)+ ((4.1/100)*('Conversion Cost'!$B$8)*'Optimized Production Plan'!D5)+ ('Optimized Production Plan'!D5*'Conversion Cost'!$C$4)),IF(VLOOKUP(A4,CSTVAT!$A$2:$D$40,3)="VAT",0.05*((VLOOKUP(B4,'Input Angle Price'!$B$4:$E$22,3)*'Optimized Production Plan'!D5*(1.045))+ ('Conversion Cost'!$C$3*'Optimized Production Plan'!D5)+ ((4.1/100)*('Conversion Cost'!$B$8)*'Optimized Production Plan'!D5)+ ('Optimized Production Plan'!D5*'Conversion Cost'!$C$4)),0)))+ IF(VLOOKUP(A4,CSTVAT!$A$2:$D$40,4)="NA",0,IF(VLOOKUP(A4,CSTVAT!$A$2:$D$40,4)="CST",0.02*((VLOOKUP(B4,'Input Angle Price'!$B$4:$E$22,4)*'Optimized Production Plan'!E5*(1.045))+ ('Conversion Cost'!$D$3*'Optimized Production Plan'!E5)+ ((4.1/100)*('Conversion Cost'!$B$8)*'Optimized Production Plan'!E5)+ ('Optimized Production Plan'!E5*'Conversion Cost'!$D$4)),IF(VLOOKUP(A4,CSTVAT!$A$2:$D$40,4)="VAT",0.05*((VLOOKUP(B4,'Input Angle Price'!$B$4:$E$22,4)*'Optimized Production Plan'!E5*(1.045))+ ('Conversion Cost'!$D$3*'Optimized Production Plan'!E5)+ ((4.1/100)*('Conversion Cost'!$B$8)*'Optimized Production Plan'!E5)+ ('Optimized Production Plan'!E5*'Conversion Cost'!$D$4)),0)))</f>
        <v>0</v>
      </c>
      <c r="I4" s="95">
        <f t="shared" ref="I4:I67" si="0">(0.045*0.5)*(C4/1.045)</f>
        <v>10.109480400000001</v>
      </c>
      <c r="K4" s="144" t="s">
        <v>82</v>
      </c>
      <c r="L4" s="145"/>
      <c r="N4" s="9">
        <v>101</v>
      </c>
      <c r="O4" s="5" t="s">
        <v>3</v>
      </c>
      <c r="P4" s="94">
        <f>((VLOOKUP(O4,'Input Angle Price'!$B$4:$E$22,2)*'Optimized Production Plan'!M5)+(VLOOKUP(O4,'Input Angle Price'!$B$4:$E$22,3)*'Optimized Production Plan'!N5)+(VLOOKUP(O4,'Input Angle Price'!$B$4:$E$22,4)*'Optimized Production Plan'!O5))*(104.5/100)</f>
        <v>442.46988720000002</v>
      </c>
      <c r="Q4" s="94">
        <f>SUMPRODUCT('Conversion Cost'!$B$3:$D$3,'Optimized Production Plan'!M5:O5)</f>
        <v>71.356572</v>
      </c>
      <c r="R4" s="94">
        <f>(4.1/100)*('Conversion Cost'!$B$8)*SUM('Optimized Production Plan'!M5:O5)</f>
        <v>60.573445920000005</v>
      </c>
      <c r="S4" s="94">
        <f>SUMPRODUCT('Conversion Cost'!$B$4:$D$4,'Optimized Production Plan'!M5:O5)</f>
        <v>4.8751200000000008</v>
      </c>
      <c r="T4" s="94">
        <f>(VLOOKUP(N4,'Outbound Logistic Price'!$A$3:$D$41,2)*'Optimized Production Plan'!M5)+(VLOOKUP(N4,'Outbound Logistic Price'!$A$3:$D$41,3)*'Optimized Production Plan'!N5)+(VLOOKUP(N4,'Outbound Logistic Price'!$A$3:$D$41,4)*'Optimized Production Plan'!O5)</f>
        <v>24.015960000000003</v>
      </c>
      <c r="U4" s="94">
        <f>IF(VLOOKUP(N4,CSTVAT!$A$2:$D$40,2)="NA",0,IF(VLOOKUP(N4,CSTVAT!$A$2:$D$40,2)="CST",0.02*((VLOOKUP(O4,'Input Angle Price'!$B$4:$E$22,2)*'Optimized Production Plan'!M5*(1.045))+ ('Conversion Cost'!$B$3*'Optimized Production Plan'!M5)+ ((4.1/100)*('Conversion Cost'!$B$8)*'Optimized Production Plan'!M5)+ ('Optimized Production Plan'!M5*'Conversion Cost'!$B$4)),IF(VLOOKUP(N4,CSTVAT!$A$2:$D$40,2)="VAT",0.05*((VLOOKUP(O4,'Input Angle Price'!$B$4:$E$22,2)*'Optimized Production Plan'!M5*(1.045))+ ('Conversion Cost'!$B$3*'Optimized Production Plan'!M5)+ ((4.1/100)*('Conversion Cost'!$B$8)*'Optimized Production Plan'!M5)+ ('Optimized Production Plan'!M5*'Conversion Cost'!$B$4)),0)))+ IF(VLOOKUP(N4,CSTVAT!$A$2:$D$40,3)="NA",0,IF(VLOOKUP(N4,CSTVAT!$A$2:$D$40,3)="CST",0.02*((VLOOKUP(O4,'Input Angle Price'!$B$4:$E$22,3)*'Optimized Production Plan'!N5*(1.045))+ ('Conversion Cost'!$C$3*'Optimized Production Plan'!N5)+ ((4.1/100)*('Conversion Cost'!$B$8)*'Optimized Production Plan'!N5)+ ('Optimized Production Plan'!N5*'Conversion Cost'!$C$4)),IF(VLOOKUP(N4,CSTVAT!$A$2:$D$40,3)="VAT",0.05*((VLOOKUP(O4,'Input Angle Price'!$B$4:$E$22,3)*'Optimized Production Plan'!N5*(1.045))+ ('Conversion Cost'!$C$3*'Optimized Production Plan'!N5)+ ((4.1/100)*('Conversion Cost'!$B$8)*'Optimized Production Plan'!N5)+ ('Optimized Production Plan'!N5*'Conversion Cost'!$C$4)),0)))+ IF(VLOOKUP(N4,CSTVAT!$A$2:$D$40,4)="NA",0,IF(VLOOKUP(N4,CSTVAT!$A$2:$D$40,4)="CST",0.02*((VLOOKUP(O4,'Input Angle Price'!$B$4:$E$22,4)*'Optimized Production Plan'!O5*(1.045))+ ('Conversion Cost'!$D$3*'Optimized Production Plan'!O5)+ ((4.1/100)*('Conversion Cost'!$B$8)*'Optimized Production Plan'!O5)+ ('Optimized Production Plan'!O5*'Conversion Cost'!$D$4)),IF(VLOOKUP(N4,CSTVAT!$A$2:$D$40,4)="VAT",0.05*((VLOOKUP(O4,'Input Angle Price'!$B$4:$E$22,4)*'Optimized Production Plan'!O5*(1.045))+ ('Conversion Cost'!$D$3*'Optimized Production Plan'!O5)+ ((4.1/100)*('Conversion Cost'!$B$8)*'Optimized Production Plan'!O5)+ ('Optimized Production Plan'!O5*'Conversion Cost'!$D$4)),0)))</f>
        <v>0</v>
      </c>
      <c r="V4" s="95">
        <f t="shared" ref="V4:V67" si="1">(0.045*0.5)*(P4/1.045)</f>
        <v>9.5268636000000004</v>
      </c>
      <c r="X4" s="101">
        <f>IF('Optimized Production Plan'!M5&gt;0,1,0)+IF('Optimized Production Plan'!N5&gt;0,1,0)+IF('Optimized Production Plan'!O5&gt;0,1,0)</f>
        <v>1</v>
      </c>
      <c r="Z4" s="11">
        <v>102</v>
      </c>
      <c r="AA4" s="124">
        <f>IF(SUM('Optimized Production Plan'!M17:M29)&gt;0,1,0)+IF(SUM('Optimized Production Plan'!N17:N29)&gt;0,1,0)+IF(SUM('Optimized Production Plan'!O17:O29)&gt;0,1,0)</f>
        <v>1</v>
      </c>
      <c r="AC4" s="3" t="s">
        <v>50</v>
      </c>
      <c r="AD4" s="59" t="s">
        <v>28</v>
      </c>
      <c r="AE4" s="60" t="s">
        <v>29</v>
      </c>
      <c r="AF4" s="59" t="s">
        <v>30</v>
      </c>
      <c r="AH4" s="9">
        <v>101</v>
      </c>
      <c r="AI4" s="5" t="s">
        <v>1</v>
      </c>
      <c r="AJ4" s="6">
        <v>3.5360000000000005</v>
      </c>
      <c r="AK4" s="6">
        <v>0</v>
      </c>
      <c r="AL4" s="113">
        <v>0</v>
      </c>
      <c r="AM4" s="11">
        <v>3.5360000000000005</v>
      </c>
      <c r="AN4" s="68">
        <f>SUM(AJ4:AL4)</f>
        <v>3.5360000000000005</v>
      </c>
      <c r="AS4" s="7"/>
      <c r="AT4" s="76" t="s">
        <v>28</v>
      </c>
      <c r="AU4" s="76" t="s">
        <v>29</v>
      </c>
      <c r="AV4" s="77" t="s">
        <v>30</v>
      </c>
      <c r="AZ4" s="5" t="s">
        <v>22</v>
      </c>
      <c r="BA4" s="28">
        <v>1.22</v>
      </c>
      <c r="BB4" s="28">
        <v>1.83</v>
      </c>
      <c r="BC4" s="28">
        <v>1.22</v>
      </c>
      <c r="BI4" s="9">
        <v>102</v>
      </c>
      <c r="BJ4" s="65">
        <v>6.01</v>
      </c>
      <c r="BK4" s="65">
        <v>9.39</v>
      </c>
      <c r="BL4" s="68">
        <v>5.13</v>
      </c>
      <c r="BO4" s="3">
        <v>102</v>
      </c>
      <c r="BP4" s="5" t="s">
        <v>36</v>
      </c>
      <c r="BQ4" s="5" t="s">
        <v>36</v>
      </c>
      <c r="BR4" s="5" t="s">
        <v>36</v>
      </c>
      <c r="BT4" s="1" t="s">
        <v>59</v>
      </c>
      <c r="BU4" s="1" t="s">
        <v>60</v>
      </c>
      <c r="BV4" s="1"/>
      <c r="BW4" s="1"/>
    </row>
    <row r="5" spans="1:75" ht="15.75" thickBot="1">
      <c r="A5" s="9">
        <v>101</v>
      </c>
      <c r="B5" s="5" t="s">
        <v>5</v>
      </c>
      <c r="C5" s="94">
        <f>((VLOOKUP(B5,'Input Angle Price'!$B$4:$E$22,2)*'Optimized Production Plan'!C6)+(VLOOKUP(B5,'Input Angle Price'!$B$4:$E$22,3)*'Optimized Production Plan'!D6)+(VLOOKUP(B5,'Input Angle Price'!$B$4:$E$22,4)*'Optimized Production Plan'!E6))*(104.5/100)</f>
        <v>142.33602239999999</v>
      </c>
      <c r="D5" s="94">
        <f>SUMPRODUCT('Conversion Cost'!$B$3:$D$3,'Optimized Production Plan'!C6:E6)</f>
        <v>26.520408</v>
      </c>
      <c r="E5" s="94">
        <f>(4.1/100)*('Conversion Cost'!$B$8)*SUM('Optimized Production Plan'!C6:E6)</f>
        <v>18.554028479999999</v>
      </c>
      <c r="F5" s="94">
        <f>SUMPRODUCT('Conversion Cost'!$B$4:$D$4,'Optimized Production Plan'!C6:E6)</f>
        <v>2.2399200000000001</v>
      </c>
      <c r="G5" s="94">
        <f>(VLOOKUP(A5,'Outbound Logistic Price'!$A$3:$D$41,2)*'Optimized Production Plan'!C6)+(VLOOKUP(A5,'Outbound Logistic Price'!$A$3:$D$41,3)*'Optimized Production Plan'!D6)+(VLOOKUP(A5,'Outbound Logistic Price'!$A$3:$D$41,4)*'Optimized Production Plan'!E6)</f>
        <v>11.493360000000001</v>
      </c>
      <c r="H5" s="94">
        <f>IF(VLOOKUP(A5,CSTVAT!$A$2:$D$40,2)="NA",0,IF(VLOOKUP(A5,CSTVAT!$A$2:$D$40,2)="CST",0.02*((VLOOKUP(B5,'Input Angle Price'!$B$4:$E$22,2)*'Optimized Production Plan'!C6*(1.045))+ ('Conversion Cost'!$B$3*'Optimized Production Plan'!C6)+ ((4.1/100)*('Conversion Cost'!$B$8)*'Optimized Production Plan'!C6)+ ('Optimized Production Plan'!C6*'Conversion Cost'!$B$4)),IF(VLOOKUP(A5,CSTVAT!$A$2:$D$40,2)="VAT",0.05*((VLOOKUP(B5,'Input Angle Price'!$B$4:$E$22,2)*'Optimized Production Plan'!C6*(1.045))+ ('Conversion Cost'!$B$3*'Optimized Production Plan'!C6)+ ((4.1/100)*('Conversion Cost'!$B$8)*'Optimized Production Plan'!C6)+ ('Optimized Production Plan'!C6*'Conversion Cost'!$B$4)),0)))+ IF(VLOOKUP(A5,CSTVAT!$A$2:$D$40,3)="NA",0,IF(VLOOKUP(A5,CSTVAT!$A$2:$D$40,3)="CST",0.02*((VLOOKUP(B5,'Input Angle Price'!$B$4:$E$22,3)*'Optimized Production Plan'!D6*(1.045))+ ('Conversion Cost'!$C$3*'Optimized Production Plan'!D6)+ ((4.1/100)*('Conversion Cost'!$B$8)*'Optimized Production Plan'!D6)+ ('Optimized Production Plan'!D6*'Conversion Cost'!$C$4)),IF(VLOOKUP(A5,CSTVAT!$A$2:$D$40,3)="VAT",0.05*((VLOOKUP(B5,'Input Angle Price'!$B$4:$E$22,3)*'Optimized Production Plan'!D6*(1.045))+ ('Conversion Cost'!$C$3*'Optimized Production Plan'!D6)+ ((4.1/100)*('Conversion Cost'!$B$8)*'Optimized Production Plan'!D6)+ ('Optimized Production Plan'!D6*'Conversion Cost'!$C$4)),0)))+ IF(VLOOKUP(A5,CSTVAT!$A$2:$D$40,4)="NA",0,IF(VLOOKUP(A5,CSTVAT!$A$2:$D$40,4)="CST",0.02*((VLOOKUP(B5,'Input Angle Price'!$B$4:$E$22,4)*'Optimized Production Plan'!E6*(1.045))+ ('Conversion Cost'!$D$3*'Optimized Production Plan'!E6)+ ((4.1/100)*('Conversion Cost'!$B$8)*'Optimized Production Plan'!E6)+ ('Optimized Production Plan'!E6*'Conversion Cost'!$D$4)),IF(VLOOKUP(A5,CSTVAT!$A$2:$D$40,4)="VAT",0.05*((VLOOKUP(B5,'Input Angle Price'!$B$4:$E$22,4)*'Optimized Production Plan'!E6*(1.045))+ ('Conversion Cost'!$D$3*'Optimized Production Plan'!E6)+ ((4.1/100)*('Conversion Cost'!$B$8)*'Optimized Production Plan'!E6)+ ('Optimized Production Plan'!E6*'Conversion Cost'!$D$4)),0)))</f>
        <v>0</v>
      </c>
      <c r="I5" s="95">
        <f t="shared" si="0"/>
        <v>3.0646511999999997</v>
      </c>
      <c r="K5" s="86" t="s">
        <v>98</v>
      </c>
      <c r="L5" s="87">
        <f>SUM(C483:H483)-I483</f>
        <v>5874487.7831339566</v>
      </c>
      <c r="N5" s="9">
        <v>101</v>
      </c>
      <c r="O5" s="5" t="s">
        <v>5</v>
      </c>
      <c r="P5" s="94">
        <f>((VLOOKUP(O5,'Input Angle Price'!$B$4:$E$22,2)*'Optimized Production Plan'!M6)+(VLOOKUP(O5,'Input Angle Price'!$B$4:$E$22,3)*'Optimized Production Plan'!N6)+(VLOOKUP(O5,'Input Angle Price'!$B$4:$E$22,4)*'Optimized Production Plan'!O6))*(104.5/100)</f>
        <v>143.69184720000001</v>
      </c>
      <c r="Q5" s="94">
        <f>SUMPRODUCT('Conversion Cost'!$B$3:$D$3,'Optimized Production Plan'!M6:O6)</f>
        <v>21.395520000000001</v>
      </c>
      <c r="R5" s="94">
        <f>(4.1/100)*('Conversion Cost'!$B$8)*SUM('Optimized Production Plan'!M6:O6)</f>
        <v>18.554028479999999</v>
      </c>
      <c r="S5" s="94">
        <f>SUMPRODUCT('Conversion Cost'!$B$4:$D$4,'Optimized Production Plan'!M6:O6)</f>
        <v>1.4932799999999999</v>
      </c>
      <c r="T5" s="94">
        <f>(VLOOKUP(N5,'Outbound Logistic Price'!$A$3:$D$41,2)*'Optimized Production Plan'!M6)+(VLOOKUP(N5,'Outbound Logistic Price'!$A$3:$D$41,3)*'Optimized Production Plan'!N6)+(VLOOKUP(N5,'Outbound Logistic Price'!$A$3:$D$41,4)*'Optimized Production Plan'!O6)</f>
        <v>6.2791199999999998</v>
      </c>
      <c r="U5" s="94">
        <f>IF(VLOOKUP(N5,CSTVAT!$A$2:$D$40,2)="NA",0,IF(VLOOKUP(N5,CSTVAT!$A$2:$D$40,2)="CST",0.02*((VLOOKUP(O5,'Input Angle Price'!$B$4:$E$22,2)*'Optimized Production Plan'!M6*(1.045))+ ('Conversion Cost'!$B$3*'Optimized Production Plan'!M6)+ ((4.1/100)*('Conversion Cost'!$B$8)*'Optimized Production Plan'!M6)+ ('Optimized Production Plan'!M6*'Conversion Cost'!$B$4)),IF(VLOOKUP(N5,CSTVAT!$A$2:$D$40,2)="VAT",0.05*((VLOOKUP(O5,'Input Angle Price'!$B$4:$E$22,2)*'Optimized Production Plan'!M6*(1.045))+ ('Conversion Cost'!$B$3*'Optimized Production Plan'!M6)+ ((4.1/100)*('Conversion Cost'!$B$8)*'Optimized Production Plan'!M6)+ ('Optimized Production Plan'!M6*'Conversion Cost'!$B$4)),0)))+ IF(VLOOKUP(N5,CSTVAT!$A$2:$D$40,3)="NA",0,IF(VLOOKUP(N5,CSTVAT!$A$2:$D$40,3)="CST",0.02*((VLOOKUP(O5,'Input Angle Price'!$B$4:$E$22,3)*'Optimized Production Plan'!N6*(1.045))+ ('Conversion Cost'!$C$3*'Optimized Production Plan'!N6)+ ((4.1/100)*('Conversion Cost'!$B$8)*'Optimized Production Plan'!N6)+ ('Optimized Production Plan'!N6*'Conversion Cost'!$C$4)),IF(VLOOKUP(N5,CSTVAT!$A$2:$D$40,3)="VAT",0.05*((VLOOKUP(O5,'Input Angle Price'!$B$4:$E$22,3)*'Optimized Production Plan'!N6*(1.045))+ ('Conversion Cost'!$C$3*'Optimized Production Plan'!N6)+ ((4.1/100)*('Conversion Cost'!$B$8)*'Optimized Production Plan'!N6)+ ('Optimized Production Plan'!N6*'Conversion Cost'!$C$4)),0)))+ IF(VLOOKUP(N5,CSTVAT!$A$2:$D$40,4)="NA",0,IF(VLOOKUP(N5,CSTVAT!$A$2:$D$40,4)="CST",0.02*((VLOOKUP(O5,'Input Angle Price'!$B$4:$E$22,4)*'Optimized Production Plan'!O6*(1.045))+ ('Conversion Cost'!$D$3*'Optimized Production Plan'!O6)+ ((4.1/100)*('Conversion Cost'!$B$8)*'Optimized Production Plan'!O6)+ ('Optimized Production Plan'!O6*'Conversion Cost'!$D$4)),IF(VLOOKUP(N5,CSTVAT!$A$2:$D$40,4)="VAT",0.05*((VLOOKUP(O5,'Input Angle Price'!$B$4:$E$22,4)*'Optimized Production Plan'!O6*(1.045))+ ('Conversion Cost'!$D$3*'Optimized Production Plan'!O6)+ ((4.1/100)*('Conversion Cost'!$B$8)*'Optimized Production Plan'!O6)+ ('Optimized Production Plan'!O6*'Conversion Cost'!$D$4)),0)))</f>
        <v>0</v>
      </c>
      <c r="V5" s="95">
        <f t="shared" si="1"/>
        <v>3.0938436</v>
      </c>
      <c r="X5" s="101">
        <f>IF('Optimized Production Plan'!M6&gt;0,1,0)+IF('Optimized Production Plan'!N6&gt;0,1,0)+IF('Optimized Production Plan'!O6&gt;0,1,0)</f>
        <v>1</v>
      </c>
      <c r="Z5" s="11">
        <v>103</v>
      </c>
      <c r="AA5" s="124">
        <f>IF(SUM('Optimized Production Plan'!M30:M40)&gt;0,1,0)+IF(SUM('Optimized Production Plan'!N30:N40)&gt;0,1,0)+IF(SUM('Optimized Production Plan'!O30:O40)&gt;0,1,0)</f>
        <v>1</v>
      </c>
      <c r="AC5" s="5" t="s">
        <v>51</v>
      </c>
      <c r="AD5" s="5">
        <v>16500</v>
      </c>
      <c r="AE5" s="5">
        <v>14500</v>
      </c>
      <c r="AF5" s="5">
        <v>11000</v>
      </c>
      <c r="AH5" s="11"/>
      <c r="AI5" s="5" t="s">
        <v>3</v>
      </c>
      <c r="AJ5" s="6">
        <v>3.9960000000000004</v>
      </c>
      <c r="AK5" s="6">
        <v>0</v>
      </c>
      <c r="AL5" s="113">
        <v>0</v>
      </c>
      <c r="AM5" s="11">
        <v>3.9960000000000004</v>
      </c>
      <c r="AN5" s="68">
        <f t="shared" ref="AN5:AN68" si="2">SUM(AJ5:AL5)</f>
        <v>3.9960000000000004</v>
      </c>
      <c r="AS5" s="9" t="s">
        <v>1</v>
      </c>
      <c r="AT5" s="4">
        <v>106.08</v>
      </c>
      <c r="AU5" s="4">
        <v>111.58</v>
      </c>
      <c r="AV5" s="17">
        <v>111.14</v>
      </c>
      <c r="BI5" s="9">
        <v>103</v>
      </c>
      <c r="BJ5" s="65">
        <v>6.01</v>
      </c>
      <c r="BK5" s="65">
        <v>9.39</v>
      </c>
      <c r="BL5" s="68">
        <v>5.13</v>
      </c>
      <c r="BO5" s="3">
        <v>103</v>
      </c>
      <c r="BP5" s="5" t="s">
        <v>36</v>
      </c>
      <c r="BQ5" s="5" t="s">
        <v>36</v>
      </c>
      <c r="BR5" s="5" t="s">
        <v>36</v>
      </c>
    </row>
    <row r="6" spans="1:75" ht="15.75" thickBot="1">
      <c r="A6" s="9">
        <v>101</v>
      </c>
      <c r="B6" s="5" t="s">
        <v>7</v>
      </c>
      <c r="C6" s="94">
        <f>((VLOOKUP(B6,'Input Angle Price'!$B$4:$E$22,2)*'Optimized Production Plan'!C7)+(VLOOKUP(B6,'Input Angle Price'!$B$4:$E$22,3)*'Optimized Production Plan'!D7)+(VLOOKUP(B6,'Input Angle Price'!$B$4:$E$22,4)*'Optimized Production Plan'!E7))*(104.5/100)</f>
        <v>232.62765899999994</v>
      </c>
      <c r="D6" s="94">
        <f>SUMPRODUCT('Conversion Cost'!$B$3:$D$3,'Optimized Production Plan'!C7:E7)</f>
        <v>42.835659</v>
      </c>
      <c r="E6" s="94">
        <f>(4.1/100)*('Conversion Cost'!$B$8)*SUM('Optimized Production Plan'!C7:E7)</f>
        <v>29.968394039999996</v>
      </c>
      <c r="F6" s="94">
        <f>SUMPRODUCT('Conversion Cost'!$B$4:$D$4,'Optimized Production Plan'!C7:E7)</f>
        <v>3.6179099999999997</v>
      </c>
      <c r="G6" s="94">
        <f>(VLOOKUP(A6,'Outbound Logistic Price'!$A$3:$D$41,2)*'Optimized Production Plan'!C7)+(VLOOKUP(A6,'Outbound Logistic Price'!$A$3:$D$41,3)*'Optimized Production Plan'!D7)+(VLOOKUP(A6,'Outbound Logistic Price'!$A$3:$D$41,4)*'Optimized Production Plan'!E7)</f>
        <v>18.564029999999999</v>
      </c>
      <c r="H6" s="94">
        <f>IF(VLOOKUP(A6,CSTVAT!$A$2:$D$40,2)="NA",0,IF(VLOOKUP(A6,CSTVAT!$A$2:$D$40,2)="CST",0.02*((VLOOKUP(B6,'Input Angle Price'!$B$4:$E$22,2)*'Optimized Production Plan'!C7*(1.045))+ ('Conversion Cost'!$B$3*'Optimized Production Plan'!C7)+ ((4.1/100)*('Conversion Cost'!$B$8)*'Optimized Production Plan'!C7)+ ('Optimized Production Plan'!C7*'Conversion Cost'!$B$4)),IF(VLOOKUP(A6,CSTVAT!$A$2:$D$40,2)="VAT",0.05*((VLOOKUP(B6,'Input Angle Price'!$B$4:$E$22,2)*'Optimized Production Plan'!C7*(1.045))+ ('Conversion Cost'!$B$3*'Optimized Production Plan'!C7)+ ((4.1/100)*('Conversion Cost'!$B$8)*'Optimized Production Plan'!C7)+ ('Optimized Production Plan'!C7*'Conversion Cost'!$B$4)),0)))+ IF(VLOOKUP(A6,CSTVAT!$A$2:$D$40,3)="NA",0,IF(VLOOKUP(A6,CSTVAT!$A$2:$D$40,3)="CST",0.02*((VLOOKUP(B6,'Input Angle Price'!$B$4:$E$22,3)*'Optimized Production Plan'!D7*(1.045))+ ('Conversion Cost'!$C$3*'Optimized Production Plan'!D7)+ ((4.1/100)*('Conversion Cost'!$B$8)*'Optimized Production Plan'!D7)+ ('Optimized Production Plan'!D7*'Conversion Cost'!$C$4)),IF(VLOOKUP(A6,CSTVAT!$A$2:$D$40,3)="VAT",0.05*((VLOOKUP(B6,'Input Angle Price'!$B$4:$E$22,3)*'Optimized Production Plan'!D7*(1.045))+ ('Conversion Cost'!$C$3*'Optimized Production Plan'!D7)+ ((4.1/100)*('Conversion Cost'!$B$8)*'Optimized Production Plan'!D7)+ ('Optimized Production Plan'!D7*'Conversion Cost'!$C$4)),0)))+ IF(VLOOKUP(A6,CSTVAT!$A$2:$D$40,4)="NA",0,IF(VLOOKUP(A6,CSTVAT!$A$2:$D$40,4)="CST",0.02*((VLOOKUP(B6,'Input Angle Price'!$B$4:$E$22,4)*'Optimized Production Plan'!E7*(1.045))+ ('Conversion Cost'!$D$3*'Optimized Production Plan'!E7)+ ((4.1/100)*('Conversion Cost'!$B$8)*'Optimized Production Plan'!E7)+ ('Optimized Production Plan'!E7*'Conversion Cost'!$D$4)),IF(VLOOKUP(A6,CSTVAT!$A$2:$D$40,4)="VAT",0.05*((VLOOKUP(B6,'Input Angle Price'!$B$4:$E$22,4)*'Optimized Production Plan'!E7*(1.045))+ ('Conversion Cost'!$D$3*'Optimized Production Plan'!E7)+ ((4.1/100)*('Conversion Cost'!$B$8)*'Optimized Production Plan'!E7)+ ('Optimized Production Plan'!E7*'Conversion Cost'!$D$4)),0)))</f>
        <v>0</v>
      </c>
      <c r="I6" s="95">
        <f t="shared" si="0"/>
        <v>5.0087294999999994</v>
      </c>
      <c r="N6" s="9">
        <v>101</v>
      </c>
      <c r="O6" s="5" t="s">
        <v>7</v>
      </c>
      <c r="P6" s="94">
        <f>((VLOOKUP(O6,'Input Angle Price'!$B$4:$E$22,2)*'Optimized Production Plan'!M7)+(VLOOKUP(O6,'Input Angle Price'!$B$4:$E$22,3)*'Optimized Production Plan'!N7)+(VLOOKUP(O6,'Input Angle Price'!$B$4:$E$22,4)*'Optimized Production Plan'!O7))*(104.5/100)</f>
        <v>224.59105514999996</v>
      </c>
      <c r="Q6" s="94">
        <f>SUMPRODUCT('Conversion Cost'!$B$3:$D$3,'Optimized Production Plan'!M7:O7)</f>
        <v>35.303288999999999</v>
      </c>
      <c r="R6" s="94">
        <f>(4.1/100)*('Conversion Cost'!$B$8)*SUM('Optimized Production Plan'!M7:O7)</f>
        <v>29.968394039999996</v>
      </c>
      <c r="S6" s="94">
        <f>SUMPRODUCT('Conversion Cost'!$B$4:$D$4,'Optimized Production Plan'!M7:O7)</f>
        <v>2.41194</v>
      </c>
      <c r="T6" s="94">
        <f>(VLOOKUP(N6,'Outbound Logistic Price'!$A$3:$D$41,2)*'Optimized Production Plan'!M7)+(VLOOKUP(N6,'Outbound Logistic Price'!$A$3:$D$41,3)*'Optimized Production Plan'!N7)+(VLOOKUP(N6,'Outbound Logistic Price'!$A$3:$D$41,4)*'Optimized Production Plan'!O7)</f>
        <v>11.881769999999999</v>
      </c>
      <c r="U6" s="94">
        <f>IF(VLOOKUP(N6,CSTVAT!$A$2:$D$40,2)="NA",0,IF(VLOOKUP(N6,CSTVAT!$A$2:$D$40,2)="CST",0.02*((VLOOKUP(O6,'Input Angle Price'!$B$4:$E$22,2)*'Optimized Production Plan'!M7*(1.045))+ ('Conversion Cost'!$B$3*'Optimized Production Plan'!M7)+ ((4.1/100)*('Conversion Cost'!$B$8)*'Optimized Production Plan'!M7)+ ('Optimized Production Plan'!M7*'Conversion Cost'!$B$4)),IF(VLOOKUP(N6,CSTVAT!$A$2:$D$40,2)="VAT",0.05*((VLOOKUP(O6,'Input Angle Price'!$B$4:$E$22,2)*'Optimized Production Plan'!M7*(1.045))+ ('Conversion Cost'!$B$3*'Optimized Production Plan'!M7)+ ((4.1/100)*('Conversion Cost'!$B$8)*'Optimized Production Plan'!M7)+ ('Optimized Production Plan'!M7*'Conversion Cost'!$B$4)),0)))+ IF(VLOOKUP(N6,CSTVAT!$A$2:$D$40,3)="NA",0,IF(VLOOKUP(N6,CSTVAT!$A$2:$D$40,3)="CST",0.02*((VLOOKUP(O6,'Input Angle Price'!$B$4:$E$22,3)*'Optimized Production Plan'!N7*(1.045))+ ('Conversion Cost'!$C$3*'Optimized Production Plan'!N7)+ ((4.1/100)*('Conversion Cost'!$B$8)*'Optimized Production Plan'!N7)+ ('Optimized Production Plan'!N7*'Conversion Cost'!$C$4)),IF(VLOOKUP(N6,CSTVAT!$A$2:$D$40,3)="VAT",0.05*((VLOOKUP(O6,'Input Angle Price'!$B$4:$E$22,3)*'Optimized Production Plan'!N7*(1.045))+ ('Conversion Cost'!$C$3*'Optimized Production Plan'!N7)+ ((4.1/100)*('Conversion Cost'!$B$8)*'Optimized Production Plan'!N7)+ ('Optimized Production Plan'!N7*'Conversion Cost'!$C$4)),0)))+ IF(VLOOKUP(N6,CSTVAT!$A$2:$D$40,4)="NA",0,IF(VLOOKUP(N6,CSTVAT!$A$2:$D$40,4)="CST",0.02*((VLOOKUP(O6,'Input Angle Price'!$B$4:$E$22,4)*'Optimized Production Plan'!O7*(1.045))+ ('Conversion Cost'!$D$3*'Optimized Production Plan'!O7)+ ((4.1/100)*('Conversion Cost'!$B$8)*'Optimized Production Plan'!O7)+ ('Optimized Production Plan'!O7*'Conversion Cost'!$D$4)),IF(VLOOKUP(N6,CSTVAT!$A$2:$D$40,4)="VAT",0.05*((VLOOKUP(O6,'Input Angle Price'!$B$4:$E$22,4)*'Optimized Production Plan'!O7*(1.045))+ ('Conversion Cost'!$D$3*'Optimized Production Plan'!O7)+ ((4.1/100)*('Conversion Cost'!$B$8)*'Optimized Production Plan'!O7)+ ('Optimized Production Plan'!O7*'Conversion Cost'!$D$4)),0)))</f>
        <v>0</v>
      </c>
      <c r="V6" s="95">
        <f t="shared" si="1"/>
        <v>4.8356925749999995</v>
      </c>
      <c r="X6" s="101">
        <f>IF('Optimized Production Plan'!M7&gt;0,1,0)+IF('Optimized Production Plan'!N7&gt;0,1,0)+IF('Optimized Production Plan'!O7&gt;0,1,0)</f>
        <v>1</v>
      </c>
      <c r="Z6" s="11">
        <v>104</v>
      </c>
      <c r="AA6" s="124">
        <f>IF(SUM('Optimized Production Plan'!M41:M53)&gt;0,1,0)+IF(SUM('Optimized Production Plan'!N41:N53)&gt;0,1,0)+IF(SUM('Optimized Production Plan'!O41:O53)&gt;0,1,0)</f>
        <v>2</v>
      </c>
      <c r="AH6" s="11"/>
      <c r="AI6" s="5" t="s">
        <v>5</v>
      </c>
      <c r="AJ6" s="6">
        <v>0</v>
      </c>
      <c r="AK6" s="6">
        <v>0</v>
      </c>
      <c r="AL6" s="113">
        <v>1.224</v>
      </c>
      <c r="AM6" s="11">
        <v>1.224</v>
      </c>
      <c r="AN6" s="68">
        <f t="shared" si="2"/>
        <v>1.224</v>
      </c>
      <c r="AS6" s="9" t="s">
        <v>3</v>
      </c>
      <c r="AT6" s="4">
        <v>105.96</v>
      </c>
      <c r="AU6" s="4">
        <v>112.44</v>
      </c>
      <c r="AV6" s="17">
        <v>111.14</v>
      </c>
      <c r="AZ6" s="1" t="s">
        <v>47</v>
      </c>
      <c r="BI6" s="9">
        <v>104</v>
      </c>
      <c r="BJ6" s="28">
        <v>3.32</v>
      </c>
      <c r="BK6" s="28">
        <v>2.9</v>
      </c>
      <c r="BL6" s="68">
        <v>6.64</v>
      </c>
      <c r="BO6" s="3">
        <v>104</v>
      </c>
      <c r="BP6" s="5" t="s">
        <v>55</v>
      </c>
      <c r="BQ6" s="5" t="s">
        <v>55</v>
      </c>
      <c r="BR6" s="5" t="s">
        <v>55</v>
      </c>
      <c r="BT6" s="79" t="s">
        <v>68</v>
      </c>
      <c r="BU6" s="80" t="s">
        <v>69</v>
      </c>
    </row>
    <row r="7" spans="1:75">
      <c r="A7" s="9">
        <v>101</v>
      </c>
      <c r="B7" s="5" t="s">
        <v>9</v>
      </c>
      <c r="C7" s="94">
        <f>((VLOOKUP(B7,'Input Angle Price'!$B$4:$E$22,2)*'Optimized Production Plan'!C8)+(VLOOKUP(B7,'Input Angle Price'!$B$4:$E$22,3)*'Optimized Production Plan'!D8)+(VLOOKUP(B7,'Input Angle Price'!$B$4:$E$22,4)*'Optimized Production Plan'!E8))*(104.5/100)</f>
        <v>214.64366879999997</v>
      </c>
      <c r="D7" s="94">
        <f>SUMPRODUCT('Conversion Cost'!$B$3:$D$3,'Optimized Production Plan'!C8:E8)</f>
        <v>39.520608000000003</v>
      </c>
      <c r="E7" s="94">
        <f>(4.1/100)*('Conversion Cost'!$B$8)*SUM('Optimized Production Plan'!C8:E8)</f>
        <v>27.649140479999996</v>
      </c>
      <c r="F7" s="94">
        <f>SUMPRODUCT('Conversion Cost'!$B$4:$D$4,'Optimized Production Plan'!C8:E8)</f>
        <v>3.33792</v>
      </c>
      <c r="G7" s="94">
        <f>(VLOOKUP(A7,'Outbound Logistic Price'!$A$3:$D$41,2)*'Optimized Production Plan'!C8)+(VLOOKUP(A7,'Outbound Logistic Price'!$A$3:$D$41,3)*'Optimized Production Plan'!D8)+(VLOOKUP(A7,'Outbound Logistic Price'!$A$3:$D$41,4)*'Optimized Production Plan'!E8)</f>
        <v>17.127359999999999</v>
      </c>
      <c r="H7" s="94">
        <f>IF(VLOOKUP(A7,CSTVAT!$A$2:$D$40,2)="NA",0,IF(VLOOKUP(A7,CSTVAT!$A$2:$D$40,2)="CST",0.02*((VLOOKUP(B7,'Input Angle Price'!$B$4:$E$22,2)*'Optimized Production Plan'!C8*(1.045))+ ('Conversion Cost'!$B$3*'Optimized Production Plan'!C8)+ ((4.1/100)*('Conversion Cost'!$B$8)*'Optimized Production Plan'!C8)+ ('Optimized Production Plan'!C8*'Conversion Cost'!$B$4)),IF(VLOOKUP(A7,CSTVAT!$A$2:$D$40,2)="VAT",0.05*((VLOOKUP(B7,'Input Angle Price'!$B$4:$E$22,2)*'Optimized Production Plan'!C8*(1.045))+ ('Conversion Cost'!$B$3*'Optimized Production Plan'!C8)+ ((4.1/100)*('Conversion Cost'!$B$8)*'Optimized Production Plan'!C8)+ ('Optimized Production Plan'!C8*'Conversion Cost'!$B$4)),0)))+ IF(VLOOKUP(A7,CSTVAT!$A$2:$D$40,3)="NA",0,IF(VLOOKUP(A7,CSTVAT!$A$2:$D$40,3)="CST",0.02*((VLOOKUP(B7,'Input Angle Price'!$B$4:$E$22,3)*'Optimized Production Plan'!D8*(1.045))+ ('Conversion Cost'!$C$3*'Optimized Production Plan'!D8)+ ((4.1/100)*('Conversion Cost'!$B$8)*'Optimized Production Plan'!D8)+ ('Optimized Production Plan'!D8*'Conversion Cost'!$C$4)),IF(VLOOKUP(A7,CSTVAT!$A$2:$D$40,3)="VAT",0.05*((VLOOKUP(B7,'Input Angle Price'!$B$4:$E$22,3)*'Optimized Production Plan'!D8*(1.045))+ ('Conversion Cost'!$C$3*'Optimized Production Plan'!D8)+ ((4.1/100)*('Conversion Cost'!$B$8)*'Optimized Production Plan'!D8)+ ('Optimized Production Plan'!D8*'Conversion Cost'!$C$4)),0)))+ IF(VLOOKUP(A7,CSTVAT!$A$2:$D$40,4)="NA",0,IF(VLOOKUP(A7,CSTVAT!$A$2:$D$40,4)="CST",0.02*((VLOOKUP(B7,'Input Angle Price'!$B$4:$E$22,4)*'Optimized Production Plan'!E8*(1.045))+ ('Conversion Cost'!$D$3*'Optimized Production Plan'!E8)+ ((4.1/100)*('Conversion Cost'!$B$8)*'Optimized Production Plan'!E8)+ ('Optimized Production Plan'!E8*'Conversion Cost'!$D$4)),IF(VLOOKUP(A7,CSTVAT!$A$2:$D$40,4)="VAT",0.05*((VLOOKUP(B7,'Input Angle Price'!$B$4:$E$22,4)*'Optimized Production Plan'!E8*(1.045))+ ('Conversion Cost'!$D$3*'Optimized Production Plan'!E8)+ ((4.1/100)*('Conversion Cost'!$B$8)*'Optimized Production Plan'!E8)+ ('Optimized Production Plan'!E8*'Conversion Cost'!$D$4)),0)))</f>
        <v>0</v>
      </c>
      <c r="I7" s="95">
        <f t="shared" si="0"/>
        <v>4.6215143999999997</v>
      </c>
      <c r="K7" s="144" t="s">
        <v>108</v>
      </c>
      <c r="L7" s="145"/>
      <c r="N7" s="9">
        <v>101</v>
      </c>
      <c r="O7" s="5" t="s">
        <v>9</v>
      </c>
      <c r="P7" s="94">
        <f>((VLOOKUP(O7,'Input Angle Price'!$B$4:$E$22,2)*'Optimized Production Plan'!M8)+(VLOOKUP(O7,'Input Angle Price'!$B$4:$E$22,3)*'Optimized Production Plan'!N8)+(VLOOKUP(O7,'Input Angle Price'!$B$4:$E$22,4)*'Optimized Production Plan'!O8))*(104.5/100)</f>
        <v>214.18620959999996</v>
      </c>
      <c r="Q7" s="94">
        <f>SUMPRODUCT('Conversion Cost'!$B$3:$D$3,'Optimized Production Plan'!M8:O8)</f>
        <v>31.883519999999997</v>
      </c>
      <c r="R7" s="94">
        <f>(4.1/100)*('Conversion Cost'!$B$8)*SUM('Optimized Production Plan'!M8:O8)</f>
        <v>27.649140479999996</v>
      </c>
      <c r="S7" s="94">
        <f>SUMPRODUCT('Conversion Cost'!$B$4:$D$4,'Optimized Production Plan'!M8:O8)</f>
        <v>2.2252799999999997</v>
      </c>
      <c r="T7" s="94">
        <f>(VLOOKUP(N7,'Outbound Logistic Price'!$A$3:$D$41,2)*'Optimized Production Plan'!M8)+(VLOOKUP(N7,'Outbound Logistic Price'!$A$3:$D$41,3)*'Optimized Production Plan'!N8)+(VLOOKUP(N7,'Outbound Logistic Price'!$A$3:$D$41,4)*'Optimized Production Plan'!O8)</f>
        <v>9.3571199999999983</v>
      </c>
      <c r="U7" s="94">
        <f>IF(VLOOKUP(N7,CSTVAT!$A$2:$D$40,2)="NA",0,IF(VLOOKUP(N7,CSTVAT!$A$2:$D$40,2)="CST",0.02*((VLOOKUP(O7,'Input Angle Price'!$B$4:$E$22,2)*'Optimized Production Plan'!M8*(1.045))+ ('Conversion Cost'!$B$3*'Optimized Production Plan'!M8)+ ((4.1/100)*('Conversion Cost'!$B$8)*'Optimized Production Plan'!M8)+ ('Optimized Production Plan'!M8*'Conversion Cost'!$B$4)),IF(VLOOKUP(N7,CSTVAT!$A$2:$D$40,2)="VAT",0.05*((VLOOKUP(O7,'Input Angle Price'!$B$4:$E$22,2)*'Optimized Production Plan'!M8*(1.045))+ ('Conversion Cost'!$B$3*'Optimized Production Plan'!M8)+ ((4.1/100)*('Conversion Cost'!$B$8)*'Optimized Production Plan'!M8)+ ('Optimized Production Plan'!M8*'Conversion Cost'!$B$4)),0)))+ IF(VLOOKUP(N7,CSTVAT!$A$2:$D$40,3)="NA",0,IF(VLOOKUP(N7,CSTVAT!$A$2:$D$40,3)="CST",0.02*((VLOOKUP(O7,'Input Angle Price'!$B$4:$E$22,3)*'Optimized Production Plan'!N8*(1.045))+ ('Conversion Cost'!$C$3*'Optimized Production Plan'!N8)+ ((4.1/100)*('Conversion Cost'!$B$8)*'Optimized Production Plan'!N8)+ ('Optimized Production Plan'!N8*'Conversion Cost'!$C$4)),IF(VLOOKUP(N7,CSTVAT!$A$2:$D$40,3)="VAT",0.05*((VLOOKUP(O7,'Input Angle Price'!$B$4:$E$22,3)*'Optimized Production Plan'!N8*(1.045))+ ('Conversion Cost'!$C$3*'Optimized Production Plan'!N8)+ ((4.1/100)*('Conversion Cost'!$B$8)*'Optimized Production Plan'!N8)+ ('Optimized Production Plan'!N8*'Conversion Cost'!$C$4)),0)))+ IF(VLOOKUP(N7,CSTVAT!$A$2:$D$40,4)="NA",0,IF(VLOOKUP(N7,CSTVAT!$A$2:$D$40,4)="CST",0.02*((VLOOKUP(O7,'Input Angle Price'!$B$4:$E$22,4)*'Optimized Production Plan'!O8*(1.045))+ ('Conversion Cost'!$D$3*'Optimized Production Plan'!O8)+ ((4.1/100)*('Conversion Cost'!$B$8)*'Optimized Production Plan'!O8)+ ('Optimized Production Plan'!O8*'Conversion Cost'!$D$4)),IF(VLOOKUP(N7,CSTVAT!$A$2:$D$40,4)="VAT",0.05*((VLOOKUP(O7,'Input Angle Price'!$B$4:$E$22,4)*'Optimized Production Plan'!O8*(1.045))+ ('Conversion Cost'!$D$3*'Optimized Production Plan'!O8)+ ((4.1/100)*('Conversion Cost'!$B$8)*'Optimized Production Plan'!O8)+ ('Optimized Production Plan'!O8*'Conversion Cost'!$D$4)),0)))</f>
        <v>0</v>
      </c>
      <c r="V7" s="95">
        <f t="shared" si="1"/>
        <v>4.6116647999999998</v>
      </c>
      <c r="X7" s="101">
        <f>IF('Optimized Production Plan'!M8&gt;0,1,0)+IF('Optimized Production Plan'!N8&gt;0,1,0)+IF('Optimized Production Plan'!O8&gt;0,1,0)</f>
        <v>1</v>
      </c>
      <c r="Z7" s="11">
        <v>105</v>
      </c>
      <c r="AA7" s="124">
        <f>IF(SUM('Optimized Production Plan'!M54:M66)&gt;0,1,0)+IF(SUM('Optimized Production Plan'!N54:N66)&gt;0,1,0)+IF(SUM('Optimized Production Plan'!O54:O66)&gt;0,1,0)</f>
        <v>2</v>
      </c>
      <c r="AH7" s="11"/>
      <c r="AI7" s="5" t="s">
        <v>7</v>
      </c>
      <c r="AJ7" s="6">
        <v>1.9769999999999999</v>
      </c>
      <c r="AK7" s="6">
        <v>0</v>
      </c>
      <c r="AL7" s="113">
        <v>0</v>
      </c>
      <c r="AM7" s="11">
        <v>1.9769999999999999</v>
      </c>
      <c r="AN7" s="68">
        <f t="shared" si="2"/>
        <v>1.9769999999999999</v>
      </c>
      <c r="AS7" s="9" t="s">
        <v>5</v>
      </c>
      <c r="AT7" s="4">
        <v>107.59</v>
      </c>
      <c r="AU7" s="4">
        <v>111.28</v>
      </c>
      <c r="AV7" s="17">
        <v>112.34</v>
      </c>
      <c r="AZ7" s="5" t="s">
        <v>20</v>
      </c>
      <c r="BA7" s="5" t="s">
        <v>48</v>
      </c>
      <c r="BB7" s="5"/>
      <c r="BC7" s="5"/>
      <c r="BI7" s="9">
        <v>105</v>
      </c>
      <c r="BJ7" s="28">
        <v>4.42</v>
      </c>
      <c r="BK7" s="28">
        <v>3.86</v>
      </c>
      <c r="BL7" s="68">
        <v>8.83</v>
      </c>
      <c r="BO7" s="3">
        <v>105</v>
      </c>
      <c r="BP7" s="5" t="s">
        <v>55</v>
      </c>
      <c r="BQ7" s="5" t="s">
        <v>55</v>
      </c>
      <c r="BR7" s="5" t="s">
        <v>55</v>
      </c>
    </row>
    <row r="8" spans="1:75" ht="15.75" thickBot="1">
      <c r="A8" s="9">
        <v>101</v>
      </c>
      <c r="B8" s="5" t="s">
        <v>13</v>
      </c>
      <c r="C8" s="94">
        <f>((VLOOKUP(B8,'Input Angle Price'!$B$4:$E$22,2)*'Optimized Production Plan'!C9)+(VLOOKUP(B8,'Input Angle Price'!$B$4:$E$22,3)*'Optimized Production Plan'!D9)+(VLOOKUP(B8,'Input Angle Price'!$B$4:$E$22,4)*'Optimized Production Plan'!E9))*(104.5/100)</f>
        <v>360.30502749999994</v>
      </c>
      <c r="D8" s="94">
        <f>SUMPRODUCT('Conversion Cost'!$B$3:$D$3,'Optimized Production Plan'!C9:E9)</f>
        <v>65.542675000000003</v>
      </c>
      <c r="E8" s="94">
        <f>(4.1/100)*('Conversion Cost'!$B$8)*SUM('Optimized Production Plan'!C9:E9)</f>
        <v>45.854522999999993</v>
      </c>
      <c r="F8" s="94">
        <f>SUMPRODUCT('Conversion Cost'!$B$4:$D$4,'Optimized Production Plan'!C9:E9)</f>
        <v>5.5357500000000002</v>
      </c>
      <c r="G8" s="94">
        <f>(VLOOKUP(A8,'Outbound Logistic Price'!$A$3:$D$41,2)*'Optimized Production Plan'!C9)+(VLOOKUP(A8,'Outbound Logistic Price'!$A$3:$D$41,3)*'Optimized Production Plan'!D9)+(VLOOKUP(A8,'Outbound Logistic Price'!$A$3:$D$41,4)*'Optimized Production Plan'!E9)</f>
        <v>28.40475</v>
      </c>
      <c r="H8" s="94">
        <f>IF(VLOOKUP(A8,CSTVAT!$A$2:$D$40,2)="NA",0,IF(VLOOKUP(A8,CSTVAT!$A$2:$D$40,2)="CST",0.02*((VLOOKUP(B8,'Input Angle Price'!$B$4:$E$22,2)*'Optimized Production Plan'!C9*(1.045))+ ('Conversion Cost'!$B$3*'Optimized Production Plan'!C9)+ ((4.1/100)*('Conversion Cost'!$B$8)*'Optimized Production Plan'!C9)+ ('Optimized Production Plan'!C9*'Conversion Cost'!$B$4)),IF(VLOOKUP(A8,CSTVAT!$A$2:$D$40,2)="VAT",0.05*((VLOOKUP(B8,'Input Angle Price'!$B$4:$E$22,2)*'Optimized Production Plan'!C9*(1.045))+ ('Conversion Cost'!$B$3*'Optimized Production Plan'!C9)+ ((4.1/100)*('Conversion Cost'!$B$8)*'Optimized Production Plan'!C9)+ ('Optimized Production Plan'!C9*'Conversion Cost'!$B$4)),0)))+ IF(VLOOKUP(A8,CSTVAT!$A$2:$D$40,3)="NA",0,IF(VLOOKUP(A8,CSTVAT!$A$2:$D$40,3)="CST",0.02*((VLOOKUP(B8,'Input Angle Price'!$B$4:$E$22,3)*'Optimized Production Plan'!D9*(1.045))+ ('Conversion Cost'!$C$3*'Optimized Production Plan'!D9)+ ((4.1/100)*('Conversion Cost'!$B$8)*'Optimized Production Plan'!D9)+ ('Optimized Production Plan'!D9*'Conversion Cost'!$C$4)),IF(VLOOKUP(A8,CSTVAT!$A$2:$D$40,3)="VAT",0.05*((VLOOKUP(B8,'Input Angle Price'!$B$4:$E$22,3)*'Optimized Production Plan'!D9*(1.045))+ ('Conversion Cost'!$C$3*'Optimized Production Plan'!D9)+ ((4.1/100)*('Conversion Cost'!$B$8)*'Optimized Production Plan'!D9)+ ('Optimized Production Plan'!D9*'Conversion Cost'!$C$4)),0)))+ IF(VLOOKUP(A8,CSTVAT!$A$2:$D$40,4)="NA",0,IF(VLOOKUP(A8,CSTVAT!$A$2:$D$40,4)="CST",0.02*((VLOOKUP(B8,'Input Angle Price'!$B$4:$E$22,4)*'Optimized Production Plan'!E9*(1.045))+ ('Conversion Cost'!$D$3*'Optimized Production Plan'!E9)+ ((4.1/100)*('Conversion Cost'!$B$8)*'Optimized Production Plan'!E9)+ ('Optimized Production Plan'!E9*'Conversion Cost'!$D$4)),IF(VLOOKUP(A8,CSTVAT!$A$2:$D$40,4)="VAT",0.05*((VLOOKUP(B8,'Input Angle Price'!$B$4:$E$22,4)*'Optimized Production Plan'!E9*(1.045))+ ('Conversion Cost'!$D$3*'Optimized Production Plan'!E9)+ ((4.1/100)*('Conversion Cost'!$B$8)*'Optimized Production Plan'!E9)+ ('Optimized Production Plan'!E9*'Conversion Cost'!$D$4)),0)))</f>
        <v>0</v>
      </c>
      <c r="I8" s="95">
        <f t="shared" si="0"/>
        <v>7.7577637499999987</v>
      </c>
      <c r="K8" s="91" t="s">
        <v>99</v>
      </c>
      <c r="L8" s="87">
        <f>SUM(P483:U483)-V483</f>
        <v>5788703.193715564</v>
      </c>
      <c r="N8" s="9">
        <v>101</v>
      </c>
      <c r="O8" s="5" t="s">
        <v>13</v>
      </c>
      <c r="P8" s="94">
        <f>((VLOOKUP(O8,'Input Angle Price'!$B$4:$E$22,2)*'Optimized Production Plan'!M9)+(VLOOKUP(O8,'Input Angle Price'!$B$4:$E$22,3)*'Optimized Production Plan'!N9)+(VLOOKUP(O8,'Input Angle Price'!$B$4:$E$22,4)*'Optimized Production Plan'!O9))*(104.5/100)</f>
        <v>349.58881374999993</v>
      </c>
      <c r="Q8" s="94">
        <f>SUMPRODUCT('Conversion Cost'!$B$3:$D$3,'Optimized Production Plan'!M9:O9)</f>
        <v>54.017424999999996</v>
      </c>
      <c r="R8" s="94">
        <f>(4.1/100)*('Conversion Cost'!$B$8)*SUM('Optimized Production Plan'!M9:O9)</f>
        <v>45.854522999999993</v>
      </c>
      <c r="S8" s="94">
        <f>SUMPRODUCT('Conversion Cost'!$B$4:$D$4,'Optimized Production Plan'!M9:O9)</f>
        <v>3.6904999999999997</v>
      </c>
      <c r="T8" s="94">
        <f>(VLOOKUP(N8,'Outbound Logistic Price'!$A$3:$D$41,2)*'Optimized Production Plan'!M9)+(VLOOKUP(N8,'Outbound Logistic Price'!$A$3:$D$41,3)*'Optimized Production Plan'!N9)+(VLOOKUP(N8,'Outbound Logistic Price'!$A$3:$D$41,4)*'Optimized Production Plan'!O9)</f>
        <v>18.180249999999997</v>
      </c>
      <c r="U8" s="94">
        <f>IF(VLOOKUP(N8,CSTVAT!$A$2:$D$40,2)="NA",0,IF(VLOOKUP(N8,CSTVAT!$A$2:$D$40,2)="CST",0.02*((VLOOKUP(O8,'Input Angle Price'!$B$4:$E$22,2)*'Optimized Production Plan'!M9*(1.045))+ ('Conversion Cost'!$B$3*'Optimized Production Plan'!M9)+ ((4.1/100)*('Conversion Cost'!$B$8)*'Optimized Production Plan'!M9)+ ('Optimized Production Plan'!M9*'Conversion Cost'!$B$4)),IF(VLOOKUP(N8,CSTVAT!$A$2:$D$40,2)="VAT",0.05*((VLOOKUP(O8,'Input Angle Price'!$B$4:$E$22,2)*'Optimized Production Plan'!M9*(1.045))+ ('Conversion Cost'!$B$3*'Optimized Production Plan'!M9)+ ((4.1/100)*('Conversion Cost'!$B$8)*'Optimized Production Plan'!M9)+ ('Optimized Production Plan'!M9*'Conversion Cost'!$B$4)),0)))+ IF(VLOOKUP(N8,CSTVAT!$A$2:$D$40,3)="NA",0,IF(VLOOKUP(N8,CSTVAT!$A$2:$D$40,3)="CST",0.02*((VLOOKUP(O8,'Input Angle Price'!$B$4:$E$22,3)*'Optimized Production Plan'!N9*(1.045))+ ('Conversion Cost'!$C$3*'Optimized Production Plan'!N9)+ ((4.1/100)*('Conversion Cost'!$B$8)*'Optimized Production Plan'!N9)+ ('Optimized Production Plan'!N9*'Conversion Cost'!$C$4)),IF(VLOOKUP(N8,CSTVAT!$A$2:$D$40,3)="VAT",0.05*((VLOOKUP(O8,'Input Angle Price'!$B$4:$E$22,3)*'Optimized Production Plan'!N9*(1.045))+ ('Conversion Cost'!$C$3*'Optimized Production Plan'!N9)+ ((4.1/100)*('Conversion Cost'!$B$8)*'Optimized Production Plan'!N9)+ ('Optimized Production Plan'!N9*'Conversion Cost'!$C$4)),0)))+ IF(VLOOKUP(N8,CSTVAT!$A$2:$D$40,4)="NA",0,IF(VLOOKUP(N8,CSTVAT!$A$2:$D$40,4)="CST",0.02*((VLOOKUP(O8,'Input Angle Price'!$B$4:$E$22,4)*'Optimized Production Plan'!O9*(1.045))+ ('Conversion Cost'!$D$3*'Optimized Production Plan'!O9)+ ((4.1/100)*('Conversion Cost'!$B$8)*'Optimized Production Plan'!O9)+ ('Optimized Production Plan'!O9*'Conversion Cost'!$D$4)),IF(VLOOKUP(N8,CSTVAT!$A$2:$D$40,4)="VAT",0.05*((VLOOKUP(O8,'Input Angle Price'!$B$4:$E$22,4)*'Optimized Production Plan'!O9*(1.045))+ ('Conversion Cost'!$D$3*'Optimized Production Plan'!O9)+ ((4.1/100)*('Conversion Cost'!$B$8)*'Optimized Production Plan'!O9)+ ('Optimized Production Plan'!O9*'Conversion Cost'!$D$4)),0)))</f>
        <v>0</v>
      </c>
      <c r="V8" s="95">
        <f t="shared" si="1"/>
        <v>7.5270318749999987</v>
      </c>
      <c r="X8" s="101">
        <f>IF('Optimized Production Plan'!M9&gt;0,1,0)+IF('Optimized Production Plan'!N9&gt;0,1,0)+IF('Optimized Production Plan'!O9&gt;0,1,0)</f>
        <v>1</v>
      </c>
      <c r="Z8" s="11">
        <v>106</v>
      </c>
      <c r="AA8" s="124">
        <f>IF(SUM('Optimized Production Plan'!M67:M83)&gt;0,1,0)+IF(SUM('Optimized Production Plan'!N67:N83)&gt;0,1,0)+IF(SUM('Optimized Production Plan'!O67:O83)&gt;0,1,0)</f>
        <v>2</v>
      </c>
      <c r="AC8" s="57"/>
      <c r="AD8" s="108"/>
      <c r="AE8" s="57"/>
      <c r="AH8" s="11"/>
      <c r="AI8" s="5" t="s">
        <v>9</v>
      </c>
      <c r="AJ8" s="6">
        <v>0</v>
      </c>
      <c r="AK8" s="6">
        <v>0</v>
      </c>
      <c r="AL8" s="113">
        <v>1.8239999999999998</v>
      </c>
      <c r="AM8" s="11">
        <v>1.8239999999999998</v>
      </c>
      <c r="AN8" s="68">
        <f t="shared" si="2"/>
        <v>1.8239999999999998</v>
      </c>
      <c r="AS8" s="9" t="s">
        <v>7</v>
      </c>
      <c r="AT8" s="4">
        <v>108.71</v>
      </c>
      <c r="AU8" s="4">
        <v>112.6</v>
      </c>
      <c r="AV8" s="17">
        <v>112.34</v>
      </c>
      <c r="AZ8" s="5" t="s">
        <v>53</v>
      </c>
      <c r="BA8" s="62">
        <v>369.72</v>
      </c>
      <c r="BB8" s="5" t="s">
        <v>25</v>
      </c>
      <c r="BC8" s="5"/>
      <c r="BI8" s="9">
        <v>106</v>
      </c>
      <c r="BJ8" s="28">
        <v>4.05</v>
      </c>
      <c r="BK8" s="28">
        <v>1.9</v>
      </c>
      <c r="BL8" s="68">
        <v>6.48</v>
      </c>
      <c r="BO8" s="3">
        <v>106</v>
      </c>
      <c r="BP8" s="5" t="s">
        <v>55</v>
      </c>
      <c r="BQ8" s="5" t="s">
        <v>37</v>
      </c>
      <c r="BR8" s="5" t="s">
        <v>55</v>
      </c>
    </row>
    <row r="9" spans="1:75" ht="15.75" thickBot="1">
      <c r="A9" s="9">
        <v>101</v>
      </c>
      <c r="B9" s="5" t="s">
        <v>15</v>
      </c>
      <c r="C9" s="94">
        <f>((VLOOKUP(B9,'Input Angle Price'!$B$4:$E$22,2)*'Optimized Production Plan'!C10)+(VLOOKUP(B9,'Input Angle Price'!$B$4:$E$22,3)*'Optimized Production Plan'!D10)+(VLOOKUP(B9,'Input Angle Price'!$B$4:$E$22,4)*'Optimized Production Plan'!E10))*(104.5/100)</f>
        <v>803.14507459999982</v>
      </c>
      <c r="D9" s="94">
        <f>SUMPRODUCT('Conversion Cost'!$B$3:$D$3,'Optimized Production Plan'!C10:E10)</f>
        <v>147.05392900000001</v>
      </c>
      <c r="E9" s="94">
        <f>(4.1/100)*('Conversion Cost'!$B$8)*SUM('Optimized Production Plan'!C10:E10)</f>
        <v>102.88087523999999</v>
      </c>
      <c r="F9" s="94">
        <f>SUMPRODUCT('Conversion Cost'!$B$4:$D$4,'Optimized Production Plan'!C10:E10)</f>
        <v>12.420210000000001</v>
      </c>
      <c r="G9" s="94">
        <f>(VLOOKUP(A9,'Outbound Logistic Price'!$A$3:$D$41,2)*'Optimized Production Plan'!C10)+(VLOOKUP(A9,'Outbound Logistic Price'!$A$3:$D$41,3)*'Optimized Production Plan'!D10)+(VLOOKUP(A9,'Outbound Logistic Price'!$A$3:$D$41,4)*'Optimized Production Plan'!E10)</f>
        <v>63.729930000000003</v>
      </c>
      <c r="H9" s="94">
        <f>IF(VLOOKUP(A9,CSTVAT!$A$2:$D$40,2)="NA",0,IF(VLOOKUP(A9,CSTVAT!$A$2:$D$40,2)="CST",0.02*((VLOOKUP(B9,'Input Angle Price'!$B$4:$E$22,2)*'Optimized Production Plan'!C10*(1.045))+ ('Conversion Cost'!$B$3*'Optimized Production Plan'!C10)+ ((4.1/100)*('Conversion Cost'!$B$8)*'Optimized Production Plan'!C10)+ ('Optimized Production Plan'!C10*'Conversion Cost'!$B$4)),IF(VLOOKUP(A9,CSTVAT!$A$2:$D$40,2)="VAT",0.05*((VLOOKUP(B9,'Input Angle Price'!$B$4:$E$22,2)*'Optimized Production Plan'!C10*(1.045))+ ('Conversion Cost'!$B$3*'Optimized Production Plan'!C10)+ ((4.1/100)*('Conversion Cost'!$B$8)*'Optimized Production Plan'!C10)+ ('Optimized Production Plan'!C10*'Conversion Cost'!$B$4)),0)))+ IF(VLOOKUP(A9,CSTVAT!$A$2:$D$40,3)="NA",0,IF(VLOOKUP(A9,CSTVAT!$A$2:$D$40,3)="CST",0.02*((VLOOKUP(B9,'Input Angle Price'!$B$4:$E$22,3)*'Optimized Production Plan'!D10*(1.045))+ ('Conversion Cost'!$C$3*'Optimized Production Plan'!D10)+ ((4.1/100)*('Conversion Cost'!$B$8)*'Optimized Production Plan'!D10)+ ('Optimized Production Plan'!D10*'Conversion Cost'!$C$4)),IF(VLOOKUP(A9,CSTVAT!$A$2:$D$40,3)="VAT",0.05*((VLOOKUP(B9,'Input Angle Price'!$B$4:$E$22,3)*'Optimized Production Plan'!D10*(1.045))+ ('Conversion Cost'!$C$3*'Optimized Production Plan'!D10)+ ((4.1/100)*('Conversion Cost'!$B$8)*'Optimized Production Plan'!D10)+ ('Optimized Production Plan'!D10*'Conversion Cost'!$C$4)),0)))+ IF(VLOOKUP(A9,CSTVAT!$A$2:$D$40,4)="NA",0,IF(VLOOKUP(A9,CSTVAT!$A$2:$D$40,4)="CST",0.02*((VLOOKUP(B9,'Input Angle Price'!$B$4:$E$22,4)*'Optimized Production Plan'!E10*(1.045))+ ('Conversion Cost'!$D$3*'Optimized Production Plan'!E10)+ ((4.1/100)*('Conversion Cost'!$B$8)*'Optimized Production Plan'!E10)+ ('Optimized Production Plan'!E10*'Conversion Cost'!$D$4)),IF(VLOOKUP(A9,CSTVAT!$A$2:$D$40,4)="VAT",0.05*((VLOOKUP(B9,'Input Angle Price'!$B$4:$E$22,4)*'Optimized Production Plan'!E10*(1.045))+ ('Conversion Cost'!$D$3*'Optimized Production Plan'!E10)+ ((4.1/100)*('Conversion Cost'!$B$8)*'Optimized Production Plan'!E10)+ ('Optimized Production Plan'!E10*'Conversion Cost'!$D$4)),0)))</f>
        <v>0</v>
      </c>
      <c r="I9" s="95">
        <f t="shared" si="0"/>
        <v>17.292597299999997</v>
      </c>
      <c r="N9" s="9">
        <v>101</v>
      </c>
      <c r="O9" s="5" t="s">
        <v>15</v>
      </c>
      <c r="P9" s="94">
        <f>((VLOOKUP(O9,'Input Angle Price'!$B$4:$E$22,2)*'Optimized Production Plan'!M10)+(VLOOKUP(O9,'Input Angle Price'!$B$4:$E$22,3)*'Optimized Production Plan'!N10)+(VLOOKUP(O9,'Input Angle Price'!$B$4:$E$22,4)*'Optimized Production Plan'!O10))*(104.5/100)</f>
        <v>783.28631259999997</v>
      </c>
      <c r="Q9" s="94">
        <f>SUMPRODUCT('Conversion Cost'!$B$3:$D$3,'Optimized Production Plan'!M10:O10)</f>
        <v>121.195459</v>
      </c>
      <c r="R9" s="94">
        <f>(4.1/100)*('Conversion Cost'!$B$8)*SUM('Optimized Production Plan'!M10:O10)</f>
        <v>102.88087523999999</v>
      </c>
      <c r="S9" s="94">
        <f>SUMPRODUCT('Conversion Cost'!$B$4:$D$4,'Optimized Production Plan'!M10:O10)</f>
        <v>8.2801399999999994</v>
      </c>
      <c r="T9" s="94">
        <f>(VLOOKUP(N9,'Outbound Logistic Price'!$A$3:$D$41,2)*'Optimized Production Plan'!M10)+(VLOOKUP(N9,'Outbound Logistic Price'!$A$3:$D$41,3)*'Optimized Production Plan'!N10)+(VLOOKUP(N9,'Outbound Logistic Price'!$A$3:$D$41,4)*'Optimized Production Plan'!O10)</f>
        <v>40.789870000000001</v>
      </c>
      <c r="U9" s="94">
        <f>IF(VLOOKUP(N9,CSTVAT!$A$2:$D$40,2)="NA",0,IF(VLOOKUP(N9,CSTVAT!$A$2:$D$40,2)="CST",0.02*((VLOOKUP(O9,'Input Angle Price'!$B$4:$E$22,2)*'Optimized Production Plan'!M10*(1.045))+ ('Conversion Cost'!$B$3*'Optimized Production Plan'!M10)+ ((4.1/100)*('Conversion Cost'!$B$8)*'Optimized Production Plan'!M10)+ ('Optimized Production Plan'!M10*'Conversion Cost'!$B$4)),IF(VLOOKUP(N9,CSTVAT!$A$2:$D$40,2)="VAT",0.05*((VLOOKUP(O9,'Input Angle Price'!$B$4:$E$22,2)*'Optimized Production Plan'!M10*(1.045))+ ('Conversion Cost'!$B$3*'Optimized Production Plan'!M10)+ ((4.1/100)*('Conversion Cost'!$B$8)*'Optimized Production Plan'!M10)+ ('Optimized Production Plan'!M10*'Conversion Cost'!$B$4)),0)))+ IF(VLOOKUP(N9,CSTVAT!$A$2:$D$40,3)="NA",0,IF(VLOOKUP(N9,CSTVAT!$A$2:$D$40,3)="CST",0.02*((VLOOKUP(O9,'Input Angle Price'!$B$4:$E$22,3)*'Optimized Production Plan'!N10*(1.045))+ ('Conversion Cost'!$C$3*'Optimized Production Plan'!N10)+ ((4.1/100)*('Conversion Cost'!$B$8)*'Optimized Production Plan'!N10)+ ('Optimized Production Plan'!N10*'Conversion Cost'!$C$4)),IF(VLOOKUP(N9,CSTVAT!$A$2:$D$40,3)="VAT",0.05*((VLOOKUP(O9,'Input Angle Price'!$B$4:$E$22,3)*'Optimized Production Plan'!N10*(1.045))+ ('Conversion Cost'!$C$3*'Optimized Production Plan'!N10)+ ((4.1/100)*('Conversion Cost'!$B$8)*'Optimized Production Plan'!N10)+ ('Optimized Production Plan'!N10*'Conversion Cost'!$C$4)),0)))+ IF(VLOOKUP(N9,CSTVAT!$A$2:$D$40,4)="NA",0,IF(VLOOKUP(N9,CSTVAT!$A$2:$D$40,4)="CST",0.02*((VLOOKUP(O9,'Input Angle Price'!$B$4:$E$22,4)*'Optimized Production Plan'!O10*(1.045))+ ('Conversion Cost'!$D$3*'Optimized Production Plan'!O10)+ ((4.1/100)*('Conversion Cost'!$B$8)*'Optimized Production Plan'!O10)+ ('Optimized Production Plan'!O10*'Conversion Cost'!$D$4)),IF(VLOOKUP(N9,CSTVAT!$A$2:$D$40,4)="VAT",0.05*((VLOOKUP(O9,'Input Angle Price'!$B$4:$E$22,4)*'Optimized Production Plan'!O10*(1.045))+ ('Conversion Cost'!$D$3*'Optimized Production Plan'!O10)+ ((4.1/100)*('Conversion Cost'!$B$8)*'Optimized Production Plan'!O10)+ ('Optimized Production Plan'!O10*'Conversion Cost'!$D$4)),0)))</f>
        <v>0</v>
      </c>
      <c r="V9" s="95">
        <f t="shared" si="1"/>
        <v>16.865016300000001</v>
      </c>
      <c r="X9" s="101">
        <f>IF('Optimized Production Plan'!M10&gt;0,1,0)+IF('Optimized Production Plan'!N10&gt;0,1,0)+IF('Optimized Production Plan'!O10&gt;0,1,0)</f>
        <v>1</v>
      </c>
      <c r="Z9" s="11">
        <v>107</v>
      </c>
      <c r="AA9" s="124">
        <f>IF(SUM('Optimized Production Plan'!M84:M88)&gt;0,1,0)+IF(SUM('Optimized Production Plan'!N84:N88)&gt;0,1,0)+IF(SUM('Optimized Production Plan'!O84:O88)&gt;0,1,0)</f>
        <v>2</v>
      </c>
      <c r="AC9" s="111"/>
      <c r="AD9" s="109"/>
      <c r="AE9" s="57"/>
      <c r="AH9" s="11"/>
      <c r="AI9" s="5" t="s">
        <v>13</v>
      </c>
      <c r="AJ9" s="6">
        <v>3.0249999999999999</v>
      </c>
      <c r="AK9" s="6">
        <v>0</v>
      </c>
      <c r="AL9" s="113">
        <v>0</v>
      </c>
      <c r="AM9" s="11">
        <v>3.0249999999999999</v>
      </c>
      <c r="AN9" s="68">
        <f t="shared" si="2"/>
        <v>3.0249999999999999</v>
      </c>
      <c r="AS9" s="9" t="s">
        <v>9</v>
      </c>
      <c r="AT9" s="4">
        <v>108.96</v>
      </c>
      <c r="AU9" s="4">
        <v>112.61</v>
      </c>
      <c r="AV9" s="17">
        <v>112.37</v>
      </c>
      <c r="AZ9" s="5" t="s">
        <v>54</v>
      </c>
      <c r="BA9" s="5" t="s">
        <v>49</v>
      </c>
      <c r="BB9" s="5"/>
      <c r="BC9" s="5"/>
      <c r="BI9" s="9">
        <v>107</v>
      </c>
      <c r="BJ9" s="28">
        <v>4.9400000000000004</v>
      </c>
      <c r="BK9" s="28">
        <v>3.89</v>
      </c>
      <c r="BL9" s="68">
        <v>0.66</v>
      </c>
      <c r="BO9" s="3">
        <v>107</v>
      </c>
      <c r="BP9" s="5" t="s">
        <v>37</v>
      </c>
      <c r="BQ9" s="5" t="s">
        <v>55</v>
      </c>
      <c r="BR9" s="5" t="s">
        <v>55</v>
      </c>
    </row>
    <row r="10" spans="1:75" ht="15.75" thickBot="1">
      <c r="A10" s="9">
        <v>101</v>
      </c>
      <c r="B10" s="5" t="s">
        <v>17</v>
      </c>
      <c r="C10" s="94">
        <f>((VLOOKUP(B10,'Input Angle Price'!$B$4:$E$22,2)*'Optimized Production Plan'!C11)+(VLOOKUP(B10,'Input Angle Price'!$B$4:$E$22,3)*'Optimized Production Plan'!D11)+(VLOOKUP(B10,'Input Angle Price'!$B$4:$E$22,4)*'Optimized Production Plan'!E11))*(104.5/100)</f>
        <v>288.96034859999992</v>
      </c>
      <c r="D10" s="94">
        <f>SUMPRODUCT('Conversion Cost'!$B$3:$D$3,'Optimized Production Plan'!C11:E11)</f>
        <v>51.220787999999999</v>
      </c>
      <c r="E10" s="94">
        <f>(4.1/100)*('Conversion Cost'!$B$8)*SUM('Optimized Production Plan'!C11:E11)</f>
        <v>35.834741279999996</v>
      </c>
      <c r="F10" s="94">
        <f>SUMPRODUCT('Conversion Cost'!$B$4:$D$4,'Optimized Production Plan'!C11:E11)</f>
        <v>4.3261199999999995</v>
      </c>
      <c r="G10" s="94">
        <f>(VLOOKUP(A10,'Outbound Logistic Price'!$A$3:$D$41,2)*'Optimized Production Plan'!C11)+(VLOOKUP(A10,'Outbound Logistic Price'!$A$3:$D$41,3)*'Optimized Production Plan'!D11)+(VLOOKUP(A10,'Outbound Logistic Price'!$A$3:$D$41,4)*'Optimized Production Plan'!E11)</f>
        <v>22.197960000000002</v>
      </c>
      <c r="H10" s="94">
        <f>IF(VLOOKUP(A10,CSTVAT!$A$2:$D$40,2)="NA",0,IF(VLOOKUP(A10,CSTVAT!$A$2:$D$40,2)="CST",0.02*((VLOOKUP(B10,'Input Angle Price'!$B$4:$E$22,2)*'Optimized Production Plan'!C11*(1.045))+ ('Conversion Cost'!$B$3*'Optimized Production Plan'!C11)+ ((4.1/100)*('Conversion Cost'!$B$8)*'Optimized Production Plan'!C11)+ ('Optimized Production Plan'!C11*'Conversion Cost'!$B$4)),IF(VLOOKUP(A10,CSTVAT!$A$2:$D$40,2)="VAT",0.05*((VLOOKUP(B10,'Input Angle Price'!$B$4:$E$22,2)*'Optimized Production Plan'!C11*(1.045))+ ('Conversion Cost'!$B$3*'Optimized Production Plan'!C11)+ ((4.1/100)*('Conversion Cost'!$B$8)*'Optimized Production Plan'!C11)+ ('Optimized Production Plan'!C11*'Conversion Cost'!$B$4)),0)))+ IF(VLOOKUP(A10,CSTVAT!$A$2:$D$40,3)="NA",0,IF(VLOOKUP(A10,CSTVAT!$A$2:$D$40,3)="CST",0.02*((VLOOKUP(B10,'Input Angle Price'!$B$4:$E$22,3)*'Optimized Production Plan'!D11*(1.045))+ ('Conversion Cost'!$C$3*'Optimized Production Plan'!D11)+ ((4.1/100)*('Conversion Cost'!$B$8)*'Optimized Production Plan'!D11)+ ('Optimized Production Plan'!D11*'Conversion Cost'!$C$4)),IF(VLOOKUP(A10,CSTVAT!$A$2:$D$40,3)="VAT",0.05*((VLOOKUP(B10,'Input Angle Price'!$B$4:$E$22,3)*'Optimized Production Plan'!D11*(1.045))+ ('Conversion Cost'!$C$3*'Optimized Production Plan'!D11)+ ((4.1/100)*('Conversion Cost'!$B$8)*'Optimized Production Plan'!D11)+ ('Optimized Production Plan'!D11*'Conversion Cost'!$C$4)),0)))+ IF(VLOOKUP(A10,CSTVAT!$A$2:$D$40,4)="NA",0,IF(VLOOKUP(A10,CSTVAT!$A$2:$D$40,4)="CST",0.02*((VLOOKUP(B10,'Input Angle Price'!$B$4:$E$22,4)*'Optimized Production Plan'!E11*(1.045))+ ('Conversion Cost'!$D$3*'Optimized Production Plan'!E11)+ ((4.1/100)*('Conversion Cost'!$B$8)*'Optimized Production Plan'!E11)+ ('Optimized Production Plan'!E11*'Conversion Cost'!$D$4)),IF(VLOOKUP(A10,CSTVAT!$A$2:$D$40,4)="VAT",0.05*((VLOOKUP(B10,'Input Angle Price'!$B$4:$E$22,4)*'Optimized Production Plan'!E11*(1.045))+ ('Conversion Cost'!$D$3*'Optimized Production Plan'!E11)+ ((4.1/100)*('Conversion Cost'!$B$8)*'Optimized Production Plan'!E11)+ ('Optimized Production Plan'!E11*'Conversion Cost'!$D$4)),0)))</f>
        <v>0</v>
      </c>
      <c r="I10" s="95">
        <f t="shared" si="0"/>
        <v>6.221634299999999</v>
      </c>
      <c r="K10" s="99" t="s">
        <v>94</v>
      </c>
      <c r="L10" s="120">
        <f>L5-L8</f>
        <v>85784.589418392628</v>
      </c>
      <c r="N10" s="9">
        <v>101</v>
      </c>
      <c r="O10" s="5" t="s">
        <v>17</v>
      </c>
      <c r="P10" s="94">
        <f>((VLOOKUP(O10,'Input Angle Price'!$B$4:$E$22,2)*'Optimized Production Plan'!M11)+(VLOOKUP(O10,'Input Angle Price'!$B$4:$E$22,3)*'Optimized Production Plan'!N11)+(VLOOKUP(O10,'Input Angle Price'!$B$4:$E$22,4)*'Optimized Production Plan'!O11))*(104.5/100)</f>
        <v>279.0541247999999</v>
      </c>
      <c r="Q10" s="94">
        <f>SUMPRODUCT('Conversion Cost'!$B$3:$D$3,'Optimized Production Plan'!M11:O11)</f>
        <v>42.213947999999995</v>
      </c>
      <c r="R10" s="94">
        <f>(4.1/100)*('Conversion Cost'!$B$8)*SUM('Optimized Production Plan'!M11:O11)</f>
        <v>35.834741279999996</v>
      </c>
      <c r="S10" s="94">
        <f>SUMPRODUCT('Conversion Cost'!$B$4:$D$4,'Optimized Production Plan'!M11:O11)</f>
        <v>2.88408</v>
      </c>
      <c r="T10" s="94">
        <f>(VLOOKUP(N10,'Outbound Logistic Price'!$A$3:$D$41,2)*'Optimized Production Plan'!M11)+(VLOOKUP(N10,'Outbound Logistic Price'!$A$3:$D$41,3)*'Optimized Production Plan'!N11)+(VLOOKUP(N10,'Outbound Logistic Price'!$A$3:$D$41,4)*'Optimized Production Plan'!O11)</f>
        <v>14.20764</v>
      </c>
      <c r="U10" s="94">
        <f>IF(VLOOKUP(N10,CSTVAT!$A$2:$D$40,2)="NA",0,IF(VLOOKUP(N10,CSTVAT!$A$2:$D$40,2)="CST",0.02*((VLOOKUP(O10,'Input Angle Price'!$B$4:$E$22,2)*'Optimized Production Plan'!M11*(1.045))+ ('Conversion Cost'!$B$3*'Optimized Production Plan'!M11)+ ((4.1/100)*('Conversion Cost'!$B$8)*'Optimized Production Plan'!M11)+ ('Optimized Production Plan'!M11*'Conversion Cost'!$B$4)),IF(VLOOKUP(N10,CSTVAT!$A$2:$D$40,2)="VAT",0.05*((VLOOKUP(O10,'Input Angle Price'!$B$4:$E$22,2)*'Optimized Production Plan'!M11*(1.045))+ ('Conversion Cost'!$B$3*'Optimized Production Plan'!M11)+ ((4.1/100)*('Conversion Cost'!$B$8)*'Optimized Production Plan'!M11)+ ('Optimized Production Plan'!M11*'Conversion Cost'!$B$4)),0)))+ IF(VLOOKUP(N10,CSTVAT!$A$2:$D$40,3)="NA",0,IF(VLOOKUP(N10,CSTVAT!$A$2:$D$40,3)="CST",0.02*((VLOOKUP(O10,'Input Angle Price'!$B$4:$E$22,3)*'Optimized Production Plan'!N11*(1.045))+ ('Conversion Cost'!$C$3*'Optimized Production Plan'!N11)+ ((4.1/100)*('Conversion Cost'!$B$8)*'Optimized Production Plan'!N11)+ ('Optimized Production Plan'!N11*'Conversion Cost'!$C$4)),IF(VLOOKUP(N10,CSTVAT!$A$2:$D$40,3)="VAT",0.05*((VLOOKUP(O10,'Input Angle Price'!$B$4:$E$22,3)*'Optimized Production Plan'!N11*(1.045))+ ('Conversion Cost'!$C$3*'Optimized Production Plan'!N11)+ ((4.1/100)*('Conversion Cost'!$B$8)*'Optimized Production Plan'!N11)+ ('Optimized Production Plan'!N11*'Conversion Cost'!$C$4)),0)))+ IF(VLOOKUP(N10,CSTVAT!$A$2:$D$40,4)="NA",0,IF(VLOOKUP(N10,CSTVAT!$A$2:$D$40,4)="CST",0.02*((VLOOKUP(O10,'Input Angle Price'!$B$4:$E$22,4)*'Optimized Production Plan'!O11*(1.045))+ ('Conversion Cost'!$D$3*'Optimized Production Plan'!O11)+ ((4.1/100)*('Conversion Cost'!$B$8)*'Optimized Production Plan'!O11)+ ('Optimized Production Plan'!O11*'Conversion Cost'!$D$4)),IF(VLOOKUP(N10,CSTVAT!$A$2:$D$40,4)="VAT",0.05*((VLOOKUP(O10,'Input Angle Price'!$B$4:$E$22,4)*'Optimized Production Plan'!O11*(1.045))+ ('Conversion Cost'!$D$3*'Optimized Production Plan'!O11)+ ((4.1/100)*('Conversion Cost'!$B$8)*'Optimized Production Plan'!O11)+ ('Optimized Production Plan'!O11*'Conversion Cost'!$D$4)),0)))</f>
        <v>0</v>
      </c>
      <c r="V10" s="95">
        <f t="shared" si="1"/>
        <v>6.0083423999999983</v>
      </c>
      <c r="X10" s="101">
        <f>IF('Optimized Production Plan'!M11&gt;0,1,0)+IF('Optimized Production Plan'!N11&gt;0,1,0)+IF('Optimized Production Plan'!O11&gt;0,1,0)</f>
        <v>1</v>
      </c>
      <c r="Z10" s="11">
        <v>108</v>
      </c>
      <c r="AA10" s="124">
        <f>IF(SUM('Optimized Production Plan'!M89:M104)&gt;0,1,0)+IF(SUM('Optimized Production Plan'!N89:N104)&gt;0,1,0)+IF(SUM('Optimized Production Plan'!O89:O104)&gt;0,1,0)</f>
        <v>3</v>
      </c>
      <c r="AC10" s="111"/>
      <c r="AD10" s="110"/>
      <c r="AE10" s="57"/>
      <c r="AH10" s="11"/>
      <c r="AI10" s="5" t="s">
        <v>15</v>
      </c>
      <c r="AJ10" s="6">
        <v>6.7869999999999999</v>
      </c>
      <c r="AK10" s="6">
        <v>0</v>
      </c>
      <c r="AL10" s="113">
        <v>0</v>
      </c>
      <c r="AM10" s="11">
        <v>6.7869999999999999</v>
      </c>
      <c r="AN10" s="68">
        <f t="shared" si="2"/>
        <v>6.7869999999999999</v>
      </c>
      <c r="AS10" s="9" t="s">
        <v>12</v>
      </c>
      <c r="AT10" s="4">
        <v>109.55</v>
      </c>
      <c r="AU10" s="4">
        <v>112.77</v>
      </c>
      <c r="AV10" s="17">
        <v>114.09</v>
      </c>
      <c r="BI10" s="9">
        <v>108</v>
      </c>
      <c r="BJ10" s="28">
        <v>4.92</v>
      </c>
      <c r="BK10" s="28">
        <v>4.5</v>
      </c>
      <c r="BL10" s="68">
        <v>3</v>
      </c>
      <c r="BO10" s="3">
        <v>108</v>
      </c>
      <c r="BP10" s="5" t="s">
        <v>55</v>
      </c>
      <c r="BQ10" s="5" t="s">
        <v>55</v>
      </c>
      <c r="BR10" s="5" t="s">
        <v>55</v>
      </c>
    </row>
    <row r="11" spans="1:75" ht="15.75" thickBot="1">
      <c r="A11" s="9">
        <v>101</v>
      </c>
      <c r="B11" s="5" t="s">
        <v>2</v>
      </c>
      <c r="C11" s="94">
        <f>((VLOOKUP(B11,'Input Angle Price'!$B$4:$E$22,2)*'Optimized Production Plan'!C12)+(VLOOKUP(B11,'Input Angle Price'!$B$4:$E$22,3)*'Optimized Production Plan'!D12)+(VLOOKUP(B11,'Input Angle Price'!$B$4:$E$22,4)*'Optimized Production Plan'!E12))*(104.5/100)</f>
        <v>33.071930099999996</v>
      </c>
      <c r="D11" s="94">
        <f>SUMPRODUCT('Conversion Cost'!$B$3:$D$3,'Optimized Production Plan'!C12:E12)</f>
        <v>6.6951030000000005</v>
      </c>
      <c r="E11" s="94">
        <f>(4.1/100)*('Conversion Cost'!$B$8)*SUM('Optimized Production Plan'!C12:E12)</f>
        <v>4.6839826799999997</v>
      </c>
      <c r="F11" s="94">
        <f>SUMPRODUCT('Conversion Cost'!$B$4:$D$4,'Optimized Production Plan'!C12:E12)</f>
        <v>0.56547000000000003</v>
      </c>
      <c r="G11" s="94">
        <f>(VLOOKUP(A11,'Outbound Logistic Price'!$A$3:$D$41,2)*'Optimized Production Plan'!C12)+(VLOOKUP(A11,'Outbound Logistic Price'!$A$3:$D$41,3)*'Optimized Production Plan'!D12)+(VLOOKUP(A11,'Outbound Logistic Price'!$A$3:$D$41,4)*'Optimized Production Plan'!E12)</f>
        <v>2.90151</v>
      </c>
      <c r="H11" s="94">
        <f>IF(VLOOKUP(A11,CSTVAT!$A$2:$D$40,2)="NA",0,IF(VLOOKUP(A11,CSTVAT!$A$2:$D$40,2)="CST",0.02*((VLOOKUP(B11,'Input Angle Price'!$B$4:$E$22,2)*'Optimized Production Plan'!C12*(1.045))+ ('Conversion Cost'!$B$3*'Optimized Production Plan'!C12)+ ((4.1/100)*('Conversion Cost'!$B$8)*'Optimized Production Plan'!C12)+ ('Optimized Production Plan'!C12*'Conversion Cost'!$B$4)),IF(VLOOKUP(A11,CSTVAT!$A$2:$D$40,2)="VAT",0.05*((VLOOKUP(B11,'Input Angle Price'!$B$4:$E$22,2)*'Optimized Production Plan'!C12*(1.045))+ ('Conversion Cost'!$B$3*'Optimized Production Plan'!C12)+ ((4.1/100)*('Conversion Cost'!$B$8)*'Optimized Production Plan'!C12)+ ('Optimized Production Plan'!C12*'Conversion Cost'!$B$4)),0)))+ IF(VLOOKUP(A11,CSTVAT!$A$2:$D$40,3)="NA",0,IF(VLOOKUP(A11,CSTVAT!$A$2:$D$40,3)="CST",0.02*((VLOOKUP(B11,'Input Angle Price'!$B$4:$E$22,3)*'Optimized Production Plan'!D12*(1.045))+ ('Conversion Cost'!$C$3*'Optimized Production Plan'!D12)+ ((4.1/100)*('Conversion Cost'!$B$8)*'Optimized Production Plan'!D12)+ ('Optimized Production Plan'!D12*'Conversion Cost'!$C$4)),IF(VLOOKUP(A11,CSTVAT!$A$2:$D$40,3)="VAT",0.05*((VLOOKUP(B11,'Input Angle Price'!$B$4:$E$22,3)*'Optimized Production Plan'!D12*(1.045))+ ('Conversion Cost'!$C$3*'Optimized Production Plan'!D12)+ ((4.1/100)*('Conversion Cost'!$B$8)*'Optimized Production Plan'!D12)+ ('Optimized Production Plan'!D12*'Conversion Cost'!$C$4)),0)))+ IF(VLOOKUP(A11,CSTVAT!$A$2:$D$40,4)="NA",0,IF(VLOOKUP(A11,CSTVAT!$A$2:$D$40,4)="CST",0.02*((VLOOKUP(B11,'Input Angle Price'!$B$4:$E$22,4)*'Optimized Production Plan'!E12*(1.045))+ ('Conversion Cost'!$D$3*'Optimized Production Plan'!E12)+ ((4.1/100)*('Conversion Cost'!$B$8)*'Optimized Production Plan'!E12)+ ('Optimized Production Plan'!E12*'Conversion Cost'!$D$4)),IF(VLOOKUP(A11,CSTVAT!$A$2:$D$40,4)="VAT",0.05*((VLOOKUP(B11,'Input Angle Price'!$B$4:$E$22,4)*'Optimized Production Plan'!E12*(1.045))+ ('Conversion Cost'!$D$3*'Optimized Production Plan'!E12)+ ((4.1/100)*('Conversion Cost'!$B$8)*'Optimized Production Plan'!E12)+ ('Optimized Production Plan'!E12*'Conversion Cost'!$D$4)),0)))</f>
        <v>0</v>
      </c>
      <c r="I11" s="95">
        <f t="shared" si="0"/>
        <v>0.71207504999999993</v>
      </c>
      <c r="N11" s="9">
        <v>101</v>
      </c>
      <c r="O11" s="5" t="s">
        <v>2</v>
      </c>
      <c r="P11" s="94">
        <f>((VLOOKUP(O11,'Input Angle Price'!$B$4:$E$22,2)*'Optimized Production Plan'!M12)+(VLOOKUP(O11,'Input Angle Price'!$B$4:$E$22,3)*'Optimized Production Plan'!N12)+(VLOOKUP(O11,'Input Angle Price'!$B$4:$E$22,4)*'Optimized Production Plan'!O12))*(104.5/100)</f>
        <v>32.290499999999994</v>
      </c>
      <c r="Q11" s="94">
        <f>SUMPRODUCT('Conversion Cost'!$B$3:$D$3,'Optimized Production Plan'!M12:O12)</f>
        <v>5.5178129999999994</v>
      </c>
      <c r="R11" s="94">
        <f>(4.1/100)*('Conversion Cost'!$B$8)*SUM('Optimized Production Plan'!M12:O12)</f>
        <v>4.6839826799999997</v>
      </c>
      <c r="S11" s="94">
        <f>SUMPRODUCT('Conversion Cost'!$B$4:$D$4,'Optimized Production Plan'!M12:O12)</f>
        <v>0.37697999999999998</v>
      </c>
      <c r="T11" s="94">
        <f>(VLOOKUP(N11,'Outbound Logistic Price'!$A$3:$D$41,2)*'Optimized Production Plan'!M12)+(VLOOKUP(N11,'Outbound Logistic Price'!$A$3:$D$41,3)*'Optimized Production Plan'!N12)+(VLOOKUP(N11,'Outbound Logistic Price'!$A$3:$D$41,4)*'Optimized Production Plan'!O12)</f>
        <v>1.8570899999999999</v>
      </c>
      <c r="U11" s="94">
        <f>IF(VLOOKUP(N11,CSTVAT!$A$2:$D$40,2)="NA",0,IF(VLOOKUP(N11,CSTVAT!$A$2:$D$40,2)="CST",0.02*((VLOOKUP(O11,'Input Angle Price'!$B$4:$E$22,2)*'Optimized Production Plan'!M12*(1.045))+ ('Conversion Cost'!$B$3*'Optimized Production Plan'!M12)+ ((4.1/100)*('Conversion Cost'!$B$8)*'Optimized Production Plan'!M12)+ ('Optimized Production Plan'!M12*'Conversion Cost'!$B$4)),IF(VLOOKUP(N11,CSTVAT!$A$2:$D$40,2)="VAT",0.05*((VLOOKUP(O11,'Input Angle Price'!$B$4:$E$22,2)*'Optimized Production Plan'!M12*(1.045))+ ('Conversion Cost'!$B$3*'Optimized Production Plan'!M12)+ ((4.1/100)*('Conversion Cost'!$B$8)*'Optimized Production Plan'!M12)+ ('Optimized Production Plan'!M12*'Conversion Cost'!$B$4)),0)))+ IF(VLOOKUP(N11,CSTVAT!$A$2:$D$40,3)="NA",0,IF(VLOOKUP(N11,CSTVAT!$A$2:$D$40,3)="CST",0.02*((VLOOKUP(O11,'Input Angle Price'!$B$4:$E$22,3)*'Optimized Production Plan'!N12*(1.045))+ ('Conversion Cost'!$C$3*'Optimized Production Plan'!N12)+ ((4.1/100)*('Conversion Cost'!$B$8)*'Optimized Production Plan'!N12)+ ('Optimized Production Plan'!N12*'Conversion Cost'!$C$4)),IF(VLOOKUP(N11,CSTVAT!$A$2:$D$40,3)="VAT",0.05*((VLOOKUP(O11,'Input Angle Price'!$B$4:$E$22,3)*'Optimized Production Plan'!N12*(1.045))+ ('Conversion Cost'!$C$3*'Optimized Production Plan'!N12)+ ((4.1/100)*('Conversion Cost'!$B$8)*'Optimized Production Plan'!N12)+ ('Optimized Production Plan'!N12*'Conversion Cost'!$C$4)),0)))+ IF(VLOOKUP(N11,CSTVAT!$A$2:$D$40,4)="NA",0,IF(VLOOKUP(N11,CSTVAT!$A$2:$D$40,4)="CST",0.02*((VLOOKUP(O11,'Input Angle Price'!$B$4:$E$22,4)*'Optimized Production Plan'!O12*(1.045))+ ('Conversion Cost'!$D$3*'Optimized Production Plan'!O12)+ ((4.1/100)*('Conversion Cost'!$B$8)*'Optimized Production Plan'!O12)+ ('Optimized Production Plan'!O12*'Conversion Cost'!$D$4)),IF(VLOOKUP(N11,CSTVAT!$A$2:$D$40,4)="VAT",0.05*((VLOOKUP(O11,'Input Angle Price'!$B$4:$E$22,4)*'Optimized Production Plan'!O12*(1.045))+ ('Conversion Cost'!$D$3*'Optimized Production Plan'!O12)+ ((4.1/100)*('Conversion Cost'!$B$8)*'Optimized Production Plan'!O12)+ ('Optimized Production Plan'!O12*'Conversion Cost'!$D$4)),0)))</f>
        <v>0</v>
      </c>
      <c r="V11" s="95">
        <f t="shared" si="1"/>
        <v>0.69524999999999981</v>
      </c>
      <c r="X11" s="101">
        <f>IF('Optimized Production Plan'!M12&gt;0,1,0)+IF('Optimized Production Plan'!N12&gt;0,1,0)+IF('Optimized Production Plan'!O12&gt;0,1,0)</f>
        <v>1</v>
      </c>
      <c r="Z11" s="11">
        <v>109</v>
      </c>
      <c r="AA11" s="124">
        <f>IF(SUM('Optimized Production Plan'!M105:M121)&gt;0,1,0)+IF(SUM('Optimized Production Plan'!N105:N121)&gt;0,1,0)+IF(SUM('Optimized Production Plan'!O105:O121)&gt;0,1,0)</f>
        <v>2</v>
      </c>
      <c r="AC11" s="111"/>
      <c r="AD11" s="109"/>
      <c r="AE11" s="57"/>
      <c r="AH11" s="11"/>
      <c r="AI11" s="5" t="s">
        <v>17</v>
      </c>
      <c r="AJ11" s="6">
        <v>2.3639999999999999</v>
      </c>
      <c r="AK11" s="6">
        <v>0</v>
      </c>
      <c r="AL11" s="113">
        <v>0</v>
      </c>
      <c r="AM11" s="11">
        <v>2.3639999999999999</v>
      </c>
      <c r="AN11" s="68">
        <f t="shared" si="2"/>
        <v>2.3639999999999999</v>
      </c>
      <c r="AS11" s="9" t="s">
        <v>13</v>
      </c>
      <c r="AT11" s="4">
        <v>110.59</v>
      </c>
      <c r="AU11" s="4">
        <v>113.98</v>
      </c>
      <c r="AV11" s="17">
        <v>114.88</v>
      </c>
      <c r="BI11" s="9">
        <v>109</v>
      </c>
      <c r="BJ11" s="28">
        <v>4.04</v>
      </c>
      <c r="BK11" s="28">
        <v>3.83</v>
      </c>
      <c r="BL11" s="68">
        <v>7.95</v>
      </c>
      <c r="BO11" s="3">
        <v>109</v>
      </c>
      <c r="BP11" s="5" t="s">
        <v>55</v>
      </c>
      <c r="BQ11" s="5" t="s">
        <v>55</v>
      </c>
      <c r="BR11" s="5" t="s">
        <v>55</v>
      </c>
    </row>
    <row r="12" spans="1:75" ht="15.75" thickBot="1">
      <c r="A12" s="9">
        <v>101</v>
      </c>
      <c r="B12" s="5" t="s">
        <v>4</v>
      </c>
      <c r="C12" s="94">
        <f>((VLOOKUP(B12,'Input Angle Price'!$B$4:$E$22,2)*'Optimized Production Plan'!C13)+(VLOOKUP(B12,'Input Angle Price'!$B$4:$E$22,3)*'Optimized Production Plan'!D13)+(VLOOKUP(B12,'Input Angle Price'!$B$4:$E$22,4)*'Optimized Production Plan'!E13))*(104.5/100)</f>
        <v>323.61497300000002</v>
      </c>
      <c r="D12" s="94">
        <f>SUMPRODUCT('Conversion Cost'!$B$3:$D$3,'Optimized Production Plan'!C13:E13)</f>
        <v>67.23270100000002</v>
      </c>
      <c r="E12" s="94">
        <f>(4.1/100)*('Conversion Cost'!$B$8)*SUM('Optimized Production Plan'!C13:E13)</f>
        <v>47.036887560000011</v>
      </c>
      <c r="F12" s="94">
        <f>SUMPRODUCT('Conversion Cost'!$B$4:$D$4,'Optimized Production Plan'!C13:E13)</f>
        <v>5.6784900000000018</v>
      </c>
      <c r="G12" s="94">
        <f>(VLOOKUP(A12,'Outbound Logistic Price'!$A$3:$D$41,2)*'Optimized Production Plan'!C13)+(VLOOKUP(A12,'Outbound Logistic Price'!$A$3:$D$41,3)*'Optimized Production Plan'!D13)+(VLOOKUP(A12,'Outbound Logistic Price'!$A$3:$D$41,4)*'Optimized Production Plan'!E13)</f>
        <v>29.137170000000008</v>
      </c>
      <c r="H12" s="94">
        <f>IF(VLOOKUP(A12,CSTVAT!$A$2:$D$40,2)="NA",0,IF(VLOOKUP(A12,CSTVAT!$A$2:$D$40,2)="CST",0.02*((VLOOKUP(B12,'Input Angle Price'!$B$4:$E$22,2)*'Optimized Production Plan'!C13*(1.045))+ ('Conversion Cost'!$B$3*'Optimized Production Plan'!C13)+ ((4.1/100)*('Conversion Cost'!$B$8)*'Optimized Production Plan'!C13)+ ('Optimized Production Plan'!C13*'Conversion Cost'!$B$4)),IF(VLOOKUP(A12,CSTVAT!$A$2:$D$40,2)="VAT",0.05*((VLOOKUP(B12,'Input Angle Price'!$B$4:$E$22,2)*'Optimized Production Plan'!C13*(1.045))+ ('Conversion Cost'!$B$3*'Optimized Production Plan'!C13)+ ((4.1/100)*('Conversion Cost'!$B$8)*'Optimized Production Plan'!C13)+ ('Optimized Production Plan'!C13*'Conversion Cost'!$B$4)),0)))+ IF(VLOOKUP(A12,CSTVAT!$A$2:$D$40,3)="NA",0,IF(VLOOKUP(A12,CSTVAT!$A$2:$D$40,3)="CST",0.02*((VLOOKUP(B12,'Input Angle Price'!$B$4:$E$22,3)*'Optimized Production Plan'!D13*(1.045))+ ('Conversion Cost'!$C$3*'Optimized Production Plan'!D13)+ ((4.1/100)*('Conversion Cost'!$B$8)*'Optimized Production Plan'!D13)+ ('Optimized Production Plan'!D13*'Conversion Cost'!$C$4)),IF(VLOOKUP(A12,CSTVAT!$A$2:$D$40,3)="VAT",0.05*((VLOOKUP(B12,'Input Angle Price'!$B$4:$E$22,3)*'Optimized Production Plan'!D13*(1.045))+ ('Conversion Cost'!$C$3*'Optimized Production Plan'!D13)+ ((4.1/100)*('Conversion Cost'!$B$8)*'Optimized Production Plan'!D13)+ ('Optimized Production Plan'!D13*'Conversion Cost'!$C$4)),0)))+ IF(VLOOKUP(A12,CSTVAT!$A$2:$D$40,4)="NA",0,IF(VLOOKUP(A12,CSTVAT!$A$2:$D$40,4)="CST",0.02*((VLOOKUP(B12,'Input Angle Price'!$B$4:$E$22,4)*'Optimized Production Plan'!E13*(1.045))+ ('Conversion Cost'!$D$3*'Optimized Production Plan'!E13)+ ((4.1/100)*('Conversion Cost'!$B$8)*'Optimized Production Plan'!E13)+ ('Optimized Production Plan'!E13*'Conversion Cost'!$D$4)),IF(VLOOKUP(A12,CSTVAT!$A$2:$D$40,4)="VAT",0.05*((VLOOKUP(B12,'Input Angle Price'!$B$4:$E$22,4)*'Optimized Production Plan'!E13*(1.045))+ ('Conversion Cost'!$D$3*'Optimized Production Plan'!E13)+ ((4.1/100)*('Conversion Cost'!$B$8)*'Optimized Production Plan'!E13)+ ('Optimized Production Plan'!E13*'Conversion Cost'!$D$4)),0)))</f>
        <v>0</v>
      </c>
      <c r="I12" s="95">
        <f t="shared" si="0"/>
        <v>6.9677865000000008</v>
      </c>
      <c r="K12" s="105" t="s">
        <v>106</v>
      </c>
      <c r="L12" s="121">
        <f>L10/AA41</f>
        <v>1243.2549191071396</v>
      </c>
      <c r="N12" s="9">
        <v>101</v>
      </c>
      <c r="O12" s="5" t="s">
        <v>4</v>
      </c>
      <c r="P12" s="94">
        <f>((VLOOKUP(O12,'Input Angle Price'!$B$4:$E$22,2)*'Optimized Production Plan'!M13)+(VLOOKUP(O12,'Input Angle Price'!$B$4:$E$22,3)*'Optimized Production Plan'!N13)+(VLOOKUP(O12,'Input Angle Price'!$B$4:$E$22,4)*'Optimized Production Plan'!O13))*(104.5/100)</f>
        <v>326.11180195000003</v>
      </c>
      <c r="Q12" s="94">
        <f>SUMPRODUCT('Conversion Cost'!$B$3:$D$3,'Optimized Production Plan'!M13:O13)</f>
        <v>55.410271000000009</v>
      </c>
      <c r="R12" s="94">
        <f>(4.1/100)*('Conversion Cost'!$B$8)*SUM('Optimized Production Plan'!M13:O13)</f>
        <v>47.036887560000011</v>
      </c>
      <c r="S12" s="94">
        <f>SUMPRODUCT('Conversion Cost'!$B$4:$D$4,'Optimized Production Plan'!M13:O13)</f>
        <v>3.7856600000000009</v>
      </c>
      <c r="T12" s="94">
        <f>(VLOOKUP(N12,'Outbound Logistic Price'!$A$3:$D$41,2)*'Optimized Production Plan'!M13)+(VLOOKUP(N12,'Outbound Logistic Price'!$A$3:$D$41,3)*'Optimized Production Plan'!N13)+(VLOOKUP(N12,'Outbound Logistic Price'!$A$3:$D$41,4)*'Optimized Production Plan'!O13)</f>
        <v>18.649030000000003</v>
      </c>
      <c r="U12" s="94">
        <f>IF(VLOOKUP(N12,CSTVAT!$A$2:$D$40,2)="NA",0,IF(VLOOKUP(N12,CSTVAT!$A$2:$D$40,2)="CST",0.02*((VLOOKUP(O12,'Input Angle Price'!$B$4:$E$22,2)*'Optimized Production Plan'!M13*(1.045))+ ('Conversion Cost'!$B$3*'Optimized Production Plan'!M13)+ ((4.1/100)*('Conversion Cost'!$B$8)*'Optimized Production Plan'!M13)+ ('Optimized Production Plan'!M13*'Conversion Cost'!$B$4)),IF(VLOOKUP(N12,CSTVAT!$A$2:$D$40,2)="VAT",0.05*((VLOOKUP(O12,'Input Angle Price'!$B$4:$E$22,2)*'Optimized Production Plan'!M13*(1.045))+ ('Conversion Cost'!$B$3*'Optimized Production Plan'!M13)+ ((4.1/100)*('Conversion Cost'!$B$8)*'Optimized Production Plan'!M13)+ ('Optimized Production Plan'!M13*'Conversion Cost'!$B$4)),0)))+ IF(VLOOKUP(N12,CSTVAT!$A$2:$D$40,3)="NA",0,IF(VLOOKUP(N12,CSTVAT!$A$2:$D$40,3)="CST",0.02*((VLOOKUP(O12,'Input Angle Price'!$B$4:$E$22,3)*'Optimized Production Plan'!N13*(1.045))+ ('Conversion Cost'!$C$3*'Optimized Production Plan'!N13)+ ((4.1/100)*('Conversion Cost'!$B$8)*'Optimized Production Plan'!N13)+ ('Optimized Production Plan'!N13*'Conversion Cost'!$C$4)),IF(VLOOKUP(N12,CSTVAT!$A$2:$D$40,3)="VAT",0.05*((VLOOKUP(O12,'Input Angle Price'!$B$4:$E$22,3)*'Optimized Production Plan'!N13*(1.045))+ ('Conversion Cost'!$C$3*'Optimized Production Plan'!N13)+ ((4.1/100)*('Conversion Cost'!$B$8)*'Optimized Production Plan'!N13)+ ('Optimized Production Plan'!N13*'Conversion Cost'!$C$4)),0)))+ IF(VLOOKUP(N12,CSTVAT!$A$2:$D$40,4)="NA",0,IF(VLOOKUP(N12,CSTVAT!$A$2:$D$40,4)="CST",0.02*((VLOOKUP(O12,'Input Angle Price'!$B$4:$E$22,4)*'Optimized Production Plan'!O13*(1.045))+ ('Conversion Cost'!$D$3*'Optimized Production Plan'!O13)+ ((4.1/100)*('Conversion Cost'!$B$8)*'Optimized Production Plan'!O13)+ ('Optimized Production Plan'!O13*'Conversion Cost'!$D$4)),IF(VLOOKUP(N12,CSTVAT!$A$2:$D$40,4)="VAT",0.05*((VLOOKUP(O12,'Input Angle Price'!$B$4:$E$22,4)*'Optimized Production Plan'!O13*(1.045))+ ('Conversion Cost'!$D$3*'Optimized Production Plan'!O13)+ ((4.1/100)*('Conversion Cost'!$B$8)*'Optimized Production Plan'!O13)+ ('Optimized Production Plan'!O13*'Conversion Cost'!$D$4)),0)))</f>
        <v>0</v>
      </c>
      <c r="V12" s="95">
        <f t="shared" si="1"/>
        <v>7.0215459750000013</v>
      </c>
      <c r="X12" s="101">
        <f>IF('Optimized Production Plan'!M13&gt;0,1,0)+IF('Optimized Production Plan'!N13&gt;0,1,0)+IF('Optimized Production Plan'!O13&gt;0,1,0)</f>
        <v>1</v>
      </c>
      <c r="Z12" s="11">
        <v>110</v>
      </c>
      <c r="AA12" s="124">
        <f>IF(SUM('Optimized Production Plan'!M122:M136)&gt;0,1,0)+IF(SUM('Optimized Production Plan'!N122:N136)&gt;0,1,0)+IF(SUM('Optimized Production Plan'!O122:O136)&gt;0,1,0)</f>
        <v>1</v>
      </c>
      <c r="AH12" s="11"/>
      <c r="AI12" s="5" t="s">
        <v>2</v>
      </c>
      <c r="AJ12" s="6">
        <v>0.309</v>
      </c>
      <c r="AK12" s="6">
        <v>0</v>
      </c>
      <c r="AL12" s="113">
        <v>0</v>
      </c>
      <c r="AM12" s="11">
        <v>0.309</v>
      </c>
      <c r="AN12" s="68">
        <f t="shared" si="2"/>
        <v>0.309</v>
      </c>
      <c r="AS12" s="9" t="s">
        <v>15</v>
      </c>
      <c r="AT12" s="4">
        <v>110.44</v>
      </c>
      <c r="AU12" s="4">
        <v>113.24</v>
      </c>
      <c r="AV12" s="17">
        <v>115.43</v>
      </c>
      <c r="BD12" s="57"/>
      <c r="BI12" s="9">
        <v>110</v>
      </c>
      <c r="BJ12" s="28">
        <v>6.01</v>
      </c>
      <c r="BK12" s="28">
        <v>9.39</v>
      </c>
      <c r="BL12" s="68">
        <v>5.13</v>
      </c>
      <c r="BO12" s="3">
        <v>110</v>
      </c>
      <c r="BP12" s="5" t="s">
        <v>36</v>
      </c>
      <c r="BQ12" s="5" t="s">
        <v>36</v>
      </c>
      <c r="BR12" s="5" t="s">
        <v>36</v>
      </c>
    </row>
    <row r="13" spans="1:75">
      <c r="A13" s="9">
        <v>101</v>
      </c>
      <c r="B13" s="5" t="s">
        <v>6</v>
      </c>
      <c r="C13" s="94">
        <f>((VLOOKUP(B13,'Input Angle Price'!$B$4:$E$22,2)*'Optimized Production Plan'!C14)+(VLOOKUP(B13,'Input Angle Price'!$B$4:$E$22,3)*'Optimized Production Plan'!D14)+(VLOOKUP(B13,'Input Angle Price'!$B$4:$E$22,4)*'Optimized Production Plan'!E14))*(104.5/100)</f>
        <v>44.92533375</v>
      </c>
      <c r="D13" s="94">
        <f>SUMPRODUCT('Conversion Cost'!$B$3:$D$3,'Optimized Production Plan'!C14:E14)</f>
        <v>8.7751350000000006</v>
      </c>
      <c r="E13" s="94">
        <f>(4.1/100)*('Conversion Cost'!$B$8)*SUM('Optimized Production Plan'!C14:E14)</f>
        <v>6.1392006000000006</v>
      </c>
      <c r="F13" s="94">
        <f>SUMPRODUCT('Conversion Cost'!$B$4:$D$4,'Optimized Production Plan'!C14:E14)</f>
        <v>0.74115000000000009</v>
      </c>
      <c r="G13" s="94">
        <f>(VLOOKUP(A13,'Outbound Logistic Price'!$A$3:$D$41,2)*'Optimized Production Plan'!C14)+(VLOOKUP(A13,'Outbound Logistic Price'!$A$3:$D$41,3)*'Optimized Production Plan'!D14)+(VLOOKUP(A13,'Outbound Logistic Price'!$A$3:$D$41,4)*'Optimized Production Plan'!E14)</f>
        <v>3.8029500000000005</v>
      </c>
      <c r="H13" s="94">
        <f>IF(VLOOKUP(A13,CSTVAT!$A$2:$D$40,2)="NA",0,IF(VLOOKUP(A13,CSTVAT!$A$2:$D$40,2)="CST",0.02*((VLOOKUP(B13,'Input Angle Price'!$B$4:$E$22,2)*'Optimized Production Plan'!C14*(1.045))+ ('Conversion Cost'!$B$3*'Optimized Production Plan'!C14)+ ((4.1/100)*('Conversion Cost'!$B$8)*'Optimized Production Plan'!C14)+ ('Optimized Production Plan'!C14*'Conversion Cost'!$B$4)),IF(VLOOKUP(A13,CSTVAT!$A$2:$D$40,2)="VAT",0.05*((VLOOKUP(B13,'Input Angle Price'!$B$4:$E$22,2)*'Optimized Production Plan'!C14*(1.045))+ ('Conversion Cost'!$B$3*'Optimized Production Plan'!C14)+ ((4.1/100)*('Conversion Cost'!$B$8)*'Optimized Production Plan'!C14)+ ('Optimized Production Plan'!C14*'Conversion Cost'!$B$4)),0)))+ IF(VLOOKUP(A13,CSTVAT!$A$2:$D$40,3)="NA",0,IF(VLOOKUP(A13,CSTVAT!$A$2:$D$40,3)="CST",0.02*((VLOOKUP(B13,'Input Angle Price'!$B$4:$E$22,3)*'Optimized Production Plan'!D14*(1.045))+ ('Conversion Cost'!$C$3*'Optimized Production Plan'!D14)+ ((4.1/100)*('Conversion Cost'!$B$8)*'Optimized Production Plan'!D14)+ ('Optimized Production Plan'!D14*'Conversion Cost'!$C$4)),IF(VLOOKUP(A13,CSTVAT!$A$2:$D$40,3)="VAT",0.05*((VLOOKUP(B13,'Input Angle Price'!$B$4:$E$22,3)*'Optimized Production Plan'!D14*(1.045))+ ('Conversion Cost'!$C$3*'Optimized Production Plan'!D14)+ ((4.1/100)*('Conversion Cost'!$B$8)*'Optimized Production Plan'!D14)+ ('Optimized Production Plan'!D14*'Conversion Cost'!$C$4)),0)))+ IF(VLOOKUP(A13,CSTVAT!$A$2:$D$40,4)="NA",0,IF(VLOOKUP(A13,CSTVAT!$A$2:$D$40,4)="CST",0.02*((VLOOKUP(B13,'Input Angle Price'!$B$4:$E$22,4)*'Optimized Production Plan'!E14*(1.045))+ ('Conversion Cost'!$D$3*'Optimized Production Plan'!E14)+ ((4.1/100)*('Conversion Cost'!$B$8)*'Optimized Production Plan'!E14)+ ('Optimized Production Plan'!E14*'Conversion Cost'!$D$4)),IF(VLOOKUP(A13,CSTVAT!$A$2:$D$40,4)="VAT",0.05*((VLOOKUP(B13,'Input Angle Price'!$B$4:$E$22,4)*'Optimized Production Plan'!E14*(1.045))+ ('Conversion Cost'!$D$3*'Optimized Production Plan'!E14)+ ((4.1/100)*('Conversion Cost'!$B$8)*'Optimized Production Plan'!E14)+ ('Optimized Production Plan'!E14*'Conversion Cost'!$D$4)),0)))</f>
        <v>0</v>
      </c>
      <c r="I13" s="95">
        <f t="shared" si="0"/>
        <v>0.96729187500000013</v>
      </c>
      <c r="N13" s="9">
        <v>101</v>
      </c>
      <c r="O13" s="5" t="s">
        <v>6</v>
      </c>
      <c r="P13" s="94">
        <f>((VLOOKUP(O13,'Input Angle Price'!$B$4:$E$22,2)*'Optimized Production Plan'!M14)+(VLOOKUP(O13,'Input Angle Price'!$B$4:$E$22,3)*'Optimized Production Plan'!N14)+(VLOOKUP(O13,'Input Angle Price'!$B$4:$E$22,4)*'Optimized Production Plan'!O14))*(104.5/100)</f>
        <v>43.350936750000002</v>
      </c>
      <c r="Q13" s="94">
        <f>SUMPRODUCT('Conversion Cost'!$B$3:$D$3,'Optimized Production Plan'!M14:O14)</f>
        <v>7.2320850000000005</v>
      </c>
      <c r="R13" s="94">
        <f>(4.1/100)*('Conversion Cost'!$B$8)*SUM('Optimized Production Plan'!M14:O14)</f>
        <v>6.1392006000000006</v>
      </c>
      <c r="S13" s="94">
        <f>SUMPRODUCT('Conversion Cost'!$B$4:$D$4,'Optimized Production Plan'!M14:O14)</f>
        <v>0.49410000000000004</v>
      </c>
      <c r="T13" s="94">
        <f>(VLOOKUP(N13,'Outbound Logistic Price'!$A$3:$D$41,2)*'Optimized Production Plan'!M14)+(VLOOKUP(N13,'Outbound Logistic Price'!$A$3:$D$41,3)*'Optimized Production Plan'!N14)+(VLOOKUP(N13,'Outbound Logistic Price'!$A$3:$D$41,4)*'Optimized Production Plan'!O14)</f>
        <v>2.43405</v>
      </c>
      <c r="U13" s="94">
        <f>IF(VLOOKUP(N13,CSTVAT!$A$2:$D$40,2)="NA",0,IF(VLOOKUP(N13,CSTVAT!$A$2:$D$40,2)="CST",0.02*((VLOOKUP(O13,'Input Angle Price'!$B$4:$E$22,2)*'Optimized Production Plan'!M14*(1.045))+ ('Conversion Cost'!$B$3*'Optimized Production Plan'!M14)+ ((4.1/100)*('Conversion Cost'!$B$8)*'Optimized Production Plan'!M14)+ ('Optimized Production Plan'!M14*'Conversion Cost'!$B$4)),IF(VLOOKUP(N13,CSTVAT!$A$2:$D$40,2)="VAT",0.05*((VLOOKUP(O13,'Input Angle Price'!$B$4:$E$22,2)*'Optimized Production Plan'!M14*(1.045))+ ('Conversion Cost'!$B$3*'Optimized Production Plan'!M14)+ ((4.1/100)*('Conversion Cost'!$B$8)*'Optimized Production Plan'!M14)+ ('Optimized Production Plan'!M14*'Conversion Cost'!$B$4)),0)))+ IF(VLOOKUP(N13,CSTVAT!$A$2:$D$40,3)="NA",0,IF(VLOOKUP(N13,CSTVAT!$A$2:$D$40,3)="CST",0.02*((VLOOKUP(O13,'Input Angle Price'!$B$4:$E$22,3)*'Optimized Production Plan'!N14*(1.045))+ ('Conversion Cost'!$C$3*'Optimized Production Plan'!N14)+ ((4.1/100)*('Conversion Cost'!$B$8)*'Optimized Production Plan'!N14)+ ('Optimized Production Plan'!N14*'Conversion Cost'!$C$4)),IF(VLOOKUP(N13,CSTVAT!$A$2:$D$40,3)="VAT",0.05*((VLOOKUP(O13,'Input Angle Price'!$B$4:$E$22,3)*'Optimized Production Plan'!N14*(1.045))+ ('Conversion Cost'!$C$3*'Optimized Production Plan'!N14)+ ((4.1/100)*('Conversion Cost'!$B$8)*'Optimized Production Plan'!N14)+ ('Optimized Production Plan'!N14*'Conversion Cost'!$C$4)),0)))+ IF(VLOOKUP(N13,CSTVAT!$A$2:$D$40,4)="NA",0,IF(VLOOKUP(N13,CSTVAT!$A$2:$D$40,4)="CST",0.02*((VLOOKUP(O13,'Input Angle Price'!$B$4:$E$22,4)*'Optimized Production Plan'!O14*(1.045))+ ('Conversion Cost'!$D$3*'Optimized Production Plan'!O14)+ ((4.1/100)*('Conversion Cost'!$B$8)*'Optimized Production Plan'!O14)+ ('Optimized Production Plan'!O14*'Conversion Cost'!$D$4)),IF(VLOOKUP(N13,CSTVAT!$A$2:$D$40,4)="VAT",0.05*((VLOOKUP(O13,'Input Angle Price'!$B$4:$E$22,4)*'Optimized Production Plan'!O14*(1.045))+ ('Conversion Cost'!$D$3*'Optimized Production Plan'!O14)+ ((4.1/100)*('Conversion Cost'!$B$8)*'Optimized Production Plan'!O14)+ ('Optimized Production Plan'!O14*'Conversion Cost'!$D$4)),0)))</f>
        <v>0</v>
      </c>
      <c r="V13" s="95">
        <f t="shared" si="1"/>
        <v>0.93339337500000008</v>
      </c>
      <c r="X13" s="101">
        <f>IF('Optimized Production Plan'!M14&gt;0,1,0)+IF('Optimized Production Plan'!N14&gt;0,1,0)+IF('Optimized Production Plan'!O14&gt;0,1,0)</f>
        <v>1</v>
      </c>
      <c r="Z13" s="11">
        <v>111</v>
      </c>
      <c r="AA13" s="124">
        <f>IF(SUM('Optimized Production Plan'!M137:M138)&gt;0,1,0)+IF(SUM('Optimized Production Plan'!N137:N138)&gt;0,1,0)+IF(SUM('Optimized Production Plan'!O137:O138)&gt;0,1,0)</f>
        <v>1</v>
      </c>
      <c r="AH13" s="11"/>
      <c r="AI13" s="5" t="s">
        <v>4</v>
      </c>
      <c r="AJ13" s="6">
        <v>3.1030000000000006</v>
      </c>
      <c r="AK13" s="6">
        <v>0</v>
      </c>
      <c r="AL13" s="113">
        <v>0</v>
      </c>
      <c r="AM13" s="11">
        <v>3.1030000000000006</v>
      </c>
      <c r="AN13" s="68">
        <f t="shared" si="2"/>
        <v>3.1030000000000006</v>
      </c>
      <c r="AS13" s="9" t="s">
        <v>17</v>
      </c>
      <c r="AT13" s="4">
        <v>112.96</v>
      </c>
      <c r="AU13" s="4">
        <v>116.97</v>
      </c>
      <c r="AV13" s="17">
        <v>118.91</v>
      </c>
      <c r="BA13" s="1" t="s">
        <v>42</v>
      </c>
      <c r="BD13" s="58"/>
      <c r="BI13" s="9">
        <v>111</v>
      </c>
      <c r="BJ13" s="28">
        <v>5.08</v>
      </c>
      <c r="BK13" s="28">
        <v>6.75</v>
      </c>
      <c r="BL13" s="68">
        <v>10.48</v>
      </c>
      <c r="BO13" s="3">
        <v>111</v>
      </c>
      <c r="BP13" s="5" t="s">
        <v>55</v>
      </c>
      <c r="BQ13" s="5" t="s">
        <v>55</v>
      </c>
      <c r="BR13" s="5" t="s">
        <v>55</v>
      </c>
    </row>
    <row r="14" spans="1:75">
      <c r="A14" s="9">
        <v>101</v>
      </c>
      <c r="B14" s="5" t="s">
        <v>8</v>
      </c>
      <c r="C14" s="94">
        <f>((VLOOKUP(B14,'Input Angle Price'!$B$4:$E$22,2)*'Optimized Production Plan'!C15)+(VLOOKUP(B14,'Input Angle Price'!$B$4:$E$22,3)*'Optimized Production Plan'!D15)+(VLOOKUP(B14,'Input Angle Price'!$B$4:$E$22,4)*'Optimized Production Plan'!E15))*(104.5/100)</f>
        <v>158.06369039999998</v>
      </c>
      <c r="D14" s="94">
        <f>SUMPRODUCT('Conversion Cost'!$B$3:$D$3,'Optimized Production Plan'!C15:E15)</f>
        <v>30.680472000000002</v>
      </c>
      <c r="E14" s="94">
        <f>(4.1/100)*('Conversion Cost'!$B$8)*SUM('Optimized Production Plan'!C15:E15)</f>
        <v>21.464464319999998</v>
      </c>
      <c r="F14" s="94">
        <f>SUMPRODUCT('Conversion Cost'!$B$4:$D$4,'Optimized Production Plan'!C15:E15)</f>
        <v>2.5912799999999998</v>
      </c>
      <c r="G14" s="94">
        <f>(VLOOKUP(A14,'Outbound Logistic Price'!$A$3:$D$41,2)*'Optimized Production Plan'!C15)+(VLOOKUP(A14,'Outbound Logistic Price'!$A$3:$D$41,3)*'Optimized Production Plan'!D15)+(VLOOKUP(A14,'Outbound Logistic Price'!$A$3:$D$41,4)*'Optimized Production Plan'!E15)</f>
        <v>13.296240000000001</v>
      </c>
      <c r="H14" s="94">
        <f>IF(VLOOKUP(A14,CSTVAT!$A$2:$D$40,2)="NA",0,IF(VLOOKUP(A14,CSTVAT!$A$2:$D$40,2)="CST",0.02*((VLOOKUP(B14,'Input Angle Price'!$B$4:$E$22,2)*'Optimized Production Plan'!C15*(1.045))+ ('Conversion Cost'!$B$3*'Optimized Production Plan'!C15)+ ((4.1/100)*('Conversion Cost'!$B$8)*'Optimized Production Plan'!C15)+ ('Optimized Production Plan'!C15*'Conversion Cost'!$B$4)),IF(VLOOKUP(A14,CSTVAT!$A$2:$D$40,2)="VAT",0.05*((VLOOKUP(B14,'Input Angle Price'!$B$4:$E$22,2)*'Optimized Production Plan'!C15*(1.045))+ ('Conversion Cost'!$B$3*'Optimized Production Plan'!C15)+ ((4.1/100)*('Conversion Cost'!$B$8)*'Optimized Production Plan'!C15)+ ('Optimized Production Plan'!C15*'Conversion Cost'!$B$4)),0)))+ IF(VLOOKUP(A14,CSTVAT!$A$2:$D$40,3)="NA",0,IF(VLOOKUP(A14,CSTVAT!$A$2:$D$40,3)="CST",0.02*((VLOOKUP(B14,'Input Angle Price'!$B$4:$E$22,3)*'Optimized Production Plan'!D15*(1.045))+ ('Conversion Cost'!$C$3*'Optimized Production Plan'!D15)+ ((4.1/100)*('Conversion Cost'!$B$8)*'Optimized Production Plan'!D15)+ ('Optimized Production Plan'!D15*'Conversion Cost'!$C$4)),IF(VLOOKUP(A14,CSTVAT!$A$2:$D$40,3)="VAT",0.05*((VLOOKUP(B14,'Input Angle Price'!$B$4:$E$22,3)*'Optimized Production Plan'!D15*(1.045))+ ('Conversion Cost'!$C$3*'Optimized Production Plan'!D15)+ ((4.1/100)*('Conversion Cost'!$B$8)*'Optimized Production Plan'!D15)+ ('Optimized Production Plan'!D15*'Conversion Cost'!$C$4)),0)))+ IF(VLOOKUP(A14,CSTVAT!$A$2:$D$40,4)="NA",0,IF(VLOOKUP(A14,CSTVAT!$A$2:$D$40,4)="CST",0.02*((VLOOKUP(B14,'Input Angle Price'!$B$4:$E$22,4)*'Optimized Production Plan'!E15*(1.045))+ ('Conversion Cost'!$D$3*'Optimized Production Plan'!E15)+ ((4.1/100)*('Conversion Cost'!$B$8)*'Optimized Production Plan'!E15)+ ('Optimized Production Plan'!E15*'Conversion Cost'!$D$4)),IF(VLOOKUP(A14,CSTVAT!$A$2:$D$40,4)="VAT",0.05*((VLOOKUP(B14,'Input Angle Price'!$B$4:$E$22,4)*'Optimized Production Plan'!E15*(1.045))+ ('Conversion Cost'!$D$3*'Optimized Production Plan'!E15)+ ((4.1/100)*('Conversion Cost'!$B$8)*'Optimized Production Plan'!E15)+ ('Optimized Production Plan'!E15*'Conversion Cost'!$D$4)),0)))</f>
        <v>0</v>
      </c>
      <c r="I14" s="95">
        <f t="shared" si="0"/>
        <v>3.4032851999999996</v>
      </c>
      <c r="N14" s="9">
        <v>101</v>
      </c>
      <c r="O14" s="5" t="s">
        <v>8</v>
      </c>
      <c r="P14" s="94">
        <f>((VLOOKUP(O14,'Input Angle Price'!$B$4:$E$22,2)*'Optimized Production Plan'!M15)+(VLOOKUP(O14,'Input Angle Price'!$B$4:$E$22,3)*'Optimized Production Plan'!N15)+(VLOOKUP(O14,'Input Angle Price'!$B$4:$E$22,4)*'Optimized Production Plan'!O15))*(104.5/100)</f>
        <v>153.04743959999999</v>
      </c>
      <c r="Q14" s="94">
        <f>SUMPRODUCT('Conversion Cost'!$B$3:$D$3,'Optimized Production Plan'!M15:O15)</f>
        <v>25.285511999999997</v>
      </c>
      <c r="R14" s="94">
        <f>(4.1/100)*('Conversion Cost'!$B$8)*SUM('Optimized Production Plan'!M15:O15)</f>
        <v>21.464464319999998</v>
      </c>
      <c r="S14" s="94">
        <f>SUMPRODUCT('Conversion Cost'!$B$4:$D$4,'Optimized Production Plan'!M15:O15)</f>
        <v>1.7275199999999999</v>
      </c>
      <c r="T14" s="94">
        <f>(VLOOKUP(N14,'Outbound Logistic Price'!$A$3:$D$41,2)*'Optimized Production Plan'!M15)+(VLOOKUP(N14,'Outbound Logistic Price'!$A$3:$D$41,3)*'Optimized Production Plan'!N15)+(VLOOKUP(N14,'Outbound Logistic Price'!$A$3:$D$41,4)*'Optimized Production Plan'!O15)</f>
        <v>8.5101599999999991</v>
      </c>
      <c r="U14" s="94">
        <f>IF(VLOOKUP(N14,CSTVAT!$A$2:$D$40,2)="NA",0,IF(VLOOKUP(N14,CSTVAT!$A$2:$D$40,2)="CST",0.02*((VLOOKUP(O14,'Input Angle Price'!$B$4:$E$22,2)*'Optimized Production Plan'!M15*(1.045))+ ('Conversion Cost'!$B$3*'Optimized Production Plan'!M15)+ ((4.1/100)*('Conversion Cost'!$B$8)*'Optimized Production Plan'!M15)+ ('Optimized Production Plan'!M15*'Conversion Cost'!$B$4)),IF(VLOOKUP(N14,CSTVAT!$A$2:$D$40,2)="VAT",0.05*((VLOOKUP(O14,'Input Angle Price'!$B$4:$E$22,2)*'Optimized Production Plan'!M15*(1.045))+ ('Conversion Cost'!$B$3*'Optimized Production Plan'!M15)+ ((4.1/100)*('Conversion Cost'!$B$8)*'Optimized Production Plan'!M15)+ ('Optimized Production Plan'!M15*'Conversion Cost'!$B$4)),0)))+ IF(VLOOKUP(N14,CSTVAT!$A$2:$D$40,3)="NA",0,IF(VLOOKUP(N14,CSTVAT!$A$2:$D$40,3)="CST",0.02*((VLOOKUP(O14,'Input Angle Price'!$B$4:$E$22,3)*'Optimized Production Plan'!N15*(1.045))+ ('Conversion Cost'!$C$3*'Optimized Production Plan'!N15)+ ((4.1/100)*('Conversion Cost'!$B$8)*'Optimized Production Plan'!N15)+ ('Optimized Production Plan'!N15*'Conversion Cost'!$C$4)),IF(VLOOKUP(N14,CSTVAT!$A$2:$D$40,3)="VAT",0.05*((VLOOKUP(O14,'Input Angle Price'!$B$4:$E$22,3)*'Optimized Production Plan'!N15*(1.045))+ ('Conversion Cost'!$C$3*'Optimized Production Plan'!N15)+ ((4.1/100)*('Conversion Cost'!$B$8)*'Optimized Production Plan'!N15)+ ('Optimized Production Plan'!N15*'Conversion Cost'!$C$4)),0)))+ IF(VLOOKUP(N14,CSTVAT!$A$2:$D$40,4)="NA",0,IF(VLOOKUP(N14,CSTVAT!$A$2:$D$40,4)="CST",0.02*((VLOOKUP(O14,'Input Angle Price'!$B$4:$E$22,4)*'Optimized Production Plan'!O15*(1.045))+ ('Conversion Cost'!$D$3*'Optimized Production Plan'!O15)+ ((4.1/100)*('Conversion Cost'!$B$8)*'Optimized Production Plan'!O15)+ ('Optimized Production Plan'!O15*'Conversion Cost'!$D$4)),IF(VLOOKUP(N14,CSTVAT!$A$2:$D$40,4)="VAT",0.05*((VLOOKUP(O14,'Input Angle Price'!$B$4:$E$22,4)*'Optimized Production Plan'!O15*(1.045))+ ('Conversion Cost'!$D$3*'Optimized Production Plan'!O15)+ ((4.1/100)*('Conversion Cost'!$B$8)*'Optimized Production Plan'!O15)+ ('Optimized Production Plan'!O15*'Conversion Cost'!$D$4)),0)))</f>
        <v>0</v>
      </c>
      <c r="V14" s="95">
        <f t="shared" si="1"/>
        <v>3.2952798000000003</v>
      </c>
      <c r="X14" s="101">
        <f>IF('Optimized Production Plan'!M15&gt;0,1,0)+IF('Optimized Production Plan'!N15&gt;0,1,0)+IF('Optimized Production Plan'!O15&gt;0,1,0)</f>
        <v>1</v>
      </c>
      <c r="Z14" s="11">
        <v>112</v>
      </c>
      <c r="AA14" s="124">
        <f>IF(SUM('Optimized Production Plan'!M139:M147)&gt;0,1,0)+IF(SUM('Optimized Production Plan'!N139:N147)&gt;0,1,0)+IF(SUM('Optimized Production Plan'!O139:O147)&gt;0,1,0)</f>
        <v>2</v>
      </c>
      <c r="AH14" s="11"/>
      <c r="AI14" s="5" t="s">
        <v>6</v>
      </c>
      <c r="AJ14" s="6">
        <v>0.40500000000000003</v>
      </c>
      <c r="AK14" s="6">
        <v>0</v>
      </c>
      <c r="AL14" s="113">
        <v>0</v>
      </c>
      <c r="AM14" s="11">
        <v>0.40500000000000003</v>
      </c>
      <c r="AN14" s="68">
        <f t="shared" si="2"/>
        <v>0.40500000000000003</v>
      </c>
      <c r="AS14" s="9"/>
      <c r="AT14" s="4"/>
      <c r="AU14" s="4"/>
      <c r="AV14" s="17"/>
      <c r="AZ14" s="3" t="s">
        <v>50</v>
      </c>
      <c r="BA14" s="59" t="s">
        <v>28</v>
      </c>
      <c r="BB14" s="60" t="s">
        <v>29</v>
      </c>
      <c r="BC14" s="59" t="s">
        <v>30</v>
      </c>
      <c r="BD14" s="57"/>
      <c r="BI14" s="9">
        <v>112</v>
      </c>
      <c r="BJ14" s="28">
        <v>4.79</v>
      </c>
      <c r="BK14" s="28">
        <v>3.08</v>
      </c>
      <c r="BL14" s="68">
        <v>5.45</v>
      </c>
      <c r="BO14" s="3">
        <v>112</v>
      </c>
      <c r="BP14" s="5" t="s">
        <v>55</v>
      </c>
      <c r="BQ14" s="5" t="s">
        <v>37</v>
      </c>
      <c r="BR14" s="5" t="s">
        <v>55</v>
      </c>
    </row>
    <row r="15" spans="1:75">
      <c r="A15" s="9">
        <v>101</v>
      </c>
      <c r="B15" s="5" t="s">
        <v>10</v>
      </c>
      <c r="C15" s="94">
        <f>((VLOOKUP(B15,'Input Angle Price'!$B$4:$E$22,2)*'Optimized Production Plan'!C16)+(VLOOKUP(B15,'Input Angle Price'!$B$4:$E$22,3)*'Optimized Production Plan'!D16)+(VLOOKUP(B15,'Input Angle Price'!$B$4:$E$22,4)*'Optimized Production Plan'!E16))*(104.5/100)</f>
        <v>21.424903499999999</v>
      </c>
      <c r="D15" s="94">
        <f>SUMPRODUCT('Conversion Cost'!$B$3:$D$3,'Optimized Production Plan'!C16:E16)</f>
        <v>4.2250650000000007</v>
      </c>
      <c r="E15" s="94">
        <f>(4.1/100)*('Conversion Cost'!$B$8)*SUM('Optimized Production Plan'!C16:E16)</f>
        <v>2.9559114000000002</v>
      </c>
      <c r="F15" s="94">
        <f>SUMPRODUCT('Conversion Cost'!$B$4:$D$4,'Optimized Production Plan'!C16:E16)</f>
        <v>0.35685</v>
      </c>
      <c r="G15" s="94">
        <f>(VLOOKUP(A15,'Outbound Logistic Price'!$A$3:$D$41,2)*'Optimized Production Plan'!C16)+(VLOOKUP(A15,'Outbound Logistic Price'!$A$3:$D$41,3)*'Optimized Production Plan'!D16)+(VLOOKUP(A15,'Outbound Logistic Price'!$A$3:$D$41,4)*'Optimized Production Plan'!E16)</f>
        <v>1.8310500000000001</v>
      </c>
      <c r="H15" s="94">
        <f>IF(VLOOKUP(A15,CSTVAT!$A$2:$D$40,2)="NA",0,IF(VLOOKUP(A15,CSTVAT!$A$2:$D$40,2)="CST",0.02*((VLOOKUP(B15,'Input Angle Price'!$B$4:$E$22,2)*'Optimized Production Plan'!C16*(1.045))+ ('Conversion Cost'!$B$3*'Optimized Production Plan'!C16)+ ((4.1/100)*('Conversion Cost'!$B$8)*'Optimized Production Plan'!C16)+ ('Optimized Production Plan'!C16*'Conversion Cost'!$B$4)),IF(VLOOKUP(A15,CSTVAT!$A$2:$D$40,2)="VAT",0.05*((VLOOKUP(B15,'Input Angle Price'!$B$4:$E$22,2)*'Optimized Production Plan'!C16*(1.045))+ ('Conversion Cost'!$B$3*'Optimized Production Plan'!C16)+ ((4.1/100)*('Conversion Cost'!$B$8)*'Optimized Production Plan'!C16)+ ('Optimized Production Plan'!C16*'Conversion Cost'!$B$4)),0)))+ IF(VLOOKUP(A15,CSTVAT!$A$2:$D$40,3)="NA",0,IF(VLOOKUP(A15,CSTVAT!$A$2:$D$40,3)="CST",0.02*((VLOOKUP(B15,'Input Angle Price'!$B$4:$E$22,3)*'Optimized Production Plan'!D16*(1.045))+ ('Conversion Cost'!$C$3*'Optimized Production Plan'!D16)+ ((4.1/100)*('Conversion Cost'!$B$8)*'Optimized Production Plan'!D16)+ ('Optimized Production Plan'!D16*'Conversion Cost'!$C$4)),IF(VLOOKUP(A15,CSTVAT!$A$2:$D$40,3)="VAT",0.05*((VLOOKUP(B15,'Input Angle Price'!$B$4:$E$22,3)*'Optimized Production Plan'!D16*(1.045))+ ('Conversion Cost'!$C$3*'Optimized Production Plan'!D16)+ ((4.1/100)*('Conversion Cost'!$B$8)*'Optimized Production Plan'!D16)+ ('Optimized Production Plan'!D16*'Conversion Cost'!$C$4)),0)))+ IF(VLOOKUP(A15,CSTVAT!$A$2:$D$40,4)="NA",0,IF(VLOOKUP(A15,CSTVAT!$A$2:$D$40,4)="CST",0.02*((VLOOKUP(B15,'Input Angle Price'!$B$4:$E$22,4)*'Optimized Production Plan'!E16*(1.045))+ ('Conversion Cost'!$D$3*'Optimized Production Plan'!E16)+ ((4.1/100)*('Conversion Cost'!$B$8)*'Optimized Production Plan'!E16)+ ('Optimized Production Plan'!E16*'Conversion Cost'!$D$4)),IF(VLOOKUP(A15,CSTVAT!$A$2:$D$40,4)="VAT",0.05*((VLOOKUP(B15,'Input Angle Price'!$B$4:$E$22,4)*'Optimized Production Plan'!E16*(1.045))+ ('Conversion Cost'!$D$3*'Optimized Production Plan'!E16)+ ((4.1/100)*('Conversion Cost'!$B$8)*'Optimized Production Plan'!E16)+ ('Optimized Production Plan'!E16*'Conversion Cost'!$D$4)),0)))</f>
        <v>0</v>
      </c>
      <c r="I15" s="95">
        <f t="shared" si="0"/>
        <v>0.46130175000000001</v>
      </c>
      <c r="K15" s="66"/>
      <c r="L15" s="66"/>
      <c r="N15" s="9">
        <v>101</v>
      </c>
      <c r="O15" s="5" t="s">
        <v>10</v>
      </c>
      <c r="P15" s="94">
        <f>((VLOOKUP(O15,'Input Angle Price'!$B$4:$E$22,2)*'Optimized Production Plan'!M16)+(VLOOKUP(O15,'Input Angle Price'!$B$4:$E$22,3)*'Optimized Production Plan'!N16)+(VLOOKUP(O15,'Input Angle Price'!$B$4:$E$22,4)*'Optimized Production Plan'!O16))*(104.5/100)</f>
        <v>20.88082425</v>
      </c>
      <c r="Q15" s="94">
        <f>SUMPRODUCT('Conversion Cost'!$B$3:$D$3,'Optimized Production Plan'!M16:O16)</f>
        <v>3.4821149999999998</v>
      </c>
      <c r="R15" s="94">
        <f>(4.1/100)*('Conversion Cost'!$B$8)*SUM('Optimized Production Plan'!M16:O16)</f>
        <v>2.9559114000000002</v>
      </c>
      <c r="S15" s="94">
        <f>SUMPRODUCT('Conversion Cost'!$B$4:$D$4,'Optimized Production Plan'!M16:O16)</f>
        <v>0.2379</v>
      </c>
      <c r="T15" s="94">
        <f>(VLOOKUP(N15,'Outbound Logistic Price'!$A$3:$D$41,2)*'Optimized Production Plan'!M16)+(VLOOKUP(N15,'Outbound Logistic Price'!$A$3:$D$41,3)*'Optimized Production Plan'!N16)+(VLOOKUP(N15,'Outbound Logistic Price'!$A$3:$D$41,4)*'Optimized Production Plan'!O16)</f>
        <v>1.17195</v>
      </c>
      <c r="U15" s="94">
        <f>IF(VLOOKUP(N15,CSTVAT!$A$2:$D$40,2)="NA",0,IF(VLOOKUP(N15,CSTVAT!$A$2:$D$40,2)="CST",0.02*((VLOOKUP(O15,'Input Angle Price'!$B$4:$E$22,2)*'Optimized Production Plan'!M16*(1.045))+ ('Conversion Cost'!$B$3*'Optimized Production Plan'!M16)+ ((4.1/100)*('Conversion Cost'!$B$8)*'Optimized Production Plan'!M16)+ ('Optimized Production Plan'!M16*'Conversion Cost'!$B$4)),IF(VLOOKUP(N15,CSTVAT!$A$2:$D$40,2)="VAT",0.05*((VLOOKUP(O15,'Input Angle Price'!$B$4:$E$22,2)*'Optimized Production Plan'!M16*(1.045))+ ('Conversion Cost'!$B$3*'Optimized Production Plan'!M16)+ ((4.1/100)*('Conversion Cost'!$B$8)*'Optimized Production Plan'!M16)+ ('Optimized Production Plan'!M16*'Conversion Cost'!$B$4)),0)))+ IF(VLOOKUP(N15,CSTVAT!$A$2:$D$40,3)="NA",0,IF(VLOOKUP(N15,CSTVAT!$A$2:$D$40,3)="CST",0.02*((VLOOKUP(O15,'Input Angle Price'!$B$4:$E$22,3)*'Optimized Production Plan'!N16*(1.045))+ ('Conversion Cost'!$C$3*'Optimized Production Plan'!N16)+ ((4.1/100)*('Conversion Cost'!$B$8)*'Optimized Production Plan'!N16)+ ('Optimized Production Plan'!N16*'Conversion Cost'!$C$4)),IF(VLOOKUP(N15,CSTVAT!$A$2:$D$40,3)="VAT",0.05*((VLOOKUP(O15,'Input Angle Price'!$B$4:$E$22,3)*'Optimized Production Plan'!N16*(1.045))+ ('Conversion Cost'!$C$3*'Optimized Production Plan'!N16)+ ((4.1/100)*('Conversion Cost'!$B$8)*'Optimized Production Plan'!N16)+ ('Optimized Production Plan'!N16*'Conversion Cost'!$C$4)),0)))+ IF(VLOOKUP(N15,CSTVAT!$A$2:$D$40,4)="NA",0,IF(VLOOKUP(N15,CSTVAT!$A$2:$D$40,4)="CST",0.02*((VLOOKUP(O15,'Input Angle Price'!$B$4:$E$22,4)*'Optimized Production Plan'!O16*(1.045))+ ('Conversion Cost'!$D$3*'Optimized Production Plan'!O16)+ ((4.1/100)*('Conversion Cost'!$B$8)*'Optimized Production Plan'!O16)+ ('Optimized Production Plan'!O16*'Conversion Cost'!$D$4)),IF(VLOOKUP(N15,CSTVAT!$A$2:$D$40,4)="VAT",0.05*((VLOOKUP(O15,'Input Angle Price'!$B$4:$E$22,4)*'Optimized Production Plan'!O16*(1.045))+ ('Conversion Cost'!$D$3*'Optimized Production Plan'!O16)+ ((4.1/100)*('Conversion Cost'!$B$8)*'Optimized Production Plan'!O16)+ ('Optimized Production Plan'!O16*'Conversion Cost'!$D$4)),0)))</f>
        <v>0</v>
      </c>
      <c r="V15" s="95">
        <f t="shared" si="1"/>
        <v>0.44958712500000003</v>
      </c>
      <c r="X15" s="101">
        <f>IF('Optimized Production Plan'!M16&gt;0,1,0)+IF('Optimized Production Plan'!N16&gt;0,1,0)+IF('Optimized Production Plan'!O16&gt;0,1,0)</f>
        <v>1</v>
      </c>
      <c r="Z15" s="11">
        <v>113</v>
      </c>
      <c r="AA15" s="124">
        <f>IF(SUM('Optimized Production Plan'!M148:M163)&gt;0,1,0)+IF(SUM('Optimized Production Plan'!N148:N163)&gt;0,1,0)+IF(SUM('Optimized Production Plan'!O148:O163)&gt;0,1,0)</f>
        <v>2</v>
      </c>
      <c r="AH15" s="11"/>
      <c r="AI15" s="5" t="s">
        <v>8</v>
      </c>
      <c r="AJ15" s="6">
        <v>1.4159999999999999</v>
      </c>
      <c r="AK15" s="6">
        <v>0</v>
      </c>
      <c r="AL15" s="113">
        <v>0</v>
      </c>
      <c r="AM15" s="11">
        <v>1.4159999999999999</v>
      </c>
      <c r="AN15" s="68">
        <f t="shared" si="2"/>
        <v>1.4159999999999999</v>
      </c>
      <c r="AS15" s="9" t="s">
        <v>2</v>
      </c>
      <c r="AT15" s="4">
        <v>100</v>
      </c>
      <c r="AU15" s="4">
        <v>102.42</v>
      </c>
      <c r="AV15" s="17">
        <v>106.32</v>
      </c>
      <c r="AZ15" s="5" t="s">
        <v>51</v>
      </c>
      <c r="BA15" s="5">
        <v>16500</v>
      </c>
      <c r="BB15" s="5">
        <v>14500</v>
      </c>
      <c r="BC15" s="5">
        <v>11000</v>
      </c>
      <c r="BD15" s="57"/>
      <c r="BI15" s="9">
        <v>113</v>
      </c>
      <c r="BJ15" s="28">
        <v>5.71</v>
      </c>
      <c r="BK15" s="28">
        <v>4.97</v>
      </c>
      <c r="BL15" s="68">
        <v>8.74</v>
      </c>
      <c r="BO15" s="3">
        <v>113</v>
      </c>
      <c r="BP15" s="5" t="s">
        <v>55</v>
      </c>
      <c r="BQ15" s="5" t="s">
        <v>55</v>
      </c>
      <c r="BR15" s="5" t="s">
        <v>55</v>
      </c>
    </row>
    <row r="16" spans="1:75">
      <c r="A16" s="85">
        <f>A3+1</f>
        <v>102</v>
      </c>
      <c r="B16" s="5" t="s">
        <v>1</v>
      </c>
      <c r="C16" s="94">
        <f>((VLOOKUP(B16,'Input Angle Price'!$B$4:$E$22,2)*'Optimized Production Plan'!C17)+(VLOOKUP(B16,'Input Angle Price'!$B$4:$E$22,3)*'Optimized Production Plan'!D17)+(VLOOKUP(B16,'Input Angle Price'!$B$4:$E$22,4)*'Optimized Production Plan'!E17))*(104.5/100)</f>
        <v>53.636505999999997</v>
      </c>
      <c r="D16" s="94">
        <f>SUMPRODUCT('Conversion Cost'!$B$3:$D$3,'Optimized Production Plan'!C17:E17)</f>
        <v>9.9668200000000002</v>
      </c>
      <c r="E16" s="94">
        <f>(4.1/100)*('Conversion Cost'!$B$8)*SUM('Optimized Production Plan'!C17:E17)</f>
        <v>6.9729191999999989</v>
      </c>
      <c r="F16" s="94">
        <f>SUMPRODUCT('Conversion Cost'!$B$4:$D$4,'Optimized Production Plan'!C17:E17)</f>
        <v>0.84179999999999999</v>
      </c>
      <c r="G16" s="94">
        <f>(VLOOKUP(A16,'Outbound Logistic Price'!$A$3:$D$41,2)*'Optimized Production Plan'!C17)+(VLOOKUP(A16,'Outbound Logistic Price'!$A$3:$D$41,3)*'Optimized Production Plan'!D17)+(VLOOKUP(A16,'Outbound Logistic Price'!$A$3:$D$41,4)*'Optimized Production Plan'!E17)</f>
        <v>4.3193999999999999</v>
      </c>
      <c r="H16" s="94">
        <f>IF(VLOOKUP(A16,CSTVAT!$A$2:$D$40,2)="NA",0,IF(VLOOKUP(A16,CSTVAT!$A$2:$D$40,2)="CST",0.02*((VLOOKUP(B16,'Input Angle Price'!$B$4:$E$22,2)*'Optimized Production Plan'!C17*(1.045))+ ('Conversion Cost'!$B$3*'Optimized Production Plan'!C17)+ ((4.1/100)*('Conversion Cost'!$B$8)*'Optimized Production Plan'!C17)+ ('Optimized Production Plan'!C17*'Conversion Cost'!$B$4)),IF(VLOOKUP(A16,CSTVAT!$A$2:$D$40,2)="VAT",0.05*((VLOOKUP(B16,'Input Angle Price'!$B$4:$E$22,2)*'Optimized Production Plan'!C17*(1.045))+ ('Conversion Cost'!$B$3*'Optimized Production Plan'!C17)+ ((4.1/100)*('Conversion Cost'!$B$8)*'Optimized Production Plan'!C17)+ ('Optimized Production Plan'!C17*'Conversion Cost'!$B$4)),0)))+ IF(VLOOKUP(A16,CSTVAT!$A$2:$D$40,3)="NA",0,IF(VLOOKUP(A16,CSTVAT!$A$2:$D$40,3)="CST",0.02*((VLOOKUP(B16,'Input Angle Price'!$B$4:$E$22,3)*'Optimized Production Plan'!D17*(1.045))+ ('Conversion Cost'!$C$3*'Optimized Production Plan'!D17)+ ((4.1/100)*('Conversion Cost'!$B$8)*'Optimized Production Plan'!D17)+ ('Optimized Production Plan'!D17*'Conversion Cost'!$C$4)),IF(VLOOKUP(A16,CSTVAT!$A$2:$D$40,3)="VAT",0.05*((VLOOKUP(B16,'Input Angle Price'!$B$4:$E$22,3)*'Optimized Production Plan'!D17*(1.045))+ ('Conversion Cost'!$C$3*'Optimized Production Plan'!D17)+ ((4.1/100)*('Conversion Cost'!$B$8)*'Optimized Production Plan'!D17)+ ('Optimized Production Plan'!D17*'Conversion Cost'!$C$4)),0)))+ IF(VLOOKUP(A16,CSTVAT!$A$2:$D$40,4)="NA",0,IF(VLOOKUP(A16,CSTVAT!$A$2:$D$40,4)="CST",0.02*((VLOOKUP(B16,'Input Angle Price'!$B$4:$E$22,4)*'Optimized Production Plan'!E17*(1.045))+ ('Conversion Cost'!$D$3*'Optimized Production Plan'!E17)+ ((4.1/100)*('Conversion Cost'!$B$8)*'Optimized Production Plan'!E17)+ ('Optimized Production Plan'!E17*'Conversion Cost'!$D$4)),IF(VLOOKUP(A16,CSTVAT!$A$2:$D$40,4)="VAT",0.05*((VLOOKUP(B16,'Input Angle Price'!$B$4:$E$22,4)*'Optimized Production Plan'!E17*(1.045))+ ('Conversion Cost'!$D$3*'Optimized Production Plan'!E17)+ ((4.1/100)*('Conversion Cost'!$B$8)*'Optimized Production Plan'!E17)+ ('Optimized Production Plan'!E17*'Conversion Cost'!$D$4)),0)))</f>
        <v>0</v>
      </c>
      <c r="I16" s="95">
        <f t="shared" si="0"/>
        <v>1.1548529999999999</v>
      </c>
      <c r="K16" s="66"/>
      <c r="L16" s="117"/>
      <c r="N16" s="85">
        <f>N3+1</f>
        <v>102</v>
      </c>
      <c r="O16" s="5" t="s">
        <v>1</v>
      </c>
      <c r="P16" s="94">
        <f>((VLOOKUP(O16,'Input Angle Price'!$B$4:$E$22,2)*'Optimized Production Plan'!M17)+(VLOOKUP(O16,'Input Angle Price'!$B$4:$E$22,3)*'Optimized Production Plan'!N17)+(VLOOKUP(O16,'Input Angle Price'!$B$4:$E$22,4)*'Optimized Production Plan'!O17))*(104.5/100)</f>
        <v>50.992655999999997</v>
      </c>
      <c r="Q16" s="94">
        <f>SUMPRODUCT('Conversion Cost'!$B$3:$D$3,'Optimized Production Plan'!M17:O17)</f>
        <v>8.2142199999999992</v>
      </c>
      <c r="R16" s="94">
        <f>(4.1/100)*('Conversion Cost'!$B$8)*SUM('Optimized Production Plan'!M17:O17)</f>
        <v>6.9729191999999989</v>
      </c>
      <c r="S16" s="94">
        <f>SUMPRODUCT('Conversion Cost'!$B$4:$D$4,'Optimized Production Plan'!M17:O17)</f>
        <v>0.56119999999999992</v>
      </c>
      <c r="T16" s="94">
        <f>(VLOOKUP(N16,'Outbound Logistic Price'!$A$3:$D$41,2)*'Optimized Production Plan'!M17)+(VLOOKUP(N16,'Outbound Logistic Price'!$A$3:$D$41,3)*'Optimized Production Plan'!N17)+(VLOOKUP(N16,'Outbound Logistic Price'!$A$3:$D$41,4)*'Optimized Production Plan'!O17)</f>
        <v>2.7645999999999997</v>
      </c>
      <c r="U16" s="94">
        <f>IF(VLOOKUP(N16,CSTVAT!$A$2:$D$40,2)="NA",0,IF(VLOOKUP(N16,CSTVAT!$A$2:$D$40,2)="CST",0.02*((VLOOKUP(O16,'Input Angle Price'!$B$4:$E$22,2)*'Optimized Production Plan'!M17*(1.045))+ ('Conversion Cost'!$B$3*'Optimized Production Plan'!M17)+ ((4.1/100)*('Conversion Cost'!$B$8)*'Optimized Production Plan'!M17)+ ('Optimized Production Plan'!M17*'Conversion Cost'!$B$4)),IF(VLOOKUP(N16,CSTVAT!$A$2:$D$40,2)="VAT",0.05*((VLOOKUP(O16,'Input Angle Price'!$B$4:$E$22,2)*'Optimized Production Plan'!M17*(1.045))+ ('Conversion Cost'!$B$3*'Optimized Production Plan'!M17)+ ((4.1/100)*('Conversion Cost'!$B$8)*'Optimized Production Plan'!M17)+ ('Optimized Production Plan'!M17*'Conversion Cost'!$B$4)),0)))+ IF(VLOOKUP(N16,CSTVAT!$A$2:$D$40,3)="NA",0,IF(VLOOKUP(N16,CSTVAT!$A$2:$D$40,3)="CST",0.02*((VLOOKUP(O16,'Input Angle Price'!$B$4:$E$22,3)*'Optimized Production Plan'!N17*(1.045))+ ('Conversion Cost'!$C$3*'Optimized Production Plan'!N17)+ ((4.1/100)*('Conversion Cost'!$B$8)*'Optimized Production Plan'!N17)+ ('Optimized Production Plan'!N17*'Conversion Cost'!$C$4)),IF(VLOOKUP(N16,CSTVAT!$A$2:$D$40,3)="VAT",0.05*((VLOOKUP(O16,'Input Angle Price'!$B$4:$E$22,3)*'Optimized Production Plan'!N17*(1.045))+ ('Conversion Cost'!$C$3*'Optimized Production Plan'!N17)+ ((4.1/100)*('Conversion Cost'!$B$8)*'Optimized Production Plan'!N17)+ ('Optimized Production Plan'!N17*'Conversion Cost'!$C$4)),0)))+ IF(VLOOKUP(N16,CSTVAT!$A$2:$D$40,4)="NA",0,IF(VLOOKUP(N16,CSTVAT!$A$2:$D$40,4)="CST",0.02*((VLOOKUP(O16,'Input Angle Price'!$B$4:$E$22,4)*'Optimized Production Plan'!O17*(1.045))+ ('Conversion Cost'!$D$3*'Optimized Production Plan'!O17)+ ((4.1/100)*('Conversion Cost'!$B$8)*'Optimized Production Plan'!O17)+ ('Optimized Production Plan'!O17*'Conversion Cost'!$D$4)),IF(VLOOKUP(N16,CSTVAT!$A$2:$D$40,4)="VAT",0.05*((VLOOKUP(O16,'Input Angle Price'!$B$4:$E$22,4)*'Optimized Production Plan'!O17*(1.045))+ ('Conversion Cost'!$D$3*'Optimized Production Plan'!O17)+ ((4.1/100)*('Conversion Cost'!$B$8)*'Optimized Production Plan'!O17)+ ('Optimized Production Plan'!O17*'Conversion Cost'!$D$4)),0)))</f>
        <v>0</v>
      </c>
      <c r="V16" s="95">
        <f t="shared" si="1"/>
        <v>1.0979279999999998</v>
      </c>
      <c r="X16" s="101">
        <f>IF('Optimized Production Plan'!M17&gt;0,1,0)+IF('Optimized Production Plan'!N17&gt;0,1,0)+IF('Optimized Production Plan'!O17&gt;0,1,0)</f>
        <v>1</v>
      </c>
      <c r="Z16" s="11">
        <v>114</v>
      </c>
      <c r="AA16" s="124">
        <f>IF(SUM('Optimized Production Plan'!M164:M180)&gt;0,1,0)+IF(SUM('Optimized Production Plan'!N164:N180)&gt;0,1,0)+IF(SUM('Optimized Production Plan'!O164:O180)&gt;0,1,0)</f>
        <v>3</v>
      </c>
      <c r="AH16" s="11"/>
      <c r="AI16" s="5" t="s">
        <v>10</v>
      </c>
      <c r="AJ16" s="6">
        <v>0.19500000000000001</v>
      </c>
      <c r="AK16" s="6">
        <v>0</v>
      </c>
      <c r="AL16" s="113">
        <v>0</v>
      </c>
      <c r="AM16" s="11">
        <v>0.19500000000000001</v>
      </c>
      <c r="AN16" s="68">
        <f t="shared" si="2"/>
        <v>0.19500000000000001</v>
      </c>
      <c r="AS16" s="9" t="s">
        <v>4</v>
      </c>
      <c r="AT16" s="4">
        <v>100.57</v>
      </c>
      <c r="AU16" s="4">
        <v>99.8</v>
      </c>
      <c r="AV16" s="17">
        <v>106.32</v>
      </c>
      <c r="AZ16" s="57"/>
      <c r="BA16" s="57"/>
      <c r="BB16" s="57"/>
      <c r="BC16" s="57"/>
      <c r="BD16" s="57"/>
      <c r="BI16" s="9">
        <v>114</v>
      </c>
      <c r="BJ16" s="28">
        <v>5.63</v>
      </c>
      <c r="BK16" s="28">
        <v>4.51</v>
      </c>
      <c r="BL16" s="68">
        <v>1.7</v>
      </c>
      <c r="BO16" s="3">
        <v>114</v>
      </c>
      <c r="BP16" s="5" t="s">
        <v>55</v>
      </c>
      <c r="BQ16" s="5" t="s">
        <v>55</v>
      </c>
      <c r="BR16" s="5" t="s">
        <v>55</v>
      </c>
    </row>
    <row r="17" spans="1:70">
      <c r="A17" s="9">
        <f t="shared" ref="A17:A28" si="3">A4+1</f>
        <v>102</v>
      </c>
      <c r="B17" s="5" t="s">
        <v>3</v>
      </c>
      <c r="C17" s="94">
        <f>((VLOOKUP(B17,'Input Angle Price'!$B$4:$E$22,2)*'Optimized Production Plan'!C18)+(VLOOKUP(B17,'Input Angle Price'!$B$4:$E$22,3)*'Optimized Production Plan'!D18)+(VLOOKUP(B17,'Input Angle Price'!$B$4:$E$22,4)*'Optimized Production Plan'!E18))*(104.5/100)</f>
        <v>375.40936324100005</v>
      </c>
      <c r="D17" s="94">
        <f>SUMPRODUCT('Conversion Cost'!$B$3:$D$3,'Optimized Production Plan'!C18:E18)</f>
        <v>65.960008600000009</v>
      </c>
      <c r="E17" s="94">
        <f>(4.1/100)*('Conversion Cost'!$B$8)*SUM('Optimized Production Plan'!C18:E18)</f>
        <v>48.5765384364</v>
      </c>
      <c r="F17" s="94">
        <f>SUMPRODUCT('Conversion Cost'!$B$4:$D$4,'Optimized Production Plan'!C18:E18)</f>
        <v>5.3583254000000009</v>
      </c>
      <c r="G17" s="94">
        <f>(VLOOKUP(A17,'Outbound Logistic Price'!$A$3:$D$41,2)*'Optimized Production Plan'!C18)+(VLOOKUP(A17,'Outbound Logistic Price'!$A$3:$D$41,3)*'Optimized Production Plan'!D18)+(VLOOKUP(A17,'Outbound Logistic Price'!$A$3:$D$41,4)*'Optimized Production Plan'!E18)</f>
        <v>26.556944100000006</v>
      </c>
      <c r="H17" s="94">
        <f>IF(VLOOKUP(A17,CSTVAT!$A$2:$D$40,2)="NA",0,IF(VLOOKUP(A17,CSTVAT!$A$2:$D$40,2)="CST",0.02*((VLOOKUP(B17,'Input Angle Price'!$B$4:$E$22,2)*'Optimized Production Plan'!C18*(1.045))+ ('Conversion Cost'!$B$3*'Optimized Production Plan'!C18)+ ((4.1/100)*('Conversion Cost'!$B$8)*'Optimized Production Plan'!C18)+ ('Optimized Production Plan'!C18*'Conversion Cost'!$B$4)),IF(VLOOKUP(A17,CSTVAT!$A$2:$D$40,2)="VAT",0.05*((VLOOKUP(B17,'Input Angle Price'!$B$4:$E$22,2)*'Optimized Production Plan'!C18*(1.045))+ ('Conversion Cost'!$B$3*'Optimized Production Plan'!C18)+ ((4.1/100)*('Conversion Cost'!$B$8)*'Optimized Production Plan'!C18)+ ('Optimized Production Plan'!C18*'Conversion Cost'!$B$4)),0)))+ IF(VLOOKUP(A17,CSTVAT!$A$2:$D$40,3)="NA",0,IF(VLOOKUP(A17,CSTVAT!$A$2:$D$40,3)="CST",0.02*((VLOOKUP(B17,'Input Angle Price'!$B$4:$E$22,3)*'Optimized Production Plan'!D18*(1.045))+ ('Conversion Cost'!$C$3*'Optimized Production Plan'!D18)+ ((4.1/100)*('Conversion Cost'!$B$8)*'Optimized Production Plan'!D18)+ ('Optimized Production Plan'!D18*'Conversion Cost'!$C$4)),IF(VLOOKUP(A17,CSTVAT!$A$2:$D$40,3)="VAT",0.05*((VLOOKUP(B17,'Input Angle Price'!$B$4:$E$22,3)*'Optimized Production Plan'!D18*(1.045))+ ('Conversion Cost'!$C$3*'Optimized Production Plan'!D18)+ ((4.1/100)*('Conversion Cost'!$B$8)*'Optimized Production Plan'!D18)+ ('Optimized Production Plan'!D18*'Conversion Cost'!$C$4)),0)))+ IF(VLOOKUP(A17,CSTVAT!$A$2:$D$40,4)="NA",0,IF(VLOOKUP(A17,CSTVAT!$A$2:$D$40,4)="CST",0.02*((VLOOKUP(B17,'Input Angle Price'!$B$4:$E$22,4)*'Optimized Production Plan'!E18*(1.045))+ ('Conversion Cost'!$D$3*'Optimized Production Plan'!E18)+ ((4.1/100)*('Conversion Cost'!$B$8)*'Optimized Production Plan'!E18)+ ('Optimized Production Plan'!E18*'Conversion Cost'!$D$4)),IF(VLOOKUP(A17,CSTVAT!$A$2:$D$40,4)="VAT",0.05*((VLOOKUP(B17,'Input Angle Price'!$B$4:$E$22,4)*'Optimized Production Plan'!E18*(1.045))+ ('Conversion Cost'!$D$3*'Optimized Production Plan'!E18)+ ((4.1/100)*('Conversion Cost'!$B$8)*'Optimized Production Plan'!E18)+ ('Optimized Production Plan'!E18*'Conversion Cost'!$D$4)),0)))</f>
        <v>0</v>
      </c>
      <c r="I17" s="95">
        <f t="shared" si="0"/>
        <v>8.0829767205000014</v>
      </c>
      <c r="K17" s="118"/>
      <c r="L17" s="119"/>
      <c r="N17" s="9">
        <f t="shared" ref="N17:N28" si="4">N4+1</f>
        <v>102</v>
      </c>
      <c r="O17" s="5" t="s">
        <v>3</v>
      </c>
      <c r="P17" s="94">
        <f>((VLOOKUP(O17,'Input Angle Price'!$B$4:$E$22,2)*'Optimized Production Plan'!M18)+(VLOOKUP(O17,'Input Angle Price'!$B$4:$E$22,3)*'Optimized Production Plan'!N18)+(VLOOKUP(O17,'Input Angle Price'!$B$4:$E$22,4)*'Optimized Production Plan'!O18))*(104.5/100)</f>
        <v>354.83626787399999</v>
      </c>
      <c r="Q17" s="94">
        <f>SUMPRODUCT('Conversion Cost'!$B$3:$D$3,'Optimized Production Plan'!M18:O18)</f>
        <v>57.224006490000008</v>
      </c>
      <c r="R17" s="94">
        <f>(4.1/100)*('Conversion Cost'!$B$8)*SUM('Optimized Production Plan'!M18:O18)</f>
        <v>48.5765384364</v>
      </c>
      <c r="S17" s="94">
        <f>SUMPRODUCT('Conversion Cost'!$B$4:$D$4,'Optimized Production Plan'!M18:O18)</f>
        <v>3.9095754000000005</v>
      </c>
      <c r="T17" s="94">
        <f>(VLOOKUP(N17,'Outbound Logistic Price'!$A$3:$D$41,2)*'Optimized Production Plan'!M18)+(VLOOKUP(N17,'Outbound Logistic Price'!$A$3:$D$41,3)*'Optimized Production Plan'!N18)+(VLOOKUP(N17,'Outbound Logistic Price'!$A$3:$D$41,4)*'Optimized Production Plan'!O18)</f>
        <v>19.2594657</v>
      </c>
      <c r="U17" s="94">
        <f>IF(VLOOKUP(N17,CSTVAT!$A$2:$D$40,2)="NA",0,IF(VLOOKUP(N17,CSTVAT!$A$2:$D$40,2)="CST",0.02*((VLOOKUP(O17,'Input Angle Price'!$B$4:$E$22,2)*'Optimized Production Plan'!M18*(1.045))+ ('Conversion Cost'!$B$3*'Optimized Production Plan'!M18)+ ((4.1/100)*('Conversion Cost'!$B$8)*'Optimized Production Plan'!M18)+ ('Optimized Production Plan'!M18*'Conversion Cost'!$B$4)),IF(VLOOKUP(N17,CSTVAT!$A$2:$D$40,2)="VAT",0.05*((VLOOKUP(O17,'Input Angle Price'!$B$4:$E$22,2)*'Optimized Production Plan'!M18*(1.045))+ ('Conversion Cost'!$B$3*'Optimized Production Plan'!M18)+ ((4.1/100)*('Conversion Cost'!$B$8)*'Optimized Production Plan'!M18)+ ('Optimized Production Plan'!M18*'Conversion Cost'!$B$4)),0)))+ IF(VLOOKUP(N17,CSTVAT!$A$2:$D$40,3)="NA",0,IF(VLOOKUP(N17,CSTVAT!$A$2:$D$40,3)="CST",0.02*((VLOOKUP(O17,'Input Angle Price'!$B$4:$E$22,3)*'Optimized Production Plan'!N18*(1.045))+ ('Conversion Cost'!$C$3*'Optimized Production Plan'!N18)+ ((4.1/100)*('Conversion Cost'!$B$8)*'Optimized Production Plan'!N18)+ ('Optimized Production Plan'!N18*'Conversion Cost'!$C$4)),IF(VLOOKUP(N17,CSTVAT!$A$2:$D$40,3)="VAT",0.05*((VLOOKUP(O17,'Input Angle Price'!$B$4:$E$22,3)*'Optimized Production Plan'!N18*(1.045))+ ('Conversion Cost'!$C$3*'Optimized Production Plan'!N18)+ ((4.1/100)*('Conversion Cost'!$B$8)*'Optimized Production Plan'!N18)+ ('Optimized Production Plan'!N18*'Conversion Cost'!$C$4)),0)))+ IF(VLOOKUP(N17,CSTVAT!$A$2:$D$40,4)="NA",0,IF(VLOOKUP(N17,CSTVAT!$A$2:$D$40,4)="CST",0.02*((VLOOKUP(O17,'Input Angle Price'!$B$4:$E$22,4)*'Optimized Production Plan'!O18*(1.045))+ ('Conversion Cost'!$D$3*'Optimized Production Plan'!O18)+ ((4.1/100)*('Conversion Cost'!$B$8)*'Optimized Production Plan'!O18)+ ('Optimized Production Plan'!O18*'Conversion Cost'!$D$4)),IF(VLOOKUP(N17,CSTVAT!$A$2:$D$40,4)="VAT",0.05*((VLOOKUP(O17,'Input Angle Price'!$B$4:$E$22,4)*'Optimized Production Plan'!O18*(1.045))+ ('Conversion Cost'!$D$3*'Optimized Production Plan'!O18)+ ((4.1/100)*('Conversion Cost'!$B$8)*'Optimized Production Plan'!O18)+ ('Optimized Production Plan'!O18*'Conversion Cost'!$D$4)),0)))</f>
        <v>0</v>
      </c>
      <c r="V17" s="95">
        <f t="shared" si="1"/>
        <v>7.6400153369999995</v>
      </c>
      <c r="X17" s="101">
        <f>IF('Optimized Production Plan'!M18&gt;0,1,0)+IF('Optimized Production Plan'!N18&gt;0,1,0)+IF('Optimized Production Plan'!O18&gt;0,1,0)</f>
        <v>1</v>
      </c>
      <c r="Z17" s="11">
        <v>115</v>
      </c>
      <c r="AA17" s="124">
        <f>IF(SUM('Optimized Production Plan'!M181:M197)&gt;0,1,0)+IF(SUM('Optimized Production Plan'!N181:N197)&gt;0,1,0)+IF(SUM('Optimized Production Plan'!O181:O197)&gt;0,1,0)</f>
        <v>3</v>
      </c>
      <c r="AH17" s="9">
        <f>AH4+1</f>
        <v>102</v>
      </c>
      <c r="AI17" s="5" t="s">
        <v>1</v>
      </c>
      <c r="AJ17" s="6">
        <v>0.45999999999999996</v>
      </c>
      <c r="AK17" s="6">
        <v>0</v>
      </c>
      <c r="AL17" s="113">
        <v>0</v>
      </c>
      <c r="AM17" s="11">
        <v>0.45999999999999996</v>
      </c>
      <c r="AN17" s="68">
        <f t="shared" si="2"/>
        <v>0.45999999999999996</v>
      </c>
      <c r="AS17" s="9" t="s">
        <v>6</v>
      </c>
      <c r="AT17" s="4">
        <v>102.43</v>
      </c>
      <c r="AU17" s="4">
        <v>106.15</v>
      </c>
      <c r="AV17" s="17">
        <v>107.53</v>
      </c>
      <c r="AZ17" s="5" t="s">
        <v>80</v>
      </c>
      <c r="BI17" s="9">
        <v>115</v>
      </c>
      <c r="BJ17" s="28">
        <v>7.14</v>
      </c>
      <c r="BK17" s="28">
        <v>5.86</v>
      </c>
      <c r="BL17" s="68">
        <v>2.39</v>
      </c>
      <c r="BO17" s="3">
        <v>115</v>
      </c>
      <c r="BP17" s="5" t="s">
        <v>55</v>
      </c>
      <c r="BQ17" s="5" t="s">
        <v>55</v>
      </c>
      <c r="BR17" s="5" t="s">
        <v>55</v>
      </c>
    </row>
    <row r="18" spans="1:70">
      <c r="A18" s="9">
        <f t="shared" si="3"/>
        <v>102</v>
      </c>
      <c r="B18" s="5" t="s">
        <v>5</v>
      </c>
      <c r="C18" s="94">
        <f>((VLOOKUP(B18,'Input Angle Price'!$B$4:$E$22,2)*'Optimized Production Plan'!C19)+(VLOOKUP(B18,'Input Angle Price'!$B$4:$E$22,3)*'Optimized Production Plan'!D19)+(VLOOKUP(B18,'Input Angle Price'!$B$4:$E$22,4)*'Optimized Production Plan'!E19))*(104.5/100)</f>
        <v>248.20500792999994</v>
      </c>
      <c r="D18" s="94">
        <f>SUMPRODUCT('Conversion Cost'!$B$3:$D$3,'Optimized Production Plan'!C19:E19)</f>
        <v>44.259934000000001</v>
      </c>
      <c r="E18" s="94">
        <f>(4.1/100)*('Conversion Cost'!$B$8)*SUM('Optimized Production Plan'!C19:E19)</f>
        <v>32.289163451999997</v>
      </c>
      <c r="F18" s="94">
        <f>SUMPRODUCT('Conversion Cost'!$B$4:$D$4,'Optimized Production Plan'!C19:E19)</f>
        <v>3.6223019999999999</v>
      </c>
      <c r="G18" s="94">
        <f>(VLOOKUP(A18,'Outbound Logistic Price'!$A$3:$D$41,2)*'Optimized Production Plan'!C19)+(VLOOKUP(A18,'Outbound Logistic Price'!$A$3:$D$41,3)*'Optimized Production Plan'!D19)+(VLOOKUP(A18,'Outbound Logistic Price'!$A$3:$D$41,4)*'Optimized Production Plan'!E19)</f>
        <v>18.075692999999998</v>
      </c>
      <c r="H18" s="94">
        <f>IF(VLOOKUP(A18,CSTVAT!$A$2:$D$40,2)="NA",0,IF(VLOOKUP(A18,CSTVAT!$A$2:$D$40,2)="CST",0.02*((VLOOKUP(B18,'Input Angle Price'!$B$4:$E$22,2)*'Optimized Production Plan'!C19*(1.045))+ ('Conversion Cost'!$B$3*'Optimized Production Plan'!C19)+ ((4.1/100)*('Conversion Cost'!$B$8)*'Optimized Production Plan'!C19)+ ('Optimized Production Plan'!C19*'Conversion Cost'!$B$4)),IF(VLOOKUP(A18,CSTVAT!$A$2:$D$40,2)="VAT",0.05*((VLOOKUP(B18,'Input Angle Price'!$B$4:$E$22,2)*'Optimized Production Plan'!C19*(1.045))+ ('Conversion Cost'!$B$3*'Optimized Production Plan'!C19)+ ((4.1/100)*('Conversion Cost'!$B$8)*'Optimized Production Plan'!C19)+ ('Optimized Production Plan'!C19*'Conversion Cost'!$B$4)),0)))+ IF(VLOOKUP(A18,CSTVAT!$A$2:$D$40,3)="NA",0,IF(VLOOKUP(A18,CSTVAT!$A$2:$D$40,3)="CST",0.02*((VLOOKUP(B18,'Input Angle Price'!$B$4:$E$22,3)*'Optimized Production Plan'!D19*(1.045))+ ('Conversion Cost'!$C$3*'Optimized Production Plan'!D19)+ ((4.1/100)*('Conversion Cost'!$B$8)*'Optimized Production Plan'!D19)+ ('Optimized Production Plan'!D19*'Conversion Cost'!$C$4)),IF(VLOOKUP(A18,CSTVAT!$A$2:$D$40,3)="VAT",0.05*((VLOOKUP(B18,'Input Angle Price'!$B$4:$E$22,3)*'Optimized Production Plan'!D19*(1.045))+ ('Conversion Cost'!$C$3*'Optimized Production Plan'!D19)+ ((4.1/100)*('Conversion Cost'!$B$8)*'Optimized Production Plan'!D19)+ ('Optimized Production Plan'!D19*'Conversion Cost'!$C$4)),0)))+ IF(VLOOKUP(A18,CSTVAT!$A$2:$D$40,4)="NA",0,IF(VLOOKUP(A18,CSTVAT!$A$2:$D$40,4)="CST",0.02*((VLOOKUP(B18,'Input Angle Price'!$B$4:$E$22,4)*'Optimized Production Plan'!E19*(1.045))+ ('Conversion Cost'!$D$3*'Optimized Production Plan'!E19)+ ((4.1/100)*('Conversion Cost'!$B$8)*'Optimized Production Plan'!E19)+ ('Optimized Production Plan'!E19*'Conversion Cost'!$D$4)),IF(VLOOKUP(A18,CSTVAT!$A$2:$D$40,4)="VAT",0.05*((VLOOKUP(B18,'Input Angle Price'!$B$4:$E$22,4)*'Optimized Production Plan'!E19*(1.045))+ ('Conversion Cost'!$D$3*'Optimized Production Plan'!E19)+ ((4.1/100)*('Conversion Cost'!$B$8)*'Optimized Production Plan'!E19)+ ('Optimized Production Plan'!E19*'Conversion Cost'!$D$4)),0)))</f>
        <v>0</v>
      </c>
      <c r="I18" s="95">
        <f t="shared" si="0"/>
        <v>5.3441269649999992</v>
      </c>
      <c r="N18" s="9">
        <f t="shared" si="4"/>
        <v>102</v>
      </c>
      <c r="O18" s="5" t="s">
        <v>5</v>
      </c>
      <c r="P18" s="94">
        <f>((VLOOKUP(O18,'Input Angle Price'!$B$4:$E$22,2)*'Optimized Production Plan'!M19)+(VLOOKUP(O18,'Input Angle Price'!$B$4:$E$22,3)*'Optimized Production Plan'!N19)+(VLOOKUP(O18,'Input Angle Price'!$B$4:$E$22,4)*'Optimized Production Plan'!O19))*(104.5/100)</f>
        <v>239.49044465499995</v>
      </c>
      <c r="Q18" s="94">
        <f>SUMPRODUCT('Conversion Cost'!$B$3:$D$3,'Optimized Production Plan'!M19:O19)</f>
        <v>38.037195699999991</v>
      </c>
      <c r="R18" s="94">
        <f>(4.1/100)*('Conversion Cost'!$B$8)*SUM('Optimized Production Plan'!M19:O19)</f>
        <v>32.289163451999997</v>
      </c>
      <c r="S18" s="94">
        <f>SUMPRODUCT('Conversion Cost'!$B$4:$D$4,'Optimized Production Plan'!M19:O19)</f>
        <v>2.5987219999999995</v>
      </c>
      <c r="T18" s="94">
        <f>(VLOOKUP(N18,'Outbound Logistic Price'!$A$3:$D$41,2)*'Optimized Production Plan'!M19)+(VLOOKUP(N18,'Outbound Logistic Price'!$A$3:$D$41,3)*'Optimized Production Plan'!N19)+(VLOOKUP(N18,'Outbound Logistic Price'!$A$3:$D$41,4)*'Optimized Production Plan'!O19)</f>
        <v>12.801900999999997</v>
      </c>
      <c r="U18" s="94">
        <f>IF(VLOOKUP(N18,CSTVAT!$A$2:$D$40,2)="NA",0,IF(VLOOKUP(N18,CSTVAT!$A$2:$D$40,2)="CST",0.02*((VLOOKUP(O18,'Input Angle Price'!$B$4:$E$22,2)*'Optimized Production Plan'!M19*(1.045))+ ('Conversion Cost'!$B$3*'Optimized Production Plan'!M19)+ ((4.1/100)*('Conversion Cost'!$B$8)*'Optimized Production Plan'!M19)+ ('Optimized Production Plan'!M19*'Conversion Cost'!$B$4)),IF(VLOOKUP(N18,CSTVAT!$A$2:$D$40,2)="VAT",0.05*((VLOOKUP(O18,'Input Angle Price'!$B$4:$E$22,2)*'Optimized Production Plan'!M19*(1.045))+ ('Conversion Cost'!$B$3*'Optimized Production Plan'!M19)+ ((4.1/100)*('Conversion Cost'!$B$8)*'Optimized Production Plan'!M19)+ ('Optimized Production Plan'!M19*'Conversion Cost'!$B$4)),0)))+ IF(VLOOKUP(N18,CSTVAT!$A$2:$D$40,3)="NA",0,IF(VLOOKUP(N18,CSTVAT!$A$2:$D$40,3)="CST",0.02*((VLOOKUP(O18,'Input Angle Price'!$B$4:$E$22,3)*'Optimized Production Plan'!N19*(1.045))+ ('Conversion Cost'!$C$3*'Optimized Production Plan'!N19)+ ((4.1/100)*('Conversion Cost'!$B$8)*'Optimized Production Plan'!N19)+ ('Optimized Production Plan'!N19*'Conversion Cost'!$C$4)),IF(VLOOKUP(N18,CSTVAT!$A$2:$D$40,3)="VAT",0.05*((VLOOKUP(O18,'Input Angle Price'!$B$4:$E$22,3)*'Optimized Production Plan'!N19*(1.045))+ ('Conversion Cost'!$C$3*'Optimized Production Plan'!N19)+ ((4.1/100)*('Conversion Cost'!$B$8)*'Optimized Production Plan'!N19)+ ('Optimized Production Plan'!N19*'Conversion Cost'!$C$4)),0)))+ IF(VLOOKUP(N18,CSTVAT!$A$2:$D$40,4)="NA",0,IF(VLOOKUP(N18,CSTVAT!$A$2:$D$40,4)="CST",0.02*((VLOOKUP(O18,'Input Angle Price'!$B$4:$E$22,4)*'Optimized Production Plan'!O19*(1.045))+ ('Conversion Cost'!$D$3*'Optimized Production Plan'!O19)+ ((4.1/100)*('Conversion Cost'!$B$8)*'Optimized Production Plan'!O19)+ ('Optimized Production Plan'!O19*'Conversion Cost'!$D$4)),IF(VLOOKUP(N18,CSTVAT!$A$2:$D$40,4)="VAT",0.05*((VLOOKUP(O18,'Input Angle Price'!$B$4:$E$22,4)*'Optimized Production Plan'!O19*(1.045))+ ('Conversion Cost'!$D$3*'Optimized Production Plan'!O19)+ ((4.1/100)*('Conversion Cost'!$B$8)*'Optimized Production Plan'!O19)+ ('Optimized Production Plan'!O19*'Conversion Cost'!$D$4)),0)))</f>
        <v>0</v>
      </c>
      <c r="V18" s="95">
        <f t="shared" si="1"/>
        <v>5.1564928274999993</v>
      </c>
      <c r="X18" s="101">
        <f>IF('Optimized Production Plan'!M19&gt;0,1,0)+IF('Optimized Production Plan'!N19&gt;0,1,0)+IF('Optimized Production Plan'!O19&gt;0,1,0)</f>
        <v>1</v>
      </c>
      <c r="Z18" s="11">
        <v>116</v>
      </c>
      <c r="AA18" s="124">
        <f>IF(SUM('Optimized Production Plan'!M198:M214)&gt;0,1,0)+IF(SUM('Optimized Production Plan'!N198:N214)&gt;0,1,0)+IF(SUM('Optimized Production Plan'!O198:O214)&gt;0,1,0)</f>
        <v>3</v>
      </c>
      <c r="AH18" s="11"/>
      <c r="AI18" s="5" t="s">
        <v>3</v>
      </c>
      <c r="AJ18" s="6">
        <v>3.2045700000000004</v>
      </c>
      <c r="AK18" s="6">
        <v>0</v>
      </c>
      <c r="AL18" s="113">
        <v>0</v>
      </c>
      <c r="AM18" s="11">
        <v>3.2045700000000004</v>
      </c>
      <c r="AN18" s="68">
        <f t="shared" si="2"/>
        <v>3.2045700000000004</v>
      </c>
      <c r="AS18" s="9" t="s">
        <v>8</v>
      </c>
      <c r="AT18" s="4">
        <v>103.43</v>
      </c>
      <c r="AU18" s="4">
        <v>106.82</v>
      </c>
      <c r="AV18" s="17">
        <v>107.53</v>
      </c>
      <c r="AZ18" t="s">
        <v>81</v>
      </c>
      <c r="BI18" s="9">
        <v>116</v>
      </c>
      <c r="BJ18" s="28">
        <v>7.14</v>
      </c>
      <c r="BK18" s="28">
        <v>5.86</v>
      </c>
      <c r="BL18" s="68">
        <v>2.39</v>
      </c>
      <c r="BO18" s="3">
        <v>116</v>
      </c>
      <c r="BP18" s="5" t="s">
        <v>55</v>
      </c>
      <c r="BQ18" s="5" t="s">
        <v>55</v>
      </c>
      <c r="BR18" s="5" t="s">
        <v>55</v>
      </c>
    </row>
    <row r="19" spans="1:70">
      <c r="A19" s="9">
        <f t="shared" si="3"/>
        <v>102</v>
      </c>
      <c r="B19" s="5" t="s">
        <v>7</v>
      </c>
      <c r="C19" s="94">
        <f>((VLOOKUP(B19,'Input Angle Price'!$B$4:$E$22,2)*'Optimized Production Plan'!C20)+(VLOOKUP(B19,'Input Angle Price'!$B$4:$E$22,3)*'Optimized Production Plan'!D20)+(VLOOKUP(B19,'Input Angle Price'!$B$4:$E$22,4)*'Optimized Production Plan'!E20))*(104.5/100)</f>
        <v>1047.9927107936001</v>
      </c>
      <c r="D19" s="94">
        <f>SUMPRODUCT('Conversion Cost'!$B$3:$D$3,'Optimized Production Plan'!C20:E20)</f>
        <v>185.65930376000006</v>
      </c>
      <c r="E19" s="94">
        <f>(4.1/100)*('Conversion Cost'!$B$8)*SUM('Optimized Production Plan'!C20:E20)</f>
        <v>135.07017436224001</v>
      </c>
      <c r="F19" s="94">
        <f>SUMPRODUCT('Conversion Cost'!$B$4:$D$4,'Optimized Production Plan'!C20:E20)</f>
        <v>15.227444640000002</v>
      </c>
      <c r="G19" s="94">
        <f>(VLOOKUP(A19,'Outbound Logistic Price'!$A$3:$D$41,2)*'Optimized Production Plan'!C20)+(VLOOKUP(A19,'Outbound Logistic Price'!$A$3:$D$41,3)*'Optimized Production Plan'!D20)+(VLOOKUP(A19,'Outbound Logistic Price'!$A$3:$D$41,4)*'Optimized Production Plan'!E20)</f>
        <v>76.135846560000005</v>
      </c>
      <c r="H19" s="94">
        <f>IF(VLOOKUP(A19,CSTVAT!$A$2:$D$40,2)="NA",0,IF(VLOOKUP(A19,CSTVAT!$A$2:$D$40,2)="CST",0.02*((VLOOKUP(B19,'Input Angle Price'!$B$4:$E$22,2)*'Optimized Production Plan'!C20*(1.045))+ ('Conversion Cost'!$B$3*'Optimized Production Plan'!C20)+ ((4.1/100)*('Conversion Cost'!$B$8)*'Optimized Production Plan'!C20)+ ('Optimized Production Plan'!C20*'Conversion Cost'!$B$4)),IF(VLOOKUP(A19,CSTVAT!$A$2:$D$40,2)="VAT",0.05*((VLOOKUP(B19,'Input Angle Price'!$B$4:$E$22,2)*'Optimized Production Plan'!C20*(1.045))+ ('Conversion Cost'!$B$3*'Optimized Production Plan'!C20)+ ((4.1/100)*('Conversion Cost'!$B$8)*'Optimized Production Plan'!C20)+ ('Optimized Production Plan'!C20*'Conversion Cost'!$B$4)),0)))+ IF(VLOOKUP(A19,CSTVAT!$A$2:$D$40,3)="NA",0,IF(VLOOKUP(A19,CSTVAT!$A$2:$D$40,3)="CST",0.02*((VLOOKUP(B19,'Input Angle Price'!$B$4:$E$22,3)*'Optimized Production Plan'!D20*(1.045))+ ('Conversion Cost'!$C$3*'Optimized Production Plan'!D20)+ ((4.1/100)*('Conversion Cost'!$B$8)*'Optimized Production Plan'!D20)+ ('Optimized Production Plan'!D20*'Conversion Cost'!$C$4)),IF(VLOOKUP(A19,CSTVAT!$A$2:$D$40,3)="VAT",0.05*((VLOOKUP(B19,'Input Angle Price'!$B$4:$E$22,3)*'Optimized Production Plan'!D20*(1.045))+ ('Conversion Cost'!$C$3*'Optimized Production Plan'!D20)+ ((4.1/100)*('Conversion Cost'!$B$8)*'Optimized Production Plan'!D20)+ ('Optimized Production Plan'!D20*'Conversion Cost'!$C$4)),0)))+ IF(VLOOKUP(A19,CSTVAT!$A$2:$D$40,4)="NA",0,IF(VLOOKUP(A19,CSTVAT!$A$2:$D$40,4)="CST",0.02*((VLOOKUP(B19,'Input Angle Price'!$B$4:$E$22,4)*'Optimized Production Plan'!E20*(1.045))+ ('Conversion Cost'!$D$3*'Optimized Production Plan'!E20)+ ((4.1/100)*('Conversion Cost'!$B$8)*'Optimized Production Plan'!E20)+ ('Optimized Production Plan'!E20*'Conversion Cost'!$D$4)),IF(VLOOKUP(A19,CSTVAT!$A$2:$D$40,4)="VAT",0.05*((VLOOKUP(B19,'Input Angle Price'!$B$4:$E$22,4)*'Optimized Production Plan'!E20*(1.045))+ ('Conversion Cost'!$D$3*'Optimized Production Plan'!E20)+ ((4.1/100)*('Conversion Cost'!$B$8)*'Optimized Production Plan'!E20)+ ('Optimized Production Plan'!E20*'Conversion Cost'!$D$4)),0)))</f>
        <v>0</v>
      </c>
      <c r="I19" s="95">
        <f t="shared" si="0"/>
        <v>22.564436356800002</v>
      </c>
      <c r="N19" s="9">
        <f t="shared" si="4"/>
        <v>102</v>
      </c>
      <c r="O19" s="5" t="s">
        <v>7</v>
      </c>
      <c r="P19" s="94">
        <f>((VLOOKUP(O19,'Input Angle Price'!$B$4:$E$22,2)*'Optimized Production Plan'!M20)+(VLOOKUP(O19,'Input Angle Price'!$B$4:$E$22,3)*'Optimized Production Plan'!N20)+(VLOOKUP(O19,'Input Angle Price'!$B$4:$E$22,4)*'Optimized Production Plan'!O20))*(104.5/100)</f>
        <v>1012.2515386983999</v>
      </c>
      <c r="Q19" s="94">
        <f>SUMPRODUCT('Conversion Cost'!$B$3:$D$3,'Optimized Production Plan'!M20:O20)</f>
        <v>159.11501278400002</v>
      </c>
      <c r="R19" s="94">
        <f>(4.1/100)*('Conversion Cost'!$B$8)*SUM('Optimized Production Plan'!M20:O20)</f>
        <v>135.07017436224001</v>
      </c>
      <c r="S19" s="94">
        <f>SUMPRODUCT('Conversion Cost'!$B$4:$D$4,'Optimized Production Plan'!M20:O20)</f>
        <v>10.87082464</v>
      </c>
      <c r="T19" s="94">
        <f>(VLOOKUP(N19,'Outbound Logistic Price'!$A$3:$D$41,2)*'Optimized Production Plan'!M20)+(VLOOKUP(N19,'Outbound Logistic Price'!$A$3:$D$41,3)*'Optimized Production Plan'!N20)+(VLOOKUP(N19,'Outbound Logistic Price'!$A$3:$D$41,4)*'Optimized Production Plan'!O20)</f>
        <v>53.552177120000003</v>
      </c>
      <c r="U19" s="94">
        <f>IF(VLOOKUP(N19,CSTVAT!$A$2:$D$40,2)="NA",0,IF(VLOOKUP(N19,CSTVAT!$A$2:$D$40,2)="CST",0.02*((VLOOKUP(O19,'Input Angle Price'!$B$4:$E$22,2)*'Optimized Production Plan'!M20*(1.045))+ ('Conversion Cost'!$B$3*'Optimized Production Plan'!M20)+ ((4.1/100)*('Conversion Cost'!$B$8)*'Optimized Production Plan'!M20)+ ('Optimized Production Plan'!M20*'Conversion Cost'!$B$4)),IF(VLOOKUP(N19,CSTVAT!$A$2:$D$40,2)="VAT",0.05*((VLOOKUP(O19,'Input Angle Price'!$B$4:$E$22,2)*'Optimized Production Plan'!M20*(1.045))+ ('Conversion Cost'!$B$3*'Optimized Production Plan'!M20)+ ((4.1/100)*('Conversion Cost'!$B$8)*'Optimized Production Plan'!M20)+ ('Optimized Production Plan'!M20*'Conversion Cost'!$B$4)),0)))+ IF(VLOOKUP(N19,CSTVAT!$A$2:$D$40,3)="NA",0,IF(VLOOKUP(N19,CSTVAT!$A$2:$D$40,3)="CST",0.02*((VLOOKUP(O19,'Input Angle Price'!$B$4:$E$22,3)*'Optimized Production Plan'!N20*(1.045))+ ('Conversion Cost'!$C$3*'Optimized Production Plan'!N20)+ ((4.1/100)*('Conversion Cost'!$B$8)*'Optimized Production Plan'!N20)+ ('Optimized Production Plan'!N20*'Conversion Cost'!$C$4)),IF(VLOOKUP(N19,CSTVAT!$A$2:$D$40,3)="VAT",0.05*((VLOOKUP(O19,'Input Angle Price'!$B$4:$E$22,3)*'Optimized Production Plan'!N20*(1.045))+ ('Conversion Cost'!$C$3*'Optimized Production Plan'!N20)+ ((4.1/100)*('Conversion Cost'!$B$8)*'Optimized Production Plan'!N20)+ ('Optimized Production Plan'!N20*'Conversion Cost'!$C$4)),0)))+ IF(VLOOKUP(N19,CSTVAT!$A$2:$D$40,4)="NA",0,IF(VLOOKUP(N19,CSTVAT!$A$2:$D$40,4)="CST",0.02*((VLOOKUP(O19,'Input Angle Price'!$B$4:$E$22,4)*'Optimized Production Plan'!O20*(1.045))+ ('Conversion Cost'!$D$3*'Optimized Production Plan'!O20)+ ((4.1/100)*('Conversion Cost'!$B$8)*'Optimized Production Plan'!O20)+ ('Optimized Production Plan'!O20*'Conversion Cost'!$D$4)),IF(VLOOKUP(N19,CSTVAT!$A$2:$D$40,4)="VAT",0.05*((VLOOKUP(O19,'Input Angle Price'!$B$4:$E$22,4)*'Optimized Production Plan'!O20*(1.045))+ ('Conversion Cost'!$D$3*'Optimized Production Plan'!O20)+ ((4.1/100)*('Conversion Cost'!$B$8)*'Optimized Production Plan'!O20)+ ('Optimized Production Plan'!O20*'Conversion Cost'!$D$4)),0)))</f>
        <v>0</v>
      </c>
      <c r="V19" s="95">
        <f t="shared" si="1"/>
        <v>21.7948895892</v>
      </c>
      <c r="X19" s="101">
        <f>IF('Optimized Production Plan'!M20&gt;0,1,0)+IF('Optimized Production Plan'!N20&gt;0,1,0)+IF('Optimized Production Plan'!O20&gt;0,1,0)</f>
        <v>1</v>
      </c>
      <c r="Z19" s="11">
        <v>117</v>
      </c>
      <c r="AA19" s="124">
        <f>IF(SUM('Optimized Production Plan'!M215:M229)&gt;0,1,0)+IF(SUM('Optimized Production Plan'!N215:N229)&gt;0,1,0)+IF(SUM('Optimized Production Plan'!O215:O229)&gt;0,1,0)</f>
        <v>2</v>
      </c>
      <c r="AH19" s="11"/>
      <c r="AI19" s="5" t="s">
        <v>5</v>
      </c>
      <c r="AJ19" s="6">
        <v>2.1300999999999997</v>
      </c>
      <c r="AK19" s="6">
        <v>0</v>
      </c>
      <c r="AL19" s="113">
        <v>0</v>
      </c>
      <c r="AM19" s="11">
        <v>2.1300999999999997</v>
      </c>
      <c r="AN19" s="68">
        <f t="shared" si="2"/>
        <v>2.1300999999999997</v>
      </c>
      <c r="AS19" s="9" t="s">
        <v>10</v>
      </c>
      <c r="AT19" s="4">
        <v>102.47</v>
      </c>
      <c r="AU19" s="4">
        <v>105.14</v>
      </c>
      <c r="AV19" s="17">
        <v>107.49</v>
      </c>
      <c r="BI19" s="9">
        <v>117</v>
      </c>
      <c r="BJ19" s="28">
        <v>10.39</v>
      </c>
      <c r="BK19" s="28">
        <v>9.0399999999999991</v>
      </c>
      <c r="BL19" s="68">
        <v>15.89</v>
      </c>
      <c r="BO19" s="3">
        <v>117</v>
      </c>
      <c r="BP19" s="5" t="s">
        <v>55</v>
      </c>
      <c r="BQ19" s="5" t="s">
        <v>55</v>
      </c>
      <c r="BR19" s="5" t="s">
        <v>55</v>
      </c>
    </row>
    <row r="20" spans="1:70">
      <c r="A20" s="9">
        <f t="shared" si="3"/>
        <v>102</v>
      </c>
      <c r="B20" s="5" t="s">
        <v>9</v>
      </c>
      <c r="C20" s="94">
        <f>((VLOOKUP(B20,'Input Angle Price'!$B$4:$E$22,2)*'Optimized Production Plan'!C21)+(VLOOKUP(B20,'Input Angle Price'!$B$4:$E$22,3)*'Optimized Production Plan'!D21)+(VLOOKUP(B20,'Input Angle Price'!$B$4:$E$22,4)*'Optimized Production Plan'!E21))*(104.5/100)</f>
        <v>2576.4313589299995</v>
      </c>
      <c r="D20" s="94">
        <f>SUMPRODUCT('Conversion Cost'!$B$3:$D$3,'Optimized Production Plan'!C21:E21)</f>
        <v>470.12407899999994</v>
      </c>
      <c r="E20" s="94">
        <f>(4.1/100)*('Conversion Cost'!$B$8)*SUM('Optimized Production Plan'!C21:E21)</f>
        <v>331.91398562399996</v>
      </c>
      <c r="F20" s="94">
        <f>SUMPRODUCT('Conversion Cost'!$B$4:$D$4,'Optimized Production Plan'!C21:E21)</f>
        <v>39.443453999999988</v>
      </c>
      <c r="G20" s="94">
        <f>(VLOOKUP(A20,'Outbound Logistic Price'!$A$3:$D$41,2)*'Optimized Production Plan'!C21)+(VLOOKUP(A20,'Outbound Logistic Price'!$A$3:$D$41,3)*'Optimized Production Plan'!D21)+(VLOOKUP(A20,'Outbound Logistic Price'!$A$3:$D$41,4)*'Optimized Production Plan'!E21)</f>
        <v>201.22944599999997</v>
      </c>
      <c r="H20" s="94">
        <f>IF(VLOOKUP(A20,CSTVAT!$A$2:$D$40,2)="NA",0,IF(VLOOKUP(A20,CSTVAT!$A$2:$D$40,2)="CST",0.02*((VLOOKUP(B20,'Input Angle Price'!$B$4:$E$22,2)*'Optimized Production Plan'!C21*(1.045))+ ('Conversion Cost'!$B$3*'Optimized Production Plan'!C21)+ ((4.1/100)*('Conversion Cost'!$B$8)*'Optimized Production Plan'!C21)+ ('Optimized Production Plan'!C21*'Conversion Cost'!$B$4)),IF(VLOOKUP(A20,CSTVAT!$A$2:$D$40,2)="VAT",0.05*((VLOOKUP(B20,'Input Angle Price'!$B$4:$E$22,2)*'Optimized Production Plan'!C21*(1.045))+ ('Conversion Cost'!$B$3*'Optimized Production Plan'!C21)+ ((4.1/100)*('Conversion Cost'!$B$8)*'Optimized Production Plan'!C21)+ ('Optimized Production Plan'!C21*'Conversion Cost'!$B$4)),0)))+ IF(VLOOKUP(A20,CSTVAT!$A$2:$D$40,3)="NA",0,IF(VLOOKUP(A20,CSTVAT!$A$2:$D$40,3)="CST",0.02*((VLOOKUP(B20,'Input Angle Price'!$B$4:$E$22,3)*'Optimized Production Plan'!D21*(1.045))+ ('Conversion Cost'!$C$3*'Optimized Production Plan'!D21)+ ((4.1/100)*('Conversion Cost'!$B$8)*'Optimized Production Plan'!D21)+ ('Optimized Production Plan'!D21*'Conversion Cost'!$C$4)),IF(VLOOKUP(A20,CSTVAT!$A$2:$D$40,3)="VAT",0.05*((VLOOKUP(B20,'Input Angle Price'!$B$4:$E$22,3)*'Optimized Production Plan'!D21*(1.045))+ ('Conversion Cost'!$C$3*'Optimized Production Plan'!D21)+ ((4.1/100)*('Conversion Cost'!$B$8)*'Optimized Production Plan'!D21)+ ('Optimized Production Plan'!D21*'Conversion Cost'!$C$4)),0)))+ IF(VLOOKUP(A20,CSTVAT!$A$2:$D$40,4)="NA",0,IF(VLOOKUP(A20,CSTVAT!$A$2:$D$40,4)="CST",0.02*((VLOOKUP(B20,'Input Angle Price'!$B$4:$E$22,4)*'Optimized Production Plan'!E21*(1.045))+ ('Conversion Cost'!$D$3*'Optimized Production Plan'!E21)+ ((4.1/100)*('Conversion Cost'!$B$8)*'Optimized Production Plan'!E21)+ ('Optimized Production Plan'!E21*'Conversion Cost'!$D$4)),IF(VLOOKUP(A20,CSTVAT!$A$2:$D$40,4)="VAT",0.05*((VLOOKUP(B20,'Input Angle Price'!$B$4:$E$22,4)*'Optimized Production Plan'!E21*(1.045))+ ('Conversion Cost'!$D$3*'Optimized Production Plan'!E21)+ ((4.1/100)*('Conversion Cost'!$B$8)*'Optimized Production Plan'!E21)+ ('Optimized Production Plan'!E21*'Conversion Cost'!$D$4)),0)))</f>
        <v>0</v>
      </c>
      <c r="I20" s="95">
        <f t="shared" si="0"/>
        <v>55.473402464999992</v>
      </c>
      <c r="N20" s="9">
        <f t="shared" si="4"/>
        <v>102</v>
      </c>
      <c r="O20" s="5" t="s">
        <v>9</v>
      </c>
      <c r="P20" s="94">
        <f>((VLOOKUP(O20,'Input Angle Price'!$B$4:$E$22,2)*'Optimized Production Plan'!M21)+(VLOOKUP(O20,'Input Angle Price'!$B$4:$E$22,3)*'Optimized Production Plan'!N21)+(VLOOKUP(O20,'Input Angle Price'!$B$4:$E$22,4)*'Optimized Production Plan'!O21))*(104.5/100)</f>
        <v>2493.1713998399996</v>
      </c>
      <c r="Q20" s="94">
        <f>SUMPRODUCT('Conversion Cost'!$B$3:$D$3,'Optimized Production Plan'!M21:O21)</f>
        <v>391.00044339999994</v>
      </c>
      <c r="R20" s="94">
        <f>(4.1/100)*('Conversion Cost'!$B$8)*SUM('Optimized Production Plan'!M21:O21)</f>
        <v>331.91398562399996</v>
      </c>
      <c r="S20" s="94">
        <f>SUMPRODUCT('Conversion Cost'!$B$4:$D$4,'Optimized Production Plan'!M21:O21)</f>
        <v>26.713363999999995</v>
      </c>
      <c r="T20" s="94">
        <f>(VLOOKUP(N20,'Outbound Logistic Price'!$A$3:$D$41,2)*'Optimized Production Plan'!M21)+(VLOOKUP(N20,'Outbound Logistic Price'!$A$3:$D$41,3)*'Optimized Production Plan'!N21)+(VLOOKUP(N20,'Outbound Logistic Price'!$A$3:$D$41,4)*'Optimized Production Plan'!O21)</f>
        <v>131.59616199999996</v>
      </c>
      <c r="U20" s="94">
        <f>IF(VLOOKUP(N20,CSTVAT!$A$2:$D$40,2)="NA",0,IF(VLOOKUP(N20,CSTVAT!$A$2:$D$40,2)="CST",0.02*((VLOOKUP(O20,'Input Angle Price'!$B$4:$E$22,2)*'Optimized Production Plan'!M21*(1.045))+ ('Conversion Cost'!$B$3*'Optimized Production Plan'!M21)+ ((4.1/100)*('Conversion Cost'!$B$8)*'Optimized Production Plan'!M21)+ ('Optimized Production Plan'!M21*'Conversion Cost'!$B$4)),IF(VLOOKUP(N20,CSTVAT!$A$2:$D$40,2)="VAT",0.05*((VLOOKUP(O20,'Input Angle Price'!$B$4:$E$22,2)*'Optimized Production Plan'!M21*(1.045))+ ('Conversion Cost'!$B$3*'Optimized Production Plan'!M21)+ ((4.1/100)*('Conversion Cost'!$B$8)*'Optimized Production Plan'!M21)+ ('Optimized Production Plan'!M21*'Conversion Cost'!$B$4)),0)))+ IF(VLOOKUP(N20,CSTVAT!$A$2:$D$40,3)="NA",0,IF(VLOOKUP(N20,CSTVAT!$A$2:$D$40,3)="CST",0.02*((VLOOKUP(O20,'Input Angle Price'!$B$4:$E$22,3)*'Optimized Production Plan'!N21*(1.045))+ ('Conversion Cost'!$C$3*'Optimized Production Plan'!N21)+ ((4.1/100)*('Conversion Cost'!$B$8)*'Optimized Production Plan'!N21)+ ('Optimized Production Plan'!N21*'Conversion Cost'!$C$4)),IF(VLOOKUP(N20,CSTVAT!$A$2:$D$40,3)="VAT",0.05*((VLOOKUP(O20,'Input Angle Price'!$B$4:$E$22,3)*'Optimized Production Plan'!N21*(1.045))+ ('Conversion Cost'!$C$3*'Optimized Production Plan'!N21)+ ((4.1/100)*('Conversion Cost'!$B$8)*'Optimized Production Plan'!N21)+ ('Optimized Production Plan'!N21*'Conversion Cost'!$C$4)),0)))+ IF(VLOOKUP(N20,CSTVAT!$A$2:$D$40,4)="NA",0,IF(VLOOKUP(N20,CSTVAT!$A$2:$D$40,4)="CST",0.02*((VLOOKUP(O20,'Input Angle Price'!$B$4:$E$22,4)*'Optimized Production Plan'!O21*(1.045))+ ('Conversion Cost'!$D$3*'Optimized Production Plan'!O21)+ ((4.1/100)*('Conversion Cost'!$B$8)*'Optimized Production Plan'!O21)+ ('Optimized Production Plan'!O21*'Conversion Cost'!$D$4)),IF(VLOOKUP(N20,CSTVAT!$A$2:$D$40,4)="VAT",0.05*((VLOOKUP(O20,'Input Angle Price'!$B$4:$E$22,4)*'Optimized Production Plan'!O21*(1.045))+ ('Conversion Cost'!$D$3*'Optimized Production Plan'!O21)+ ((4.1/100)*('Conversion Cost'!$B$8)*'Optimized Production Plan'!O21)+ ('Optimized Production Plan'!O21*'Conversion Cost'!$D$4)),0)))</f>
        <v>0</v>
      </c>
      <c r="V20" s="95">
        <f t="shared" si="1"/>
        <v>53.680723919999991</v>
      </c>
      <c r="X20" s="101">
        <f>IF('Optimized Production Plan'!M21&gt;0,1,0)+IF('Optimized Production Plan'!N21&gt;0,1,0)+IF('Optimized Production Plan'!O21&gt;0,1,0)</f>
        <v>1</v>
      </c>
      <c r="Z20" s="11">
        <v>118</v>
      </c>
      <c r="AA20" s="124">
        <f>IF(SUM('Optimized Production Plan'!M230:M245)&gt;0,1,0)+IF(SUM('Optimized Production Plan'!N230:N245)&gt;0,1,0)+IF(SUM('Optimized Production Plan'!O230:O245)&gt;0,1,0)</f>
        <v>2</v>
      </c>
      <c r="AH20" s="11"/>
      <c r="AI20" s="5" t="s">
        <v>7</v>
      </c>
      <c r="AJ20" s="6">
        <v>8.9105120000000007</v>
      </c>
      <c r="AK20" s="6">
        <v>0</v>
      </c>
      <c r="AL20" s="113">
        <v>0</v>
      </c>
      <c r="AM20" s="11">
        <v>8.9105120000000007</v>
      </c>
      <c r="AN20" s="68">
        <f t="shared" si="2"/>
        <v>8.9105120000000007</v>
      </c>
      <c r="AS20" s="9" t="s">
        <v>11</v>
      </c>
      <c r="AT20" s="4">
        <v>102.75</v>
      </c>
      <c r="AU20" s="4">
        <v>105.95</v>
      </c>
      <c r="AV20" s="17">
        <v>108.77</v>
      </c>
      <c r="BI20" s="9">
        <v>118</v>
      </c>
      <c r="BJ20" s="28">
        <v>3.62</v>
      </c>
      <c r="BK20" s="28">
        <v>2.17</v>
      </c>
      <c r="BL20" s="68">
        <v>4.0199999999999996</v>
      </c>
      <c r="BO20" s="3">
        <v>118</v>
      </c>
      <c r="BP20" s="5" t="s">
        <v>55</v>
      </c>
      <c r="BQ20" s="5" t="s">
        <v>55</v>
      </c>
      <c r="BR20" s="5" t="s">
        <v>55</v>
      </c>
    </row>
    <row r="21" spans="1:70">
      <c r="A21" s="9">
        <f t="shared" si="3"/>
        <v>102</v>
      </c>
      <c r="B21" s="5" t="s">
        <v>13</v>
      </c>
      <c r="C21" s="94">
        <f>((VLOOKUP(B21,'Input Angle Price'!$B$4:$E$22,2)*'Optimized Production Plan'!C22)+(VLOOKUP(B21,'Input Angle Price'!$B$4:$E$22,3)*'Optimized Production Plan'!D22)+(VLOOKUP(B21,'Input Angle Price'!$B$4:$E$22,4)*'Optimized Production Plan'!E22))*(104.5/100)</f>
        <v>5748.8007114999991</v>
      </c>
      <c r="D21" s="94">
        <f>SUMPRODUCT('Conversion Cost'!$B$3:$D$3,'Optimized Production Plan'!C22:E22)</f>
        <v>1045.7577549999999</v>
      </c>
      <c r="E21" s="94">
        <f>(4.1/100)*('Conversion Cost'!$B$8)*SUM('Optimized Production Plan'!C22:E22)</f>
        <v>731.6259677999999</v>
      </c>
      <c r="F21" s="94">
        <f>SUMPRODUCT('Conversion Cost'!$B$4:$D$4,'Optimized Production Plan'!C22:E22)</f>
        <v>88.324949999999987</v>
      </c>
      <c r="G21" s="94">
        <f>(VLOOKUP(A21,'Outbound Logistic Price'!$A$3:$D$41,2)*'Optimized Production Plan'!C22)+(VLOOKUP(A21,'Outbound Logistic Price'!$A$3:$D$41,3)*'Optimized Production Plan'!D22)+(VLOOKUP(A21,'Outbound Logistic Price'!$A$3:$D$41,4)*'Optimized Production Plan'!E22)</f>
        <v>453.20834999999994</v>
      </c>
      <c r="H21" s="94">
        <f>IF(VLOOKUP(A21,CSTVAT!$A$2:$D$40,2)="NA",0,IF(VLOOKUP(A21,CSTVAT!$A$2:$D$40,2)="CST",0.02*((VLOOKUP(B21,'Input Angle Price'!$B$4:$E$22,2)*'Optimized Production Plan'!C22*(1.045))+ ('Conversion Cost'!$B$3*'Optimized Production Plan'!C22)+ ((4.1/100)*('Conversion Cost'!$B$8)*'Optimized Production Plan'!C22)+ ('Optimized Production Plan'!C22*'Conversion Cost'!$B$4)),IF(VLOOKUP(A21,CSTVAT!$A$2:$D$40,2)="VAT",0.05*((VLOOKUP(B21,'Input Angle Price'!$B$4:$E$22,2)*'Optimized Production Plan'!C22*(1.045))+ ('Conversion Cost'!$B$3*'Optimized Production Plan'!C22)+ ((4.1/100)*('Conversion Cost'!$B$8)*'Optimized Production Plan'!C22)+ ('Optimized Production Plan'!C22*'Conversion Cost'!$B$4)),0)))+ IF(VLOOKUP(A21,CSTVAT!$A$2:$D$40,3)="NA",0,IF(VLOOKUP(A21,CSTVAT!$A$2:$D$40,3)="CST",0.02*((VLOOKUP(B21,'Input Angle Price'!$B$4:$E$22,3)*'Optimized Production Plan'!D22*(1.045))+ ('Conversion Cost'!$C$3*'Optimized Production Plan'!D22)+ ((4.1/100)*('Conversion Cost'!$B$8)*'Optimized Production Plan'!D22)+ ('Optimized Production Plan'!D22*'Conversion Cost'!$C$4)),IF(VLOOKUP(A21,CSTVAT!$A$2:$D$40,3)="VAT",0.05*((VLOOKUP(B21,'Input Angle Price'!$B$4:$E$22,3)*'Optimized Production Plan'!D22*(1.045))+ ('Conversion Cost'!$C$3*'Optimized Production Plan'!D22)+ ((4.1/100)*('Conversion Cost'!$B$8)*'Optimized Production Plan'!D22)+ ('Optimized Production Plan'!D22*'Conversion Cost'!$C$4)),0)))+ IF(VLOOKUP(A21,CSTVAT!$A$2:$D$40,4)="NA",0,IF(VLOOKUP(A21,CSTVAT!$A$2:$D$40,4)="CST",0.02*((VLOOKUP(B21,'Input Angle Price'!$B$4:$E$22,4)*'Optimized Production Plan'!E22*(1.045))+ ('Conversion Cost'!$D$3*'Optimized Production Plan'!E22)+ ((4.1/100)*('Conversion Cost'!$B$8)*'Optimized Production Plan'!E22)+ ('Optimized Production Plan'!E22*'Conversion Cost'!$D$4)),IF(VLOOKUP(A21,CSTVAT!$A$2:$D$40,4)="VAT",0.05*((VLOOKUP(B21,'Input Angle Price'!$B$4:$E$22,4)*'Optimized Production Plan'!E22*(1.045))+ ('Conversion Cost'!$D$3*'Optimized Production Plan'!E22)+ ((4.1/100)*('Conversion Cost'!$B$8)*'Optimized Production Plan'!E22)+ ('Optimized Production Plan'!E22*'Conversion Cost'!$D$4)),0)))</f>
        <v>0</v>
      </c>
      <c r="I21" s="95">
        <f t="shared" si="0"/>
        <v>123.77800574999998</v>
      </c>
      <c r="N21" s="9">
        <f t="shared" si="4"/>
        <v>102</v>
      </c>
      <c r="O21" s="5" t="s">
        <v>13</v>
      </c>
      <c r="P21" s="94">
        <f>((VLOOKUP(O21,'Input Angle Price'!$B$4:$E$22,2)*'Optimized Production Plan'!M22)+(VLOOKUP(O21,'Input Angle Price'!$B$4:$E$22,3)*'Optimized Production Plan'!N22)+(VLOOKUP(O21,'Input Angle Price'!$B$4:$E$22,4)*'Optimized Production Plan'!O22))*(104.5/100)</f>
        <v>5577.819535749999</v>
      </c>
      <c r="Q21" s="94">
        <f>SUMPRODUCT('Conversion Cost'!$B$3:$D$3,'Optimized Production Plan'!M22:O22)</f>
        <v>861.8681049999999</v>
      </c>
      <c r="R21" s="94">
        <f>(4.1/100)*('Conversion Cost'!$B$8)*SUM('Optimized Production Plan'!M22:O22)</f>
        <v>731.6259677999999</v>
      </c>
      <c r="S21" s="94">
        <f>SUMPRODUCT('Conversion Cost'!$B$4:$D$4,'Optimized Production Plan'!M22:O22)</f>
        <v>58.883299999999991</v>
      </c>
      <c r="T21" s="94">
        <f>(VLOOKUP(N21,'Outbound Logistic Price'!$A$3:$D$41,2)*'Optimized Production Plan'!M22)+(VLOOKUP(N21,'Outbound Logistic Price'!$A$3:$D$41,3)*'Optimized Production Plan'!N22)+(VLOOKUP(N21,'Outbound Logistic Price'!$A$3:$D$41,4)*'Optimized Production Plan'!O22)</f>
        <v>290.07264999999995</v>
      </c>
      <c r="U21" s="94">
        <f>IF(VLOOKUP(N21,CSTVAT!$A$2:$D$40,2)="NA",0,IF(VLOOKUP(N21,CSTVAT!$A$2:$D$40,2)="CST",0.02*((VLOOKUP(O21,'Input Angle Price'!$B$4:$E$22,2)*'Optimized Production Plan'!M22*(1.045))+ ('Conversion Cost'!$B$3*'Optimized Production Plan'!M22)+ ((4.1/100)*('Conversion Cost'!$B$8)*'Optimized Production Plan'!M22)+ ('Optimized Production Plan'!M22*'Conversion Cost'!$B$4)),IF(VLOOKUP(N21,CSTVAT!$A$2:$D$40,2)="VAT",0.05*((VLOOKUP(O21,'Input Angle Price'!$B$4:$E$22,2)*'Optimized Production Plan'!M22*(1.045))+ ('Conversion Cost'!$B$3*'Optimized Production Plan'!M22)+ ((4.1/100)*('Conversion Cost'!$B$8)*'Optimized Production Plan'!M22)+ ('Optimized Production Plan'!M22*'Conversion Cost'!$B$4)),0)))+ IF(VLOOKUP(N21,CSTVAT!$A$2:$D$40,3)="NA",0,IF(VLOOKUP(N21,CSTVAT!$A$2:$D$40,3)="CST",0.02*((VLOOKUP(O21,'Input Angle Price'!$B$4:$E$22,3)*'Optimized Production Plan'!N22*(1.045))+ ('Conversion Cost'!$C$3*'Optimized Production Plan'!N22)+ ((4.1/100)*('Conversion Cost'!$B$8)*'Optimized Production Plan'!N22)+ ('Optimized Production Plan'!N22*'Conversion Cost'!$C$4)),IF(VLOOKUP(N21,CSTVAT!$A$2:$D$40,3)="VAT",0.05*((VLOOKUP(O21,'Input Angle Price'!$B$4:$E$22,3)*'Optimized Production Plan'!N22*(1.045))+ ('Conversion Cost'!$C$3*'Optimized Production Plan'!N22)+ ((4.1/100)*('Conversion Cost'!$B$8)*'Optimized Production Plan'!N22)+ ('Optimized Production Plan'!N22*'Conversion Cost'!$C$4)),0)))+ IF(VLOOKUP(N21,CSTVAT!$A$2:$D$40,4)="NA",0,IF(VLOOKUP(N21,CSTVAT!$A$2:$D$40,4)="CST",0.02*((VLOOKUP(O21,'Input Angle Price'!$B$4:$E$22,4)*'Optimized Production Plan'!O22*(1.045))+ ('Conversion Cost'!$D$3*'Optimized Production Plan'!O22)+ ((4.1/100)*('Conversion Cost'!$B$8)*'Optimized Production Plan'!O22)+ ('Optimized Production Plan'!O22*'Conversion Cost'!$D$4)),IF(VLOOKUP(N21,CSTVAT!$A$2:$D$40,4)="VAT",0.05*((VLOOKUP(O21,'Input Angle Price'!$B$4:$E$22,4)*'Optimized Production Plan'!O22*(1.045))+ ('Conversion Cost'!$D$3*'Optimized Production Plan'!O22)+ ((4.1/100)*('Conversion Cost'!$B$8)*'Optimized Production Plan'!O22)+ ('Optimized Production Plan'!O22*'Conversion Cost'!$D$4)),0)))</f>
        <v>0</v>
      </c>
      <c r="V21" s="95">
        <f t="shared" si="1"/>
        <v>120.09659287499998</v>
      </c>
      <c r="X21" s="101">
        <f>IF('Optimized Production Plan'!M22&gt;0,1,0)+IF('Optimized Production Plan'!N22&gt;0,1,0)+IF('Optimized Production Plan'!O22&gt;0,1,0)</f>
        <v>1</v>
      </c>
      <c r="Z21" s="11">
        <v>119</v>
      </c>
      <c r="AA21" s="124">
        <f>IF(SUM('Optimized Production Plan'!M246:M261)&gt;0,1,0)+IF(SUM('Optimized Production Plan'!N246:N261)&gt;0,1,0)+IF(SUM('Optimized Production Plan'!O246:O261)&gt;0,1,0)</f>
        <v>3</v>
      </c>
      <c r="AH21" s="11"/>
      <c r="AI21" s="5" t="s">
        <v>9</v>
      </c>
      <c r="AJ21" s="6">
        <v>21.896199999999997</v>
      </c>
      <c r="AK21" s="6">
        <v>0</v>
      </c>
      <c r="AL21" s="113">
        <v>0</v>
      </c>
      <c r="AM21" s="11">
        <v>21.896199999999997</v>
      </c>
      <c r="AN21" s="68">
        <f t="shared" si="2"/>
        <v>21.896199999999997</v>
      </c>
      <c r="AS21" s="9" t="s">
        <v>14</v>
      </c>
      <c r="AT21" s="4">
        <v>103.55</v>
      </c>
      <c r="AU21" s="4">
        <v>106.76</v>
      </c>
      <c r="AV21" s="17">
        <v>110.66</v>
      </c>
      <c r="BI21" s="9">
        <v>119</v>
      </c>
      <c r="BJ21" s="28">
        <v>5.73</v>
      </c>
      <c r="BK21" s="28">
        <v>4.7</v>
      </c>
      <c r="BL21" s="68">
        <v>1.91</v>
      </c>
      <c r="BO21" s="3">
        <v>119</v>
      </c>
      <c r="BP21" s="5" t="s">
        <v>55</v>
      </c>
      <c r="BQ21" s="5" t="s">
        <v>55</v>
      </c>
      <c r="BR21" s="5" t="s">
        <v>55</v>
      </c>
    </row>
    <row r="22" spans="1:70" ht="15.75" thickBot="1">
      <c r="A22" s="9">
        <f t="shared" si="3"/>
        <v>102</v>
      </c>
      <c r="B22" s="5" t="s">
        <v>15</v>
      </c>
      <c r="C22" s="94">
        <f>((VLOOKUP(B22,'Input Angle Price'!$B$4:$E$22,2)*'Optimized Production Plan'!C23)+(VLOOKUP(B22,'Input Angle Price'!$B$4:$E$22,3)*'Optimized Production Plan'!D23)+(VLOOKUP(B22,'Input Angle Price'!$B$4:$E$22,4)*'Optimized Production Plan'!E23))*(104.5/100)</f>
        <v>9409.8237534399996</v>
      </c>
      <c r="D22" s="94">
        <f>SUMPRODUCT('Conversion Cost'!$B$3:$D$3,'Optimized Production Plan'!C23:E23)</f>
        <v>1706.8207640000003</v>
      </c>
      <c r="E22" s="94">
        <f>(4.1/100)*('Conversion Cost'!$B$8)*SUM('Optimized Production Plan'!C23:E23)</f>
        <v>1204.350477408</v>
      </c>
      <c r="F22" s="94">
        <f>SUMPRODUCT('Conversion Cost'!$B$4:$D$4,'Optimized Production Plan'!C23:E23)</f>
        <v>143.26264800000001</v>
      </c>
      <c r="G22" s="94">
        <f>(VLOOKUP(A22,'Outbound Logistic Price'!$A$3:$D$41,2)*'Optimized Production Plan'!C23)+(VLOOKUP(A22,'Outbound Logistic Price'!$A$3:$D$41,3)*'Optimized Production Plan'!D23)+(VLOOKUP(A22,'Outbound Logistic Price'!$A$3:$D$41,4)*'Optimized Production Plan'!E23)</f>
        <v>731.15311200000008</v>
      </c>
      <c r="H22" s="94">
        <f>IF(VLOOKUP(A22,CSTVAT!$A$2:$D$40,2)="NA",0,IF(VLOOKUP(A22,CSTVAT!$A$2:$D$40,2)="CST",0.02*((VLOOKUP(B22,'Input Angle Price'!$B$4:$E$22,2)*'Optimized Production Plan'!C23*(1.045))+ ('Conversion Cost'!$B$3*'Optimized Production Plan'!C23)+ ((4.1/100)*('Conversion Cost'!$B$8)*'Optimized Production Plan'!C23)+ ('Optimized Production Plan'!C23*'Conversion Cost'!$B$4)),IF(VLOOKUP(A22,CSTVAT!$A$2:$D$40,2)="VAT",0.05*((VLOOKUP(B22,'Input Angle Price'!$B$4:$E$22,2)*'Optimized Production Plan'!C23*(1.045))+ ('Conversion Cost'!$B$3*'Optimized Production Plan'!C23)+ ((4.1/100)*('Conversion Cost'!$B$8)*'Optimized Production Plan'!C23)+ ('Optimized Production Plan'!C23*'Conversion Cost'!$B$4)),0)))+ IF(VLOOKUP(A22,CSTVAT!$A$2:$D$40,3)="NA",0,IF(VLOOKUP(A22,CSTVAT!$A$2:$D$40,3)="CST",0.02*((VLOOKUP(B22,'Input Angle Price'!$B$4:$E$22,3)*'Optimized Production Plan'!D23*(1.045))+ ('Conversion Cost'!$C$3*'Optimized Production Plan'!D23)+ ((4.1/100)*('Conversion Cost'!$B$8)*'Optimized Production Plan'!D23)+ ('Optimized Production Plan'!D23*'Conversion Cost'!$C$4)),IF(VLOOKUP(A22,CSTVAT!$A$2:$D$40,3)="VAT",0.05*((VLOOKUP(B22,'Input Angle Price'!$B$4:$E$22,3)*'Optimized Production Plan'!D23*(1.045))+ ('Conversion Cost'!$C$3*'Optimized Production Plan'!D23)+ ((4.1/100)*('Conversion Cost'!$B$8)*'Optimized Production Plan'!D23)+ ('Optimized Production Plan'!D23*'Conversion Cost'!$C$4)),0)))+ IF(VLOOKUP(A22,CSTVAT!$A$2:$D$40,4)="NA",0,IF(VLOOKUP(A22,CSTVAT!$A$2:$D$40,4)="CST",0.02*((VLOOKUP(B22,'Input Angle Price'!$B$4:$E$22,4)*'Optimized Production Plan'!E23*(1.045))+ ('Conversion Cost'!$D$3*'Optimized Production Plan'!E23)+ ((4.1/100)*('Conversion Cost'!$B$8)*'Optimized Production Plan'!E23)+ ('Optimized Production Plan'!E23*'Conversion Cost'!$D$4)),IF(VLOOKUP(A22,CSTVAT!$A$2:$D$40,4)="VAT",0.05*((VLOOKUP(B22,'Input Angle Price'!$B$4:$E$22,4)*'Optimized Production Plan'!E23*(1.045))+ ('Conversion Cost'!$D$3*'Optimized Production Plan'!E23)+ ((4.1/100)*('Conversion Cost'!$B$8)*'Optimized Production Plan'!E23)+ ('Optimized Production Plan'!E23*'Conversion Cost'!$D$4)),0)))</f>
        <v>0</v>
      </c>
      <c r="I22" s="95">
        <f t="shared" si="0"/>
        <v>202.60386072</v>
      </c>
      <c r="N22" s="9">
        <f t="shared" si="4"/>
        <v>102</v>
      </c>
      <c r="O22" s="5" t="s">
        <v>15</v>
      </c>
      <c r="P22" s="94">
        <f>((VLOOKUP(O22,'Input Angle Price'!$B$4:$E$22,2)*'Optimized Production Plan'!M23)+(VLOOKUP(O22,'Input Angle Price'!$B$4:$E$22,3)*'Optimized Production Plan'!N23)+(VLOOKUP(O22,'Input Angle Price'!$B$4:$E$22,4)*'Optimized Production Plan'!O23))*(104.5/100)</f>
        <v>9169.3547739199985</v>
      </c>
      <c r="Q22" s="94">
        <f>SUMPRODUCT('Conversion Cost'!$B$3:$D$3,'Optimized Production Plan'!M23:O23)</f>
        <v>1418.7457927999999</v>
      </c>
      <c r="R22" s="94">
        <f>(4.1/100)*('Conversion Cost'!$B$8)*SUM('Optimized Production Plan'!M23:O23)</f>
        <v>1204.350477408</v>
      </c>
      <c r="S22" s="94">
        <f>SUMPRODUCT('Conversion Cost'!$B$4:$D$4,'Optimized Production Plan'!M23:O23)</f>
        <v>96.929488000000006</v>
      </c>
      <c r="T22" s="94">
        <f>(VLOOKUP(N22,'Outbound Logistic Price'!$A$3:$D$41,2)*'Optimized Production Plan'!M23)+(VLOOKUP(N22,'Outbound Logistic Price'!$A$3:$D$41,3)*'Optimized Production Plan'!N23)+(VLOOKUP(N22,'Outbound Logistic Price'!$A$3:$D$41,4)*'Optimized Production Plan'!O23)</f>
        <v>477.49690399999997</v>
      </c>
      <c r="U22" s="94">
        <f>IF(VLOOKUP(N22,CSTVAT!$A$2:$D$40,2)="NA",0,IF(VLOOKUP(N22,CSTVAT!$A$2:$D$40,2)="CST",0.02*((VLOOKUP(O22,'Input Angle Price'!$B$4:$E$22,2)*'Optimized Production Plan'!M23*(1.045))+ ('Conversion Cost'!$B$3*'Optimized Production Plan'!M23)+ ((4.1/100)*('Conversion Cost'!$B$8)*'Optimized Production Plan'!M23)+ ('Optimized Production Plan'!M23*'Conversion Cost'!$B$4)),IF(VLOOKUP(N22,CSTVAT!$A$2:$D$40,2)="VAT",0.05*((VLOOKUP(O22,'Input Angle Price'!$B$4:$E$22,2)*'Optimized Production Plan'!M23*(1.045))+ ('Conversion Cost'!$B$3*'Optimized Production Plan'!M23)+ ((4.1/100)*('Conversion Cost'!$B$8)*'Optimized Production Plan'!M23)+ ('Optimized Production Plan'!M23*'Conversion Cost'!$B$4)),0)))+ IF(VLOOKUP(N22,CSTVAT!$A$2:$D$40,3)="NA",0,IF(VLOOKUP(N22,CSTVAT!$A$2:$D$40,3)="CST",0.02*((VLOOKUP(O22,'Input Angle Price'!$B$4:$E$22,3)*'Optimized Production Plan'!N23*(1.045))+ ('Conversion Cost'!$C$3*'Optimized Production Plan'!N23)+ ((4.1/100)*('Conversion Cost'!$B$8)*'Optimized Production Plan'!N23)+ ('Optimized Production Plan'!N23*'Conversion Cost'!$C$4)),IF(VLOOKUP(N22,CSTVAT!$A$2:$D$40,3)="VAT",0.05*((VLOOKUP(O22,'Input Angle Price'!$B$4:$E$22,3)*'Optimized Production Plan'!N23*(1.045))+ ('Conversion Cost'!$C$3*'Optimized Production Plan'!N23)+ ((4.1/100)*('Conversion Cost'!$B$8)*'Optimized Production Plan'!N23)+ ('Optimized Production Plan'!N23*'Conversion Cost'!$C$4)),0)))+ IF(VLOOKUP(N22,CSTVAT!$A$2:$D$40,4)="NA",0,IF(VLOOKUP(N22,CSTVAT!$A$2:$D$40,4)="CST",0.02*((VLOOKUP(O22,'Input Angle Price'!$B$4:$E$22,4)*'Optimized Production Plan'!O23*(1.045))+ ('Conversion Cost'!$D$3*'Optimized Production Plan'!O23)+ ((4.1/100)*('Conversion Cost'!$B$8)*'Optimized Production Plan'!O23)+ ('Optimized Production Plan'!O23*'Conversion Cost'!$D$4)),IF(VLOOKUP(N22,CSTVAT!$A$2:$D$40,4)="VAT",0.05*((VLOOKUP(O22,'Input Angle Price'!$B$4:$E$22,4)*'Optimized Production Plan'!O23*(1.045))+ ('Conversion Cost'!$D$3*'Optimized Production Plan'!O23)+ ((4.1/100)*('Conversion Cost'!$B$8)*'Optimized Production Plan'!O23)+ ('Optimized Production Plan'!O23*'Conversion Cost'!$D$4)),0)))</f>
        <v>0</v>
      </c>
      <c r="V22" s="95">
        <f t="shared" si="1"/>
        <v>197.42629896</v>
      </c>
      <c r="X22" s="101">
        <f>IF('Optimized Production Plan'!M23&gt;0,1,0)+IF('Optimized Production Plan'!N23&gt;0,1,0)+IF('Optimized Production Plan'!O23&gt;0,1,0)</f>
        <v>1</v>
      </c>
      <c r="Z22" s="11">
        <v>120</v>
      </c>
      <c r="AA22" s="124">
        <f>IF(SUM('Optimized Production Plan'!M262:M278)&gt;0,1,0)+IF(SUM('Optimized Production Plan'!N262:N278)&gt;0,1,0)+IF(SUM('Optimized Production Plan'!O262:O278)&gt;0,1,0)</f>
        <v>2</v>
      </c>
      <c r="AH22" s="11"/>
      <c r="AI22" s="5" t="s">
        <v>13</v>
      </c>
      <c r="AJ22" s="6">
        <v>48.264999999999993</v>
      </c>
      <c r="AK22" s="6">
        <v>0</v>
      </c>
      <c r="AL22" s="113">
        <v>0</v>
      </c>
      <c r="AM22" s="11">
        <v>48.264999999999993</v>
      </c>
      <c r="AN22" s="68">
        <f t="shared" si="2"/>
        <v>48.264999999999993</v>
      </c>
      <c r="AS22" s="18" t="s">
        <v>16</v>
      </c>
      <c r="AT22" s="19">
        <v>105.11</v>
      </c>
      <c r="AU22" s="19">
        <v>110.1</v>
      </c>
      <c r="AV22" s="20">
        <v>110.92</v>
      </c>
      <c r="BI22" s="9">
        <v>120</v>
      </c>
      <c r="BJ22" s="28">
        <v>14.91</v>
      </c>
      <c r="BK22" s="28">
        <v>12.44</v>
      </c>
      <c r="BL22" s="68">
        <v>15.48</v>
      </c>
      <c r="BO22" s="3">
        <v>120</v>
      </c>
      <c r="BP22" s="5" t="s">
        <v>55</v>
      </c>
      <c r="BQ22" s="5" t="s">
        <v>55</v>
      </c>
      <c r="BR22" s="5" t="s">
        <v>55</v>
      </c>
    </row>
    <row r="23" spans="1:70">
      <c r="A23" s="9">
        <f t="shared" si="3"/>
        <v>102</v>
      </c>
      <c r="B23" s="5" t="s">
        <v>17</v>
      </c>
      <c r="C23" s="94">
        <f>((VLOOKUP(B23,'Input Angle Price'!$B$4:$E$22,2)*'Optimized Production Plan'!C24)+(VLOOKUP(B23,'Input Angle Price'!$B$4:$E$22,3)*'Optimized Production Plan'!D24)+(VLOOKUP(B23,'Input Angle Price'!$B$4:$E$22,4)*'Optimized Production Plan'!E24))*(104.5/100)</f>
        <v>6435.112737899999</v>
      </c>
      <c r="D23" s="94">
        <f>SUMPRODUCT('Conversion Cost'!$B$3:$D$3,'Optimized Production Plan'!C24:E24)</f>
        <v>1140.6808819999999</v>
      </c>
      <c r="E23" s="94">
        <f>(4.1/100)*('Conversion Cost'!$B$8)*SUM('Optimized Production Plan'!C24:E24)</f>
        <v>798.03544391999992</v>
      </c>
      <c r="F23" s="94">
        <f>SUMPRODUCT('Conversion Cost'!$B$4:$D$4,'Optimized Production Plan'!C24:E24)</f>
        <v>96.342179999999999</v>
      </c>
      <c r="G23" s="94">
        <f>(VLOOKUP(A23,'Outbound Logistic Price'!$A$3:$D$41,2)*'Optimized Production Plan'!C24)+(VLOOKUP(A23,'Outbound Logistic Price'!$A$3:$D$41,3)*'Optimized Production Plan'!D24)+(VLOOKUP(A23,'Outbound Logistic Price'!$A$3:$D$41,4)*'Optimized Production Plan'!E24)</f>
        <v>494.34593999999998</v>
      </c>
      <c r="H23" s="94">
        <f>IF(VLOOKUP(A23,CSTVAT!$A$2:$D$40,2)="NA",0,IF(VLOOKUP(A23,CSTVAT!$A$2:$D$40,2)="CST",0.02*((VLOOKUP(B23,'Input Angle Price'!$B$4:$E$22,2)*'Optimized Production Plan'!C24*(1.045))+ ('Conversion Cost'!$B$3*'Optimized Production Plan'!C24)+ ((4.1/100)*('Conversion Cost'!$B$8)*'Optimized Production Plan'!C24)+ ('Optimized Production Plan'!C24*'Conversion Cost'!$B$4)),IF(VLOOKUP(A23,CSTVAT!$A$2:$D$40,2)="VAT",0.05*((VLOOKUP(B23,'Input Angle Price'!$B$4:$E$22,2)*'Optimized Production Plan'!C24*(1.045))+ ('Conversion Cost'!$B$3*'Optimized Production Plan'!C24)+ ((4.1/100)*('Conversion Cost'!$B$8)*'Optimized Production Plan'!C24)+ ('Optimized Production Plan'!C24*'Conversion Cost'!$B$4)),0)))+ IF(VLOOKUP(A23,CSTVAT!$A$2:$D$40,3)="NA",0,IF(VLOOKUP(A23,CSTVAT!$A$2:$D$40,3)="CST",0.02*((VLOOKUP(B23,'Input Angle Price'!$B$4:$E$22,3)*'Optimized Production Plan'!D24*(1.045))+ ('Conversion Cost'!$C$3*'Optimized Production Plan'!D24)+ ((4.1/100)*('Conversion Cost'!$B$8)*'Optimized Production Plan'!D24)+ ('Optimized Production Plan'!D24*'Conversion Cost'!$C$4)),IF(VLOOKUP(A23,CSTVAT!$A$2:$D$40,3)="VAT",0.05*((VLOOKUP(B23,'Input Angle Price'!$B$4:$E$22,3)*'Optimized Production Plan'!D24*(1.045))+ ('Conversion Cost'!$C$3*'Optimized Production Plan'!D24)+ ((4.1/100)*('Conversion Cost'!$B$8)*'Optimized Production Plan'!D24)+ ('Optimized Production Plan'!D24*'Conversion Cost'!$C$4)),0)))+ IF(VLOOKUP(A23,CSTVAT!$A$2:$D$40,4)="NA",0,IF(VLOOKUP(A23,CSTVAT!$A$2:$D$40,4)="CST",0.02*((VLOOKUP(B23,'Input Angle Price'!$B$4:$E$22,4)*'Optimized Production Plan'!E24*(1.045))+ ('Conversion Cost'!$D$3*'Optimized Production Plan'!E24)+ ((4.1/100)*('Conversion Cost'!$B$8)*'Optimized Production Plan'!E24)+ ('Optimized Production Plan'!E24*'Conversion Cost'!$D$4)),IF(VLOOKUP(A23,CSTVAT!$A$2:$D$40,4)="VAT",0.05*((VLOOKUP(B23,'Input Angle Price'!$B$4:$E$22,4)*'Optimized Production Plan'!E24*(1.045))+ ('Conversion Cost'!$D$3*'Optimized Production Plan'!E24)+ ((4.1/100)*('Conversion Cost'!$B$8)*'Optimized Production Plan'!E24)+ ('Optimized Production Plan'!E24*'Conversion Cost'!$D$4)),0)))</f>
        <v>0</v>
      </c>
      <c r="I23" s="95">
        <f t="shared" si="0"/>
        <v>138.55505894999999</v>
      </c>
      <c r="N23" s="9">
        <f t="shared" si="4"/>
        <v>102</v>
      </c>
      <c r="O23" s="5" t="s">
        <v>17</v>
      </c>
      <c r="P23" s="94">
        <f>((VLOOKUP(O23,'Input Angle Price'!$B$4:$E$22,2)*'Optimized Production Plan'!M24)+(VLOOKUP(O23,'Input Angle Price'!$B$4:$E$22,3)*'Optimized Production Plan'!N24)+(VLOOKUP(O23,'Input Angle Price'!$B$4:$E$22,4)*'Optimized Production Plan'!O24))*(104.5/100)</f>
        <v>6214.5023071999976</v>
      </c>
      <c r="Q23" s="94">
        <f>SUMPRODUCT('Conversion Cost'!$B$3:$D$3,'Optimized Production Plan'!M24:O24)</f>
        <v>940.09962199999984</v>
      </c>
      <c r="R23" s="94">
        <f>(4.1/100)*('Conversion Cost'!$B$8)*SUM('Optimized Production Plan'!M24:O24)</f>
        <v>798.03544391999992</v>
      </c>
      <c r="S23" s="94">
        <f>SUMPRODUCT('Conversion Cost'!$B$4:$D$4,'Optimized Production Plan'!M24:O24)</f>
        <v>64.22811999999999</v>
      </c>
      <c r="T23" s="94">
        <f>(VLOOKUP(N23,'Outbound Logistic Price'!$A$3:$D$41,2)*'Optimized Production Plan'!M24)+(VLOOKUP(N23,'Outbound Logistic Price'!$A$3:$D$41,3)*'Optimized Production Plan'!N24)+(VLOOKUP(N23,'Outbound Logistic Price'!$A$3:$D$41,4)*'Optimized Production Plan'!O24)</f>
        <v>316.40245999999996</v>
      </c>
      <c r="U23" s="94">
        <f>IF(VLOOKUP(N23,CSTVAT!$A$2:$D$40,2)="NA",0,IF(VLOOKUP(N23,CSTVAT!$A$2:$D$40,2)="CST",0.02*((VLOOKUP(O23,'Input Angle Price'!$B$4:$E$22,2)*'Optimized Production Plan'!M24*(1.045))+ ('Conversion Cost'!$B$3*'Optimized Production Plan'!M24)+ ((4.1/100)*('Conversion Cost'!$B$8)*'Optimized Production Plan'!M24)+ ('Optimized Production Plan'!M24*'Conversion Cost'!$B$4)),IF(VLOOKUP(N23,CSTVAT!$A$2:$D$40,2)="VAT",0.05*((VLOOKUP(O23,'Input Angle Price'!$B$4:$E$22,2)*'Optimized Production Plan'!M24*(1.045))+ ('Conversion Cost'!$B$3*'Optimized Production Plan'!M24)+ ((4.1/100)*('Conversion Cost'!$B$8)*'Optimized Production Plan'!M24)+ ('Optimized Production Plan'!M24*'Conversion Cost'!$B$4)),0)))+ IF(VLOOKUP(N23,CSTVAT!$A$2:$D$40,3)="NA",0,IF(VLOOKUP(N23,CSTVAT!$A$2:$D$40,3)="CST",0.02*((VLOOKUP(O23,'Input Angle Price'!$B$4:$E$22,3)*'Optimized Production Plan'!N24*(1.045))+ ('Conversion Cost'!$C$3*'Optimized Production Plan'!N24)+ ((4.1/100)*('Conversion Cost'!$B$8)*'Optimized Production Plan'!N24)+ ('Optimized Production Plan'!N24*'Conversion Cost'!$C$4)),IF(VLOOKUP(N23,CSTVAT!$A$2:$D$40,3)="VAT",0.05*((VLOOKUP(O23,'Input Angle Price'!$B$4:$E$22,3)*'Optimized Production Plan'!N24*(1.045))+ ('Conversion Cost'!$C$3*'Optimized Production Plan'!N24)+ ((4.1/100)*('Conversion Cost'!$B$8)*'Optimized Production Plan'!N24)+ ('Optimized Production Plan'!N24*'Conversion Cost'!$C$4)),0)))+ IF(VLOOKUP(N23,CSTVAT!$A$2:$D$40,4)="NA",0,IF(VLOOKUP(N23,CSTVAT!$A$2:$D$40,4)="CST",0.02*((VLOOKUP(O23,'Input Angle Price'!$B$4:$E$22,4)*'Optimized Production Plan'!O24*(1.045))+ ('Conversion Cost'!$D$3*'Optimized Production Plan'!O24)+ ((4.1/100)*('Conversion Cost'!$B$8)*'Optimized Production Plan'!O24)+ ('Optimized Production Plan'!O24*'Conversion Cost'!$D$4)),IF(VLOOKUP(N23,CSTVAT!$A$2:$D$40,4)="VAT",0.05*((VLOOKUP(O23,'Input Angle Price'!$B$4:$E$22,4)*'Optimized Production Plan'!O24*(1.045))+ ('Conversion Cost'!$D$3*'Optimized Production Plan'!O24)+ ((4.1/100)*('Conversion Cost'!$B$8)*'Optimized Production Plan'!O24)+ ('Optimized Production Plan'!O24*'Conversion Cost'!$D$4)),0)))</f>
        <v>0</v>
      </c>
      <c r="V23" s="95">
        <f t="shared" si="1"/>
        <v>133.80507359999996</v>
      </c>
      <c r="X23" s="101">
        <f>IF('Optimized Production Plan'!M24&gt;0,1,0)+IF('Optimized Production Plan'!N24&gt;0,1,0)+IF('Optimized Production Plan'!O24&gt;0,1,0)</f>
        <v>1</v>
      </c>
      <c r="Z23" s="11">
        <v>121</v>
      </c>
      <c r="AA23" s="124">
        <f>IF(SUM('Optimized Production Plan'!M279:M293)&gt;0,1,0)+IF(SUM('Optimized Production Plan'!N279:N293)&gt;0,1,0)+IF(SUM('Optimized Production Plan'!O279:O293)&gt;0,1,0)</f>
        <v>2</v>
      </c>
      <c r="AH23" s="11"/>
      <c r="AI23" s="5" t="s">
        <v>15</v>
      </c>
      <c r="AJ23" s="6">
        <v>79.450400000000002</v>
      </c>
      <c r="AK23" s="6">
        <v>0</v>
      </c>
      <c r="AL23" s="113">
        <v>0</v>
      </c>
      <c r="AM23" s="11">
        <v>79.450400000000002</v>
      </c>
      <c r="AN23" s="68">
        <f t="shared" si="2"/>
        <v>79.450400000000002</v>
      </c>
      <c r="BI23" s="9">
        <v>121</v>
      </c>
      <c r="BJ23" s="28">
        <v>9.85</v>
      </c>
      <c r="BK23" s="28">
        <v>7.81</v>
      </c>
      <c r="BL23" s="68">
        <v>10.42</v>
      </c>
      <c r="BO23" s="3">
        <v>121</v>
      </c>
      <c r="BP23" s="5" t="s">
        <v>55</v>
      </c>
      <c r="BQ23" s="5" t="s">
        <v>55</v>
      </c>
      <c r="BR23" s="5" t="s">
        <v>55</v>
      </c>
    </row>
    <row r="24" spans="1:70">
      <c r="A24" s="9">
        <f t="shared" si="3"/>
        <v>102</v>
      </c>
      <c r="B24" s="5" t="s">
        <v>2</v>
      </c>
      <c r="C24" s="94">
        <f>((VLOOKUP(B24,'Input Angle Price'!$B$4:$E$22,2)*'Optimized Production Plan'!C25)+(VLOOKUP(B24,'Input Angle Price'!$B$4:$E$22,3)*'Optimized Production Plan'!D25)+(VLOOKUP(B24,'Input Angle Price'!$B$4:$E$22,4)*'Optimized Production Plan'!E25))*(104.5/100)</f>
        <v>5192.481639839998</v>
      </c>
      <c r="D24" s="94">
        <f>SUMPRODUCT('Conversion Cost'!$B$3:$D$3,'Optimized Production Plan'!C25:E25)</f>
        <v>1048.7129499999996</v>
      </c>
      <c r="E24" s="94">
        <f>(4.1/100)*('Conversion Cost'!$B$8)*SUM('Optimized Production Plan'!C25:E25)</f>
        <v>735.12910177199967</v>
      </c>
      <c r="F24" s="94">
        <f>SUMPRODUCT('Conversion Cost'!$B$4:$D$4,'Optimized Production Plan'!C25:E25)</f>
        <v>88.448901999999975</v>
      </c>
      <c r="G24" s="94">
        <f>(VLOOKUP(A24,'Outbound Logistic Price'!$A$3:$D$41,2)*'Optimized Production Plan'!C25)+(VLOOKUP(A24,'Outbound Logistic Price'!$A$3:$D$41,3)*'Optimized Production Plan'!D25)+(VLOOKUP(A24,'Outbound Logistic Price'!$A$3:$D$41,4)*'Optimized Production Plan'!E25)</f>
        <v>453.29055299999987</v>
      </c>
      <c r="H24" s="94">
        <f>IF(VLOOKUP(A24,CSTVAT!$A$2:$D$40,2)="NA",0,IF(VLOOKUP(A24,CSTVAT!$A$2:$D$40,2)="CST",0.02*((VLOOKUP(B24,'Input Angle Price'!$B$4:$E$22,2)*'Optimized Production Plan'!C25*(1.045))+ ('Conversion Cost'!$B$3*'Optimized Production Plan'!C25)+ ((4.1/100)*('Conversion Cost'!$B$8)*'Optimized Production Plan'!C25)+ ('Optimized Production Plan'!C25*'Conversion Cost'!$B$4)),IF(VLOOKUP(A24,CSTVAT!$A$2:$D$40,2)="VAT",0.05*((VLOOKUP(B24,'Input Angle Price'!$B$4:$E$22,2)*'Optimized Production Plan'!C25*(1.045))+ ('Conversion Cost'!$B$3*'Optimized Production Plan'!C25)+ ((4.1/100)*('Conversion Cost'!$B$8)*'Optimized Production Plan'!C25)+ ('Optimized Production Plan'!C25*'Conversion Cost'!$B$4)),0)))+ IF(VLOOKUP(A24,CSTVAT!$A$2:$D$40,3)="NA",0,IF(VLOOKUP(A24,CSTVAT!$A$2:$D$40,3)="CST",0.02*((VLOOKUP(B24,'Input Angle Price'!$B$4:$E$22,3)*'Optimized Production Plan'!D25*(1.045))+ ('Conversion Cost'!$C$3*'Optimized Production Plan'!D25)+ ((4.1/100)*('Conversion Cost'!$B$8)*'Optimized Production Plan'!D25)+ ('Optimized Production Plan'!D25*'Conversion Cost'!$C$4)),IF(VLOOKUP(A24,CSTVAT!$A$2:$D$40,3)="VAT",0.05*((VLOOKUP(B24,'Input Angle Price'!$B$4:$E$22,3)*'Optimized Production Plan'!D25*(1.045))+ ('Conversion Cost'!$C$3*'Optimized Production Plan'!D25)+ ((4.1/100)*('Conversion Cost'!$B$8)*'Optimized Production Plan'!D25)+ ('Optimized Production Plan'!D25*'Conversion Cost'!$C$4)),0)))+ IF(VLOOKUP(A24,CSTVAT!$A$2:$D$40,4)="NA",0,IF(VLOOKUP(A24,CSTVAT!$A$2:$D$40,4)="CST",0.02*((VLOOKUP(B24,'Input Angle Price'!$B$4:$E$22,4)*'Optimized Production Plan'!E25*(1.045))+ ('Conversion Cost'!$D$3*'Optimized Production Plan'!E25)+ ((4.1/100)*('Conversion Cost'!$B$8)*'Optimized Production Plan'!E25)+ ('Optimized Production Plan'!E25*'Conversion Cost'!$D$4)),IF(VLOOKUP(A24,CSTVAT!$A$2:$D$40,4)="VAT",0.05*((VLOOKUP(B24,'Input Angle Price'!$B$4:$E$22,4)*'Optimized Production Plan'!E25*(1.045))+ ('Conversion Cost'!$D$3*'Optimized Production Plan'!E25)+ ((4.1/100)*('Conversion Cost'!$B$8)*'Optimized Production Plan'!E25)+ ('Optimized Production Plan'!E25*'Conversion Cost'!$D$4)),0)))</f>
        <v>0</v>
      </c>
      <c r="I24" s="95">
        <f t="shared" si="0"/>
        <v>111.79984391999997</v>
      </c>
      <c r="N24" s="9">
        <f t="shared" si="4"/>
        <v>102</v>
      </c>
      <c r="O24" s="5" t="s">
        <v>2</v>
      </c>
      <c r="P24" s="94">
        <f>((VLOOKUP(O24,'Input Angle Price'!$B$4:$E$22,2)*'Optimized Production Plan'!M25)+(VLOOKUP(O24,'Input Angle Price'!$B$4:$E$22,3)*'Optimized Production Plan'!N25)+(VLOOKUP(O24,'Input Angle Price'!$B$4:$E$22,4)*'Optimized Production Plan'!O25))*(104.5/100)</f>
        <v>5067.8424499999983</v>
      </c>
      <c r="Q24" s="94">
        <f>SUMPRODUCT('Conversion Cost'!$B$3:$D$3,'Optimized Production Plan'!M25:O25)</f>
        <v>865.99485769999967</v>
      </c>
      <c r="R24" s="94">
        <f>(4.1/100)*('Conversion Cost'!$B$8)*SUM('Optimized Production Plan'!M25:O25)</f>
        <v>735.12910177199967</v>
      </c>
      <c r="S24" s="94">
        <f>SUMPRODUCT('Conversion Cost'!$B$4:$D$4,'Optimized Production Plan'!M25:O25)</f>
        <v>59.165241999999978</v>
      </c>
      <c r="T24" s="94">
        <f>(VLOOKUP(N24,'Outbound Logistic Price'!$A$3:$D$41,2)*'Optimized Production Plan'!M25)+(VLOOKUP(N24,'Outbound Logistic Price'!$A$3:$D$41,3)*'Optimized Production Plan'!N25)+(VLOOKUP(N24,'Outbound Logistic Price'!$A$3:$D$41,4)*'Optimized Production Plan'!O25)</f>
        <v>291.4615609999999</v>
      </c>
      <c r="U24" s="94">
        <f>IF(VLOOKUP(N24,CSTVAT!$A$2:$D$40,2)="NA",0,IF(VLOOKUP(N24,CSTVAT!$A$2:$D$40,2)="CST",0.02*((VLOOKUP(O24,'Input Angle Price'!$B$4:$E$22,2)*'Optimized Production Plan'!M25*(1.045))+ ('Conversion Cost'!$B$3*'Optimized Production Plan'!M25)+ ((4.1/100)*('Conversion Cost'!$B$8)*'Optimized Production Plan'!M25)+ ('Optimized Production Plan'!M25*'Conversion Cost'!$B$4)),IF(VLOOKUP(N24,CSTVAT!$A$2:$D$40,2)="VAT",0.05*((VLOOKUP(O24,'Input Angle Price'!$B$4:$E$22,2)*'Optimized Production Plan'!M25*(1.045))+ ('Conversion Cost'!$B$3*'Optimized Production Plan'!M25)+ ((4.1/100)*('Conversion Cost'!$B$8)*'Optimized Production Plan'!M25)+ ('Optimized Production Plan'!M25*'Conversion Cost'!$B$4)),0)))+ IF(VLOOKUP(N24,CSTVAT!$A$2:$D$40,3)="NA",0,IF(VLOOKUP(N24,CSTVAT!$A$2:$D$40,3)="CST",0.02*((VLOOKUP(O24,'Input Angle Price'!$B$4:$E$22,3)*'Optimized Production Plan'!N25*(1.045))+ ('Conversion Cost'!$C$3*'Optimized Production Plan'!N25)+ ((4.1/100)*('Conversion Cost'!$B$8)*'Optimized Production Plan'!N25)+ ('Optimized Production Plan'!N25*'Conversion Cost'!$C$4)),IF(VLOOKUP(N24,CSTVAT!$A$2:$D$40,3)="VAT",0.05*((VLOOKUP(O24,'Input Angle Price'!$B$4:$E$22,3)*'Optimized Production Plan'!N25*(1.045))+ ('Conversion Cost'!$C$3*'Optimized Production Plan'!N25)+ ((4.1/100)*('Conversion Cost'!$B$8)*'Optimized Production Plan'!N25)+ ('Optimized Production Plan'!N25*'Conversion Cost'!$C$4)),0)))+ IF(VLOOKUP(N24,CSTVAT!$A$2:$D$40,4)="NA",0,IF(VLOOKUP(N24,CSTVAT!$A$2:$D$40,4)="CST",0.02*((VLOOKUP(O24,'Input Angle Price'!$B$4:$E$22,4)*'Optimized Production Plan'!O25*(1.045))+ ('Conversion Cost'!$D$3*'Optimized Production Plan'!O25)+ ((4.1/100)*('Conversion Cost'!$B$8)*'Optimized Production Plan'!O25)+ ('Optimized Production Plan'!O25*'Conversion Cost'!$D$4)),IF(VLOOKUP(N24,CSTVAT!$A$2:$D$40,4)="VAT",0.05*((VLOOKUP(O24,'Input Angle Price'!$B$4:$E$22,4)*'Optimized Production Plan'!O25*(1.045))+ ('Conversion Cost'!$D$3*'Optimized Production Plan'!O25)+ ((4.1/100)*('Conversion Cost'!$B$8)*'Optimized Production Plan'!O25)+ ('Optimized Production Plan'!O25*'Conversion Cost'!$D$4)),0)))</f>
        <v>0</v>
      </c>
      <c r="V24" s="95">
        <f t="shared" si="1"/>
        <v>109.11622499999997</v>
      </c>
      <c r="X24" s="101">
        <f>IF('Optimized Production Plan'!M25&gt;0,1,0)+IF('Optimized Production Plan'!N25&gt;0,1,0)+IF('Optimized Production Plan'!O25&gt;0,1,0)</f>
        <v>1</v>
      </c>
      <c r="Z24" s="11">
        <v>122</v>
      </c>
      <c r="AA24" s="124">
        <f>IF(SUM('Optimized Production Plan'!M294:M310)&gt;0,1,0)+IF(SUM('Optimized Production Plan'!N294:N310)&gt;0,1,0)+IF(SUM('Optimized Production Plan'!O294:O310)&gt;0,1,0)</f>
        <v>2</v>
      </c>
      <c r="AH24" s="11"/>
      <c r="AI24" s="5" t="s">
        <v>17</v>
      </c>
      <c r="AJ24" s="6">
        <v>52.645999999999994</v>
      </c>
      <c r="AK24" s="6">
        <v>0</v>
      </c>
      <c r="AL24" s="113">
        <v>0</v>
      </c>
      <c r="AM24" s="11">
        <v>52.645999999999994</v>
      </c>
      <c r="AN24" s="68">
        <f t="shared" si="2"/>
        <v>52.645999999999994</v>
      </c>
      <c r="BI24" s="9">
        <v>122</v>
      </c>
      <c r="BJ24" s="28">
        <v>2.4500000000000002</v>
      </c>
      <c r="BK24" s="28">
        <v>4.0199999999999996</v>
      </c>
      <c r="BL24" s="68">
        <v>5.34</v>
      </c>
      <c r="BO24" s="3">
        <v>122</v>
      </c>
      <c r="BP24" s="5" t="s">
        <v>37</v>
      </c>
      <c r="BQ24" s="5" t="s">
        <v>55</v>
      </c>
      <c r="BR24" s="5" t="s">
        <v>55</v>
      </c>
    </row>
    <row r="25" spans="1:70">
      <c r="A25" s="9">
        <f t="shared" si="3"/>
        <v>102</v>
      </c>
      <c r="B25" s="5" t="s">
        <v>4</v>
      </c>
      <c r="C25" s="94">
        <f>((VLOOKUP(B25,'Input Angle Price'!$B$4:$E$22,2)*'Optimized Production Plan'!C26)+(VLOOKUP(B25,'Input Angle Price'!$B$4:$E$22,3)*'Optimized Production Plan'!D26)+(VLOOKUP(B25,'Input Angle Price'!$B$4:$E$22,4)*'Optimized Production Plan'!E26))*(104.5/100)</f>
        <v>8984.897481318003</v>
      </c>
      <c r="D25" s="94">
        <f>SUMPRODUCT('Conversion Cost'!$B$3:$D$3,'Optimized Production Plan'!C26:E26)</f>
        <v>1841.5679676000009</v>
      </c>
      <c r="E25" s="94">
        <f>(4.1/100)*('Conversion Cost'!$B$8)*SUM('Optimized Production Plan'!C26:E26)</f>
        <v>1301.5043879994003</v>
      </c>
      <c r="F25" s="94">
        <f>SUMPRODUCT('Conversion Cost'!$B$4:$D$4,'Optimized Production Plan'!C26:E26)</f>
        <v>154.39111590000007</v>
      </c>
      <c r="G25" s="94">
        <f>(VLOOKUP(A25,'Outbound Logistic Price'!$A$3:$D$41,2)*'Optimized Production Plan'!C26)+(VLOOKUP(A25,'Outbound Logistic Price'!$A$3:$D$41,3)*'Optimized Production Plan'!D26)+(VLOOKUP(A25,'Outbound Logistic Price'!$A$3:$D$41,4)*'Optimized Production Plan'!E26)</f>
        <v>787.1427823500004</v>
      </c>
      <c r="H25" s="94">
        <f>IF(VLOOKUP(A25,CSTVAT!$A$2:$D$40,2)="NA",0,IF(VLOOKUP(A25,CSTVAT!$A$2:$D$40,2)="CST",0.02*((VLOOKUP(B25,'Input Angle Price'!$B$4:$E$22,2)*'Optimized Production Plan'!C26*(1.045))+ ('Conversion Cost'!$B$3*'Optimized Production Plan'!C26)+ ((4.1/100)*('Conversion Cost'!$B$8)*'Optimized Production Plan'!C26)+ ('Optimized Production Plan'!C26*'Conversion Cost'!$B$4)),IF(VLOOKUP(A25,CSTVAT!$A$2:$D$40,2)="VAT",0.05*((VLOOKUP(B25,'Input Angle Price'!$B$4:$E$22,2)*'Optimized Production Plan'!C26*(1.045))+ ('Conversion Cost'!$B$3*'Optimized Production Plan'!C26)+ ((4.1/100)*('Conversion Cost'!$B$8)*'Optimized Production Plan'!C26)+ ('Optimized Production Plan'!C26*'Conversion Cost'!$B$4)),0)))+ IF(VLOOKUP(A25,CSTVAT!$A$2:$D$40,3)="NA",0,IF(VLOOKUP(A25,CSTVAT!$A$2:$D$40,3)="CST",0.02*((VLOOKUP(B25,'Input Angle Price'!$B$4:$E$22,3)*'Optimized Production Plan'!D26*(1.045))+ ('Conversion Cost'!$C$3*'Optimized Production Plan'!D26)+ ((4.1/100)*('Conversion Cost'!$B$8)*'Optimized Production Plan'!D26)+ ('Optimized Production Plan'!D26*'Conversion Cost'!$C$4)),IF(VLOOKUP(A25,CSTVAT!$A$2:$D$40,3)="VAT",0.05*((VLOOKUP(B25,'Input Angle Price'!$B$4:$E$22,3)*'Optimized Production Plan'!D26*(1.045))+ ('Conversion Cost'!$C$3*'Optimized Production Plan'!D26)+ ((4.1/100)*('Conversion Cost'!$B$8)*'Optimized Production Plan'!D26)+ ('Optimized Production Plan'!D26*'Conversion Cost'!$C$4)),0)))+ IF(VLOOKUP(A25,CSTVAT!$A$2:$D$40,4)="NA",0,IF(VLOOKUP(A25,CSTVAT!$A$2:$D$40,4)="CST",0.02*((VLOOKUP(B25,'Input Angle Price'!$B$4:$E$22,4)*'Optimized Production Plan'!E26*(1.045))+ ('Conversion Cost'!$D$3*'Optimized Production Plan'!E26)+ ((4.1/100)*('Conversion Cost'!$B$8)*'Optimized Production Plan'!E26)+ ('Optimized Production Plan'!E26*'Conversion Cost'!$D$4)),IF(VLOOKUP(A25,CSTVAT!$A$2:$D$40,4)="VAT",0.05*((VLOOKUP(B25,'Input Angle Price'!$B$4:$E$22,4)*'Optimized Production Plan'!E26*(1.045))+ ('Conversion Cost'!$D$3*'Optimized Production Plan'!E26)+ ((4.1/100)*('Conversion Cost'!$B$8)*'Optimized Production Plan'!E26)+ ('Optimized Production Plan'!E26*'Conversion Cost'!$D$4)),0)))</f>
        <v>0</v>
      </c>
      <c r="I25" s="95">
        <f t="shared" si="0"/>
        <v>193.45473045900007</v>
      </c>
      <c r="N25" s="9">
        <f t="shared" si="4"/>
        <v>102</v>
      </c>
      <c r="O25" s="5" t="s">
        <v>4</v>
      </c>
      <c r="P25" s="94">
        <f>((VLOOKUP(O25,'Input Angle Price'!$B$4:$E$22,2)*'Optimized Production Plan'!M26)+(VLOOKUP(O25,'Input Angle Price'!$B$4:$E$22,3)*'Optimized Production Plan'!N26)+(VLOOKUP(O25,'Input Angle Price'!$B$4:$E$22,4)*'Optimized Production Plan'!O26))*(104.5/100)</f>
        <v>9023.4699452617533</v>
      </c>
      <c r="Q25" s="94">
        <f>SUMPRODUCT('Conversion Cost'!$B$3:$D$3,'Optimized Production Plan'!M26:O26)</f>
        <v>1533.1947879150005</v>
      </c>
      <c r="R25" s="94">
        <f>(4.1/100)*('Conversion Cost'!$B$8)*SUM('Optimized Production Plan'!M26:O26)</f>
        <v>1301.5043879994003</v>
      </c>
      <c r="S25" s="94">
        <f>SUMPRODUCT('Conversion Cost'!$B$4:$D$4,'Optimized Production Plan'!M26:O26)</f>
        <v>104.74870590000003</v>
      </c>
      <c r="T25" s="94">
        <f>(VLOOKUP(N25,'Outbound Logistic Price'!$A$3:$D$41,2)*'Optimized Production Plan'!M26)+(VLOOKUP(N25,'Outbound Logistic Price'!$A$3:$D$41,3)*'Optimized Production Plan'!N26)+(VLOOKUP(N25,'Outbound Logistic Price'!$A$3:$D$41,4)*'Optimized Production Plan'!O26)</f>
        <v>516.01616595000019</v>
      </c>
      <c r="U25" s="94">
        <f>IF(VLOOKUP(N25,CSTVAT!$A$2:$D$40,2)="NA",0,IF(VLOOKUP(N25,CSTVAT!$A$2:$D$40,2)="CST",0.02*((VLOOKUP(O25,'Input Angle Price'!$B$4:$E$22,2)*'Optimized Production Plan'!M26*(1.045))+ ('Conversion Cost'!$B$3*'Optimized Production Plan'!M26)+ ((4.1/100)*('Conversion Cost'!$B$8)*'Optimized Production Plan'!M26)+ ('Optimized Production Plan'!M26*'Conversion Cost'!$B$4)),IF(VLOOKUP(N25,CSTVAT!$A$2:$D$40,2)="VAT",0.05*((VLOOKUP(O25,'Input Angle Price'!$B$4:$E$22,2)*'Optimized Production Plan'!M26*(1.045))+ ('Conversion Cost'!$B$3*'Optimized Production Plan'!M26)+ ((4.1/100)*('Conversion Cost'!$B$8)*'Optimized Production Plan'!M26)+ ('Optimized Production Plan'!M26*'Conversion Cost'!$B$4)),0)))+ IF(VLOOKUP(N25,CSTVAT!$A$2:$D$40,3)="NA",0,IF(VLOOKUP(N25,CSTVAT!$A$2:$D$40,3)="CST",0.02*((VLOOKUP(O25,'Input Angle Price'!$B$4:$E$22,3)*'Optimized Production Plan'!N26*(1.045))+ ('Conversion Cost'!$C$3*'Optimized Production Plan'!N26)+ ((4.1/100)*('Conversion Cost'!$B$8)*'Optimized Production Plan'!N26)+ ('Optimized Production Plan'!N26*'Conversion Cost'!$C$4)),IF(VLOOKUP(N25,CSTVAT!$A$2:$D$40,3)="VAT",0.05*((VLOOKUP(O25,'Input Angle Price'!$B$4:$E$22,3)*'Optimized Production Plan'!N26*(1.045))+ ('Conversion Cost'!$C$3*'Optimized Production Plan'!N26)+ ((4.1/100)*('Conversion Cost'!$B$8)*'Optimized Production Plan'!N26)+ ('Optimized Production Plan'!N26*'Conversion Cost'!$C$4)),0)))+ IF(VLOOKUP(N25,CSTVAT!$A$2:$D$40,4)="NA",0,IF(VLOOKUP(N25,CSTVAT!$A$2:$D$40,4)="CST",0.02*((VLOOKUP(O25,'Input Angle Price'!$B$4:$E$22,4)*'Optimized Production Plan'!O26*(1.045))+ ('Conversion Cost'!$D$3*'Optimized Production Plan'!O26)+ ((4.1/100)*('Conversion Cost'!$B$8)*'Optimized Production Plan'!O26)+ ('Optimized Production Plan'!O26*'Conversion Cost'!$D$4)),IF(VLOOKUP(N25,CSTVAT!$A$2:$D$40,4)="VAT",0.05*((VLOOKUP(O25,'Input Angle Price'!$B$4:$E$22,4)*'Optimized Production Plan'!O26*(1.045))+ ('Conversion Cost'!$D$3*'Optimized Production Plan'!O26)+ ((4.1/100)*('Conversion Cost'!$B$8)*'Optimized Production Plan'!O26)+ ('Optimized Production Plan'!O26*'Conversion Cost'!$D$4)),0)))</f>
        <v>0</v>
      </c>
      <c r="V25" s="95">
        <f t="shared" si="1"/>
        <v>194.28523805587506</v>
      </c>
      <c r="X25" s="101">
        <f>IF('Optimized Production Plan'!M26&gt;0,1,0)+IF('Optimized Production Plan'!N26&gt;0,1,0)+IF('Optimized Production Plan'!O26&gt;0,1,0)</f>
        <v>1</v>
      </c>
      <c r="Z25" s="11">
        <v>123</v>
      </c>
      <c r="AA25" s="124">
        <f>IF(SUM('Optimized Production Plan'!M311:M326)&gt;0,1,0)+IF(SUM('Optimized Production Plan'!N311:N326)&gt;0,1,0)+IF(SUM('Optimized Production Plan'!O311:O326)&gt;0,1,0)</f>
        <v>3</v>
      </c>
      <c r="AH25" s="11"/>
      <c r="AI25" s="5" t="s">
        <v>2</v>
      </c>
      <c r="AJ25" s="6">
        <v>48.496099999999984</v>
      </c>
      <c r="AK25" s="6">
        <v>0</v>
      </c>
      <c r="AL25" s="113">
        <v>0</v>
      </c>
      <c r="AM25" s="11">
        <v>48.496099999999984</v>
      </c>
      <c r="AN25" s="68">
        <f t="shared" si="2"/>
        <v>48.496099999999984</v>
      </c>
      <c r="BI25" s="9">
        <v>123</v>
      </c>
      <c r="BJ25" s="28">
        <v>7.87</v>
      </c>
      <c r="BK25" s="28">
        <v>6.37</v>
      </c>
      <c r="BL25" s="68">
        <v>1.7</v>
      </c>
      <c r="BO25" s="3">
        <v>123</v>
      </c>
      <c r="BP25" s="5" t="s">
        <v>55</v>
      </c>
      <c r="BQ25" s="5" t="s">
        <v>55</v>
      </c>
      <c r="BR25" s="5" t="s">
        <v>37</v>
      </c>
    </row>
    <row r="26" spans="1:70">
      <c r="A26" s="9">
        <f t="shared" si="3"/>
        <v>102</v>
      </c>
      <c r="B26" s="5" t="s">
        <v>6</v>
      </c>
      <c r="C26" s="94">
        <f>((VLOOKUP(B26,'Input Angle Price'!$B$4:$E$22,2)*'Optimized Production Plan'!C27)+(VLOOKUP(B26,'Input Angle Price'!$B$4:$E$22,3)*'Optimized Production Plan'!D27)+(VLOOKUP(B26,'Input Angle Price'!$B$4:$E$22,4)*'Optimized Production Plan'!E27))*(104.5/100)</f>
        <v>2298.5379971400002</v>
      </c>
      <c r="D26" s="94">
        <f>SUMPRODUCT('Conversion Cost'!$B$3:$D$3,'Optimized Production Plan'!C27:E27)</f>
        <v>444.55884600000007</v>
      </c>
      <c r="E26" s="94">
        <f>(4.1/100)*('Conversion Cost'!$B$8)*SUM('Optimized Production Plan'!C27:E27)</f>
        <v>313.90869556799998</v>
      </c>
      <c r="F26" s="94">
        <f>SUMPRODUCT('Conversion Cost'!$B$4:$D$4,'Optimized Production Plan'!C27:E27)</f>
        <v>37.294668000000009</v>
      </c>
      <c r="G26" s="94">
        <f>(VLOOKUP(A26,'Outbound Logistic Price'!$A$3:$D$41,2)*'Optimized Production Plan'!C27)+(VLOOKUP(A26,'Outbound Logistic Price'!$A$3:$D$41,3)*'Optimized Production Plan'!D27)+(VLOOKUP(A26,'Outbound Logistic Price'!$A$3:$D$41,4)*'Optimized Production Plan'!E27)</f>
        <v>190.24981200000005</v>
      </c>
      <c r="H26" s="94">
        <f>IF(VLOOKUP(A26,CSTVAT!$A$2:$D$40,2)="NA",0,IF(VLOOKUP(A26,CSTVAT!$A$2:$D$40,2)="CST",0.02*((VLOOKUP(B26,'Input Angle Price'!$B$4:$E$22,2)*'Optimized Production Plan'!C27*(1.045))+ ('Conversion Cost'!$B$3*'Optimized Production Plan'!C27)+ ((4.1/100)*('Conversion Cost'!$B$8)*'Optimized Production Plan'!C27)+ ('Optimized Production Plan'!C27*'Conversion Cost'!$B$4)),IF(VLOOKUP(A26,CSTVAT!$A$2:$D$40,2)="VAT",0.05*((VLOOKUP(B26,'Input Angle Price'!$B$4:$E$22,2)*'Optimized Production Plan'!C27*(1.045))+ ('Conversion Cost'!$B$3*'Optimized Production Plan'!C27)+ ((4.1/100)*('Conversion Cost'!$B$8)*'Optimized Production Plan'!C27)+ ('Optimized Production Plan'!C27*'Conversion Cost'!$B$4)),0)))+ IF(VLOOKUP(A26,CSTVAT!$A$2:$D$40,3)="NA",0,IF(VLOOKUP(A26,CSTVAT!$A$2:$D$40,3)="CST",0.02*((VLOOKUP(B26,'Input Angle Price'!$B$4:$E$22,3)*'Optimized Production Plan'!D27*(1.045))+ ('Conversion Cost'!$C$3*'Optimized Production Plan'!D27)+ ((4.1/100)*('Conversion Cost'!$B$8)*'Optimized Production Plan'!D27)+ ('Optimized Production Plan'!D27*'Conversion Cost'!$C$4)),IF(VLOOKUP(A26,CSTVAT!$A$2:$D$40,3)="VAT",0.05*((VLOOKUP(B26,'Input Angle Price'!$B$4:$E$22,3)*'Optimized Production Plan'!D27*(1.045))+ ('Conversion Cost'!$C$3*'Optimized Production Plan'!D27)+ ((4.1/100)*('Conversion Cost'!$B$8)*'Optimized Production Plan'!D27)+ ('Optimized Production Plan'!D27*'Conversion Cost'!$C$4)),0)))+ IF(VLOOKUP(A26,CSTVAT!$A$2:$D$40,4)="NA",0,IF(VLOOKUP(A26,CSTVAT!$A$2:$D$40,4)="CST",0.02*((VLOOKUP(B26,'Input Angle Price'!$B$4:$E$22,4)*'Optimized Production Plan'!E27*(1.045))+ ('Conversion Cost'!$D$3*'Optimized Production Plan'!E27)+ ((4.1/100)*('Conversion Cost'!$B$8)*'Optimized Production Plan'!E27)+ ('Optimized Production Plan'!E27*'Conversion Cost'!$D$4)),IF(VLOOKUP(A26,CSTVAT!$A$2:$D$40,4)="VAT",0.05*((VLOOKUP(B26,'Input Angle Price'!$B$4:$E$22,4)*'Optimized Production Plan'!E27*(1.045))+ ('Conversion Cost'!$D$3*'Optimized Production Plan'!E27)+ ((4.1/100)*('Conversion Cost'!$B$8)*'Optimized Production Plan'!E27)+ ('Optimized Production Plan'!E27*'Conversion Cost'!$D$4)),0)))</f>
        <v>0</v>
      </c>
      <c r="I26" s="95">
        <f t="shared" si="0"/>
        <v>49.490052570000003</v>
      </c>
      <c r="N26" s="9">
        <f t="shared" si="4"/>
        <v>102</v>
      </c>
      <c r="O26" s="5" t="s">
        <v>6</v>
      </c>
      <c r="P26" s="94">
        <f>((VLOOKUP(O26,'Input Angle Price'!$B$4:$E$22,2)*'Optimized Production Plan'!M27)+(VLOOKUP(O26,'Input Angle Price'!$B$4:$E$22,3)*'Optimized Production Plan'!N27)+(VLOOKUP(O26,'Input Angle Price'!$B$4:$E$22,4)*'Optimized Production Plan'!O27))*(104.5/100)</f>
        <v>2216.6136755400003</v>
      </c>
      <c r="Q26" s="94">
        <f>SUMPRODUCT('Conversion Cost'!$B$3:$D$3,'Optimized Production Plan'!M27:O27)</f>
        <v>369.7898988</v>
      </c>
      <c r="R26" s="94">
        <f>(4.1/100)*('Conversion Cost'!$B$8)*SUM('Optimized Production Plan'!M27:O27)</f>
        <v>313.90869556799998</v>
      </c>
      <c r="S26" s="94">
        <f>SUMPRODUCT('Conversion Cost'!$B$4:$D$4,'Optimized Production Plan'!M27:O27)</f>
        <v>25.264248000000002</v>
      </c>
      <c r="T26" s="94">
        <f>(VLOOKUP(N26,'Outbound Logistic Price'!$A$3:$D$41,2)*'Optimized Production Plan'!M27)+(VLOOKUP(N26,'Outbound Logistic Price'!$A$3:$D$41,3)*'Optimized Production Plan'!N27)+(VLOOKUP(N26,'Outbound Logistic Price'!$A$3:$D$41,4)*'Optimized Production Plan'!O27)</f>
        <v>124.45748400000001</v>
      </c>
      <c r="U26" s="94">
        <f>IF(VLOOKUP(N26,CSTVAT!$A$2:$D$40,2)="NA",0,IF(VLOOKUP(N26,CSTVAT!$A$2:$D$40,2)="CST",0.02*((VLOOKUP(O26,'Input Angle Price'!$B$4:$E$22,2)*'Optimized Production Plan'!M27*(1.045))+ ('Conversion Cost'!$B$3*'Optimized Production Plan'!M27)+ ((4.1/100)*('Conversion Cost'!$B$8)*'Optimized Production Plan'!M27)+ ('Optimized Production Plan'!M27*'Conversion Cost'!$B$4)),IF(VLOOKUP(N26,CSTVAT!$A$2:$D$40,2)="VAT",0.05*((VLOOKUP(O26,'Input Angle Price'!$B$4:$E$22,2)*'Optimized Production Plan'!M27*(1.045))+ ('Conversion Cost'!$B$3*'Optimized Production Plan'!M27)+ ((4.1/100)*('Conversion Cost'!$B$8)*'Optimized Production Plan'!M27)+ ('Optimized Production Plan'!M27*'Conversion Cost'!$B$4)),0)))+ IF(VLOOKUP(N26,CSTVAT!$A$2:$D$40,3)="NA",0,IF(VLOOKUP(N26,CSTVAT!$A$2:$D$40,3)="CST",0.02*((VLOOKUP(O26,'Input Angle Price'!$B$4:$E$22,3)*'Optimized Production Plan'!N27*(1.045))+ ('Conversion Cost'!$C$3*'Optimized Production Plan'!N27)+ ((4.1/100)*('Conversion Cost'!$B$8)*'Optimized Production Plan'!N27)+ ('Optimized Production Plan'!N27*'Conversion Cost'!$C$4)),IF(VLOOKUP(N26,CSTVAT!$A$2:$D$40,3)="VAT",0.05*((VLOOKUP(O26,'Input Angle Price'!$B$4:$E$22,3)*'Optimized Production Plan'!N27*(1.045))+ ('Conversion Cost'!$C$3*'Optimized Production Plan'!N27)+ ((4.1/100)*('Conversion Cost'!$B$8)*'Optimized Production Plan'!N27)+ ('Optimized Production Plan'!N27*'Conversion Cost'!$C$4)),0)))+ IF(VLOOKUP(N26,CSTVAT!$A$2:$D$40,4)="NA",0,IF(VLOOKUP(N26,CSTVAT!$A$2:$D$40,4)="CST",0.02*((VLOOKUP(O26,'Input Angle Price'!$B$4:$E$22,4)*'Optimized Production Plan'!O27*(1.045))+ ('Conversion Cost'!$D$3*'Optimized Production Plan'!O27)+ ((4.1/100)*('Conversion Cost'!$B$8)*'Optimized Production Plan'!O27)+ ('Optimized Production Plan'!O27*'Conversion Cost'!$D$4)),IF(VLOOKUP(N26,CSTVAT!$A$2:$D$40,4)="VAT",0.05*((VLOOKUP(O26,'Input Angle Price'!$B$4:$E$22,4)*'Optimized Production Plan'!O27*(1.045))+ ('Conversion Cost'!$D$3*'Optimized Production Plan'!O27)+ ((4.1/100)*('Conversion Cost'!$B$8)*'Optimized Production Plan'!O27)+ ('Optimized Production Plan'!O27*'Conversion Cost'!$D$4)),0)))</f>
        <v>0</v>
      </c>
      <c r="V26" s="95">
        <f t="shared" si="1"/>
        <v>47.726131770000009</v>
      </c>
      <c r="X26" s="101">
        <f>IF('Optimized Production Plan'!M27&gt;0,1,0)+IF('Optimized Production Plan'!N27&gt;0,1,0)+IF('Optimized Production Plan'!O27&gt;0,1,0)</f>
        <v>1</v>
      </c>
      <c r="Z26" s="11">
        <v>124</v>
      </c>
      <c r="AA26" s="124">
        <f>IF(SUM('Optimized Production Plan'!M327:M331)&gt;0,1,0)+IF(SUM('Optimized Production Plan'!N327:N331)&gt;0,1,0)+IF(SUM('Optimized Production Plan'!O327:O331)&gt;0,1,0)</f>
        <v>3</v>
      </c>
      <c r="AH26" s="11"/>
      <c r="AI26" s="5" t="s">
        <v>4</v>
      </c>
      <c r="AJ26" s="6">
        <v>85.859595000000027</v>
      </c>
      <c r="AK26" s="6">
        <v>0</v>
      </c>
      <c r="AL26" s="113">
        <v>0</v>
      </c>
      <c r="AM26" s="11">
        <v>85.859595000000027</v>
      </c>
      <c r="AN26" s="68">
        <f t="shared" si="2"/>
        <v>85.859595000000027</v>
      </c>
      <c r="BI26" s="9">
        <v>124</v>
      </c>
      <c r="BJ26" s="28">
        <v>7.87</v>
      </c>
      <c r="BK26" s="28">
        <v>6.37</v>
      </c>
      <c r="BL26" s="68">
        <v>1.7</v>
      </c>
      <c r="BO26" s="3">
        <v>124</v>
      </c>
      <c r="BP26" s="5" t="s">
        <v>55</v>
      </c>
      <c r="BQ26" s="5" t="s">
        <v>55</v>
      </c>
      <c r="BR26" s="5" t="s">
        <v>37</v>
      </c>
    </row>
    <row r="27" spans="1:70">
      <c r="A27" s="9">
        <f t="shared" si="3"/>
        <v>102</v>
      </c>
      <c r="B27" s="5" t="s">
        <v>8</v>
      </c>
      <c r="C27" s="94">
        <f>((VLOOKUP(B27,'Input Angle Price'!$B$4:$E$22,2)*'Optimized Production Plan'!C28)+(VLOOKUP(B27,'Input Angle Price'!$B$4:$E$22,3)*'Optimized Production Plan'!D28)+(VLOOKUP(B27,'Input Angle Price'!$B$4:$E$22,4)*'Optimized Production Plan'!E28))*(104.5/100)</f>
        <v>7153.720264415997</v>
      </c>
      <c r="D27" s="94">
        <f>SUMPRODUCT('Conversion Cost'!$B$3:$D$3,'Optimized Production Plan'!C28:E28)</f>
        <v>1374.3273767999999</v>
      </c>
      <c r="E27" s="94">
        <f>(4.1/100)*('Conversion Cost'!$B$8)*SUM('Optimized Production Plan'!C28:E28)</f>
        <v>971.11785064319974</v>
      </c>
      <c r="F27" s="94">
        <f>SUMPRODUCT('Conversion Cost'!$B$4:$D$4,'Optimized Production Plan'!C28:E28)</f>
        <v>115.23407519999998</v>
      </c>
      <c r="G27" s="94">
        <f>(VLOOKUP(A27,'Outbound Logistic Price'!$A$3:$D$41,2)*'Optimized Production Plan'!C28)+(VLOOKUP(A27,'Outbound Logistic Price'!$A$3:$D$41,3)*'Optimized Production Plan'!D28)+(VLOOKUP(A27,'Outbound Logistic Price'!$A$3:$D$41,4)*'Optimized Production Plan'!E28)</f>
        <v>587.57194079999988</v>
      </c>
      <c r="H27" s="94">
        <f>IF(VLOOKUP(A27,CSTVAT!$A$2:$D$40,2)="NA",0,IF(VLOOKUP(A27,CSTVAT!$A$2:$D$40,2)="CST",0.02*((VLOOKUP(B27,'Input Angle Price'!$B$4:$E$22,2)*'Optimized Production Plan'!C28*(1.045))+ ('Conversion Cost'!$B$3*'Optimized Production Plan'!C28)+ ((4.1/100)*('Conversion Cost'!$B$8)*'Optimized Production Plan'!C28)+ ('Optimized Production Plan'!C28*'Conversion Cost'!$B$4)),IF(VLOOKUP(A27,CSTVAT!$A$2:$D$40,2)="VAT",0.05*((VLOOKUP(B27,'Input Angle Price'!$B$4:$E$22,2)*'Optimized Production Plan'!C28*(1.045))+ ('Conversion Cost'!$B$3*'Optimized Production Plan'!C28)+ ((4.1/100)*('Conversion Cost'!$B$8)*'Optimized Production Plan'!C28)+ ('Optimized Production Plan'!C28*'Conversion Cost'!$B$4)),0)))+ IF(VLOOKUP(A27,CSTVAT!$A$2:$D$40,3)="NA",0,IF(VLOOKUP(A27,CSTVAT!$A$2:$D$40,3)="CST",0.02*((VLOOKUP(B27,'Input Angle Price'!$B$4:$E$22,3)*'Optimized Production Plan'!D28*(1.045))+ ('Conversion Cost'!$C$3*'Optimized Production Plan'!D28)+ ((4.1/100)*('Conversion Cost'!$B$8)*'Optimized Production Plan'!D28)+ ('Optimized Production Plan'!D28*'Conversion Cost'!$C$4)),IF(VLOOKUP(A27,CSTVAT!$A$2:$D$40,3)="VAT",0.05*((VLOOKUP(B27,'Input Angle Price'!$B$4:$E$22,3)*'Optimized Production Plan'!D28*(1.045))+ ('Conversion Cost'!$C$3*'Optimized Production Plan'!D28)+ ((4.1/100)*('Conversion Cost'!$B$8)*'Optimized Production Plan'!D28)+ ('Optimized Production Plan'!D28*'Conversion Cost'!$C$4)),0)))+ IF(VLOOKUP(A27,CSTVAT!$A$2:$D$40,4)="NA",0,IF(VLOOKUP(A27,CSTVAT!$A$2:$D$40,4)="CST",0.02*((VLOOKUP(B27,'Input Angle Price'!$B$4:$E$22,4)*'Optimized Production Plan'!E28*(1.045))+ ('Conversion Cost'!$D$3*'Optimized Production Plan'!E28)+ ((4.1/100)*('Conversion Cost'!$B$8)*'Optimized Production Plan'!E28)+ ('Optimized Production Plan'!E28*'Conversion Cost'!$D$4)),IF(VLOOKUP(A27,CSTVAT!$A$2:$D$40,4)="VAT",0.05*((VLOOKUP(B27,'Input Angle Price'!$B$4:$E$22,4)*'Optimized Production Plan'!E28*(1.045))+ ('Conversion Cost'!$D$3*'Optimized Production Plan'!E28)+ ((4.1/100)*('Conversion Cost'!$B$8)*'Optimized Production Plan'!E28)+ ('Optimized Production Plan'!E28*'Conversion Cost'!$D$4)),0)))</f>
        <v>0</v>
      </c>
      <c r="I27" s="95">
        <f t="shared" si="0"/>
        <v>154.02746980799995</v>
      </c>
      <c r="N27" s="9">
        <f t="shared" si="4"/>
        <v>102</v>
      </c>
      <c r="O27" s="5" t="s">
        <v>8</v>
      </c>
      <c r="P27" s="94">
        <f>((VLOOKUP(O27,'Input Angle Price'!$B$4:$E$22,2)*'Optimized Production Plan'!M28)+(VLOOKUP(O27,'Input Angle Price'!$B$4:$E$22,3)*'Optimized Production Plan'!N28)+(VLOOKUP(O27,'Input Angle Price'!$B$4:$E$22,4)*'Optimized Production Plan'!O28))*(104.5/100)</f>
        <v>6924.3330918959982</v>
      </c>
      <c r="Q27" s="94">
        <f>SUMPRODUCT('Conversion Cost'!$B$3:$D$3,'Optimized Production Plan'!M28:O28)</f>
        <v>1143.9937051199997</v>
      </c>
      <c r="R27" s="94">
        <f>(4.1/100)*('Conversion Cost'!$B$8)*SUM('Optimized Production Plan'!M28:O28)</f>
        <v>971.11785064319974</v>
      </c>
      <c r="S27" s="94">
        <f>SUMPRODUCT('Conversion Cost'!$B$4:$D$4,'Optimized Production Plan'!M28:O28)</f>
        <v>78.158275199999977</v>
      </c>
      <c r="T27" s="94">
        <f>(VLOOKUP(N27,'Outbound Logistic Price'!$A$3:$D$41,2)*'Optimized Production Plan'!M28)+(VLOOKUP(N27,'Outbound Logistic Price'!$A$3:$D$41,3)*'Optimized Production Plan'!N28)+(VLOOKUP(N27,'Outbound Logistic Price'!$A$3:$D$41,4)*'Optimized Production Plan'!O28)</f>
        <v>385.0256015999999</v>
      </c>
      <c r="U27" s="94">
        <f>IF(VLOOKUP(N27,CSTVAT!$A$2:$D$40,2)="NA",0,IF(VLOOKUP(N27,CSTVAT!$A$2:$D$40,2)="CST",0.02*((VLOOKUP(O27,'Input Angle Price'!$B$4:$E$22,2)*'Optimized Production Plan'!M28*(1.045))+ ('Conversion Cost'!$B$3*'Optimized Production Plan'!M28)+ ((4.1/100)*('Conversion Cost'!$B$8)*'Optimized Production Plan'!M28)+ ('Optimized Production Plan'!M28*'Conversion Cost'!$B$4)),IF(VLOOKUP(N27,CSTVAT!$A$2:$D$40,2)="VAT",0.05*((VLOOKUP(O27,'Input Angle Price'!$B$4:$E$22,2)*'Optimized Production Plan'!M28*(1.045))+ ('Conversion Cost'!$B$3*'Optimized Production Plan'!M28)+ ((4.1/100)*('Conversion Cost'!$B$8)*'Optimized Production Plan'!M28)+ ('Optimized Production Plan'!M28*'Conversion Cost'!$B$4)),0)))+ IF(VLOOKUP(N27,CSTVAT!$A$2:$D$40,3)="NA",0,IF(VLOOKUP(N27,CSTVAT!$A$2:$D$40,3)="CST",0.02*((VLOOKUP(O27,'Input Angle Price'!$B$4:$E$22,3)*'Optimized Production Plan'!N28*(1.045))+ ('Conversion Cost'!$C$3*'Optimized Production Plan'!N28)+ ((4.1/100)*('Conversion Cost'!$B$8)*'Optimized Production Plan'!N28)+ ('Optimized Production Plan'!N28*'Conversion Cost'!$C$4)),IF(VLOOKUP(N27,CSTVAT!$A$2:$D$40,3)="VAT",0.05*((VLOOKUP(O27,'Input Angle Price'!$B$4:$E$22,3)*'Optimized Production Plan'!N28*(1.045))+ ('Conversion Cost'!$C$3*'Optimized Production Plan'!N28)+ ((4.1/100)*('Conversion Cost'!$B$8)*'Optimized Production Plan'!N28)+ ('Optimized Production Plan'!N28*'Conversion Cost'!$C$4)),0)))+ IF(VLOOKUP(N27,CSTVAT!$A$2:$D$40,4)="NA",0,IF(VLOOKUP(N27,CSTVAT!$A$2:$D$40,4)="CST",0.02*((VLOOKUP(O27,'Input Angle Price'!$B$4:$E$22,4)*'Optimized Production Plan'!O28*(1.045))+ ('Conversion Cost'!$D$3*'Optimized Production Plan'!O28)+ ((4.1/100)*('Conversion Cost'!$B$8)*'Optimized Production Plan'!O28)+ ('Optimized Production Plan'!O28*'Conversion Cost'!$D$4)),IF(VLOOKUP(N27,CSTVAT!$A$2:$D$40,4)="VAT",0.05*((VLOOKUP(O27,'Input Angle Price'!$B$4:$E$22,4)*'Optimized Production Plan'!O28*(1.045))+ ('Conversion Cost'!$D$3*'Optimized Production Plan'!O28)+ ((4.1/100)*('Conversion Cost'!$B$8)*'Optimized Production Plan'!O28)+ ('Optimized Production Plan'!O28*'Conversion Cost'!$D$4)),0)))</f>
        <v>0</v>
      </c>
      <c r="V27" s="95">
        <f t="shared" si="1"/>
        <v>149.08851154799999</v>
      </c>
      <c r="X27" s="101">
        <f>IF('Optimized Production Plan'!M28&gt;0,1,0)+IF('Optimized Production Plan'!N28&gt;0,1,0)+IF('Optimized Production Plan'!O28&gt;0,1,0)</f>
        <v>1</v>
      </c>
      <c r="Z27" s="11">
        <v>125</v>
      </c>
      <c r="AA27" s="124">
        <f>IF(SUM('Optimized Production Plan'!M332:M347)&gt;0,1,0)+IF(SUM('Optimized Production Plan'!N332:N347)&gt;0,1,0)+IF(SUM('Optimized Production Plan'!O332:O347)&gt;0,1,0)</f>
        <v>2</v>
      </c>
      <c r="AH27" s="11"/>
      <c r="AI27" s="5" t="s">
        <v>6</v>
      </c>
      <c r="AJ27" s="6">
        <v>20.708400000000001</v>
      </c>
      <c r="AK27" s="6">
        <v>0</v>
      </c>
      <c r="AL27" s="113">
        <v>0</v>
      </c>
      <c r="AM27" s="11">
        <v>20.708400000000001</v>
      </c>
      <c r="AN27" s="68">
        <f t="shared" si="2"/>
        <v>20.708400000000001</v>
      </c>
      <c r="BI27" s="9">
        <v>125</v>
      </c>
      <c r="BJ27" s="28">
        <v>6.47</v>
      </c>
      <c r="BK27" s="28">
        <v>5.68</v>
      </c>
      <c r="BL27" s="68">
        <v>0.68</v>
      </c>
      <c r="BO27" s="3">
        <v>125</v>
      </c>
      <c r="BP27" s="5" t="s">
        <v>55</v>
      </c>
      <c r="BQ27" s="5" t="s">
        <v>55</v>
      </c>
      <c r="BR27" s="5" t="s">
        <v>37</v>
      </c>
    </row>
    <row r="28" spans="1:70">
      <c r="A28" s="9">
        <f t="shared" si="3"/>
        <v>102</v>
      </c>
      <c r="B28" s="5" t="s">
        <v>10</v>
      </c>
      <c r="C28" s="94">
        <f>((VLOOKUP(B28,'Input Angle Price'!$B$4:$E$22,2)*'Optimized Production Plan'!C29)+(VLOOKUP(B28,'Input Angle Price'!$B$4:$E$22,3)*'Optimized Production Plan'!D29)+(VLOOKUP(B28,'Input Angle Price'!$B$4:$E$22,4)*'Optimized Production Plan'!E29))*(104.5/100)</f>
        <v>1379.2051701999997</v>
      </c>
      <c r="D28" s="94">
        <f>SUMPRODUCT('Conversion Cost'!$B$3:$D$3,'Optimized Production Plan'!C29:E29)</f>
        <v>266.98575299999999</v>
      </c>
      <c r="E28" s="94">
        <f>(4.1/100)*('Conversion Cost'!$B$8)*SUM('Optimized Production Plan'!C29:E29)</f>
        <v>189.92109707999995</v>
      </c>
      <c r="F28" s="94">
        <f>SUMPRODUCT('Conversion Cost'!$B$4:$D$4,'Optimized Production Plan'!C29:E29)</f>
        <v>22.275369999999995</v>
      </c>
      <c r="G28" s="94">
        <f>(VLOOKUP(A28,'Outbound Logistic Price'!$A$3:$D$41,2)*'Optimized Production Plan'!C29)+(VLOOKUP(A28,'Outbound Logistic Price'!$A$3:$D$41,3)*'Optimized Production Plan'!D29)+(VLOOKUP(A28,'Outbound Logistic Price'!$A$3:$D$41,4)*'Optimized Production Plan'!E29)</f>
        <v>113.08910999999998</v>
      </c>
      <c r="H28" s="94">
        <f>IF(VLOOKUP(A28,CSTVAT!$A$2:$D$40,2)="NA",0,IF(VLOOKUP(A28,CSTVAT!$A$2:$D$40,2)="CST",0.02*((VLOOKUP(B28,'Input Angle Price'!$B$4:$E$22,2)*'Optimized Production Plan'!C29*(1.045))+ ('Conversion Cost'!$B$3*'Optimized Production Plan'!C29)+ ((4.1/100)*('Conversion Cost'!$B$8)*'Optimized Production Plan'!C29)+ ('Optimized Production Plan'!C29*'Conversion Cost'!$B$4)),IF(VLOOKUP(A28,CSTVAT!$A$2:$D$40,2)="VAT",0.05*((VLOOKUP(B28,'Input Angle Price'!$B$4:$E$22,2)*'Optimized Production Plan'!C29*(1.045))+ ('Conversion Cost'!$B$3*'Optimized Production Plan'!C29)+ ((4.1/100)*('Conversion Cost'!$B$8)*'Optimized Production Plan'!C29)+ ('Optimized Production Plan'!C29*'Conversion Cost'!$B$4)),0)))+ IF(VLOOKUP(A28,CSTVAT!$A$2:$D$40,3)="NA",0,IF(VLOOKUP(A28,CSTVAT!$A$2:$D$40,3)="CST",0.02*((VLOOKUP(B28,'Input Angle Price'!$B$4:$E$22,3)*'Optimized Production Plan'!D29*(1.045))+ ('Conversion Cost'!$C$3*'Optimized Production Plan'!D29)+ ((4.1/100)*('Conversion Cost'!$B$8)*'Optimized Production Plan'!D29)+ ('Optimized Production Plan'!D29*'Conversion Cost'!$C$4)),IF(VLOOKUP(A28,CSTVAT!$A$2:$D$40,3)="VAT",0.05*((VLOOKUP(B28,'Input Angle Price'!$B$4:$E$22,3)*'Optimized Production Plan'!D29*(1.045))+ ('Conversion Cost'!$C$3*'Optimized Production Plan'!D29)+ ((4.1/100)*('Conversion Cost'!$B$8)*'Optimized Production Plan'!D29)+ ('Optimized Production Plan'!D29*'Conversion Cost'!$C$4)),0)))+ IF(VLOOKUP(A28,CSTVAT!$A$2:$D$40,4)="NA",0,IF(VLOOKUP(A28,CSTVAT!$A$2:$D$40,4)="CST",0.02*((VLOOKUP(B28,'Input Angle Price'!$B$4:$E$22,4)*'Optimized Production Plan'!E29*(1.045))+ ('Conversion Cost'!$D$3*'Optimized Production Plan'!E29)+ ((4.1/100)*('Conversion Cost'!$B$8)*'Optimized Production Plan'!E29)+ ('Optimized Production Plan'!E29*'Conversion Cost'!$D$4)),IF(VLOOKUP(A28,CSTVAT!$A$2:$D$40,4)="VAT",0.05*((VLOOKUP(B28,'Input Angle Price'!$B$4:$E$22,4)*'Optimized Production Plan'!E29*(1.045))+ ('Conversion Cost'!$D$3*'Optimized Production Plan'!E29)+ ((4.1/100)*('Conversion Cost'!$B$8)*'Optimized Production Plan'!E29)+ ('Optimized Production Plan'!E29*'Conversion Cost'!$D$4)),0)))</f>
        <v>0</v>
      </c>
      <c r="I28" s="95">
        <f t="shared" si="0"/>
        <v>29.695805099999994</v>
      </c>
      <c r="N28" s="9">
        <f t="shared" si="4"/>
        <v>102</v>
      </c>
      <c r="O28" s="5" t="s">
        <v>10</v>
      </c>
      <c r="P28" s="94">
        <f>((VLOOKUP(O28,'Input Angle Price'!$B$4:$E$22,2)*'Optimized Production Plan'!M29)+(VLOOKUP(O28,'Input Angle Price'!$B$4:$E$22,3)*'Optimized Production Plan'!N29)+(VLOOKUP(O28,'Input Angle Price'!$B$4:$E$22,4)*'Optimized Production Plan'!O29))*(104.5/100)</f>
        <v>1341.6197283499996</v>
      </c>
      <c r="Q28" s="94">
        <f>SUMPRODUCT('Conversion Cost'!$B$3:$D$3,'Optimized Production Plan'!M29:O29)</f>
        <v>223.73035299999995</v>
      </c>
      <c r="R28" s="94">
        <f>(4.1/100)*('Conversion Cost'!$B$8)*SUM('Optimized Production Plan'!M29:O29)</f>
        <v>189.92109707999995</v>
      </c>
      <c r="S28" s="94">
        <f>SUMPRODUCT('Conversion Cost'!$B$4:$D$4,'Optimized Production Plan'!M29:O29)</f>
        <v>15.285379999999998</v>
      </c>
      <c r="T28" s="94">
        <f>(VLOOKUP(N28,'Outbound Logistic Price'!$A$3:$D$41,2)*'Optimized Production Plan'!M29)+(VLOOKUP(N28,'Outbound Logistic Price'!$A$3:$D$41,3)*'Optimized Production Plan'!N29)+(VLOOKUP(N28,'Outbound Logistic Price'!$A$3:$D$41,4)*'Optimized Production Plan'!O29)</f>
        <v>75.299289999999985</v>
      </c>
      <c r="U28" s="94">
        <f>IF(VLOOKUP(N28,CSTVAT!$A$2:$D$40,2)="NA",0,IF(VLOOKUP(N28,CSTVAT!$A$2:$D$40,2)="CST",0.02*((VLOOKUP(O28,'Input Angle Price'!$B$4:$E$22,2)*'Optimized Production Plan'!M29*(1.045))+ ('Conversion Cost'!$B$3*'Optimized Production Plan'!M29)+ ((4.1/100)*('Conversion Cost'!$B$8)*'Optimized Production Plan'!M29)+ ('Optimized Production Plan'!M29*'Conversion Cost'!$B$4)),IF(VLOOKUP(N28,CSTVAT!$A$2:$D$40,2)="VAT",0.05*((VLOOKUP(O28,'Input Angle Price'!$B$4:$E$22,2)*'Optimized Production Plan'!M29*(1.045))+ ('Conversion Cost'!$B$3*'Optimized Production Plan'!M29)+ ((4.1/100)*('Conversion Cost'!$B$8)*'Optimized Production Plan'!M29)+ ('Optimized Production Plan'!M29*'Conversion Cost'!$B$4)),0)))+ IF(VLOOKUP(N28,CSTVAT!$A$2:$D$40,3)="NA",0,IF(VLOOKUP(N28,CSTVAT!$A$2:$D$40,3)="CST",0.02*((VLOOKUP(O28,'Input Angle Price'!$B$4:$E$22,3)*'Optimized Production Plan'!N29*(1.045))+ ('Conversion Cost'!$C$3*'Optimized Production Plan'!N29)+ ((4.1/100)*('Conversion Cost'!$B$8)*'Optimized Production Plan'!N29)+ ('Optimized Production Plan'!N29*'Conversion Cost'!$C$4)),IF(VLOOKUP(N28,CSTVAT!$A$2:$D$40,3)="VAT",0.05*((VLOOKUP(O28,'Input Angle Price'!$B$4:$E$22,3)*'Optimized Production Plan'!N29*(1.045))+ ('Conversion Cost'!$C$3*'Optimized Production Plan'!N29)+ ((4.1/100)*('Conversion Cost'!$B$8)*'Optimized Production Plan'!N29)+ ('Optimized Production Plan'!N29*'Conversion Cost'!$C$4)),0)))+ IF(VLOOKUP(N28,CSTVAT!$A$2:$D$40,4)="NA",0,IF(VLOOKUP(N28,CSTVAT!$A$2:$D$40,4)="CST",0.02*((VLOOKUP(O28,'Input Angle Price'!$B$4:$E$22,4)*'Optimized Production Plan'!O29*(1.045))+ ('Conversion Cost'!$D$3*'Optimized Production Plan'!O29)+ ((4.1/100)*('Conversion Cost'!$B$8)*'Optimized Production Plan'!O29)+ ('Optimized Production Plan'!O29*'Conversion Cost'!$D$4)),IF(VLOOKUP(N28,CSTVAT!$A$2:$D$40,4)="VAT",0.05*((VLOOKUP(O28,'Input Angle Price'!$B$4:$E$22,4)*'Optimized Production Plan'!O29*(1.045))+ ('Conversion Cost'!$D$3*'Optimized Production Plan'!O29)+ ((4.1/100)*('Conversion Cost'!$B$8)*'Optimized Production Plan'!O29)+ ('Optimized Production Plan'!O29*'Conversion Cost'!$D$4)),0)))</f>
        <v>0</v>
      </c>
      <c r="V28" s="95">
        <f t="shared" si="1"/>
        <v>28.886549174999995</v>
      </c>
      <c r="X28" s="101">
        <f>IF('Optimized Production Plan'!M29&gt;0,1,0)+IF('Optimized Production Plan'!N29&gt;0,1,0)+IF('Optimized Production Plan'!O29&gt;0,1,0)</f>
        <v>1</v>
      </c>
      <c r="Z28" s="11">
        <v>126</v>
      </c>
      <c r="AA28" s="124">
        <f>IF(SUM('Optimized Production Plan'!M348:M357)&gt;0,1,0)+IF(SUM('Optimized Production Plan'!N348:N357)&gt;0,1,0)+IF(SUM('Optimized Production Plan'!O348:O357)&gt;0,1,0)</f>
        <v>2</v>
      </c>
      <c r="AH28" s="11"/>
      <c r="AI28" s="5" t="s">
        <v>8</v>
      </c>
      <c r="AJ28" s="6">
        <v>64.064159999999987</v>
      </c>
      <c r="AK28" s="6">
        <v>0</v>
      </c>
      <c r="AL28" s="113">
        <v>0</v>
      </c>
      <c r="AM28" s="11">
        <v>64.064159999999987</v>
      </c>
      <c r="AN28" s="68">
        <f t="shared" si="2"/>
        <v>64.064159999999987</v>
      </c>
      <c r="BI28" s="9">
        <v>126</v>
      </c>
      <c r="BJ28" s="28">
        <v>7.05</v>
      </c>
      <c r="BK28" s="28">
        <v>6.09</v>
      </c>
      <c r="BL28" s="68">
        <v>8.27</v>
      </c>
      <c r="BO28" s="3">
        <v>126</v>
      </c>
      <c r="BP28" s="5" t="s">
        <v>55</v>
      </c>
      <c r="BQ28" s="5" t="s">
        <v>55</v>
      </c>
      <c r="BR28" s="5" t="s">
        <v>55</v>
      </c>
    </row>
    <row r="29" spans="1:70">
      <c r="A29" s="85">
        <v>103</v>
      </c>
      <c r="B29" s="5" t="s">
        <v>3</v>
      </c>
      <c r="C29" s="94">
        <f>((VLOOKUP(B29,'Input Angle Price'!$B$4:$E$22,2)*'Optimized Production Plan'!C30)+(VLOOKUP(B29,'Input Angle Price'!$B$4:$E$22,3)*'Optimized Production Plan'!D30)+(VLOOKUP(B29,'Input Angle Price'!$B$4:$E$22,4)*'Optimized Production Plan'!E30))*(104.5/100)</f>
        <v>63.852163914000002</v>
      </c>
      <c r="D29" s="94">
        <f>SUMPRODUCT('Conversion Cost'!$B$3:$D$3,'Optimized Production Plan'!C30:E30)</f>
        <v>9.6101544000000008</v>
      </c>
      <c r="E29" s="94">
        <f>(4.1/100)*('Conversion Cost'!$B$8)*SUM('Optimized Production Plan'!C30:E30)</f>
        <v>8.3338511256000007</v>
      </c>
      <c r="F29" s="94">
        <f>SUMPRODUCT('Conversion Cost'!$B$4:$D$4,'Optimized Production Plan'!C30:E30)</f>
        <v>0.67073160000000009</v>
      </c>
      <c r="G29" s="94">
        <f>(VLOOKUP(A29,'Outbound Logistic Price'!$A$3:$D$41,2)*'Optimized Production Plan'!C30)+(VLOOKUP(A29,'Outbound Logistic Price'!$A$3:$D$41,3)*'Optimized Production Plan'!D30)+(VLOOKUP(A29,'Outbound Logistic Price'!$A$3:$D$41,4)*'Optimized Production Plan'!E30)</f>
        <v>2.8203714</v>
      </c>
      <c r="H29" s="94">
        <f>IF(VLOOKUP(A29,CSTVAT!$A$2:$D$40,2)="NA",0,IF(VLOOKUP(A29,CSTVAT!$A$2:$D$40,2)="CST",0.02*((VLOOKUP(B29,'Input Angle Price'!$B$4:$E$22,2)*'Optimized Production Plan'!C30*(1.045))+ ('Conversion Cost'!$B$3*'Optimized Production Plan'!C30)+ ((4.1/100)*('Conversion Cost'!$B$8)*'Optimized Production Plan'!C30)+ ('Optimized Production Plan'!C30*'Conversion Cost'!$B$4)),IF(VLOOKUP(A29,CSTVAT!$A$2:$D$40,2)="VAT",0.05*((VLOOKUP(B29,'Input Angle Price'!$B$4:$E$22,2)*'Optimized Production Plan'!C30*(1.045))+ ('Conversion Cost'!$B$3*'Optimized Production Plan'!C30)+ ((4.1/100)*('Conversion Cost'!$B$8)*'Optimized Production Plan'!C30)+ ('Optimized Production Plan'!C30*'Conversion Cost'!$B$4)),0)))+ IF(VLOOKUP(A29,CSTVAT!$A$2:$D$40,3)="NA",0,IF(VLOOKUP(A29,CSTVAT!$A$2:$D$40,3)="CST",0.02*((VLOOKUP(B29,'Input Angle Price'!$B$4:$E$22,3)*'Optimized Production Plan'!D30*(1.045))+ ('Conversion Cost'!$C$3*'Optimized Production Plan'!D30)+ ((4.1/100)*('Conversion Cost'!$B$8)*'Optimized Production Plan'!D30)+ ('Optimized Production Plan'!D30*'Conversion Cost'!$C$4)),IF(VLOOKUP(A29,CSTVAT!$A$2:$D$40,3)="VAT",0.05*((VLOOKUP(B29,'Input Angle Price'!$B$4:$E$22,3)*'Optimized Production Plan'!D30*(1.045))+ ('Conversion Cost'!$C$3*'Optimized Production Plan'!D30)+ ((4.1/100)*('Conversion Cost'!$B$8)*'Optimized Production Plan'!D30)+ ('Optimized Production Plan'!D30*'Conversion Cost'!$C$4)),0)))+ IF(VLOOKUP(A29,CSTVAT!$A$2:$D$40,4)="NA",0,IF(VLOOKUP(A29,CSTVAT!$A$2:$D$40,4)="CST",0.02*((VLOOKUP(B29,'Input Angle Price'!$B$4:$E$22,4)*'Optimized Production Plan'!E30*(1.045))+ ('Conversion Cost'!$D$3*'Optimized Production Plan'!E30)+ ((4.1/100)*('Conversion Cost'!$B$8)*'Optimized Production Plan'!E30)+ ('Optimized Production Plan'!E30*'Conversion Cost'!$D$4)),IF(VLOOKUP(A29,CSTVAT!$A$2:$D$40,4)="VAT",0.05*((VLOOKUP(B29,'Input Angle Price'!$B$4:$E$22,4)*'Optimized Production Plan'!E30*(1.045))+ ('Conversion Cost'!$D$3*'Optimized Production Plan'!E30)+ ((4.1/100)*('Conversion Cost'!$B$8)*'Optimized Production Plan'!E30)+ ('Optimized Production Plan'!E30*'Conversion Cost'!$D$4)),0)))</f>
        <v>0</v>
      </c>
      <c r="I29" s="95">
        <f t="shared" si="0"/>
        <v>1.3748073570000001</v>
      </c>
      <c r="N29" s="85">
        <v>103</v>
      </c>
      <c r="O29" s="5" t="s">
        <v>3</v>
      </c>
      <c r="P29" s="94">
        <f>((VLOOKUP(O29,'Input Angle Price'!$B$4:$E$22,2)*'Optimized Production Plan'!M30)+(VLOOKUP(O29,'Input Angle Price'!$B$4:$E$22,3)*'Optimized Production Plan'!N30)+(VLOOKUP(O29,'Input Angle Price'!$B$4:$E$22,4)*'Optimized Production Plan'!O30))*(104.5/100)</f>
        <v>60.876149796</v>
      </c>
      <c r="Q29" s="94">
        <f>SUMPRODUCT('Conversion Cost'!$B$3:$D$3,'Optimized Production Plan'!M30:O30)</f>
        <v>9.8174214600000003</v>
      </c>
      <c r="R29" s="94">
        <f>(4.1/100)*('Conversion Cost'!$B$8)*SUM('Optimized Production Plan'!M30:O30)</f>
        <v>8.3338511256000007</v>
      </c>
      <c r="S29" s="94">
        <f>SUMPRODUCT('Conversion Cost'!$B$4:$D$4,'Optimized Production Plan'!M30:O30)</f>
        <v>0.67073160000000009</v>
      </c>
      <c r="T29" s="94">
        <f>(VLOOKUP(N29,'Outbound Logistic Price'!$A$3:$D$41,2)*'Optimized Production Plan'!M30)+(VLOOKUP(N29,'Outbound Logistic Price'!$A$3:$D$41,3)*'Optimized Production Plan'!N30)+(VLOOKUP(N29,'Outbound Logistic Price'!$A$3:$D$41,4)*'Optimized Production Plan'!O30)</f>
        <v>3.3041778000000002</v>
      </c>
      <c r="U29" s="94">
        <f>IF(VLOOKUP(N29,CSTVAT!$A$2:$D$40,2)="NA",0,IF(VLOOKUP(N29,CSTVAT!$A$2:$D$40,2)="CST",0.02*((VLOOKUP(O29,'Input Angle Price'!$B$4:$E$22,2)*'Optimized Production Plan'!M30*(1.045))+ ('Conversion Cost'!$B$3*'Optimized Production Plan'!M30)+ ((4.1/100)*('Conversion Cost'!$B$8)*'Optimized Production Plan'!M30)+ ('Optimized Production Plan'!M30*'Conversion Cost'!$B$4)),IF(VLOOKUP(N29,CSTVAT!$A$2:$D$40,2)="VAT",0.05*((VLOOKUP(O29,'Input Angle Price'!$B$4:$E$22,2)*'Optimized Production Plan'!M30*(1.045))+ ('Conversion Cost'!$B$3*'Optimized Production Plan'!M30)+ ((4.1/100)*('Conversion Cost'!$B$8)*'Optimized Production Plan'!M30)+ ('Optimized Production Plan'!M30*'Conversion Cost'!$B$4)),0)))+ IF(VLOOKUP(N29,CSTVAT!$A$2:$D$40,3)="NA",0,IF(VLOOKUP(N29,CSTVAT!$A$2:$D$40,3)="CST",0.02*((VLOOKUP(O29,'Input Angle Price'!$B$4:$E$22,3)*'Optimized Production Plan'!N30*(1.045))+ ('Conversion Cost'!$C$3*'Optimized Production Plan'!N30)+ ((4.1/100)*('Conversion Cost'!$B$8)*'Optimized Production Plan'!N30)+ ('Optimized Production Plan'!N30*'Conversion Cost'!$C$4)),IF(VLOOKUP(N29,CSTVAT!$A$2:$D$40,3)="VAT",0.05*((VLOOKUP(O29,'Input Angle Price'!$B$4:$E$22,3)*'Optimized Production Plan'!N30*(1.045))+ ('Conversion Cost'!$C$3*'Optimized Production Plan'!N30)+ ((4.1/100)*('Conversion Cost'!$B$8)*'Optimized Production Plan'!N30)+ ('Optimized Production Plan'!N30*'Conversion Cost'!$C$4)),0)))+ IF(VLOOKUP(N29,CSTVAT!$A$2:$D$40,4)="NA",0,IF(VLOOKUP(N29,CSTVAT!$A$2:$D$40,4)="CST",0.02*((VLOOKUP(O29,'Input Angle Price'!$B$4:$E$22,4)*'Optimized Production Plan'!O30*(1.045))+ ('Conversion Cost'!$D$3*'Optimized Production Plan'!O30)+ ((4.1/100)*('Conversion Cost'!$B$8)*'Optimized Production Plan'!O30)+ ('Optimized Production Plan'!O30*'Conversion Cost'!$D$4)),IF(VLOOKUP(N29,CSTVAT!$A$2:$D$40,4)="VAT",0.05*((VLOOKUP(O29,'Input Angle Price'!$B$4:$E$22,4)*'Optimized Production Plan'!O30*(1.045))+ ('Conversion Cost'!$D$3*'Optimized Production Plan'!O30)+ ((4.1/100)*('Conversion Cost'!$B$8)*'Optimized Production Plan'!O30)+ ('Optimized Production Plan'!O30*'Conversion Cost'!$D$4)),0)))</f>
        <v>0</v>
      </c>
      <c r="V29" s="95">
        <f t="shared" si="1"/>
        <v>1.3107304980000001</v>
      </c>
      <c r="X29" s="101">
        <f>IF('Optimized Production Plan'!M30&gt;0,1,0)+IF('Optimized Production Plan'!N30&gt;0,1,0)+IF('Optimized Production Plan'!O30&gt;0,1,0)</f>
        <v>1</v>
      </c>
      <c r="Z29" s="11">
        <v>127</v>
      </c>
      <c r="AA29" s="124">
        <f>IF(SUM('Optimized Production Plan'!M358:M373)&gt;0,1,0)+IF(SUM('Optimized Production Plan'!N358:N373)&gt;0,1,0)+IF(SUM('Optimized Production Plan'!O358:O373)&gt;0,1,0)</f>
        <v>2</v>
      </c>
      <c r="AH29" s="11"/>
      <c r="AI29" s="5" t="s">
        <v>10</v>
      </c>
      <c r="AJ29" s="6">
        <v>12.528999999999998</v>
      </c>
      <c r="AK29" s="6">
        <v>0</v>
      </c>
      <c r="AL29" s="113">
        <v>0</v>
      </c>
      <c r="AM29" s="11">
        <v>12.528999999999998</v>
      </c>
      <c r="AN29" s="68">
        <f t="shared" si="2"/>
        <v>12.528999999999998</v>
      </c>
      <c r="BI29" s="9">
        <v>127</v>
      </c>
      <c r="BJ29" s="28">
        <v>6.26</v>
      </c>
      <c r="BK29" s="28">
        <v>4.49</v>
      </c>
      <c r="BL29" s="68">
        <v>6.76</v>
      </c>
      <c r="BO29" s="3">
        <v>127</v>
      </c>
      <c r="BP29" s="5" t="s">
        <v>55</v>
      </c>
      <c r="BQ29" s="5" t="s">
        <v>55</v>
      </c>
      <c r="BR29" s="5" t="s">
        <v>55</v>
      </c>
    </row>
    <row r="30" spans="1:70">
      <c r="A30" s="9">
        <v>103</v>
      </c>
      <c r="B30" s="5" t="s">
        <v>7</v>
      </c>
      <c r="C30" s="94">
        <f>((VLOOKUP(B30,'Input Angle Price'!$B$4:$E$22,2)*'Optimized Production Plan'!C31)+(VLOOKUP(B30,'Input Angle Price'!$B$4:$E$22,3)*'Optimized Production Plan'!D31)+(VLOOKUP(B30,'Input Angle Price'!$B$4:$E$22,4)*'Optimized Production Plan'!E31))*(104.5/100)</f>
        <v>846.76431601959996</v>
      </c>
      <c r="D30" s="94">
        <f>SUMPRODUCT('Conversion Cost'!$B$3:$D$3,'Optimized Production Plan'!C31:E31)</f>
        <v>126.08205136000001</v>
      </c>
      <c r="E30" s="94">
        <f>(4.1/100)*('Conversion Cost'!$B$8)*SUM('Optimized Production Plan'!C31:E31)</f>
        <v>109.33737398064</v>
      </c>
      <c r="F30" s="94">
        <f>SUMPRODUCT('Conversion Cost'!$B$4:$D$4,'Optimized Production Plan'!C31:E31)</f>
        <v>8.7997770400000004</v>
      </c>
      <c r="G30" s="94">
        <f>(VLOOKUP(A30,'Outbound Logistic Price'!$A$3:$D$41,2)*'Optimized Production Plan'!C31)+(VLOOKUP(A30,'Outbound Logistic Price'!$A$3:$D$41,3)*'Optimized Production Plan'!D31)+(VLOOKUP(A30,'Outbound Logistic Price'!$A$3:$D$41,4)*'Optimized Production Plan'!E31)</f>
        <v>37.00234116</v>
      </c>
      <c r="H30" s="94">
        <f>IF(VLOOKUP(A30,CSTVAT!$A$2:$D$40,2)="NA",0,IF(VLOOKUP(A30,CSTVAT!$A$2:$D$40,2)="CST",0.02*((VLOOKUP(B30,'Input Angle Price'!$B$4:$E$22,2)*'Optimized Production Plan'!C31*(1.045))+ ('Conversion Cost'!$B$3*'Optimized Production Plan'!C31)+ ((4.1/100)*('Conversion Cost'!$B$8)*'Optimized Production Plan'!C31)+ ('Optimized Production Plan'!C31*'Conversion Cost'!$B$4)),IF(VLOOKUP(A30,CSTVAT!$A$2:$D$40,2)="VAT",0.05*((VLOOKUP(B30,'Input Angle Price'!$B$4:$E$22,2)*'Optimized Production Plan'!C31*(1.045))+ ('Conversion Cost'!$B$3*'Optimized Production Plan'!C31)+ ((4.1/100)*('Conversion Cost'!$B$8)*'Optimized Production Plan'!C31)+ ('Optimized Production Plan'!C31*'Conversion Cost'!$B$4)),0)))+ IF(VLOOKUP(A30,CSTVAT!$A$2:$D$40,3)="NA",0,IF(VLOOKUP(A30,CSTVAT!$A$2:$D$40,3)="CST",0.02*((VLOOKUP(B30,'Input Angle Price'!$B$4:$E$22,3)*'Optimized Production Plan'!D31*(1.045))+ ('Conversion Cost'!$C$3*'Optimized Production Plan'!D31)+ ((4.1/100)*('Conversion Cost'!$B$8)*'Optimized Production Plan'!D31)+ ('Optimized Production Plan'!D31*'Conversion Cost'!$C$4)),IF(VLOOKUP(A30,CSTVAT!$A$2:$D$40,3)="VAT",0.05*((VLOOKUP(B30,'Input Angle Price'!$B$4:$E$22,3)*'Optimized Production Plan'!D31*(1.045))+ ('Conversion Cost'!$C$3*'Optimized Production Plan'!D31)+ ((4.1/100)*('Conversion Cost'!$B$8)*'Optimized Production Plan'!D31)+ ('Optimized Production Plan'!D31*'Conversion Cost'!$C$4)),0)))+ IF(VLOOKUP(A30,CSTVAT!$A$2:$D$40,4)="NA",0,IF(VLOOKUP(A30,CSTVAT!$A$2:$D$40,4)="CST",0.02*((VLOOKUP(B30,'Input Angle Price'!$B$4:$E$22,4)*'Optimized Production Plan'!E31*(1.045))+ ('Conversion Cost'!$D$3*'Optimized Production Plan'!E31)+ ((4.1/100)*('Conversion Cost'!$B$8)*'Optimized Production Plan'!E31)+ ('Optimized Production Plan'!E31*'Conversion Cost'!$D$4)),IF(VLOOKUP(A30,CSTVAT!$A$2:$D$40,4)="VAT",0.05*((VLOOKUP(B30,'Input Angle Price'!$B$4:$E$22,4)*'Optimized Production Plan'!E31*(1.045))+ ('Conversion Cost'!$D$3*'Optimized Production Plan'!E31)+ ((4.1/100)*('Conversion Cost'!$B$8)*'Optimized Production Plan'!E31)+ ('Optimized Production Plan'!E31*'Conversion Cost'!$D$4)),0)))</f>
        <v>0</v>
      </c>
      <c r="I30" s="95">
        <f t="shared" si="0"/>
        <v>18.231767569799999</v>
      </c>
      <c r="N30" s="9">
        <v>103</v>
      </c>
      <c r="O30" s="5" t="s">
        <v>7</v>
      </c>
      <c r="P30" s="94">
        <f>((VLOOKUP(O30,'Input Angle Price'!$B$4:$E$22,2)*'Optimized Production Plan'!M31)+(VLOOKUP(O30,'Input Angle Price'!$B$4:$E$22,3)*'Optimized Production Plan'!N31)+(VLOOKUP(O30,'Input Angle Price'!$B$4:$E$22,4)*'Optimized Production Plan'!O31))*(104.5/100)</f>
        <v>819.40314041739998</v>
      </c>
      <c r="Q30" s="94">
        <f>SUMPRODUCT('Conversion Cost'!$B$3:$D$3,'Optimized Production Plan'!M31:O31)</f>
        <v>128.80132672400001</v>
      </c>
      <c r="R30" s="94">
        <f>(4.1/100)*('Conversion Cost'!$B$8)*SUM('Optimized Production Plan'!M31:O31)</f>
        <v>109.33737398064</v>
      </c>
      <c r="S30" s="94">
        <f>SUMPRODUCT('Conversion Cost'!$B$4:$D$4,'Optimized Production Plan'!M31:O31)</f>
        <v>8.7997770400000004</v>
      </c>
      <c r="T30" s="94">
        <f>(VLOOKUP(N30,'Outbound Logistic Price'!$A$3:$D$41,2)*'Optimized Production Plan'!M31)+(VLOOKUP(N30,'Outbound Logistic Price'!$A$3:$D$41,3)*'Optimized Production Plan'!N31)+(VLOOKUP(N30,'Outbound Logistic Price'!$A$3:$D$41,4)*'Optimized Production Plan'!O31)</f>
        <v>43.34972132</v>
      </c>
      <c r="U30" s="94">
        <f>IF(VLOOKUP(N30,CSTVAT!$A$2:$D$40,2)="NA",0,IF(VLOOKUP(N30,CSTVAT!$A$2:$D$40,2)="CST",0.02*((VLOOKUP(O30,'Input Angle Price'!$B$4:$E$22,2)*'Optimized Production Plan'!M31*(1.045))+ ('Conversion Cost'!$B$3*'Optimized Production Plan'!M31)+ ((4.1/100)*('Conversion Cost'!$B$8)*'Optimized Production Plan'!M31)+ ('Optimized Production Plan'!M31*'Conversion Cost'!$B$4)),IF(VLOOKUP(N30,CSTVAT!$A$2:$D$40,2)="VAT",0.05*((VLOOKUP(O30,'Input Angle Price'!$B$4:$E$22,2)*'Optimized Production Plan'!M31*(1.045))+ ('Conversion Cost'!$B$3*'Optimized Production Plan'!M31)+ ((4.1/100)*('Conversion Cost'!$B$8)*'Optimized Production Plan'!M31)+ ('Optimized Production Plan'!M31*'Conversion Cost'!$B$4)),0)))+ IF(VLOOKUP(N30,CSTVAT!$A$2:$D$40,3)="NA",0,IF(VLOOKUP(N30,CSTVAT!$A$2:$D$40,3)="CST",0.02*((VLOOKUP(O30,'Input Angle Price'!$B$4:$E$22,3)*'Optimized Production Plan'!N31*(1.045))+ ('Conversion Cost'!$C$3*'Optimized Production Plan'!N31)+ ((4.1/100)*('Conversion Cost'!$B$8)*'Optimized Production Plan'!N31)+ ('Optimized Production Plan'!N31*'Conversion Cost'!$C$4)),IF(VLOOKUP(N30,CSTVAT!$A$2:$D$40,3)="VAT",0.05*((VLOOKUP(O30,'Input Angle Price'!$B$4:$E$22,3)*'Optimized Production Plan'!N31*(1.045))+ ('Conversion Cost'!$C$3*'Optimized Production Plan'!N31)+ ((4.1/100)*('Conversion Cost'!$B$8)*'Optimized Production Plan'!N31)+ ('Optimized Production Plan'!N31*'Conversion Cost'!$C$4)),0)))+ IF(VLOOKUP(N30,CSTVAT!$A$2:$D$40,4)="NA",0,IF(VLOOKUP(N30,CSTVAT!$A$2:$D$40,4)="CST",0.02*((VLOOKUP(O30,'Input Angle Price'!$B$4:$E$22,4)*'Optimized Production Plan'!O31*(1.045))+ ('Conversion Cost'!$D$3*'Optimized Production Plan'!O31)+ ((4.1/100)*('Conversion Cost'!$B$8)*'Optimized Production Plan'!O31)+ ('Optimized Production Plan'!O31*'Conversion Cost'!$D$4)),IF(VLOOKUP(N30,CSTVAT!$A$2:$D$40,4)="VAT",0.05*((VLOOKUP(O30,'Input Angle Price'!$B$4:$E$22,4)*'Optimized Production Plan'!O31*(1.045))+ ('Conversion Cost'!$D$3*'Optimized Production Plan'!O31)+ ((4.1/100)*('Conversion Cost'!$B$8)*'Optimized Production Plan'!O31)+ ('Optimized Production Plan'!O31*'Conversion Cost'!$D$4)),0)))</f>
        <v>0</v>
      </c>
      <c r="V30" s="95">
        <f t="shared" si="1"/>
        <v>17.642651348699999</v>
      </c>
      <c r="X30" s="101">
        <f>IF('Optimized Production Plan'!M31&gt;0,1,0)+IF('Optimized Production Plan'!N31&gt;0,1,0)+IF('Optimized Production Plan'!O31&gt;0,1,0)</f>
        <v>1</v>
      </c>
      <c r="Z30" s="11">
        <v>128</v>
      </c>
      <c r="AA30" s="124">
        <f>IF(SUM('Optimized Production Plan'!M374:M376)&gt;0,1,0)+IF(SUM('Optimized Production Plan'!N374:N376)&gt;0,1,0)+IF(SUM('Optimized Production Plan'!O374:O376)&gt;0,1,0)</f>
        <v>1</v>
      </c>
      <c r="AH30" s="9">
        <v>103</v>
      </c>
      <c r="AI30" s="5" t="s">
        <v>3</v>
      </c>
      <c r="AJ30" s="6">
        <v>0.54978000000000005</v>
      </c>
      <c r="AK30" s="6">
        <v>0</v>
      </c>
      <c r="AL30" s="113">
        <v>0</v>
      </c>
      <c r="AM30" s="11">
        <v>0.54978000000000005</v>
      </c>
      <c r="AN30" s="68">
        <f t="shared" si="2"/>
        <v>0.54978000000000005</v>
      </c>
      <c r="BI30" s="9">
        <v>128</v>
      </c>
      <c r="BJ30" s="28">
        <v>6.42</v>
      </c>
      <c r="BK30" s="28">
        <v>6.17</v>
      </c>
      <c r="BL30" s="68">
        <v>9.06</v>
      </c>
      <c r="BO30" s="3">
        <v>128</v>
      </c>
      <c r="BP30" s="5" t="s">
        <v>55</v>
      </c>
      <c r="BQ30" s="5" t="s">
        <v>55</v>
      </c>
      <c r="BR30" s="5" t="s">
        <v>55</v>
      </c>
    </row>
    <row r="31" spans="1:70">
      <c r="A31" s="9">
        <v>103</v>
      </c>
      <c r="B31" s="5" t="s">
        <v>9</v>
      </c>
      <c r="C31" s="94">
        <f>((VLOOKUP(B31,'Input Angle Price'!$B$4:$E$22,2)*'Optimized Production Plan'!C32)+(VLOOKUP(B31,'Input Angle Price'!$B$4:$E$22,3)*'Optimized Production Plan'!D32)+(VLOOKUP(B31,'Input Angle Price'!$B$4:$E$22,4)*'Optimized Production Plan'!E32))*(104.5/100)</f>
        <v>548.67602212500003</v>
      </c>
      <c r="D31" s="94">
        <f>SUMPRODUCT('Conversion Cost'!$B$3:$D$3,'Optimized Production Plan'!C32:E32)</f>
        <v>81.675300000000007</v>
      </c>
      <c r="E31" s="94">
        <f>(4.1/100)*('Conversion Cost'!$B$8)*SUM('Optimized Production Plan'!C32:E32)</f>
        <v>70.828184700000008</v>
      </c>
      <c r="F31" s="94">
        <f>SUMPRODUCT('Conversion Cost'!$B$4:$D$4,'Optimized Production Plan'!C32:E32)</f>
        <v>5.70045</v>
      </c>
      <c r="G31" s="94">
        <f>(VLOOKUP(A31,'Outbound Logistic Price'!$A$3:$D$41,2)*'Optimized Production Plan'!C32)+(VLOOKUP(A31,'Outbound Logistic Price'!$A$3:$D$41,3)*'Optimized Production Plan'!D32)+(VLOOKUP(A31,'Outbound Logistic Price'!$A$3:$D$41,4)*'Optimized Production Plan'!E32)</f>
        <v>23.969925</v>
      </c>
      <c r="H31" s="94">
        <f>IF(VLOOKUP(A31,CSTVAT!$A$2:$D$40,2)="NA",0,IF(VLOOKUP(A31,CSTVAT!$A$2:$D$40,2)="CST",0.02*((VLOOKUP(B31,'Input Angle Price'!$B$4:$E$22,2)*'Optimized Production Plan'!C32*(1.045))+ ('Conversion Cost'!$B$3*'Optimized Production Plan'!C32)+ ((4.1/100)*('Conversion Cost'!$B$8)*'Optimized Production Plan'!C32)+ ('Optimized Production Plan'!C32*'Conversion Cost'!$B$4)),IF(VLOOKUP(A31,CSTVAT!$A$2:$D$40,2)="VAT",0.05*((VLOOKUP(B31,'Input Angle Price'!$B$4:$E$22,2)*'Optimized Production Plan'!C32*(1.045))+ ('Conversion Cost'!$B$3*'Optimized Production Plan'!C32)+ ((4.1/100)*('Conversion Cost'!$B$8)*'Optimized Production Plan'!C32)+ ('Optimized Production Plan'!C32*'Conversion Cost'!$B$4)),0)))+ IF(VLOOKUP(A31,CSTVAT!$A$2:$D$40,3)="NA",0,IF(VLOOKUP(A31,CSTVAT!$A$2:$D$40,3)="CST",0.02*((VLOOKUP(B31,'Input Angle Price'!$B$4:$E$22,3)*'Optimized Production Plan'!D32*(1.045))+ ('Conversion Cost'!$C$3*'Optimized Production Plan'!D32)+ ((4.1/100)*('Conversion Cost'!$B$8)*'Optimized Production Plan'!D32)+ ('Optimized Production Plan'!D32*'Conversion Cost'!$C$4)),IF(VLOOKUP(A31,CSTVAT!$A$2:$D$40,3)="VAT",0.05*((VLOOKUP(B31,'Input Angle Price'!$B$4:$E$22,3)*'Optimized Production Plan'!D32*(1.045))+ ('Conversion Cost'!$C$3*'Optimized Production Plan'!D32)+ ((4.1/100)*('Conversion Cost'!$B$8)*'Optimized Production Plan'!D32)+ ('Optimized Production Plan'!D32*'Conversion Cost'!$C$4)),0)))+ IF(VLOOKUP(A31,CSTVAT!$A$2:$D$40,4)="NA",0,IF(VLOOKUP(A31,CSTVAT!$A$2:$D$40,4)="CST",0.02*((VLOOKUP(B31,'Input Angle Price'!$B$4:$E$22,4)*'Optimized Production Plan'!E32*(1.045))+ ('Conversion Cost'!$D$3*'Optimized Production Plan'!E32)+ ((4.1/100)*('Conversion Cost'!$B$8)*'Optimized Production Plan'!E32)+ ('Optimized Production Plan'!E32*'Conversion Cost'!$D$4)),IF(VLOOKUP(A31,CSTVAT!$A$2:$D$40,4)="VAT",0.05*((VLOOKUP(B31,'Input Angle Price'!$B$4:$E$22,4)*'Optimized Production Plan'!E32*(1.045))+ ('Conversion Cost'!$D$3*'Optimized Production Plan'!E32)+ ((4.1/100)*('Conversion Cost'!$B$8)*'Optimized Production Plan'!E32)+ ('Optimized Production Plan'!E32*'Conversion Cost'!$D$4)),0)))</f>
        <v>0</v>
      </c>
      <c r="I31" s="95">
        <f t="shared" si="0"/>
        <v>11.813598562500001</v>
      </c>
      <c r="N31" s="9">
        <v>103</v>
      </c>
      <c r="O31" s="5" t="s">
        <v>9</v>
      </c>
      <c r="P31" s="94">
        <f>((VLOOKUP(O31,'Input Angle Price'!$B$4:$E$22,2)*'Optimized Production Plan'!M32)+(VLOOKUP(O31,'Input Angle Price'!$B$4:$E$22,3)*'Optimized Production Plan'!N32)+(VLOOKUP(O31,'Input Angle Price'!$B$4:$E$22,4)*'Optimized Production Plan'!O32))*(104.5/100)</f>
        <v>532.025802</v>
      </c>
      <c r="Q31" s="94">
        <f>SUMPRODUCT('Conversion Cost'!$B$3:$D$3,'Optimized Production Plan'!M32:O32)</f>
        <v>83.436832500000008</v>
      </c>
      <c r="R31" s="94">
        <f>(4.1/100)*('Conversion Cost'!$B$8)*SUM('Optimized Production Plan'!M32:O32)</f>
        <v>70.828184700000008</v>
      </c>
      <c r="S31" s="94">
        <f>SUMPRODUCT('Conversion Cost'!$B$4:$D$4,'Optimized Production Plan'!M32:O32)</f>
        <v>5.70045</v>
      </c>
      <c r="T31" s="94">
        <f>(VLOOKUP(N31,'Outbound Logistic Price'!$A$3:$D$41,2)*'Optimized Production Plan'!M32)+(VLOOKUP(N31,'Outbound Logistic Price'!$A$3:$D$41,3)*'Optimized Production Plan'!N32)+(VLOOKUP(N31,'Outbound Logistic Price'!$A$3:$D$41,4)*'Optimized Production Plan'!O32)</f>
        <v>28.081725000000002</v>
      </c>
      <c r="U31" s="94">
        <f>IF(VLOOKUP(N31,CSTVAT!$A$2:$D$40,2)="NA",0,IF(VLOOKUP(N31,CSTVAT!$A$2:$D$40,2)="CST",0.02*((VLOOKUP(O31,'Input Angle Price'!$B$4:$E$22,2)*'Optimized Production Plan'!M32*(1.045))+ ('Conversion Cost'!$B$3*'Optimized Production Plan'!M32)+ ((4.1/100)*('Conversion Cost'!$B$8)*'Optimized Production Plan'!M32)+ ('Optimized Production Plan'!M32*'Conversion Cost'!$B$4)),IF(VLOOKUP(N31,CSTVAT!$A$2:$D$40,2)="VAT",0.05*((VLOOKUP(O31,'Input Angle Price'!$B$4:$E$22,2)*'Optimized Production Plan'!M32*(1.045))+ ('Conversion Cost'!$B$3*'Optimized Production Plan'!M32)+ ((4.1/100)*('Conversion Cost'!$B$8)*'Optimized Production Plan'!M32)+ ('Optimized Production Plan'!M32*'Conversion Cost'!$B$4)),0)))+ IF(VLOOKUP(N31,CSTVAT!$A$2:$D$40,3)="NA",0,IF(VLOOKUP(N31,CSTVAT!$A$2:$D$40,3)="CST",0.02*((VLOOKUP(O31,'Input Angle Price'!$B$4:$E$22,3)*'Optimized Production Plan'!N32*(1.045))+ ('Conversion Cost'!$C$3*'Optimized Production Plan'!N32)+ ((4.1/100)*('Conversion Cost'!$B$8)*'Optimized Production Plan'!N32)+ ('Optimized Production Plan'!N32*'Conversion Cost'!$C$4)),IF(VLOOKUP(N31,CSTVAT!$A$2:$D$40,3)="VAT",0.05*((VLOOKUP(O31,'Input Angle Price'!$B$4:$E$22,3)*'Optimized Production Plan'!N32*(1.045))+ ('Conversion Cost'!$C$3*'Optimized Production Plan'!N32)+ ((4.1/100)*('Conversion Cost'!$B$8)*'Optimized Production Plan'!N32)+ ('Optimized Production Plan'!N32*'Conversion Cost'!$C$4)),0)))+ IF(VLOOKUP(N31,CSTVAT!$A$2:$D$40,4)="NA",0,IF(VLOOKUP(N31,CSTVAT!$A$2:$D$40,4)="CST",0.02*((VLOOKUP(O31,'Input Angle Price'!$B$4:$E$22,4)*'Optimized Production Plan'!O32*(1.045))+ ('Conversion Cost'!$D$3*'Optimized Production Plan'!O32)+ ((4.1/100)*('Conversion Cost'!$B$8)*'Optimized Production Plan'!O32)+ ('Optimized Production Plan'!O32*'Conversion Cost'!$D$4)),IF(VLOOKUP(N31,CSTVAT!$A$2:$D$40,4)="VAT",0.05*((VLOOKUP(O31,'Input Angle Price'!$B$4:$E$22,4)*'Optimized Production Plan'!O32*(1.045))+ ('Conversion Cost'!$D$3*'Optimized Production Plan'!O32)+ ((4.1/100)*('Conversion Cost'!$B$8)*'Optimized Production Plan'!O32)+ ('Optimized Production Plan'!O32*'Conversion Cost'!$D$4)),0)))</f>
        <v>0</v>
      </c>
      <c r="V31" s="95">
        <f t="shared" si="1"/>
        <v>11.455101000000001</v>
      </c>
      <c r="X31" s="101">
        <f>IF('Optimized Production Plan'!M32&gt;0,1,0)+IF('Optimized Production Plan'!N32&gt;0,1,0)+IF('Optimized Production Plan'!O32&gt;0,1,0)</f>
        <v>1</v>
      </c>
      <c r="Z31" s="11">
        <v>129</v>
      </c>
      <c r="AA31" s="124">
        <f>IF(SUM('Optimized Production Plan'!M377:M390)&gt;0,1,0)+IF(SUM('Optimized Production Plan'!N377:N390)&gt;0,1,0)+IF(SUM('Optimized Production Plan'!O377:O390)&gt;0,1,0)</f>
        <v>1</v>
      </c>
      <c r="AH31" s="11"/>
      <c r="AI31" s="5" t="s">
        <v>7</v>
      </c>
      <c r="AJ31" s="6">
        <v>7.2129320000000003</v>
      </c>
      <c r="AK31" s="6">
        <v>0</v>
      </c>
      <c r="AL31" s="113">
        <v>0</v>
      </c>
      <c r="AM31" s="11">
        <v>7.2129320000000003</v>
      </c>
      <c r="AN31" s="68">
        <f t="shared" si="2"/>
        <v>7.2129320000000003</v>
      </c>
      <c r="BI31" s="9">
        <v>129</v>
      </c>
      <c r="BJ31" s="28">
        <v>6.01</v>
      </c>
      <c r="BK31" s="28">
        <v>9.39</v>
      </c>
      <c r="BL31" s="68">
        <v>5.13</v>
      </c>
      <c r="BO31" s="3">
        <v>129</v>
      </c>
      <c r="BP31" s="5" t="s">
        <v>36</v>
      </c>
      <c r="BQ31" s="5" t="s">
        <v>36</v>
      </c>
      <c r="BR31" s="5" t="s">
        <v>36</v>
      </c>
    </row>
    <row r="32" spans="1:70">
      <c r="A32" s="9">
        <v>103</v>
      </c>
      <c r="B32" s="5" t="s">
        <v>13</v>
      </c>
      <c r="C32" s="94">
        <f>((VLOOKUP(B32,'Input Angle Price'!$B$4:$E$22,2)*'Optimized Production Plan'!C33)+(VLOOKUP(B32,'Input Angle Price'!$B$4:$E$22,3)*'Optimized Production Plan'!D33)+(VLOOKUP(B32,'Input Angle Price'!$B$4:$E$22,4)*'Optimized Production Plan'!E33))*(104.5/100)</f>
        <v>3158.3609164800005</v>
      </c>
      <c r="D32" s="94">
        <f>SUMPRODUCT('Conversion Cost'!$B$3:$D$3,'Optimized Production Plan'!C33:E33)</f>
        <v>459.87782400000009</v>
      </c>
      <c r="E32" s="94">
        <f>(4.1/100)*('Conversion Cost'!$B$8)*SUM('Optimized Production Plan'!C33:E33)</f>
        <v>398.80247097600005</v>
      </c>
      <c r="F32" s="94">
        <f>SUMPRODUCT('Conversion Cost'!$B$4:$D$4,'Optimized Production Plan'!C33:E33)</f>
        <v>32.096736000000007</v>
      </c>
      <c r="G32" s="94">
        <f>(VLOOKUP(A32,'Outbound Logistic Price'!$A$3:$D$41,2)*'Optimized Production Plan'!C33)+(VLOOKUP(A32,'Outbound Logistic Price'!$A$3:$D$41,3)*'Optimized Production Plan'!D33)+(VLOOKUP(A32,'Outbound Logistic Price'!$A$3:$D$41,4)*'Optimized Production Plan'!E33)</f>
        <v>134.96414400000003</v>
      </c>
      <c r="H32" s="94">
        <f>IF(VLOOKUP(A32,CSTVAT!$A$2:$D$40,2)="NA",0,IF(VLOOKUP(A32,CSTVAT!$A$2:$D$40,2)="CST",0.02*((VLOOKUP(B32,'Input Angle Price'!$B$4:$E$22,2)*'Optimized Production Plan'!C33*(1.045))+ ('Conversion Cost'!$B$3*'Optimized Production Plan'!C33)+ ((4.1/100)*('Conversion Cost'!$B$8)*'Optimized Production Plan'!C33)+ ('Optimized Production Plan'!C33*'Conversion Cost'!$B$4)),IF(VLOOKUP(A32,CSTVAT!$A$2:$D$40,2)="VAT",0.05*((VLOOKUP(B32,'Input Angle Price'!$B$4:$E$22,2)*'Optimized Production Plan'!C33*(1.045))+ ('Conversion Cost'!$B$3*'Optimized Production Plan'!C33)+ ((4.1/100)*('Conversion Cost'!$B$8)*'Optimized Production Plan'!C33)+ ('Optimized Production Plan'!C33*'Conversion Cost'!$B$4)),0)))+ IF(VLOOKUP(A32,CSTVAT!$A$2:$D$40,3)="NA",0,IF(VLOOKUP(A32,CSTVAT!$A$2:$D$40,3)="CST",0.02*((VLOOKUP(B32,'Input Angle Price'!$B$4:$E$22,3)*'Optimized Production Plan'!D33*(1.045))+ ('Conversion Cost'!$C$3*'Optimized Production Plan'!D33)+ ((4.1/100)*('Conversion Cost'!$B$8)*'Optimized Production Plan'!D33)+ ('Optimized Production Plan'!D33*'Conversion Cost'!$C$4)),IF(VLOOKUP(A32,CSTVAT!$A$2:$D$40,3)="VAT",0.05*((VLOOKUP(B32,'Input Angle Price'!$B$4:$E$22,3)*'Optimized Production Plan'!D33*(1.045))+ ('Conversion Cost'!$C$3*'Optimized Production Plan'!D33)+ ((4.1/100)*('Conversion Cost'!$B$8)*'Optimized Production Plan'!D33)+ ('Optimized Production Plan'!D33*'Conversion Cost'!$C$4)),0)))+ IF(VLOOKUP(A32,CSTVAT!$A$2:$D$40,4)="NA",0,IF(VLOOKUP(A32,CSTVAT!$A$2:$D$40,4)="CST",0.02*((VLOOKUP(B32,'Input Angle Price'!$B$4:$E$22,4)*'Optimized Production Plan'!E33*(1.045))+ ('Conversion Cost'!$D$3*'Optimized Production Plan'!E33)+ ((4.1/100)*('Conversion Cost'!$B$8)*'Optimized Production Plan'!E33)+ ('Optimized Production Plan'!E33*'Conversion Cost'!$D$4)),IF(VLOOKUP(A32,CSTVAT!$A$2:$D$40,4)="VAT",0.05*((VLOOKUP(B32,'Input Angle Price'!$B$4:$E$22,4)*'Optimized Production Plan'!E33*(1.045))+ ('Conversion Cost'!$D$3*'Optimized Production Plan'!E33)+ ((4.1/100)*('Conversion Cost'!$B$8)*'Optimized Production Plan'!E33)+ ('Optimized Production Plan'!E33*'Conversion Cost'!$D$4)),0)))</f>
        <v>0</v>
      </c>
      <c r="I32" s="95">
        <f t="shared" si="0"/>
        <v>68.002986240000013</v>
      </c>
      <c r="N32" s="9">
        <v>103</v>
      </c>
      <c r="O32" s="5" t="s">
        <v>13</v>
      </c>
      <c r="P32" s="94">
        <f>((VLOOKUP(O32,'Input Angle Price'!$B$4:$E$22,2)*'Optimized Production Plan'!M33)+(VLOOKUP(O32,'Input Angle Price'!$B$4:$E$22,3)*'Optimized Production Plan'!N33)+(VLOOKUP(O32,'Input Angle Price'!$B$4:$E$22,4)*'Optimized Production Plan'!O33))*(104.5/100)</f>
        <v>3040.4172506400005</v>
      </c>
      <c r="Q32" s="94">
        <f>SUMPRODUCT('Conversion Cost'!$B$3:$D$3,'Optimized Production Plan'!M33:O33)</f>
        <v>469.79624160000009</v>
      </c>
      <c r="R32" s="94">
        <f>(4.1/100)*('Conversion Cost'!$B$8)*SUM('Optimized Production Plan'!M33:O33)</f>
        <v>398.80247097600005</v>
      </c>
      <c r="S32" s="94">
        <f>SUMPRODUCT('Conversion Cost'!$B$4:$D$4,'Optimized Production Plan'!M33:O33)</f>
        <v>32.096736000000007</v>
      </c>
      <c r="T32" s="94">
        <f>(VLOOKUP(N32,'Outbound Logistic Price'!$A$3:$D$41,2)*'Optimized Production Plan'!M33)+(VLOOKUP(N32,'Outbound Logistic Price'!$A$3:$D$41,3)*'Optimized Production Plan'!N33)+(VLOOKUP(N32,'Outbound Logistic Price'!$A$3:$D$41,4)*'Optimized Production Plan'!O33)</f>
        <v>158.11588800000001</v>
      </c>
      <c r="U32" s="94">
        <f>IF(VLOOKUP(N32,CSTVAT!$A$2:$D$40,2)="NA",0,IF(VLOOKUP(N32,CSTVAT!$A$2:$D$40,2)="CST",0.02*((VLOOKUP(O32,'Input Angle Price'!$B$4:$E$22,2)*'Optimized Production Plan'!M33*(1.045))+ ('Conversion Cost'!$B$3*'Optimized Production Plan'!M33)+ ((4.1/100)*('Conversion Cost'!$B$8)*'Optimized Production Plan'!M33)+ ('Optimized Production Plan'!M33*'Conversion Cost'!$B$4)),IF(VLOOKUP(N32,CSTVAT!$A$2:$D$40,2)="VAT",0.05*((VLOOKUP(O32,'Input Angle Price'!$B$4:$E$22,2)*'Optimized Production Plan'!M33*(1.045))+ ('Conversion Cost'!$B$3*'Optimized Production Plan'!M33)+ ((4.1/100)*('Conversion Cost'!$B$8)*'Optimized Production Plan'!M33)+ ('Optimized Production Plan'!M33*'Conversion Cost'!$B$4)),0)))+ IF(VLOOKUP(N32,CSTVAT!$A$2:$D$40,3)="NA",0,IF(VLOOKUP(N32,CSTVAT!$A$2:$D$40,3)="CST",0.02*((VLOOKUP(O32,'Input Angle Price'!$B$4:$E$22,3)*'Optimized Production Plan'!N33*(1.045))+ ('Conversion Cost'!$C$3*'Optimized Production Plan'!N33)+ ((4.1/100)*('Conversion Cost'!$B$8)*'Optimized Production Plan'!N33)+ ('Optimized Production Plan'!N33*'Conversion Cost'!$C$4)),IF(VLOOKUP(N32,CSTVAT!$A$2:$D$40,3)="VAT",0.05*((VLOOKUP(O32,'Input Angle Price'!$B$4:$E$22,3)*'Optimized Production Plan'!N33*(1.045))+ ('Conversion Cost'!$C$3*'Optimized Production Plan'!N33)+ ((4.1/100)*('Conversion Cost'!$B$8)*'Optimized Production Plan'!N33)+ ('Optimized Production Plan'!N33*'Conversion Cost'!$C$4)),0)))+ IF(VLOOKUP(N32,CSTVAT!$A$2:$D$40,4)="NA",0,IF(VLOOKUP(N32,CSTVAT!$A$2:$D$40,4)="CST",0.02*((VLOOKUP(O32,'Input Angle Price'!$B$4:$E$22,4)*'Optimized Production Plan'!O33*(1.045))+ ('Conversion Cost'!$D$3*'Optimized Production Plan'!O33)+ ((4.1/100)*('Conversion Cost'!$B$8)*'Optimized Production Plan'!O33)+ ('Optimized Production Plan'!O33*'Conversion Cost'!$D$4)),IF(VLOOKUP(N32,CSTVAT!$A$2:$D$40,4)="VAT",0.05*((VLOOKUP(O32,'Input Angle Price'!$B$4:$E$22,4)*'Optimized Production Plan'!O33*(1.045))+ ('Conversion Cost'!$D$3*'Optimized Production Plan'!O33)+ ((4.1/100)*('Conversion Cost'!$B$8)*'Optimized Production Plan'!O33)+ ('Optimized Production Plan'!O33*'Conversion Cost'!$D$4)),0)))</f>
        <v>0</v>
      </c>
      <c r="V32" s="95">
        <f t="shared" si="1"/>
        <v>65.463529320000006</v>
      </c>
      <c r="X32" s="101">
        <f>IF('Optimized Production Plan'!M33&gt;0,1,0)+IF('Optimized Production Plan'!N33&gt;0,1,0)+IF('Optimized Production Plan'!O33&gt;0,1,0)</f>
        <v>1</v>
      </c>
      <c r="Z32" s="11">
        <v>130</v>
      </c>
      <c r="AA32" s="124">
        <f>IF(SUM('Optimized Production Plan'!M391:M398)&gt;0,1,0)+IF(SUM('Optimized Production Plan'!N391:N398)&gt;0,1,0)+IF(SUM('Optimized Production Plan'!O391:O398)&gt;0,1,0)</f>
        <v>1</v>
      </c>
      <c r="AH32" s="11"/>
      <c r="AI32" s="5" t="s">
        <v>9</v>
      </c>
      <c r="AJ32" s="6">
        <v>4.6725000000000003</v>
      </c>
      <c r="AK32" s="6">
        <v>0</v>
      </c>
      <c r="AL32" s="113">
        <v>0</v>
      </c>
      <c r="AM32" s="11">
        <v>4.6725000000000003</v>
      </c>
      <c r="AN32" s="68">
        <f t="shared" si="2"/>
        <v>4.6725000000000003</v>
      </c>
      <c r="BI32" s="9">
        <v>130</v>
      </c>
      <c r="BJ32" s="28">
        <v>6.01</v>
      </c>
      <c r="BK32" s="28">
        <v>9.39</v>
      </c>
      <c r="BL32" s="68">
        <v>5.13</v>
      </c>
      <c r="BO32" s="3">
        <v>130</v>
      </c>
      <c r="BP32" s="5" t="s">
        <v>36</v>
      </c>
      <c r="BQ32" s="5" t="s">
        <v>36</v>
      </c>
      <c r="BR32" s="5" t="s">
        <v>36</v>
      </c>
    </row>
    <row r="33" spans="1:70">
      <c r="A33" s="9">
        <v>103</v>
      </c>
      <c r="B33" s="5" t="s">
        <v>15</v>
      </c>
      <c r="C33" s="94">
        <f>((VLOOKUP(B33,'Input Angle Price'!$B$4:$E$22,2)*'Optimized Production Plan'!C34)+(VLOOKUP(B33,'Input Angle Price'!$B$4:$E$22,3)*'Optimized Production Plan'!D34)+(VLOOKUP(B33,'Input Angle Price'!$B$4:$E$22,4)*'Optimized Production Plan'!E34))*(104.5/100)</f>
        <v>7792.9691828218974</v>
      </c>
      <c r="D33" s="94">
        <f>SUMPRODUCT('Conversion Cost'!$B$3:$D$3,'Optimized Production Plan'!C34:E34)</f>
        <v>1129.3001895199998</v>
      </c>
      <c r="E33" s="94">
        <f>(4.1/100)*('Conversion Cost'!$B$8)*SUM('Optimized Production Plan'!C34:E34)</f>
        <v>979.32033803447962</v>
      </c>
      <c r="F33" s="94">
        <f>SUMPRODUCT('Conversion Cost'!$B$4:$D$4,'Optimized Production Plan'!C34:E34)</f>
        <v>78.818434279999977</v>
      </c>
      <c r="G33" s="94">
        <f>(VLOOKUP(A33,'Outbound Logistic Price'!$A$3:$D$41,2)*'Optimized Production Plan'!C34)+(VLOOKUP(A33,'Outbound Logistic Price'!$A$3:$D$41,3)*'Optimized Production Plan'!D34)+(VLOOKUP(A33,'Outbound Logistic Price'!$A$3:$D$41,4)*'Optimized Production Plan'!E34)</f>
        <v>331.42505561999991</v>
      </c>
      <c r="H33" s="94">
        <f>IF(VLOOKUP(A33,CSTVAT!$A$2:$D$40,2)="NA",0,IF(VLOOKUP(A33,CSTVAT!$A$2:$D$40,2)="CST",0.02*((VLOOKUP(B33,'Input Angle Price'!$B$4:$E$22,2)*'Optimized Production Plan'!C34*(1.045))+ ('Conversion Cost'!$B$3*'Optimized Production Plan'!C34)+ ((4.1/100)*('Conversion Cost'!$B$8)*'Optimized Production Plan'!C34)+ ('Optimized Production Plan'!C34*'Conversion Cost'!$B$4)),IF(VLOOKUP(A33,CSTVAT!$A$2:$D$40,2)="VAT",0.05*((VLOOKUP(B33,'Input Angle Price'!$B$4:$E$22,2)*'Optimized Production Plan'!C34*(1.045))+ ('Conversion Cost'!$B$3*'Optimized Production Plan'!C34)+ ((4.1/100)*('Conversion Cost'!$B$8)*'Optimized Production Plan'!C34)+ ('Optimized Production Plan'!C34*'Conversion Cost'!$B$4)),0)))+ IF(VLOOKUP(A33,CSTVAT!$A$2:$D$40,3)="NA",0,IF(VLOOKUP(A33,CSTVAT!$A$2:$D$40,3)="CST",0.02*((VLOOKUP(B33,'Input Angle Price'!$B$4:$E$22,3)*'Optimized Production Plan'!D34*(1.045))+ ('Conversion Cost'!$C$3*'Optimized Production Plan'!D34)+ ((4.1/100)*('Conversion Cost'!$B$8)*'Optimized Production Plan'!D34)+ ('Optimized Production Plan'!D34*'Conversion Cost'!$C$4)),IF(VLOOKUP(A33,CSTVAT!$A$2:$D$40,3)="VAT",0.05*((VLOOKUP(B33,'Input Angle Price'!$B$4:$E$22,3)*'Optimized Production Plan'!D34*(1.045))+ ('Conversion Cost'!$C$3*'Optimized Production Plan'!D34)+ ((4.1/100)*('Conversion Cost'!$B$8)*'Optimized Production Plan'!D34)+ ('Optimized Production Plan'!D34*'Conversion Cost'!$C$4)),0)))+ IF(VLOOKUP(A33,CSTVAT!$A$2:$D$40,4)="NA",0,IF(VLOOKUP(A33,CSTVAT!$A$2:$D$40,4)="CST",0.02*((VLOOKUP(B33,'Input Angle Price'!$B$4:$E$22,4)*'Optimized Production Plan'!E34*(1.045))+ ('Conversion Cost'!$D$3*'Optimized Production Plan'!E34)+ ((4.1/100)*('Conversion Cost'!$B$8)*'Optimized Production Plan'!E34)+ ('Optimized Production Plan'!E34*'Conversion Cost'!$D$4)),IF(VLOOKUP(A33,CSTVAT!$A$2:$D$40,4)="VAT",0.05*((VLOOKUP(B33,'Input Angle Price'!$B$4:$E$22,4)*'Optimized Production Plan'!E34*(1.045))+ ('Conversion Cost'!$D$3*'Optimized Production Plan'!E34)+ ((4.1/100)*('Conversion Cost'!$B$8)*'Optimized Production Plan'!E34)+ ('Optimized Production Plan'!E34*'Conversion Cost'!$D$4)),0)))</f>
        <v>0</v>
      </c>
      <c r="I33" s="95">
        <f t="shared" si="0"/>
        <v>167.79120250094996</v>
      </c>
      <c r="N33" s="9">
        <v>103</v>
      </c>
      <c r="O33" s="5" t="s">
        <v>15</v>
      </c>
      <c r="P33" s="94">
        <f>((VLOOKUP(O33,'Input Angle Price'!$B$4:$E$22,2)*'Optimized Production Plan'!M34)+(VLOOKUP(O33,'Input Angle Price'!$B$4:$E$22,3)*'Optimized Production Plan'!N34)+(VLOOKUP(O33,'Input Angle Price'!$B$4:$E$22,4)*'Optimized Production Plan'!O34))*(104.5/100)</f>
        <v>7456.0817512851963</v>
      </c>
      <c r="Q33" s="94">
        <f>SUMPRODUCT('Conversion Cost'!$B$3:$D$3,'Optimized Production Plan'!M34:O34)</f>
        <v>1153.6563778179996</v>
      </c>
      <c r="R33" s="94">
        <f>(4.1/100)*('Conversion Cost'!$B$8)*SUM('Optimized Production Plan'!M34:O34)</f>
        <v>979.32033803447962</v>
      </c>
      <c r="S33" s="94">
        <f>SUMPRODUCT('Conversion Cost'!$B$4:$D$4,'Optimized Production Plan'!M34:O34)</f>
        <v>78.818434279999977</v>
      </c>
      <c r="T33" s="94">
        <f>(VLOOKUP(N33,'Outbound Logistic Price'!$A$3:$D$41,2)*'Optimized Production Plan'!M34)+(VLOOKUP(N33,'Outbound Logistic Price'!$A$3:$D$41,3)*'Optimized Production Plan'!N34)+(VLOOKUP(N33,'Outbound Logistic Price'!$A$3:$D$41,4)*'Optimized Production Plan'!O34)</f>
        <v>388.27769673999984</v>
      </c>
      <c r="U33" s="94">
        <f>IF(VLOOKUP(N33,CSTVAT!$A$2:$D$40,2)="NA",0,IF(VLOOKUP(N33,CSTVAT!$A$2:$D$40,2)="CST",0.02*((VLOOKUP(O33,'Input Angle Price'!$B$4:$E$22,2)*'Optimized Production Plan'!M34*(1.045))+ ('Conversion Cost'!$B$3*'Optimized Production Plan'!M34)+ ((4.1/100)*('Conversion Cost'!$B$8)*'Optimized Production Plan'!M34)+ ('Optimized Production Plan'!M34*'Conversion Cost'!$B$4)),IF(VLOOKUP(N33,CSTVAT!$A$2:$D$40,2)="VAT",0.05*((VLOOKUP(O33,'Input Angle Price'!$B$4:$E$22,2)*'Optimized Production Plan'!M34*(1.045))+ ('Conversion Cost'!$B$3*'Optimized Production Plan'!M34)+ ((4.1/100)*('Conversion Cost'!$B$8)*'Optimized Production Plan'!M34)+ ('Optimized Production Plan'!M34*'Conversion Cost'!$B$4)),0)))+ IF(VLOOKUP(N33,CSTVAT!$A$2:$D$40,3)="NA",0,IF(VLOOKUP(N33,CSTVAT!$A$2:$D$40,3)="CST",0.02*((VLOOKUP(O33,'Input Angle Price'!$B$4:$E$22,3)*'Optimized Production Plan'!N34*(1.045))+ ('Conversion Cost'!$C$3*'Optimized Production Plan'!N34)+ ((4.1/100)*('Conversion Cost'!$B$8)*'Optimized Production Plan'!N34)+ ('Optimized Production Plan'!N34*'Conversion Cost'!$C$4)),IF(VLOOKUP(N33,CSTVAT!$A$2:$D$40,3)="VAT",0.05*((VLOOKUP(O33,'Input Angle Price'!$B$4:$E$22,3)*'Optimized Production Plan'!N34*(1.045))+ ('Conversion Cost'!$C$3*'Optimized Production Plan'!N34)+ ((4.1/100)*('Conversion Cost'!$B$8)*'Optimized Production Plan'!N34)+ ('Optimized Production Plan'!N34*'Conversion Cost'!$C$4)),0)))+ IF(VLOOKUP(N33,CSTVAT!$A$2:$D$40,4)="NA",0,IF(VLOOKUP(N33,CSTVAT!$A$2:$D$40,4)="CST",0.02*((VLOOKUP(O33,'Input Angle Price'!$B$4:$E$22,4)*'Optimized Production Plan'!O34*(1.045))+ ('Conversion Cost'!$D$3*'Optimized Production Plan'!O34)+ ((4.1/100)*('Conversion Cost'!$B$8)*'Optimized Production Plan'!O34)+ ('Optimized Production Plan'!O34*'Conversion Cost'!$D$4)),IF(VLOOKUP(N33,CSTVAT!$A$2:$D$40,4)="VAT",0.05*((VLOOKUP(O33,'Input Angle Price'!$B$4:$E$22,4)*'Optimized Production Plan'!O34*(1.045))+ ('Conversion Cost'!$D$3*'Optimized Production Plan'!O34)+ ((4.1/100)*('Conversion Cost'!$B$8)*'Optimized Production Plan'!O34)+ ('Optimized Production Plan'!O34*'Conversion Cost'!$D$4)),0)))</f>
        <v>0</v>
      </c>
      <c r="V33" s="95">
        <f t="shared" si="1"/>
        <v>160.53764536259993</v>
      </c>
      <c r="X33" s="101">
        <f>IF('Optimized Production Plan'!M34&gt;0,1,0)+IF('Optimized Production Plan'!N34&gt;0,1,0)+IF('Optimized Production Plan'!O34&gt;0,1,0)</f>
        <v>1</v>
      </c>
      <c r="Z33" s="11">
        <v>131</v>
      </c>
      <c r="AA33" s="124">
        <f>IF(SUM('Optimized Production Plan'!M399:M410)&gt;0,1,0)+IF(SUM('Optimized Production Plan'!N399:N410)&gt;0,1,0)+IF(SUM('Optimized Production Plan'!O399:O410)&gt;0,1,0)</f>
        <v>1</v>
      </c>
      <c r="AH33" s="11"/>
      <c r="AI33" s="5" t="s">
        <v>13</v>
      </c>
      <c r="AJ33" s="6">
        <v>26.308800000000005</v>
      </c>
      <c r="AK33" s="6">
        <v>0</v>
      </c>
      <c r="AL33" s="113">
        <v>0</v>
      </c>
      <c r="AM33" s="11">
        <v>26.308800000000005</v>
      </c>
      <c r="AN33" s="68">
        <f t="shared" si="2"/>
        <v>26.308800000000005</v>
      </c>
      <c r="BI33" s="9">
        <v>131</v>
      </c>
      <c r="BJ33" s="28">
        <v>6.01</v>
      </c>
      <c r="BK33" s="28">
        <v>9.39</v>
      </c>
      <c r="BL33" s="68">
        <v>5.13</v>
      </c>
      <c r="BO33" s="3">
        <v>131</v>
      </c>
      <c r="BP33" s="5" t="s">
        <v>36</v>
      </c>
      <c r="BQ33" s="5" t="s">
        <v>36</v>
      </c>
      <c r="BR33" s="5" t="s">
        <v>36</v>
      </c>
    </row>
    <row r="34" spans="1:70">
      <c r="A34" s="9">
        <v>103</v>
      </c>
      <c r="B34" s="5" t="s">
        <v>17</v>
      </c>
      <c r="C34" s="94">
        <f>((VLOOKUP(B34,'Input Angle Price'!$B$4:$E$22,2)*'Optimized Production Plan'!C35)+(VLOOKUP(B34,'Input Angle Price'!$B$4:$E$22,3)*'Optimized Production Plan'!D35)+(VLOOKUP(B34,'Input Angle Price'!$B$4:$E$22,4)*'Optimized Production Plan'!E35))*(104.5/100)</f>
        <v>3724.8164145719988</v>
      </c>
      <c r="D34" s="94">
        <f>SUMPRODUCT('Conversion Cost'!$B$3:$D$3,'Optimized Production Plan'!C35:E35)</f>
        <v>523.97628479999992</v>
      </c>
      <c r="E34" s="94">
        <f>(4.1/100)*('Conversion Cost'!$B$8)*SUM('Optimized Production Plan'!C35:E35)</f>
        <v>454.38815747519988</v>
      </c>
      <c r="F34" s="94">
        <f>SUMPRODUCT('Conversion Cost'!$B$4:$D$4,'Optimized Production Plan'!C35:E35)</f>
        <v>36.57042719999999</v>
      </c>
      <c r="G34" s="94">
        <f>(VLOOKUP(A34,'Outbound Logistic Price'!$A$3:$D$41,2)*'Optimized Production Plan'!C35)+(VLOOKUP(A34,'Outbound Logistic Price'!$A$3:$D$41,3)*'Optimized Production Plan'!D35)+(VLOOKUP(A34,'Outbound Logistic Price'!$A$3:$D$41,4)*'Optimized Production Plan'!E35)</f>
        <v>153.77564879999997</v>
      </c>
      <c r="H34" s="94">
        <f>IF(VLOOKUP(A34,CSTVAT!$A$2:$D$40,2)="NA",0,IF(VLOOKUP(A34,CSTVAT!$A$2:$D$40,2)="CST",0.02*((VLOOKUP(B34,'Input Angle Price'!$B$4:$E$22,2)*'Optimized Production Plan'!C35*(1.045))+ ('Conversion Cost'!$B$3*'Optimized Production Plan'!C35)+ ((4.1/100)*('Conversion Cost'!$B$8)*'Optimized Production Plan'!C35)+ ('Optimized Production Plan'!C35*'Conversion Cost'!$B$4)),IF(VLOOKUP(A34,CSTVAT!$A$2:$D$40,2)="VAT",0.05*((VLOOKUP(B34,'Input Angle Price'!$B$4:$E$22,2)*'Optimized Production Plan'!C35*(1.045))+ ('Conversion Cost'!$B$3*'Optimized Production Plan'!C35)+ ((4.1/100)*('Conversion Cost'!$B$8)*'Optimized Production Plan'!C35)+ ('Optimized Production Plan'!C35*'Conversion Cost'!$B$4)),0)))+ IF(VLOOKUP(A34,CSTVAT!$A$2:$D$40,3)="NA",0,IF(VLOOKUP(A34,CSTVAT!$A$2:$D$40,3)="CST",0.02*((VLOOKUP(B34,'Input Angle Price'!$B$4:$E$22,3)*'Optimized Production Plan'!D35*(1.045))+ ('Conversion Cost'!$C$3*'Optimized Production Plan'!D35)+ ((4.1/100)*('Conversion Cost'!$B$8)*'Optimized Production Plan'!D35)+ ('Optimized Production Plan'!D35*'Conversion Cost'!$C$4)),IF(VLOOKUP(A34,CSTVAT!$A$2:$D$40,3)="VAT",0.05*((VLOOKUP(B34,'Input Angle Price'!$B$4:$E$22,3)*'Optimized Production Plan'!D35*(1.045))+ ('Conversion Cost'!$C$3*'Optimized Production Plan'!D35)+ ((4.1/100)*('Conversion Cost'!$B$8)*'Optimized Production Plan'!D35)+ ('Optimized Production Plan'!D35*'Conversion Cost'!$C$4)),0)))+ IF(VLOOKUP(A34,CSTVAT!$A$2:$D$40,4)="NA",0,IF(VLOOKUP(A34,CSTVAT!$A$2:$D$40,4)="CST",0.02*((VLOOKUP(B34,'Input Angle Price'!$B$4:$E$22,4)*'Optimized Production Plan'!E35*(1.045))+ ('Conversion Cost'!$D$3*'Optimized Production Plan'!E35)+ ((4.1/100)*('Conversion Cost'!$B$8)*'Optimized Production Plan'!E35)+ ('Optimized Production Plan'!E35*'Conversion Cost'!$D$4)),IF(VLOOKUP(A34,CSTVAT!$A$2:$D$40,4)="VAT",0.05*((VLOOKUP(B34,'Input Angle Price'!$B$4:$E$22,4)*'Optimized Production Plan'!E35*(1.045))+ ('Conversion Cost'!$D$3*'Optimized Production Plan'!E35)+ ((4.1/100)*('Conversion Cost'!$B$8)*'Optimized Production Plan'!E35)+ ('Optimized Production Plan'!E35*'Conversion Cost'!$D$4)),0)))</f>
        <v>0</v>
      </c>
      <c r="I34" s="95">
        <f t="shared" si="0"/>
        <v>80.199396485999983</v>
      </c>
      <c r="N34" s="9">
        <v>103</v>
      </c>
      <c r="O34" s="5" t="s">
        <v>17</v>
      </c>
      <c r="P34" s="94">
        <f>((VLOOKUP(O34,'Input Angle Price'!$B$4:$E$22,2)*'Optimized Production Plan'!M35)+(VLOOKUP(O34,'Input Angle Price'!$B$4:$E$22,3)*'Optimized Production Plan'!N35)+(VLOOKUP(O34,'Input Angle Price'!$B$4:$E$22,4)*'Optimized Production Plan'!O35))*(104.5/100)</f>
        <v>3538.4346328319989</v>
      </c>
      <c r="Q34" s="94">
        <f>SUMPRODUCT('Conversion Cost'!$B$3:$D$3,'Optimized Production Plan'!M35:O35)</f>
        <v>535.27714631999982</v>
      </c>
      <c r="R34" s="94">
        <f>(4.1/100)*('Conversion Cost'!$B$8)*SUM('Optimized Production Plan'!M35:O35)</f>
        <v>454.38815747519988</v>
      </c>
      <c r="S34" s="94">
        <f>SUMPRODUCT('Conversion Cost'!$B$4:$D$4,'Optimized Production Plan'!M35:O35)</f>
        <v>36.57042719999999</v>
      </c>
      <c r="T34" s="94">
        <f>(VLOOKUP(N34,'Outbound Logistic Price'!$A$3:$D$41,2)*'Optimized Production Plan'!M35)+(VLOOKUP(N34,'Outbound Logistic Price'!$A$3:$D$41,3)*'Optimized Production Plan'!N35)+(VLOOKUP(N34,'Outbound Logistic Price'!$A$3:$D$41,4)*'Optimized Production Plan'!O35)</f>
        <v>180.15431759999996</v>
      </c>
      <c r="U34" s="94">
        <f>IF(VLOOKUP(N34,CSTVAT!$A$2:$D$40,2)="NA",0,IF(VLOOKUP(N34,CSTVAT!$A$2:$D$40,2)="CST",0.02*((VLOOKUP(O34,'Input Angle Price'!$B$4:$E$22,2)*'Optimized Production Plan'!M35*(1.045))+ ('Conversion Cost'!$B$3*'Optimized Production Plan'!M35)+ ((4.1/100)*('Conversion Cost'!$B$8)*'Optimized Production Plan'!M35)+ ('Optimized Production Plan'!M35*'Conversion Cost'!$B$4)),IF(VLOOKUP(N34,CSTVAT!$A$2:$D$40,2)="VAT",0.05*((VLOOKUP(O34,'Input Angle Price'!$B$4:$E$22,2)*'Optimized Production Plan'!M35*(1.045))+ ('Conversion Cost'!$B$3*'Optimized Production Plan'!M35)+ ((4.1/100)*('Conversion Cost'!$B$8)*'Optimized Production Plan'!M35)+ ('Optimized Production Plan'!M35*'Conversion Cost'!$B$4)),0)))+ IF(VLOOKUP(N34,CSTVAT!$A$2:$D$40,3)="NA",0,IF(VLOOKUP(N34,CSTVAT!$A$2:$D$40,3)="CST",0.02*((VLOOKUP(O34,'Input Angle Price'!$B$4:$E$22,3)*'Optimized Production Plan'!N35*(1.045))+ ('Conversion Cost'!$C$3*'Optimized Production Plan'!N35)+ ((4.1/100)*('Conversion Cost'!$B$8)*'Optimized Production Plan'!N35)+ ('Optimized Production Plan'!N35*'Conversion Cost'!$C$4)),IF(VLOOKUP(N34,CSTVAT!$A$2:$D$40,3)="VAT",0.05*((VLOOKUP(O34,'Input Angle Price'!$B$4:$E$22,3)*'Optimized Production Plan'!N35*(1.045))+ ('Conversion Cost'!$C$3*'Optimized Production Plan'!N35)+ ((4.1/100)*('Conversion Cost'!$B$8)*'Optimized Production Plan'!N35)+ ('Optimized Production Plan'!N35*'Conversion Cost'!$C$4)),0)))+ IF(VLOOKUP(N34,CSTVAT!$A$2:$D$40,4)="NA",0,IF(VLOOKUP(N34,CSTVAT!$A$2:$D$40,4)="CST",0.02*((VLOOKUP(O34,'Input Angle Price'!$B$4:$E$22,4)*'Optimized Production Plan'!O35*(1.045))+ ('Conversion Cost'!$D$3*'Optimized Production Plan'!O35)+ ((4.1/100)*('Conversion Cost'!$B$8)*'Optimized Production Plan'!O35)+ ('Optimized Production Plan'!O35*'Conversion Cost'!$D$4)),IF(VLOOKUP(N34,CSTVAT!$A$2:$D$40,4)="VAT",0.05*((VLOOKUP(O34,'Input Angle Price'!$B$4:$E$22,4)*'Optimized Production Plan'!O35*(1.045))+ ('Conversion Cost'!$D$3*'Optimized Production Plan'!O35)+ ((4.1/100)*('Conversion Cost'!$B$8)*'Optimized Production Plan'!O35)+ ('Optimized Production Plan'!O35*'Conversion Cost'!$D$4)),0)))</f>
        <v>0</v>
      </c>
      <c r="V34" s="95">
        <f t="shared" si="1"/>
        <v>76.18639161599998</v>
      </c>
      <c r="X34" s="101">
        <f>IF('Optimized Production Plan'!M35&gt;0,1,0)+IF('Optimized Production Plan'!N35&gt;0,1,0)+IF('Optimized Production Plan'!O35&gt;0,1,0)</f>
        <v>1</v>
      </c>
      <c r="Z34" s="11">
        <v>132</v>
      </c>
      <c r="AA34" s="124">
        <f>IF(SUM('Optimized Production Plan'!M411:M418)&gt;0,1,0)+IF(SUM('Optimized Production Plan'!N411:N418)&gt;0,1,0)+IF(SUM('Optimized Production Plan'!O411:O418)&gt;0,1,0)</f>
        <v>1</v>
      </c>
      <c r="AH34" s="11"/>
      <c r="AI34" s="5" t="s">
        <v>15</v>
      </c>
      <c r="AJ34" s="6">
        <v>64.60527399999998</v>
      </c>
      <c r="AK34" s="6">
        <v>0</v>
      </c>
      <c r="AL34" s="113">
        <v>0</v>
      </c>
      <c r="AM34" s="11">
        <v>64.60527399999998</v>
      </c>
      <c r="AN34" s="68">
        <f t="shared" si="2"/>
        <v>64.60527399999998</v>
      </c>
      <c r="BI34" s="9">
        <v>132</v>
      </c>
      <c r="BJ34" s="28">
        <v>6.01</v>
      </c>
      <c r="BK34" s="28">
        <v>9.39</v>
      </c>
      <c r="BL34" s="68">
        <v>5.13</v>
      </c>
      <c r="BO34" s="3">
        <v>132</v>
      </c>
      <c r="BP34" s="5" t="s">
        <v>36</v>
      </c>
      <c r="BQ34" s="5" t="s">
        <v>36</v>
      </c>
      <c r="BR34" s="5" t="s">
        <v>36</v>
      </c>
    </row>
    <row r="35" spans="1:70">
      <c r="A35" s="9">
        <v>103</v>
      </c>
      <c r="B35" s="5" t="s">
        <v>2</v>
      </c>
      <c r="C35" s="94">
        <f>((VLOOKUP(B35,'Input Angle Price'!$B$4:$E$22,2)*'Optimized Production Plan'!C36)+(VLOOKUP(B35,'Input Angle Price'!$B$4:$E$22,3)*'Optimized Production Plan'!D36)+(VLOOKUP(B35,'Input Angle Price'!$B$4:$E$22,4)*'Optimized Production Plan'!E36))*(104.5/100)</f>
        <v>368.36886028799995</v>
      </c>
      <c r="D35" s="94">
        <f>SUMPRODUCT('Conversion Cost'!$B$3:$D$3,'Optimized Production Plan'!C36:E36)</f>
        <v>57.9552896</v>
      </c>
      <c r="E35" s="94">
        <f>(4.1/100)*('Conversion Cost'!$B$8)*SUM('Optimized Production Plan'!C36:E36)</f>
        <v>50.258376230399996</v>
      </c>
      <c r="F35" s="94">
        <f>SUMPRODUCT('Conversion Cost'!$B$4:$D$4,'Optimized Production Plan'!C36:E36)</f>
        <v>4.0449343999999998</v>
      </c>
      <c r="G35" s="94">
        <f>(VLOOKUP(A35,'Outbound Logistic Price'!$A$3:$D$41,2)*'Optimized Production Plan'!C36)+(VLOOKUP(A35,'Outbound Logistic Price'!$A$3:$D$41,3)*'Optimized Production Plan'!D36)+(VLOOKUP(A35,'Outbound Logistic Price'!$A$3:$D$41,4)*'Optimized Production Plan'!E36)</f>
        <v>17.008617599999997</v>
      </c>
      <c r="H35" s="94">
        <f>IF(VLOOKUP(A35,CSTVAT!$A$2:$D$40,2)="NA",0,IF(VLOOKUP(A35,CSTVAT!$A$2:$D$40,2)="CST",0.02*((VLOOKUP(B35,'Input Angle Price'!$B$4:$E$22,2)*'Optimized Production Plan'!C36*(1.045))+ ('Conversion Cost'!$B$3*'Optimized Production Plan'!C36)+ ((4.1/100)*('Conversion Cost'!$B$8)*'Optimized Production Plan'!C36)+ ('Optimized Production Plan'!C36*'Conversion Cost'!$B$4)),IF(VLOOKUP(A35,CSTVAT!$A$2:$D$40,2)="VAT",0.05*((VLOOKUP(B35,'Input Angle Price'!$B$4:$E$22,2)*'Optimized Production Plan'!C36*(1.045))+ ('Conversion Cost'!$B$3*'Optimized Production Plan'!C36)+ ((4.1/100)*('Conversion Cost'!$B$8)*'Optimized Production Plan'!C36)+ ('Optimized Production Plan'!C36*'Conversion Cost'!$B$4)),0)))+ IF(VLOOKUP(A35,CSTVAT!$A$2:$D$40,3)="NA",0,IF(VLOOKUP(A35,CSTVAT!$A$2:$D$40,3)="CST",0.02*((VLOOKUP(B35,'Input Angle Price'!$B$4:$E$22,3)*'Optimized Production Plan'!D36*(1.045))+ ('Conversion Cost'!$C$3*'Optimized Production Plan'!D36)+ ((4.1/100)*('Conversion Cost'!$B$8)*'Optimized Production Plan'!D36)+ ('Optimized Production Plan'!D36*'Conversion Cost'!$C$4)),IF(VLOOKUP(A35,CSTVAT!$A$2:$D$40,3)="VAT",0.05*((VLOOKUP(B35,'Input Angle Price'!$B$4:$E$22,3)*'Optimized Production Plan'!D36*(1.045))+ ('Conversion Cost'!$C$3*'Optimized Production Plan'!D36)+ ((4.1/100)*('Conversion Cost'!$B$8)*'Optimized Production Plan'!D36)+ ('Optimized Production Plan'!D36*'Conversion Cost'!$C$4)),0)))+ IF(VLOOKUP(A35,CSTVAT!$A$2:$D$40,4)="NA",0,IF(VLOOKUP(A35,CSTVAT!$A$2:$D$40,4)="CST",0.02*((VLOOKUP(B35,'Input Angle Price'!$B$4:$E$22,4)*'Optimized Production Plan'!E36*(1.045))+ ('Conversion Cost'!$D$3*'Optimized Production Plan'!E36)+ ((4.1/100)*('Conversion Cost'!$B$8)*'Optimized Production Plan'!E36)+ ('Optimized Production Plan'!E36*'Conversion Cost'!$D$4)),IF(VLOOKUP(A35,CSTVAT!$A$2:$D$40,4)="VAT",0.05*((VLOOKUP(B35,'Input Angle Price'!$B$4:$E$22,4)*'Optimized Production Plan'!E36*(1.045))+ ('Conversion Cost'!$D$3*'Optimized Production Plan'!E36)+ ((4.1/100)*('Conversion Cost'!$B$8)*'Optimized Production Plan'!E36)+ ('Optimized Production Plan'!E36*'Conversion Cost'!$D$4)),0)))</f>
        <v>0</v>
      </c>
      <c r="I35" s="95">
        <f t="shared" si="0"/>
        <v>7.9313869439999989</v>
      </c>
      <c r="N35" s="9">
        <v>103</v>
      </c>
      <c r="O35" s="5" t="s">
        <v>2</v>
      </c>
      <c r="P35" s="94">
        <f>((VLOOKUP(O35,'Input Angle Price'!$B$4:$E$22,2)*'Optimized Production Plan'!M36)+(VLOOKUP(O35,'Input Angle Price'!$B$4:$E$22,3)*'Optimized Production Plan'!N36)+(VLOOKUP(O35,'Input Angle Price'!$B$4:$E$22,4)*'Optimized Production Plan'!O36))*(104.5/100)</f>
        <v>346.47183999999993</v>
      </c>
      <c r="Q35" s="94">
        <f>SUMPRODUCT('Conversion Cost'!$B$3:$D$3,'Optimized Production Plan'!M36:O36)</f>
        <v>59.205240639999992</v>
      </c>
      <c r="R35" s="94">
        <f>(4.1/100)*('Conversion Cost'!$B$8)*SUM('Optimized Production Plan'!M36:O36)</f>
        <v>50.258376230399996</v>
      </c>
      <c r="S35" s="94">
        <f>SUMPRODUCT('Conversion Cost'!$B$4:$D$4,'Optimized Production Plan'!M36:O36)</f>
        <v>4.0449343999999998</v>
      </c>
      <c r="T35" s="94">
        <f>(VLOOKUP(N35,'Outbound Logistic Price'!$A$3:$D$41,2)*'Optimized Production Plan'!M36)+(VLOOKUP(N35,'Outbound Logistic Price'!$A$3:$D$41,3)*'Optimized Production Plan'!N36)+(VLOOKUP(N35,'Outbound Logistic Price'!$A$3:$D$41,4)*'Optimized Production Plan'!O36)</f>
        <v>19.926275199999999</v>
      </c>
      <c r="U35" s="94">
        <f>IF(VLOOKUP(N35,CSTVAT!$A$2:$D$40,2)="NA",0,IF(VLOOKUP(N35,CSTVAT!$A$2:$D$40,2)="CST",0.02*((VLOOKUP(O35,'Input Angle Price'!$B$4:$E$22,2)*'Optimized Production Plan'!M36*(1.045))+ ('Conversion Cost'!$B$3*'Optimized Production Plan'!M36)+ ((4.1/100)*('Conversion Cost'!$B$8)*'Optimized Production Plan'!M36)+ ('Optimized Production Plan'!M36*'Conversion Cost'!$B$4)),IF(VLOOKUP(N35,CSTVAT!$A$2:$D$40,2)="VAT",0.05*((VLOOKUP(O35,'Input Angle Price'!$B$4:$E$22,2)*'Optimized Production Plan'!M36*(1.045))+ ('Conversion Cost'!$B$3*'Optimized Production Plan'!M36)+ ((4.1/100)*('Conversion Cost'!$B$8)*'Optimized Production Plan'!M36)+ ('Optimized Production Plan'!M36*'Conversion Cost'!$B$4)),0)))+ IF(VLOOKUP(N35,CSTVAT!$A$2:$D$40,3)="NA",0,IF(VLOOKUP(N35,CSTVAT!$A$2:$D$40,3)="CST",0.02*((VLOOKUP(O35,'Input Angle Price'!$B$4:$E$22,3)*'Optimized Production Plan'!N36*(1.045))+ ('Conversion Cost'!$C$3*'Optimized Production Plan'!N36)+ ((4.1/100)*('Conversion Cost'!$B$8)*'Optimized Production Plan'!N36)+ ('Optimized Production Plan'!N36*'Conversion Cost'!$C$4)),IF(VLOOKUP(N35,CSTVAT!$A$2:$D$40,3)="VAT",0.05*((VLOOKUP(O35,'Input Angle Price'!$B$4:$E$22,3)*'Optimized Production Plan'!N36*(1.045))+ ('Conversion Cost'!$C$3*'Optimized Production Plan'!N36)+ ((4.1/100)*('Conversion Cost'!$B$8)*'Optimized Production Plan'!N36)+ ('Optimized Production Plan'!N36*'Conversion Cost'!$C$4)),0)))+ IF(VLOOKUP(N35,CSTVAT!$A$2:$D$40,4)="NA",0,IF(VLOOKUP(N35,CSTVAT!$A$2:$D$40,4)="CST",0.02*((VLOOKUP(O35,'Input Angle Price'!$B$4:$E$22,4)*'Optimized Production Plan'!O36*(1.045))+ ('Conversion Cost'!$D$3*'Optimized Production Plan'!O36)+ ((4.1/100)*('Conversion Cost'!$B$8)*'Optimized Production Plan'!O36)+ ('Optimized Production Plan'!O36*'Conversion Cost'!$D$4)),IF(VLOOKUP(N35,CSTVAT!$A$2:$D$40,4)="VAT",0.05*((VLOOKUP(O35,'Input Angle Price'!$B$4:$E$22,4)*'Optimized Production Plan'!O36*(1.045))+ ('Conversion Cost'!$D$3*'Optimized Production Plan'!O36)+ ((4.1/100)*('Conversion Cost'!$B$8)*'Optimized Production Plan'!O36)+ ('Optimized Production Plan'!O36*'Conversion Cost'!$D$4)),0)))</f>
        <v>0</v>
      </c>
      <c r="V35" s="95">
        <f t="shared" si="1"/>
        <v>7.4599199999999986</v>
      </c>
      <c r="X35" s="101">
        <f>IF('Optimized Production Plan'!M36&gt;0,1,0)+IF('Optimized Production Plan'!N36&gt;0,1,0)+IF('Optimized Production Plan'!O36&gt;0,1,0)</f>
        <v>1</v>
      </c>
      <c r="Z35" s="11">
        <v>133</v>
      </c>
      <c r="AA35" s="124">
        <f>IF(SUM('Optimized Production Plan'!M419:M430)&gt;0,1,0)+IF(SUM('Optimized Production Plan'!N419:N430)&gt;0,1,0)+IF(SUM('Optimized Production Plan'!O419:O430)&gt;0,1,0)</f>
        <v>1</v>
      </c>
      <c r="AH35" s="11"/>
      <c r="AI35" s="5" t="s">
        <v>17</v>
      </c>
      <c r="AJ35" s="6">
        <v>29.975759999999994</v>
      </c>
      <c r="AK35" s="6">
        <v>0</v>
      </c>
      <c r="AL35" s="113">
        <v>0</v>
      </c>
      <c r="AM35" s="11">
        <v>29.975759999999994</v>
      </c>
      <c r="AN35" s="68">
        <f t="shared" si="2"/>
        <v>29.975759999999994</v>
      </c>
      <c r="BI35" s="9">
        <v>133</v>
      </c>
      <c r="BJ35" s="28">
        <v>6.01</v>
      </c>
      <c r="BK35" s="28">
        <v>9.39</v>
      </c>
      <c r="BL35" s="68">
        <v>5.13</v>
      </c>
      <c r="BO35" s="3">
        <v>133</v>
      </c>
      <c r="BP35" s="5" t="s">
        <v>36</v>
      </c>
      <c r="BQ35" s="5" t="s">
        <v>36</v>
      </c>
      <c r="BR35" s="5" t="s">
        <v>36</v>
      </c>
    </row>
    <row r="36" spans="1:70">
      <c r="A36" s="9">
        <v>103</v>
      </c>
      <c r="B36" s="5" t="s">
        <v>4</v>
      </c>
      <c r="C36" s="94">
        <f>((VLOOKUP(B36,'Input Angle Price'!$B$4:$E$22,2)*'Optimized Production Plan'!C37)+(VLOOKUP(B36,'Input Angle Price'!$B$4:$E$22,3)*'Optimized Production Plan'!D37)+(VLOOKUP(B36,'Input Angle Price'!$B$4:$E$22,4)*'Optimized Production Plan'!E37))*(104.5/100)</f>
        <v>5300.8848072179999</v>
      </c>
      <c r="D36" s="94">
        <f>SUMPRODUCT('Conversion Cost'!$B$3:$D$3,'Optimized Production Plan'!C37:E37)</f>
        <v>833.98557060000007</v>
      </c>
      <c r="E36" s="94">
        <f>(4.1/100)*('Conversion Cost'!$B$8)*SUM('Optimized Production Plan'!C37:E37)</f>
        <v>723.22579814940002</v>
      </c>
      <c r="F36" s="94">
        <f>SUMPRODUCT('Conversion Cost'!$B$4:$D$4,'Optimized Production Plan'!C37:E37)</f>
        <v>58.207230900000006</v>
      </c>
      <c r="G36" s="94">
        <f>(VLOOKUP(A36,'Outbound Logistic Price'!$A$3:$D$41,2)*'Optimized Production Plan'!C37)+(VLOOKUP(A36,'Outbound Logistic Price'!$A$3:$D$41,3)*'Optimized Production Plan'!D37)+(VLOOKUP(A36,'Outbound Logistic Price'!$A$3:$D$41,4)*'Optimized Production Plan'!E37)</f>
        <v>244.75663485000004</v>
      </c>
      <c r="H36" s="94">
        <f>IF(VLOOKUP(A36,CSTVAT!$A$2:$D$40,2)="NA",0,IF(VLOOKUP(A36,CSTVAT!$A$2:$D$40,2)="CST",0.02*((VLOOKUP(B36,'Input Angle Price'!$B$4:$E$22,2)*'Optimized Production Plan'!C37*(1.045))+ ('Conversion Cost'!$B$3*'Optimized Production Plan'!C37)+ ((4.1/100)*('Conversion Cost'!$B$8)*'Optimized Production Plan'!C37)+ ('Optimized Production Plan'!C37*'Conversion Cost'!$B$4)),IF(VLOOKUP(A36,CSTVAT!$A$2:$D$40,2)="VAT",0.05*((VLOOKUP(B36,'Input Angle Price'!$B$4:$E$22,2)*'Optimized Production Plan'!C37*(1.045))+ ('Conversion Cost'!$B$3*'Optimized Production Plan'!C37)+ ((4.1/100)*('Conversion Cost'!$B$8)*'Optimized Production Plan'!C37)+ ('Optimized Production Plan'!C37*'Conversion Cost'!$B$4)),0)))+ IF(VLOOKUP(A36,CSTVAT!$A$2:$D$40,3)="NA",0,IF(VLOOKUP(A36,CSTVAT!$A$2:$D$40,3)="CST",0.02*((VLOOKUP(B36,'Input Angle Price'!$B$4:$E$22,3)*'Optimized Production Plan'!D37*(1.045))+ ('Conversion Cost'!$C$3*'Optimized Production Plan'!D37)+ ((4.1/100)*('Conversion Cost'!$B$8)*'Optimized Production Plan'!D37)+ ('Optimized Production Plan'!D37*'Conversion Cost'!$C$4)),IF(VLOOKUP(A36,CSTVAT!$A$2:$D$40,3)="VAT",0.05*((VLOOKUP(B36,'Input Angle Price'!$B$4:$E$22,3)*'Optimized Production Plan'!D37*(1.045))+ ('Conversion Cost'!$C$3*'Optimized Production Plan'!D37)+ ((4.1/100)*('Conversion Cost'!$B$8)*'Optimized Production Plan'!D37)+ ('Optimized Production Plan'!D37*'Conversion Cost'!$C$4)),0)))+ IF(VLOOKUP(A36,CSTVAT!$A$2:$D$40,4)="NA",0,IF(VLOOKUP(A36,CSTVAT!$A$2:$D$40,4)="CST",0.02*((VLOOKUP(B36,'Input Angle Price'!$B$4:$E$22,4)*'Optimized Production Plan'!E37*(1.045))+ ('Conversion Cost'!$D$3*'Optimized Production Plan'!E37)+ ((4.1/100)*('Conversion Cost'!$B$8)*'Optimized Production Plan'!E37)+ ('Optimized Production Plan'!E37*'Conversion Cost'!$D$4)),IF(VLOOKUP(A36,CSTVAT!$A$2:$D$40,4)="VAT",0.05*((VLOOKUP(B36,'Input Angle Price'!$B$4:$E$22,4)*'Optimized Production Plan'!E37*(1.045))+ ('Conversion Cost'!$D$3*'Optimized Production Plan'!E37)+ ((4.1/100)*('Conversion Cost'!$B$8)*'Optimized Production Plan'!E37)+ ('Optimized Production Plan'!E37*'Conversion Cost'!$D$4)),0)))</f>
        <v>0</v>
      </c>
      <c r="I36" s="95">
        <f t="shared" si="0"/>
        <v>114.13388340900001</v>
      </c>
      <c r="N36" s="9">
        <v>103</v>
      </c>
      <c r="O36" s="5" t="s">
        <v>4</v>
      </c>
      <c r="P36" s="94">
        <f>((VLOOKUP(O36,'Input Angle Price'!$B$4:$E$22,2)*'Optimized Production Plan'!M37)+(VLOOKUP(O36,'Input Angle Price'!$B$4:$E$22,3)*'Optimized Production Plan'!N37)+(VLOOKUP(O36,'Input Angle Price'!$B$4:$E$22,4)*'Optimized Production Plan'!O37))*(104.5/100)</f>
        <v>5014.20226732425</v>
      </c>
      <c r="Q36" s="94">
        <f>SUMPRODUCT('Conversion Cost'!$B$3:$D$3,'Optimized Production Plan'!M37:O37)</f>
        <v>851.97255916500012</v>
      </c>
      <c r="R36" s="94">
        <f>(4.1/100)*('Conversion Cost'!$B$8)*SUM('Optimized Production Plan'!M37:O37)</f>
        <v>723.22579814940002</v>
      </c>
      <c r="S36" s="94">
        <f>SUMPRODUCT('Conversion Cost'!$B$4:$D$4,'Optimized Production Plan'!M37:O37)</f>
        <v>58.207230900000006</v>
      </c>
      <c r="T36" s="94">
        <f>(VLOOKUP(N36,'Outbound Logistic Price'!$A$3:$D$41,2)*'Optimized Production Plan'!M37)+(VLOOKUP(N36,'Outbound Logistic Price'!$A$3:$D$41,3)*'Optimized Production Plan'!N37)+(VLOOKUP(N36,'Outbound Logistic Price'!$A$3:$D$41,4)*'Optimized Production Plan'!O37)</f>
        <v>286.74217845000004</v>
      </c>
      <c r="U36" s="94">
        <f>IF(VLOOKUP(N36,CSTVAT!$A$2:$D$40,2)="NA",0,IF(VLOOKUP(N36,CSTVAT!$A$2:$D$40,2)="CST",0.02*((VLOOKUP(O36,'Input Angle Price'!$B$4:$E$22,2)*'Optimized Production Plan'!M37*(1.045))+ ('Conversion Cost'!$B$3*'Optimized Production Plan'!M37)+ ((4.1/100)*('Conversion Cost'!$B$8)*'Optimized Production Plan'!M37)+ ('Optimized Production Plan'!M37*'Conversion Cost'!$B$4)),IF(VLOOKUP(N36,CSTVAT!$A$2:$D$40,2)="VAT",0.05*((VLOOKUP(O36,'Input Angle Price'!$B$4:$E$22,2)*'Optimized Production Plan'!M37*(1.045))+ ('Conversion Cost'!$B$3*'Optimized Production Plan'!M37)+ ((4.1/100)*('Conversion Cost'!$B$8)*'Optimized Production Plan'!M37)+ ('Optimized Production Plan'!M37*'Conversion Cost'!$B$4)),0)))+ IF(VLOOKUP(N36,CSTVAT!$A$2:$D$40,3)="NA",0,IF(VLOOKUP(N36,CSTVAT!$A$2:$D$40,3)="CST",0.02*((VLOOKUP(O36,'Input Angle Price'!$B$4:$E$22,3)*'Optimized Production Plan'!N37*(1.045))+ ('Conversion Cost'!$C$3*'Optimized Production Plan'!N37)+ ((4.1/100)*('Conversion Cost'!$B$8)*'Optimized Production Plan'!N37)+ ('Optimized Production Plan'!N37*'Conversion Cost'!$C$4)),IF(VLOOKUP(N36,CSTVAT!$A$2:$D$40,3)="VAT",0.05*((VLOOKUP(O36,'Input Angle Price'!$B$4:$E$22,3)*'Optimized Production Plan'!N37*(1.045))+ ('Conversion Cost'!$C$3*'Optimized Production Plan'!N37)+ ((4.1/100)*('Conversion Cost'!$B$8)*'Optimized Production Plan'!N37)+ ('Optimized Production Plan'!N37*'Conversion Cost'!$C$4)),0)))+ IF(VLOOKUP(N36,CSTVAT!$A$2:$D$40,4)="NA",0,IF(VLOOKUP(N36,CSTVAT!$A$2:$D$40,4)="CST",0.02*((VLOOKUP(O36,'Input Angle Price'!$B$4:$E$22,4)*'Optimized Production Plan'!O37*(1.045))+ ('Conversion Cost'!$D$3*'Optimized Production Plan'!O37)+ ((4.1/100)*('Conversion Cost'!$B$8)*'Optimized Production Plan'!O37)+ ('Optimized Production Plan'!O37*'Conversion Cost'!$D$4)),IF(VLOOKUP(N36,CSTVAT!$A$2:$D$40,4)="VAT",0.05*((VLOOKUP(O36,'Input Angle Price'!$B$4:$E$22,4)*'Optimized Production Plan'!O37*(1.045))+ ('Conversion Cost'!$D$3*'Optimized Production Plan'!O37)+ ((4.1/100)*('Conversion Cost'!$B$8)*'Optimized Production Plan'!O37)+ ('Optimized Production Plan'!O37*'Conversion Cost'!$D$4)),0)))</f>
        <v>0</v>
      </c>
      <c r="V36" s="95">
        <f t="shared" si="1"/>
        <v>107.961292837125</v>
      </c>
      <c r="X36" s="101">
        <f>IF('Optimized Production Plan'!M37&gt;0,1,0)+IF('Optimized Production Plan'!N37&gt;0,1,0)+IF('Optimized Production Plan'!O37&gt;0,1,0)</f>
        <v>1</v>
      </c>
      <c r="Z36" s="11">
        <v>134</v>
      </c>
      <c r="AA36" s="124">
        <f>IF(SUM('Optimized Production Plan'!M431:M444)&gt;0,1,0)+IF(SUM('Optimized Production Plan'!N431:N444)&gt;0,1,0)+IF(SUM('Optimized Production Plan'!O431:O444)&gt;0,1,0)</f>
        <v>1</v>
      </c>
      <c r="AH36" s="11"/>
      <c r="AI36" s="5" t="s">
        <v>2</v>
      </c>
      <c r="AJ36" s="6">
        <v>3.3155199999999998</v>
      </c>
      <c r="AK36" s="6">
        <v>0</v>
      </c>
      <c r="AL36" s="113">
        <v>0</v>
      </c>
      <c r="AM36" s="11">
        <v>3.3155199999999998</v>
      </c>
      <c r="AN36" s="68">
        <f t="shared" si="2"/>
        <v>3.3155199999999998</v>
      </c>
      <c r="BI36" s="9">
        <v>134</v>
      </c>
      <c r="BJ36" s="28">
        <v>6.01</v>
      </c>
      <c r="BK36" s="28">
        <v>9.39</v>
      </c>
      <c r="BL36" s="68">
        <v>5.13</v>
      </c>
      <c r="BO36" s="3">
        <v>134</v>
      </c>
      <c r="BP36" s="5" t="s">
        <v>36</v>
      </c>
      <c r="BQ36" s="5" t="s">
        <v>36</v>
      </c>
      <c r="BR36" s="5" t="s">
        <v>36</v>
      </c>
    </row>
    <row r="37" spans="1:70">
      <c r="A37" s="9">
        <v>103</v>
      </c>
      <c r="B37" s="5" t="s">
        <v>6</v>
      </c>
      <c r="C37" s="94">
        <f>((VLOOKUP(B37,'Input Angle Price'!$B$4:$E$22,2)*'Optimized Production Plan'!C38)+(VLOOKUP(B37,'Input Angle Price'!$B$4:$E$22,3)*'Optimized Production Plan'!D38)+(VLOOKUP(B37,'Input Angle Price'!$B$4:$E$22,4)*'Optimized Production Plan'!E38))*(104.5/100)</f>
        <v>84.054147177000004</v>
      </c>
      <c r="D37" s="94">
        <f>SUMPRODUCT('Conversion Cost'!$B$3:$D$3,'Optimized Production Plan'!C38:E38)</f>
        <v>13.075389600000001</v>
      </c>
      <c r="E37" s="94">
        <f>(4.1/100)*('Conversion Cost'!$B$8)*SUM('Optimized Production Plan'!C38:E38)</f>
        <v>11.338876130399999</v>
      </c>
      <c r="F37" s="94">
        <f>SUMPRODUCT('Conversion Cost'!$B$4:$D$4,'Optimized Production Plan'!C38:E38)</f>
        <v>0.91258439999999996</v>
      </c>
      <c r="G37" s="94">
        <f>(VLOOKUP(A37,'Outbound Logistic Price'!$A$3:$D$41,2)*'Optimized Production Plan'!C38)+(VLOOKUP(A37,'Outbound Logistic Price'!$A$3:$D$41,3)*'Optimized Production Plan'!D38)+(VLOOKUP(A37,'Outbound Logistic Price'!$A$3:$D$41,4)*'Optimized Production Plan'!E38)</f>
        <v>3.8373425999999999</v>
      </c>
      <c r="H37" s="94">
        <f>IF(VLOOKUP(A37,CSTVAT!$A$2:$D$40,2)="NA",0,IF(VLOOKUP(A37,CSTVAT!$A$2:$D$40,2)="CST",0.02*((VLOOKUP(B37,'Input Angle Price'!$B$4:$E$22,2)*'Optimized Production Plan'!C38*(1.045))+ ('Conversion Cost'!$B$3*'Optimized Production Plan'!C38)+ ((4.1/100)*('Conversion Cost'!$B$8)*'Optimized Production Plan'!C38)+ ('Optimized Production Plan'!C38*'Conversion Cost'!$B$4)),IF(VLOOKUP(A37,CSTVAT!$A$2:$D$40,2)="VAT",0.05*((VLOOKUP(B37,'Input Angle Price'!$B$4:$E$22,2)*'Optimized Production Plan'!C38*(1.045))+ ('Conversion Cost'!$B$3*'Optimized Production Plan'!C38)+ ((4.1/100)*('Conversion Cost'!$B$8)*'Optimized Production Plan'!C38)+ ('Optimized Production Plan'!C38*'Conversion Cost'!$B$4)),0)))+ IF(VLOOKUP(A37,CSTVAT!$A$2:$D$40,3)="NA",0,IF(VLOOKUP(A37,CSTVAT!$A$2:$D$40,3)="CST",0.02*((VLOOKUP(B37,'Input Angle Price'!$B$4:$E$22,3)*'Optimized Production Plan'!D38*(1.045))+ ('Conversion Cost'!$C$3*'Optimized Production Plan'!D38)+ ((4.1/100)*('Conversion Cost'!$B$8)*'Optimized Production Plan'!D38)+ ('Optimized Production Plan'!D38*'Conversion Cost'!$C$4)),IF(VLOOKUP(A37,CSTVAT!$A$2:$D$40,3)="VAT",0.05*((VLOOKUP(B37,'Input Angle Price'!$B$4:$E$22,3)*'Optimized Production Plan'!D38*(1.045))+ ('Conversion Cost'!$C$3*'Optimized Production Plan'!D38)+ ((4.1/100)*('Conversion Cost'!$B$8)*'Optimized Production Plan'!D38)+ ('Optimized Production Plan'!D38*'Conversion Cost'!$C$4)),0)))+ IF(VLOOKUP(A37,CSTVAT!$A$2:$D$40,4)="NA",0,IF(VLOOKUP(A37,CSTVAT!$A$2:$D$40,4)="CST",0.02*((VLOOKUP(B37,'Input Angle Price'!$B$4:$E$22,4)*'Optimized Production Plan'!E38*(1.045))+ ('Conversion Cost'!$D$3*'Optimized Production Plan'!E38)+ ((4.1/100)*('Conversion Cost'!$B$8)*'Optimized Production Plan'!E38)+ ('Optimized Production Plan'!E38*'Conversion Cost'!$D$4)),IF(VLOOKUP(A37,CSTVAT!$A$2:$D$40,4)="VAT",0.05*((VLOOKUP(B37,'Input Angle Price'!$B$4:$E$22,4)*'Optimized Production Plan'!E38*(1.045))+ ('Conversion Cost'!$D$3*'Optimized Production Plan'!E38)+ ((4.1/100)*('Conversion Cost'!$B$8)*'Optimized Production Plan'!E38)+ ('Optimized Production Plan'!E38*'Conversion Cost'!$D$4)),0)))</f>
        <v>0</v>
      </c>
      <c r="I37" s="95">
        <f t="shared" si="0"/>
        <v>1.8097782885</v>
      </c>
      <c r="N37" s="9">
        <v>103</v>
      </c>
      <c r="O37" s="5" t="s">
        <v>6</v>
      </c>
      <c r="P37" s="94">
        <f>((VLOOKUP(O37,'Input Angle Price'!$B$4:$E$22,2)*'Optimized Production Plan'!M38)+(VLOOKUP(O37,'Input Angle Price'!$B$4:$E$22,3)*'Optimized Production Plan'!N38)+(VLOOKUP(O37,'Input Angle Price'!$B$4:$E$22,4)*'Optimized Production Plan'!O38))*(104.5/100)</f>
        <v>80.067574586999996</v>
      </c>
      <c r="Q37" s="94">
        <f>SUMPRODUCT('Conversion Cost'!$B$3:$D$3,'Optimized Production Plan'!M38:O38)</f>
        <v>13.357393139999999</v>
      </c>
      <c r="R37" s="94">
        <f>(4.1/100)*('Conversion Cost'!$B$8)*SUM('Optimized Production Plan'!M38:O38)</f>
        <v>11.338876130399999</v>
      </c>
      <c r="S37" s="94">
        <f>SUMPRODUCT('Conversion Cost'!$B$4:$D$4,'Optimized Production Plan'!M38:O38)</f>
        <v>0.91258439999999996</v>
      </c>
      <c r="T37" s="94">
        <f>(VLOOKUP(N37,'Outbound Logistic Price'!$A$3:$D$41,2)*'Optimized Production Plan'!M38)+(VLOOKUP(N37,'Outbound Logistic Price'!$A$3:$D$41,3)*'Optimized Production Plan'!N38)+(VLOOKUP(N37,'Outbound Logistic Price'!$A$3:$D$41,4)*'Optimized Production Plan'!O38)</f>
        <v>4.4956002000000002</v>
      </c>
      <c r="U37" s="94">
        <f>IF(VLOOKUP(N37,CSTVAT!$A$2:$D$40,2)="NA",0,IF(VLOOKUP(N37,CSTVAT!$A$2:$D$40,2)="CST",0.02*((VLOOKUP(O37,'Input Angle Price'!$B$4:$E$22,2)*'Optimized Production Plan'!M38*(1.045))+ ('Conversion Cost'!$B$3*'Optimized Production Plan'!M38)+ ((4.1/100)*('Conversion Cost'!$B$8)*'Optimized Production Plan'!M38)+ ('Optimized Production Plan'!M38*'Conversion Cost'!$B$4)),IF(VLOOKUP(N37,CSTVAT!$A$2:$D$40,2)="VAT",0.05*((VLOOKUP(O37,'Input Angle Price'!$B$4:$E$22,2)*'Optimized Production Plan'!M38*(1.045))+ ('Conversion Cost'!$B$3*'Optimized Production Plan'!M38)+ ((4.1/100)*('Conversion Cost'!$B$8)*'Optimized Production Plan'!M38)+ ('Optimized Production Plan'!M38*'Conversion Cost'!$B$4)),0)))+ IF(VLOOKUP(N37,CSTVAT!$A$2:$D$40,3)="NA",0,IF(VLOOKUP(N37,CSTVAT!$A$2:$D$40,3)="CST",0.02*((VLOOKUP(O37,'Input Angle Price'!$B$4:$E$22,3)*'Optimized Production Plan'!N38*(1.045))+ ('Conversion Cost'!$C$3*'Optimized Production Plan'!N38)+ ((4.1/100)*('Conversion Cost'!$B$8)*'Optimized Production Plan'!N38)+ ('Optimized Production Plan'!N38*'Conversion Cost'!$C$4)),IF(VLOOKUP(N37,CSTVAT!$A$2:$D$40,3)="VAT",0.05*((VLOOKUP(O37,'Input Angle Price'!$B$4:$E$22,3)*'Optimized Production Plan'!N38*(1.045))+ ('Conversion Cost'!$C$3*'Optimized Production Plan'!N38)+ ((4.1/100)*('Conversion Cost'!$B$8)*'Optimized Production Plan'!N38)+ ('Optimized Production Plan'!N38*'Conversion Cost'!$C$4)),0)))+ IF(VLOOKUP(N37,CSTVAT!$A$2:$D$40,4)="NA",0,IF(VLOOKUP(N37,CSTVAT!$A$2:$D$40,4)="CST",0.02*((VLOOKUP(O37,'Input Angle Price'!$B$4:$E$22,4)*'Optimized Production Plan'!O38*(1.045))+ ('Conversion Cost'!$D$3*'Optimized Production Plan'!O38)+ ((4.1/100)*('Conversion Cost'!$B$8)*'Optimized Production Plan'!O38)+ ('Optimized Production Plan'!O38*'Conversion Cost'!$D$4)),IF(VLOOKUP(N37,CSTVAT!$A$2:$D$40,4)="VAT",0.05*((VLOOKUP(O37,'Input Angle Price'!$B$4:$E$22,4)*'Optimized Production Plan'!O38*(1.045))+ ('Conversion Cost'!$D$3*'Optimized Production Plan'!O38)+ ((4.1/100)*('Conversion Cost'!$B$8)*'Optimized Production Plan'!O38)+ ('Optimized Production Plan'!O38*'Conversion Cost'!$D$4)),0)))</f>
        <v>0</v>
      </c>
      <c r="V37" s="95">
        <f t="shared" si="1"/>
        <v>1.7239429934999999</v>
      </c>
      <c r="X37" s="101">
        <f>IF('Optimized Production Plan'!M38&gt;0,1,0)+IF('Optimized Production Plan'!N38&gt;0,1,0)+IF('Optimized Production Plan'!O38&gt;0,1,0)</f>
        <v>1</v>
      </c>
      <c r="Z37" s="11">
        <v>135</v>
      </c>
      <c r="AA37" s="124">
        <f>IF(SUM('Optimized Production Plan'!M445:M458)&gt;0,1,0)+IF(SUM('Optimized Production Plan'!N445:N458)&gt;0,1,0)+IF(SUM('Optimized Production Plan'!O445:O458)&gt;0,1,0)</f>
        <v>1</v>
      </c>
      <c r="AH37" s="11"/>
      <c r="AI37" s="5" t="s">
        <v>4</v>
      </c>
      <c r="AJ37" s="6">
        <v>47.710845000000006</v>
      </c>
      <c r="AK37" s="6">
        <v>0</v>
      </c>
      <c r="AL37" s="113">
        <v>0</v>
      </c>
      <c r="AM37" s="11">
        <v>47.710845000000006</v>
      </c>
      <c r="AN37" s="68">
        <f t="shared" si="2"/>
        <v>47.710845000000006</v>
      </c>
      <c r="BI37" s="9">
        <v>135</v>
      </c>
      <c r="BJ37" s="28">
        <v>6.01</v>
      </c>
      <c r="BK37" s="28">
        <v>9.39</v>
      </c>
      <c r="BL37" s="68">
        <v>5.13</v>
      </c>
      <c r="BO37" s="3">
        <v>135</v>
      </c>
      <c r="BP37" s="5" t="s">
        <v>36</v>
      </c>
      <c r="BQ37" s="5" t="s">
        <v>36</v>
      </c>
      <c r="BR37" s="5" t="s">
        <v>36</v>
      </c>
    </row>
    <row r="38" spans="1:70">
      <c r="A38" s="9">
        <v>103</v>
      </c>
      <c r="B38" s="5" t="s">
        <v>8</v>
      </c>
      <c r="C38" s="94">
        <f>((VLOOKUP(B38,'Input Angle Price'!$B$4:$E$22,2)*'Optimized Production Plan'!C39)+(VLOOKUP(B38,'Input Angle Price'!$B$4:$E$22,3)*'Optimized Production Plan'!D39)+(VLOOKUP(B38,'Input Angle Price'!$B$4:$E$22,4)*'Optimized Production Plan'!E39))*(104.5/100)</f>
        <v>793.07125108749995</v>
      </c>
      <c r="D38" s="94">
        <f>SUMPRODUCT('Conversion Cost'!$B$3:$D$3,'Optimized Production Plan'!C39:E39)</f>
        <v>123.36947000000001</v>
      </c>
      <c r="E38" s="94">
        <f>(4.1/100)*('Conversion Cost'!$B$8)*SUM('Optimized Production Plan'!C39:E39)</f>
        <v>106.98504453</v>
      </c>
      <c r="F38" s="94">
        <f>SUMPRODUCT('Conversion Cost'!$B$4:$D$4,'Optimized Production Plan'!C39:E39)</f>
        <v>8.610455</v>
      </c>
      <c r="G38" s="94">
        <f>(VLOOKUP(A38,'Outbound Logistic Price'!$A$3:$D$41,2)*'Optimized Production Plan'!C39)+(VLOOKUP(A38,'Outbound Logistic Price'!$A$3:$D$41,3)*'Optimized Production Plan'!D39)+(VLOOKUP(A38,'Outbound Logistic Price'!$A$3:$D$41,4)*'Optimized Production Plan'!E39)</f>
        <v>36.2062575</v>
      </c>
      <c r="H38" s="94">
        <f>IF(VLOOKUP(A38,CSTVAT!$A$2:$D$40,2)="NA",0,IF(VLOOKUP(A38,CSTVAT!$A$2:$D$40,2)="CST",0.02*((VLOOKUP(B38,'Input Angle Price'!$B$4:$E$22,2)*'Optimized Production Plan'!C39*(1.045))+ ('Conversion Cost'!$B$3*'Optimized Production Plan'!C39)+ ((4.1/100)*('Conversion Cost'!$B$8)*'Optimized Production Plan'!C39)+ ('Optimized Production Plan'!C39*'Conversion Cost'!$B$4)),IF(VLOOKUP(A38,CSTVAT!$A$2:$D$40,2)="VAT",0.05*((VLOOKUP(B38,'Input Angle Price'!$B$4:$E$22,2)*'Optimized Production Plan'!C39*(1.045))+ ('Conversion Cost'!$B$3*'Optimized Production Plan'!C39)+ ((4.1/100)*('Conversion Cost'!$B$8)*'Optimized Production Plan'!C39)+ ('Optimized Production Plan'!C39*'Conversion Cost'!$B$4)),0)))+ IF(VLOOKUP(A38,CSTVAT!$A$2:$D$40,3)="NA",0,IF(VLOOKUP(A38,CSTVAT!$A$2:$D$40,3)="CST",0.02*((VLOOKUP(B38,'Input Angle Price'!$B$4:$E$22,3)*'Optimized Production Plan'!D39*(1.045))+ ('Conversion Cost'!$C$3*'Optimized Production Plan'!D39)+ ((4.1/100)*('Conversion Cost'!$B$8)*'Optimized Production Plan'!D39)+ ('Optimized Production Plan'!D39*'Conversion Cost'!$C$4)),IF(VLOOKUP(A38,CSTVAT!$A$2:$D$40,3)="VAT",0.05*((VLOOKUP(B38,'Input Angle Price'!$B$4:$E$22,3)*'Optimized Production Plan'!D39*(1.045))+ ('Conversion Cost'!$C$3*'Optimized Production Plan'!D39)+ ((4.1/100)*('Conversion Cost'!$B$8)*'Optimized Production Plan'!D39)+ ('Optimized Production Plan'!D39*'Conversion Cost'!$C$4)),0)))+ IF(VLOOKUP(A38,CSTVAT!$A$2:$D$40,4)="NA",0,IF(VLOOKUP(A38,CSTVAT!$A$2:$D$40,4)="CST",0.02*((VLOOKUP(B38,'Input Angle Price'!$B$4:$E$22,4)*'Optimized Production Plan'!E39*(1.045))+ ('Conversion Cost'!$D$3*'Optimized Production Plan'!E39)+ ((4.1/100)*('Conversion Cost'!$B$8)*'Optimized Production Plan'!E39)+ ('Optimized Production Plan'!E39*'Conversion Cost'!$D$4)),IF(VLOOKUP(A38,CSTVAT!$A$2:$D$40,4)="VAT",0.05*((VLOOKUP(B38,'Input Angle Price'!$B$4:$E$22,4)*'Optimized Production Plan'!E39*(1.045))+ ('Conversion Cost'!$D$3*'Optimized Production Plan'!E39)+ ((4.1/100)*('Conversion Cost'!$B$8)*'Optimized Production Plan'!E39)+ ('Optimized Production Plan'!E39*'Conversion Cost'!$D$4)),0)))</f>
        <v>0</v>
      </c>
      <c r="I38" s="95">
        <f t="shared" si="0"/>
        <v>17.075696793750001</v>
      </c>
      <c r="N38" s="9">
        <v>103</v>
      </c>
      <c r="O38" s="5" t="s">
        <v>8</v>
      </c>
      <c r="P38" s="94">
        <f>((VLOOKUP(O38,'Input Angle Price'!$B$4:$E$22,2)*'Optimized Production Plan'!M39)+(VLOOKUP(O38,'Input Angle Price'!$B$4:$E$22,3)*'Optimized Production Plan'!N39)+(VLOOKUP(O38,'Input Angle Price'!$B$4:$E$22,4)*'Optimized Production Plan'!O39))*(104.5/100)</f>
        <v>762.83232121250012</v>
      </c>
      <c r="Q38" s="94">
        <f>SUMPRODUCT('Conversion Cost'!$B$3:$D$3,'Optimized Production Plan'!M39:O39)</f>
        <v>126.03024175</v>
      </c>
      <c r="R38" s="94">
        <f>(4.1/100)*('Conversion Cost'!$B$8)*SUM('Optimized Production Plan'!M39:O39)</f>
        <v>106.98504453</v>
      </c>
      <c r="S38" s="94">
        <f>SUMPRODUCT('Conversion Cost'!$B$4:$D$4,'Optimized Production Plan'!M39:O39)</f>
        <v>8.610455</v>
      </c>
      <c r="T38" s="94">
        <f>(VLOOKUP(N38,'Outbound Logistic Price'!$A$3:$D$41,2)*'Optimized Production Plan'!M39)+(VLOOKUP(N38,'Outbound Logistic Price'!$A$3:$D$41,3)*'Optimized Production Plan'!N39)+(VLOOKUP(N38,'Outbound Logistic Price'!$A$3:$D$41,4)*'Optimized Production Plan'!O39)</f>
        <v>42.417077499999998</v>
      </c>
      <c r="U38" s="94">
        <f>IF(VLOOKUP(N38,CSTVAT!$A$2:$D$40,2)="NA",0,IF(VLOOKUP(N38,CSTVAT!$A$2:$D$40,2)="CST",0.02*((VLOOKUP(O38,'Input Angle Price'!$B$4:$E$22,2)*'Optimized Production Plan'!M39*(1.045))+ ('Conversion Cost'!$B$3*'Optimized Production Plan'!M39)+ ((4.1/100)*('Conversion Cost'!$B$8)*'Optimized Production Plan'!M39)+ ('Optimized Production Plan'!M39*'Conversion Cost'!$B$4)),IF(VLOOKUP(N38,CSTVAT!$A$2:$D$40,2)="VAT",0.05*((VLOOKUP(O38,'Input Angle Price'!$B$4:$E$22,2)*'Optimized Production Plan'!M39*(1.045))+ ('Conversion Cost'!$B$3*'Optimized Production Plan'!M39)+ ((4.1/100)*('Conversion Cost'!$B$8)*'Optimized Production Plan'!M39)+ ('Optimized Production Plan'!M39*'Conversion Cost'!$B$4)),0)))+ IF(VLOOKUP(N38,CSTVAT!$A$2:$D$40,3)="NA",0,IF(VLOOKUP(N38,CSTVAT!$A$2:$D$40,3)="CST",0.02*((VLOOKUP(O38,'Input Angle Price'!$B$4:$E$22,3)*'Optimized Production Plan'!N39*(1.045))+ ('Conversion Cost'!$C$3*'Optimized Production Plan'!N39)+ ((4.1/100)*('Conversion Cost'!$B$8)*'Optimized Production Plan'!N39)+ ('Optimized Production Plan'!N39*'Conversion Cost'!$C$4)),IF(VLOOKUP(N38,CSTVAT!$A$2:$D$40,3)="VAT",0.05*((VLOOKUP(O38,'Input Angle Price'!$B$4:$E$22,3)*'Optimized Production Plan'!N39*(1.045))+ ('Conversion Cost'!$C$3*'Optimized Production Plan'!N39)+ ((4.1/100)*('Conversion Cost'!$B$8)*'Optimized Production Plan'!N39)+ ('Optimized Production Plan'!N39*'Conversion Cost'!$C$4)),0)))+ IF(VLOOKUP(N38,CSTVAT!$A$2:$D$40,4)="NA",0,IF(VLOOKUP(N38,CSTVAT!$A$2:$D$40,4)="CST",0.02*((VLOOKUP(O38,'Input Angle Price'!$B$4:$E$22,4)*'Optimized Production Plan'!O39*(1.045))+ ('Conversion Cost'!$D$3*'Optimized Production Plan'!O39)+ ((4.1/100)*('Conversion Cost'!$B$8)*'Optimized Production Plan'!O39)+ ('Optimized Production Plan'!O39*'Conversion Cost'!$D$4)),IF(VLOOKUP(N38,CSTVAT!$A$2:$D$40,4)="VAT",0.05*((VLOOKUP(O38,'Input Angle Price'!$B$4:$E$22,4)*'Optimized Production Plan'!O39*(1.045))+ ('Conversion Cost'!$D$3*'Optimized Production Plan'!O39)+ ((4.1/100)*('Conversion Cost'!$B$8)*'Optimized Production Plan'!O39)+ ('Optimized Production Plan'!O39*'Conversion Cost'!$D$4)),0)))</f>
        <v>0</v>
      </c>
      <c r="V38" s="95">
        <f t="shared" si="1"/>
        <v>16.424619356250002</v>
      </c>
      <c r="X38" s="101">
        <f>IF('Optimized Production Plan'!M39&gt;0,1,0)+IF('Optimized Production Plan'!N39&gt;0,1,0)+IF('Optimized Production Plan'!O39&gt;0,1,0)</f>
        <v>1</v>
      </c>
      <c r="Z38" s="11">
        <v>136</v>
      </c>
      <c r="AA38" s="124">
        <f>IF(SUM('Optimized Production Plan'!M459:M469)&gt;0,1,0)+IF(SUM('Optimized Production Plan'!N459:N469)&gt;0,1,0)+IF(SUM('Optimized Production Plan'!O459:O469)&gt;0,1,0)</f>
        <v>2</v>
      </c>
      <c r="AH38" s="11"/>
      <c r="AI38" s="5" t="s">
        <v>6</v>
      </c>
      <c r="AJ38" s="6">
        <v>0.74802000000000002</v>
      </c>
      <c r="AK38" s="6">
        <v>0</v>
      </c>
      <c r="AL38" s="113">
        <v>0</v>
      </c>
      <c r="AM38" s="11">
        <v>0.74802000000000002</v>
      </c>
      <c r="AN38" s="68">
        <f t="shared" si="2"/>
        <v>0.74802000000000002</v>
      </c>
      <c r="BI38" s="9">
        <v>136</v>
      </c>
      <c r="BJ38" s="28">
        <v>6.01</v>
      </c>
      <c r="BK38" s="28">
        <v>9.39</v>
      </c>
      <c r="BL38" s="68">
        <v>5.13</v>
      </c>
      <c r="BO38" s="3">
        <v>136</v>
      </c>
      <c r="BP38" s="5" t="s">
        <v>36</v>
      </c>
      <c r="BQ38" s="5" t="s">
        <v>36</v>
      </c>
      <c r="BR38" s="5" t="s">
        <v>36</v>
      </c>
    </row>
    <row r="39" spans="1:70">
      <c r="A39" s="9">
        <v>103</v>
      </c>
      <c r="B39" s="5" t="s">
        <v>14</v>
      </c>
      <c r="C39" s="94">
        <f>((VLOOKUP(B39,'Input Angle Price'!$B$4:$E$22,2)*'Optimized Production Plan'!C40)+(VLOOKUP(B39,'Input Angle Price'!$B$4:$E$22,3)*'Optimized Production Plan'!D40)+(VLOOKUP(B39,'Input Angle Price'!$B$4:$E$22,4)*'Optimized Production Plan'!E40))*(104.5/100)</f>
        <v>103.65942708</v>
      </c>
      <c r="D39" s="94">
        <f>SUMPRODUCT('Conversion Cost'!$B$3:$D$3,'Optimized Production Plan'!C40:E40)</f>
        <v>15.669072000000002</v>
      </c>
      <c r="E39" s="94">
        <f>(4.1/100)*('Conversion Cost'!$B$8)*SUM('Optimized Production Plan'!C40:E40)</f>
        <v>13.588097328</v>
      </c>
      <c r="F39" s="94">
        <f>SUMPRODUCT('Conversion Cost'!$B$4:$D$4,'Optimized Production Plan'!C40:E40)</f>
        <v>1.0936080000000001</v>
      </c>
      <c r="G39" s="94">
        <f>(VLOOKUP(A39,'Outbound Logistic Price'!$A$3:$D$41,2)*'Optimized Production Plan'!C40)+(VLOOKUP(A39,'Outbound Logistic Price'!$A$3:$D$41,3)*'Optimized Production Plan'!D40)+(VLOOKUP(A39,'Outbound Logistic Price'!$A$3:$D$41,4)*'Optimized Production Plan'!E40)</f>
        <v>4.5985320000000005</v>
      </c>
      <c r="H39" s="94">
        <f>IF(VLOOKUP(A39,CSTVAT!$A$2:$D$40,2)="NA",0,IF(VLOOKUP(A39,CSTVAT!$A$2:$D$40,2)="CST",0.02*((VLOOKUP(B39,'Input Angle Price'!$B$4:$E$22,2)*'Optimized Production Plan'!C40*(1.045))+ ('Conversion Cost'!$B$3*'Optimized Production Plan'!C40)+ ((4.1/100)*('Conversion Cost'!$B$8)*'Optimized Production Plan'!C40)+ ('Optimized Production Plan'!C40*'Conversion Cost'!$B$4)),IF(VLOOKUP(A39,CSTVAT!$A$2:$D$40,2)="VAT",0.05*((VLOOKUP(B39,'Input Angle Price'!$B$4:$E$22,2)*'Optimized Production Plan'!C40*(1.045))+ ('Conversion Cost'!$B$3*'Optimized Production Plan'!C40)+ ((4.1/100)*('Conversion Cost'!$B$8)*'Optimized Production Plan'!C40)+ ('Optimized Production Plan'!C40*'Conversion Cost'!$B$4)),0)))+ IF(VLOOKUP(A39,CSTVAT!$A$2:$D$40,3)="NA",0,IF(VLOOKUP(A39,CSTVAT!$A$2:$D$40,3)="CST",0.02*((VLOOKUP(B39,'Input Angle Price'!$B$4:$E$22,3)*'Optimized Production Plan'!D40*(1.045))+ ('Conversion Cost'!$C$3*'Optimized Production Plan'!D40)+ ((4.1/100)*('Conversion Cost'!$B$8)*'Optimized Production Plan'!D40)+ ('Optimized Production Plan'!D40*'Conversion Cost'!$C$4)),IF(VLOOKUP(A39,CSTVAT!$A$2:$D$40,3)="VAT",0.05*((VLOOKUP(B39,'Input Angle Price'!$B$4:$E$22,3)*'Optimized Production Plan'!D40*(1.045))+ ('Conversion Cost'!$C$3*'Optimized Production Plan'!D40)+ ((4.1/100)*('Conversion Cost'!$B$8)*'Optimized Production Plan'!D40)+ ('Optimized Production Plan'!D40*'Conversion Cost'!$C$4)),0)))+ IF(VLOOKUP(A39,CSTVAT!$A$2:$D$40,4)="NA",0,IF(VLOOKUP(A39,CSTVAT!$A$2:$D$40,4)="CST",0.02*((VLOOKUP(B39,'Input Angle Price'!$B$4:$E$22,4)*'Optimized Production Plan'!E40*(1.045))+ ('Conversion Cost'!$D$3*'Optimized Production Plan'!E40)+ ((4.1/100)*('Conversion Cost'!$B$8)*'Optimized Production Plan'!E40)+ ('Optimized Production Plan'!E40*'Conversion Cost'!$D$4)),IF(VLOOKUP(A39,CSTVAT!$A$2:$D$40,4)="VAT",0.05*((VLOOKUP(B39,'Input Angle Price'!$B$4:$E$22,4)*'Optimized Production Plan'!E40*(1.045))+ ('Conversion Cost'!$D$3*'Optimized Production Plan'!E40)+ ((4.1/100)*('Conversion Cost'!$B$8)*'Optimized Production Plan'!E40)+ ('Optimized Production Plan'!E40*'Conversion Cost'!$D$4)),0)))</f>
        <v>0</v>
      </c>
      <c r="I39" s="95">
        <f t="shared" si="0"/>
        <v>2.23190154</v>
      </c>
      <c r="N39" s="9">
        <v>103</v>
      </c>
      <c r="O39" s="5" t="s">
        <v>14</v>
      </c>
      <c r="P39" s="94">
        <f>((VLOOKUP(O39,'Input Angle Price'!$B$4:$E$22,2)*'Optimized Production Plan'!M40)+(VLOOKUP(O39,'Input Angle Price'!$B$4:$E$22,3)*'Optimized Production Plan'!N40)+(VLOOKUP(O39,'Input Angle Price'!$B$4:$E$22,4)*'Optimized Production Plan'!O40))*(104.5/100)</f>
        <v>96.9992199</v>
      </c>
      <c r="Q39" s="94">
        <f>SUMPRODUCT('Conversion Cost'!$B$3:$D$3,'Optimized Production Plan'!M40:O40)</f>
        <v>16.0070148</v>
      </c>
      <c r="R39" s="94">
        <f>(4.1/100)*('Conversion Cost'!$B$8)*SUM('Optimized Production Plan'!M40:O40)</f>
        <v>13.588097328</v>
      </c>
      <c r="S39" s="94">
        <f>SUMPRODUCT('Conversion Cost'!$B$4:$D$4,'Optimized Production Plan'!M40:O40)</f>
        <v>1.0936080000000001</v>
      </c>
      <c r="T39" s="94">
        <f>(VLOOKUP(N39,'Outbound Logistic Price'!$A$3:$D$41,2)*'Optimized Production Plan'!M40)+(VLOOKUP(N39,'Outbound Logistic Price'!$A$3:$D$41,3)*'Optimized Production Plan'!N40)+(VLOOKUP(N39,'Outbound Logistic Price'!$A$3:$D$41,4)*'Optimized Production Plan'!O40)</f>
        <v>5.3873640000000007</v>
      </c>
      <c r="U39" s="94">
        <f>IF(VLOOKUP(N39,CSTVAT!$A$2:$D$40,2)="NA",0,IF(VLOOKUP(N39,CSTVAT!$A$2:$D$40,2)="CST",0.02*((VLOOKUP(O39,'Input Angle Price'!$B$4:$E$22,2)*'Optimized Production Plan'!M40*(1.045))+ ('Conversion Cost'!$B$3*'Optimized Production Plan'!M40)+ ((4.1/100)*('Conversion Cost'!$B$8)*'Optimized Production Plan'!M40)+ ('Optimized Production Plan'!M40*'Conversion Cost'!$B$4)),IF(VLOOKUP(N39,CSTVAT!$A$2:$D$40,2)="VAT",0.05*((VLOOKUP(O39,'Input Angle Price'!$B$4:$E$22,2)*'Optimized Production Plan'!M40*(1.045))+ ('Conversion Cost'!$B$3*'Optimized Production Plan'!M40)+ ((4.1/100)*('Conversion Cost'!$B$8)*'Optimized Production Plan'!M40)+ ('Optimized Production Plan'!M40*'Conversion Cost'!$B$4)),0)))+ IF(VLOOKUP(N39,CSTVAT!$A$2:$D$40,3)="NA",0,IF(VLOOKUP(N39,CSTVAT!$A$2:$D$40,3)="CST",0.02*((VLOOKUP(O39,'Input Angle Price'!$B$4:$E$22,3)*'Optimized Production Plan'!N40*(1.045))+ ('Conversion Cost'!$C$3*'Optimized Production Plan'!N40)+ ((4.1/100)*('Conversion Cost'!$B$8)*'Optimized Production Plan'!N40)+ ('Optimized Production Plan'!N40*'Conversion Cost'!$C$4)),IF(VLOOKUP(N39,CSTVAT!$A$2:$D$40,3)="VAT",0.05*((VLOOKUP(O39,'Input Angle Price'!$B$4:$E$22,3)*'Optimized Production Plan'!N40*(1.045))+ ('Conversion Cost'!$C$3*'Optimized Production Plan'!N40)+ ((4.1/100)*('Conversion Cost'!$B$8)*'Optimized Production Plan'!N40)+ ('Optimized Production Plan'!N40*'Conversion Cost'!$C$4)),0)))+ IF(VLOOKUP(N39,CSTVAT!$A$2:$D$40,4)="NA",0,IF(VLOOKUP(N39,CSTVAT!$A$2:$D$40,4)="CST",0.02*((VLOOKUP(O39,'Input Angle Price'!$B$4:$E$22,4)*'Optimized Production Plan'!O40*(1.045))+ ('Conversion Cost'!$D$3*'Optimized Production Plan'!O40)+ ((4.1/100)*('Conversion Cost'!$B$8)*'Optimized Production Plan'!O40)+ ('Optimized Production Plan'!O40*'Conversion Cost'!$D$4)),IF(VLOOKUP(N39,CSTVAT!$A$2:$D$40,4)="VAT",0.05*((VLOOKUP(O39,'Input Angle Price'!$B$4:$E$22,4)*'Optimized Production Plan'!O40*(1.045))+ ('Conversion Cost'!$D$3*'Optimized Production Plan'!O40)+ ((4.1/100)*('Conversion Cost'!$B$8)*'Optimized Production Plan'!O40)+ ('Optimized Production Plan'!O40*'Conversion Cost'!$D$4)),0)))</f>
        <v>0</v>
      </c>
      <c r="V39" s="95">
        <f t="shared" si="1"/>
        <v>2.0884999500000001</v>
      </c>
      <c r="X39" s="101">
        <f>IF('Optimized Production Plan'!M40&gt;0,1,0)+IF('Optimized Production Plan'!N40&gt;0,1,0)+IF('Optimized Production Plan'!O40&gt;0,1,0)</f>
        <v>1</v>
      </c>
      <c r="Z39" s="11">
        <v>137</v>
      </c>
      <c r="AA39" s="124">
        <f>IF('Optimized Production Plan'!M470&gt;0,1,0)+IF('Optimized Production Plan'!N470&gt;0,1,0)+IF('Optimized Production Plan'!O470&gt;0,1,0)</f>
        <v>1</v>
      </c>
      <c r="AH39" s="11"/>
      <c r="AI39" s="5" t="s">
        <v>8</v>
      </c>
      <c r="AJ39" s="6">
        <v>7.0577500000000004</v>
      </c>
      <c r="AK39" s="6">
        <v>0</v>
      </c>
      <c r="AL39" s="113">
        <v>0</v>
      </c>
      <c r="AM39" s="11">
        <v>7.0577500000000004</v>
      </c>
      <c r="AN39" s="68">
        <f t="shared" si="2"/>
        <v>7.0577500000000004</v>
      </c>
      <c r="BI39" s="9">
        <v>137</v>
      </c>
      <c r="BJ39" s="28">
        <v>6.01</v>
      </c>
      <c r="BK39" s="28">
        <v>9.39</v>
      </c>
      <c r="BL39" s="68">
        <v>5.13</v>
      </c>
      <c r="BO39" s="3">
        <v>137</v>
      </c>
      <c r="BP39" s="5" t="s">
        <v>36</v>
      </c>
      <c r="BQ39" s="5" t="s">
        <v>36</v>
      </c>
      <c r="BR39" s="5" t="s">
        <v>36</v>
      </c>
    </row>
    <row r="40" spans="1:70" ht="15.75" thickBot="1">
      <c r="A40" s="85">
        <v>104</v>
      </c>
      <c r="B40" s="5" t="s">
        <v>3</v>
      </c>
      <c r="C40" s="94">
        <f>((VLOOKUP(B40,'Input Angle Price'!$B$4:$E$22,2)*'Optimized Production Plan'!C41)+(VLOOKUP(B40,'Input Angle Price'!$B$4:$E$22,3)*'Optimized Production Plan'!D41)+(VLOOKUP(B40,'Input Angle Price'!$B$4:$E$22,4)*'Optimized Production Plan'!E41))*(104.5/100)</f>
        <v>97.883887639999983</v>
      </c>
      <c r="D40" s="94">
        <f>SUMPRODUCT('Conversion Cost'!$B$3:$D$3,'Optimized Production Plan'!C41:E41)</f>
        <v>14.732144</v>
      </c>
      <c r="E40" s="94">
        <f>(4.1/100)*('Conversion Cost'!$B$8)*SUM('Optimized Production Plan'!C41:E41)</f>
        <v>12.775600656</v>
      </c>
      <c r="F40" s="94">
        <f>SUMPRODUCT('Conversion Cost'!$B$4:$D$4,'Optimized Production Plan'!C41:E41)</f>
        <v>1.028216</v>
      </c>
      <c r="G40" s="94">
        <f>(VLOOKUP(A40,'Outbound Logistic Price'!$A$3:$D$41,2)*'Optimized Production Plan'!C41)+(VLOOKUP(A40,'Outbound Logistic Price'!$A$3:$D$41,3)*'Optimized Production Plan'!D41)+(VLOOKUP(A40,'Outbound Logistic Price'!$A$3:$D$41,4)*'Optimized Production Plan'!E41)</f>
        <v>5.5961919999999994</v>
      </c>
      <c r="H40" s="94">
        <f>IF(VLOOKUP(A40,CSTVAT!$A$2:$D$40,2)="NA",0,IF(VLOOKUP(A40,CSTVAT!$A$2:$D$40,2)="CST",0.02*((VLOOKUP(B40,'Input Angle Price'!$B$4:$E$22,2)*'Optimized Production Plan'!C41*(1.045))+ ('Conversion Cost'!$B$3*'Optimized Production Plan'!C41)+ ((4.1/100)*('Conversion Cost'!$B$8)*'Optimized Production Plan'!C41)+ ('Optimized Production Plan'!C41*'Conversion Cost'!$B$4)),IF(VLOOKUP(A40,CSTVAT!$A$2:$D$40,2)="VAT",0.05*((VLOOKUP(B40,'Input Angle Price'!$B$4:$E$22,2)*'Optimized Production Plan'!C41*(1.045))+ ('Conversion Cost'!$B$3*'Optimized Production Plan'!C41)+ ((4.1/100)*('Conversion Cost'!$B$8)*'Optimized Production Plan'!C41)+ ('Optimized Production Plan'!C41*'Conversion Cost'!$B$4)),0)))+ IF(VLOOKUP(A40,CSTVAT!$A$2:$D$40,3)="NA",0,IF(VLOOKUP(A40,CSTVAT!$A$2:$D$40,3)="CST",0.02*((VLOOKUP(B40,'Input Angle Price'!$B$4:$E$22,3)*'Optimized Production Plan'!D41*(1.045))+ ('Conversion Cost'!$C$3*'Optimized Production Plan'!D41)+ ((4.1/100)*('Conversion Cost'!$B$8)*'Optimized Production Plan'!D41)+ ('Optimized Production Plan'!D41*'Conversion Cost'!$C$4)),IF(VLOOKUP(A40,CSTVAT!$A$2:$D$40,3)="VAT",0.05*((VLOOKUP(B40,'Input Angle Price'!$B$4:$E$22,3)*'Optimized Production Plan'!D41*(1.045))+ ('Conversion Cost'!$C$3*'Optimized Production Plan'!D41)+ ((4.1/100)*('Conversion Cost'!$B$8)*'Optimized Production Plan'!D41)+ ('Optimized Production Plan'!D41*'Conversion Cost'!$C$4)),0)))+ IF(VLOOKUP(A40,CSTVAT!$A$2:$D$40,4)="NA",0,IF(VLOOKUP(A40,CSTVAT!$A$2:$D$40,4)="CST",0.02*((VLOOKUP(B40,'Input Angle Price'!$B$4:$E$22,4)*'Optimized Production Plan'!E41*(1.045))+ ('Conversion Cost'!$D$3*'Optimized Production Plan'!E41)+ ((4.1/100)*('Conversion Cost'!$B$8)*'Optimized Production Plan'!E41)+ ('Optimized Production Plan'!E41*'Conversion Cost'!$D$4)),IF(VLOOKUP(A40,CSTVAT!$A$2:$D$40,4)="VAT",0.05*((VLOOKUP(B40,'Input Angle Price'!$B$4:$E$22,4)*'Optimized Production Plan'!E41*(1.045))+ ('Conversion Cost'!$D$3*'Optimized Production Plan'!E41)+ ((4.1/100)*('Conversion Cost'!$B$8)*'Optimized Production Plan'!E41)+ ('Optimized Production Plan'!E41*'Conversion Cost'!$D$4)),0)))</f>
        <v>2.5283969659199999</v>
      </c>
      <c r="I40" s="95">
        <f t="shared" si="0"/>
        <v>2.1075478199999997</v>
      </c>
      <c r="N40" s="85">
        <v>104</v>
      </c>
      <c r="O40" s="5" t="s">
        <v>3</v>
      </c>
      <c r="P40" s="94">
        <f>((VLOOKUP(O40,'Input Angle Price'!$B$4:$E$22,2)*'Optimized Production Plan'!M41)+(VLOOKUP(O40,'Input Angle Price'!$B$4:$E$22,3)*'Optimized Production Plan'!N41)+(VLOOKUP(O40,'Input Angle Price'!$B$4:$E$22,4)*'Optimized Production Plan'!O41))*(104.5/100)</f>
        <v>93.321726959999978</v>
      </c>
      <c r="Q40" s="94">
        <f>SUMPRODUCT('Conversion Cost'!$B$3:$D$3,'Optimized Production Plan'!M41:O41)</f>
        <v>15.049879599999999</v>
      </c>
      <c r="R40" s="94">
        <f>(4.1/100)*('Conversion Cost'!$B$8)*SUM('Optimized Production Plan'!M41:O41)</f>
        <v>12.775600656</v>
      </c>
      <c r="S40" s="94">
        <f>SUMPRODUCT('Conversion Cost'!$B$4:$D$4,'Optimized Production Plan'!M41:O41)</f>
        <v>1.028216</v>
      </c>
      <c r="T40" s="94">
        <f>(VLOOKUP(N40,'Outbound Logistic Price'!$A$3:$D$41,2)*'Optimized Production Plan'!M41)+(VLOOKUP(N40,'Outbound Logistic Price'!$A$3:$D$41,3)*'Optimized Production Plan'!N41)+(VLOOKUP(N40,'Outbound Logistic Price'!$A$3:$D$41,4)*'Optimized Production Plan'!O41)</f>
        <v>2.7980959999999997</v>
      </c>
      <c r="U40" s="94">
        <f>IF(VLOOKUP(N40,CSTVAT!$A$2:$D$40,2)="NA",0,IF(VLOOKUP(N40,CSTVAT!$A$2:$D$40,2)="CST",0.02*((VLOOKUP(O40,'Input Angle Price'!$B$4:$E$22,2)*'Optimized Production Plan'!M41*(1.045))+ ('Conversion Cost'!$B$3*'Optimized Production Plan'!M41)+ ((4.1/100)*('Conversion Cost'!$B$8)*'Optimized Production Plan'!M41)+ ('Optimized Production Plan'!M41*'Conversion Cost'!$B$4)),IF(VLOOKUP(N40,CSTVAT!$A$2:$D$40,2)="VAT",0.05*((VLOOKUP(O40,'Input Angle Price'!$B$4:$E$22,2)*'Optimized Production Plan'!M41*(1.045))+ ('Conversion Cost'!$B$3*'Optimized Production Plan'!M41)+ ((4.1/100)*('Conversion Cost'!$B$8)*'Optimized Production Plan'!M41)+ ('Optimized Production Plan'!M41*'Conversion Cost'!$B$4)),0)))+ IF(VLOOKUP(N40,CSTVAT!$A$2:$D$40,3)="NA",0,IF(VLOOKUP(N40,CSTVAT!$A$2:$D$40,3)="CST",0.02*((VLOOKUP(O40,'Input Angle Price'!$B$4:$E$22,3)*'Optimized Production Plan'!N41*(1.045))+ ('Conversion Cost'!$C$3*'Optimized Production Plan'!N41)+ ((4.1/100)*('Conversion Cost'!$B$8)*'Optimized Production Plan'!N41)+ ('Optimized Production Plan'!N41*'Conversion Cost'!$C$4)),IF(VLOOKUP(N40,CSTVAT!$A$2:$D$40,3)="VAT",0.05*((VLOOKUP(O40,'Input Angle Price'!$B$4:$E$22,3)*'Optimized Production Plan'!N41*(1.045))+ ('Conversion Cost'!$C$3*'Optimized Production Plan'!N41)+ ((4.1/100)*('Conversion Cost'!$B$8)*'Optimized Production Plan'!N41)+ ('Optimized Production Plan'!N41*'Conversion Cost'!$C$4)),0)))+ IF(VLOOKUP(N40,CSTVAT!$A$2:$D$40,4)="NA",0,IF(VLOOKUP(N40,CSTVAT!$A$2:$D$40,4)="CST",0.02*((VLOOKUP(O40,'Input Angle Price'!$B$4:$E$22,4)*'Optimized Production Plan'!O41*(1.045))+ ('Conversion Cost'!$D$3*'Optimized Production Plan'!O41)+ ((4.1/100)*('Conversion Cost'!$B$8)*'Optimized Production Plan'!O41)+ ('Optimized Production Plan'!O41*'Conversion Cost'!$D$4)),IF(VLOOKUP(N40,CSTVAT!$A$2:$D$40,4)="VAT",0.05*((VLOOKUP(O40,'Input Angle Price'!$B$4:$E$22,4)*'Optimized Production Plan'!O41*(1.045))+ ('Conversion Cost'!$D$3*'Optimized Production Plan'!O41)+ ((4.1/100)*('Conversion Cost'!$B$8)*'Optimized Production Plan'!O41)+ ('Optimized Production Plan'!O41*'Conversion Cost'!$D$4)),0)))</f>
        <v>2.4435084643199994</v>
      </c>
      <c r="V40" s="95">
        <f t="shared" si="1"/>
        <v>2.0093194799999998</v>
      </c>
      <c r="X40" s="101">
        <f>IF('Optimized Production Plan'!M41&gt;0,1,0)+IF('Optimized Production Plan'!N41&gt;0,1,0)+IF('Optimized Production Plan'!O41&gt;0,1,0)</f>
        <v>1</v>
      </c>
      <c r="Z40" s="125">
        <v>138</v>
      </c>
      <c r="AA40" s="126">
        <f>IF(SUM('Optimized Production Plan'!M471:M483)&gt;0,1,0)+IF(SUM('Optimized Production Plan'!N471:N483)&gt;0,1,0)+IF(SUM('Optimized Production Plan'!O471:O483)&gt;0,1,0)</f>
        <v>1</v>
      </c>
      <c r="AH40" s="11"/>
      <c r="AI40" s="5" t="s">
        <v>14</v>
      </c>
      <c r="AJ40" s="6">
        <v>0.89640000000000009</v>
      </c>
      <c r="AK40" s="6">
        <v>0</v>
      </c>
      <c r="AL40" s="113">
        <v>0</v>
      </c>
      <c r="AM40" s="11">
        <v>0.89640000000000009</v>
      </c>
      <c r="AN40" s="68">
        <f t="shared" si="2"/>
        <v>0.89640000000000009</v>
      </c>
      <c r="BI40" s="18">
        <v>138</v>
      </c>
      <c r="BJ40" s="69">
        <v>6.01</v>
      </c>
      <c r="BK40" s="69">
        <v>9.39</v>
      </c>
      <c r="BL40" s="70">
        <v>5.13</v>
      </c>
      <c r="BO40" s="3">
        <v>138</v>
      </c>
      <c r="BP40" s="5" t="s">
        <v>36</v>
      </c>
      <c r="BQ40" s="5" t="s">
        <v>36</v>
      </c>
      <c r="BR40" s="5" t="s">
        <v>36</v>
      </c>
    </row>
    <row r="41" spans="1:70" ht="15.75" thickBot="1">
      <c r="A41" s="9">
        <v>104</v>
      </c>
      <c r="B41" s="5" t="s">
        <v>5</v>
      </c>
      <c r="C41" s="94">
        <f>((VLOOKUP(B41,'Input Angle Price'!$B$4:$E$22,2)*'Optimized Production Plan'!C42)+(VLOOKUP(B41,'Input Angle Price'!$B$4:$E$22,3)*'Optimized Production Plan'!D42)+(VLOOKUP(B41,'Input Angle Price'!$B$4:$E$22,4)*'Optimized Production Plan'!E42))*(104.5/100)</f>
        <v>145.44690693500002</v>
      </c>
      <c r="D41" s="94">
        <f>SUMPRODUCT('Conversion Cost'!$B$3:$D$3,'Optimized Production Plan'!C42:E42)</f>
        <v>21.656846000000002</v>
      </c>
      <c r="E41" s="94">
        <f>(4.1/100)*('Conversion Cost'!$B$8)*SUM('Optimized Production Plan'!C42:E42)</f>
        <v>18.780648354</v>
      </c>
      <c r="F41" s="94">
        <f>SUMPRODUCT('Conversion Cost'!$B$4:$D$4,'Optimized Production Plan'!C42:E42)</f>
        <v>1.5115190000000001</v>
      </c>
      <c r="G41" s="94">
        <f>(VLOOKUP(A41,'Outbound Logistic Price'!$A$3:$D$41,2)*'Optimized Production Plan'!C42)+(VLOOKUP(A41,'Outbound Logistic Price'!$A$3:$D$41,3)*'Optimized Production Plan'!D42)+(VLOOKUP(A41,'Outbound Logistic Price'!$A$3:$D$41,4)*'Optimized Production Plan'!E42)</f>
        <v>8.2266279999999998</v>
      </c>
      <c r="H41" s="94">
        <f>IF(VLOOKUP(A41,CSTVAT!$A$2:$D$40,2)="NA",0,IF(VLOOKUP(A41,CSTVAT!$A$2:$D$40,2)="CST",0.02*((VLOOKUP(B41,'Input Angle Price'!$B$4:$E$22,2)*'Optimized Production Plan'!C42*(1.045))+ ('Conversion Cost'!$B$3*'Optimized Production Plan'!C42)+ ((4.1/100)*('Conversion Cost'!$B$8)*'Optimized Production Plan'!C42)+ ('Optimized Production Plan'!C42*'Conversion Cost'!$B$4)),IF(VLOOKUP(A41,CSTVAT!$A$2:$D$40,2)="VAT",0.05*((VLOOKUP(B41,'Input Angle Price'!$B$4:$E$22,2)*'Optimized Production Plan'!C42*(1.045))+ ('Conversion Cost'!$B$3*'Optimized Production Plan'!C42)+ ((4.1/100)*('Conversion Cost'!$B$8)*'Optimized Production Plan'!C42)+ ('Optimized Production Plan'!C42*'Conversion Cost'!$B$4)),0)))+ IF(VLOOKUP(A41,CSTVAT!$A$2:$D$40,3)="NA",0,IF(VLOOKUP(A41,CSTVAT!$A$2:$D$40,3)="CST",0.02*((VLOOKUP(B41,'Input Angle Price'!$B$4:$E$22,3)*'Optimized Production Plan'!D42*(1.045))+ ('Conversion Cost'!$C$3*'Optimized Production Plan'!D42)+ ((4.1/100)*('Conversion Cost'!$B$8)*'Optimized Production Plan'!D42)+ ('Optimized Production Plan'!D42*'Conversion Cost'!$C$4)),IF(VLOOKUP(A41,CSTVAT!$A$2:$D$40,3)="VAT",0.05*((VLOOKUP(B41,'Input Angle Price'!$B$4:$E$22,3)*'Optimized Production Plan'!D42*(1.045))+ ('Conversion Cost'!$C$3*'Optimized Production Plan'!D42)+ ((4.1/100)*('Conversion Cost'!$B$8)*'Optimized Production Plan'!D42)+ ('Optimized Production Plan'!D42*'Conversion Cost'!$C$4)),0)))+ IF(VLOOKUP(A41,CSTVAT!$A$2:$D$40,4)="NA",0,IF(VLOOKUP(A41,CSTVAT!$A$2:$D$40,4)="CST",0.02*((VLOOKUP(B41,'Input Angle Price'!$B$4:$E$22,4)*'Optimized Production Plan'!E42*(1.045))+ ('Conversion Cost'!$D$3*'Optimized Production Plan'!E42)+ ((4.1/100)*('Conversion Cost'!$B$8)*'Optimized Production Plan'!E42)+ ('Optimized Production Plan'!E42*'Conversion Cost'!$D$4)),IF(VLOOKUP(A41,CSTVAT!$A$2:$D$40,4)="VAT",0.05*((VLOOKUP(B41,'Input Angle Price'!$B$4:$E$22,4)*'Optimized Production Plan'!E42*(1.045))+ ('Conversion Cost'!$D$3*'Optimized Production Plan'!E42)+ ((4.1/100)*('Conversion Cost'!$B$8)*'Optimized Production Plan'!E42)+ ('Optimized Production Plan'!E42*'Conversion Cost'!$D$4)),0)))</f>
        <v>3.7479184057800001</v>
      </c>
      <c r="I41" s="95">
        <f t="shared" si="0"/>
        <v>3.1316319675000002</v>
      </c>
      <c r="N41" s="9">
        <v>104</v>
      </c>
      <c r="O41" s="5" t="s">
        <v>5</v>
      </c>
      <c r="P41" s="94">
        <f>((VLOOKUP(O41,'Input Angle Price'!$B$4:$E$22,2)*'Optimized Production Plan'!M42)+(VLOOKUP(O41,'Input Angle Price'!$B$4:$E$22,3)*'Optimized Production Plan'!N42)+(VLOOKUP(O41,'Input Angle Price'!$B$4:$E$22,4)*'Optimized Production Plan'!O42))*(104.5/100)</f>
        <v>139.29706887250001</v>
      </c>
      <c r="Q41" s="94">
        <f>SUMPRODUCT('Conversion Cost'!$B$3:$D$3,'Optimized Production Plan'!M42:O42)</f>
        <v>22.12393015</v>
      </c>
      <c r="R41" s="94">
        <f>(4.1/100)*('Conversion Cost'!$B$8)*SUM('Optimized Production Plan'!M42:O42)</f>
        <v>18.780648354</v>
      </c>
      <c r="S41" s="94">
        <f>SUMPRODUCT('Conversion Cost'!$B$4:$D$4,'Optimized Production Plan'!M42:O42)</f>
        <v>1.5115190000000001</v>
      </c>
      <c r="T41" s="94">
        <f>(VLOOKUP(N41,'Outbound Logistic Price'!$A$3:$D$41,2)*'Optimized Production Plan'!M42)+(VLOOKUP(N41,'Outbound Logistic Price'!$A$3:$D$41,3)*'Optimized Production Plan'!N42)+(VLOOKUP(N41,'Outbound Logistic Price'!$A$3:$D$41,4)*'Optimized Production Plan'!O42)</f>
        <v>4.1133139999999999</v>
      </c>
      <c r="U41" s="94">
        <f>IF(VLOOKUP(N41,CSTVAT!$A$2:$D$40,2)="NA",0,IF(VLOOKUP(N41,CSTVAT!$A$2:$D$40,2)="CST",0.02*((VLOOKUP(O41,'Input Angle Price'!$B$4:$E$22,2)*'Optimized Production Plan'!M42*(1.045))+ ('Conversion Cost'!$B$3*'Optimized Production Plan'!M42)+ ((4.1/100)*('Conversion Cost'!$B$8)*'Optimized Production Plan'!M42)+ ('Optimized Production Plan'!M42*'Conversion Cost'!$B$4)),IF(VLOOKUP(N41,CSTVAT!$A$2:$D$40,2)="VAT",0.05*((VLOOKUP(O41,'Input Angle Price'!$B$4:$E$22,2)*'Optimized Production Plan'!M42*(1.045))+ ('Conversion Cost'!$B$3*'Optimized Production Plan'!M42)+ ((4.1/100)*('Conversion Cost'!$B$8)*'Optimized Production Plan'!M42)+ ('Optimized Production Plan'!M42*'Conversion Cost'!$B$4)),0)))+ IF(VLOOKUP(N41,CSTVAT!$A$2:$D$40,3)="NA",0,IF(VLOOKUP(N41,CSTVAT!$A$2:$D$40,3)="CST",0.02*((VLOOKUP(O41,'Input Angle Price'!$B$4:$E$22,3)*'Optimized Production Plan'!N42*(1.045))+ ('Conversion Cost'!$C$3*'Optimized Production Plan'!N42)+ ((4.1/100)*('Conversion Cost'!$B$8)*'Optimized Production Plan'!N42)+ ('Optimized Production Plan'!N42*'Conversion Cost'!$C$4)),IF(VLOOKUP(N41,CSTVAT!$A$2:$D$40,3)="VAT",0.05*((VLOOKUP(O41,'Input Angle Price'!$B$4:$E$22,3)*'Optimized Production Plan'!N42*(1.045))+ ('Conversion Cost'!$C$3*'Optimized Production Plan'!N42)+ ((4.1/100)*('Conversion Cost'!$B$8)*'Optimized Production Plan'!N42)+ ('Optimized Production Plan'!N42*'Conversion Cost'!$C$4)),0)))+ IF(VLOOKUP(N41,CSTVAT!$A$2:$D$40,4)="NA",0,IF(VLOOKUP(N41,CSTVAT!$A$2:$D$40,4)="CST",0.02*((VLOOKUP(O41,'Input Angle Price'!$B$4:$E$22,4)*'Optimized Production Plan'!O42*(1.045))+ ('Conversion Cost'!$D$3*'Optimized Production Plan'!O42)+ ((4.1/100)*('Conversion Cost'!$B$8)*'Optimized Production Plan'!O42)+ ('Optimized Production Plan'!O42*'Conversion Cost'!$D$4)),IF(VLOOKUP(N41,CSTVAT!$A$2:$D$40,4)="VAT",0.05*((VLOOKUP(O41,'Input Angle Price'!$B$4:$E$22,4)*'Optimized Production Plan'!O42*(1.045))+ ('Conversion Cost'!$D$3*'Optimized Production Plan'!O42)+ ((4.1/100)*('Conversion Cost'!$B$8)*'Optimized Production Plan'!O42)+ ('Optimized Production Plan'!O42*'Conversion Cost'!$D$4)),0)))</f>
        <v>3.6342633275300003</v>
      </c>
      <c r="V41" s="95">
        <f t="shared" si="1"/>
        <v>2.9992191862499999</v>
      </c>
      <c r="X41" s="101">
        <f>IF('Optimized Production Plan'!M42&gt;0,1,0)+IF('Optimized Production Plan'!N42&gt;0,1,0)+IF('Optimized Production Plan'!O42&gt;0,1,0)</f>
        <v>1</v>
      </c>
      <c r="Z41" s="106" t="s">
        <v>100</v>
      </c>
      <c r="AA41" s="107">
        <f>SUM(AA3:AA40)</f>
        <v>69</v>
      </c>
      <c r="AH41" s="9">
        <v>104</v>
      </c>
      <c r="AI41" s="5" t="s">
        <v>3</v>
      </c>
      <c r="AJ41" s="6">
        <v>0.84279999999999999</v>
      </c>
      <c r="AK41" s="6">
        <v>0</v>
      </c>
      <c r="AL41" s="113">
        <v>0</v>
      </c>
      <c r="AM41" s="11">
        <v>0.84279999999999999</v>
      </c>
      <c r="AN41" s="68">
        <f t="shared" si="2"/>
        <v>0.84279999999999999</v>
      </c>
    </row>
    <row r="42" spans="1:70">
      <c r="A42" s="9">
        <v>104</v>
      </c>
      <c r="B42" s="5" t="s">
        <v>7</v>
      </c>
      <c r="C42" s="94">
        <f>((VLOOKUP(B42,'Input Angle Price'!$B$4:$E$22,2)*'Optimized Production Plan'!C43)+(VLOOKUP(B42,'Input Angle Price'!$B$4:$E$22,3)*'Optimized Production Plan'!D43)+(VLOOKUP(B42,'Input Angle Price'!$B$4:$E$22,4)*'Optimized Production Plan'!E43))*(104.5/100)</f>
        <v>296.69813372017029</v>
      </c>
      <c r="D42" s="94">
        <f>SUMPRODUCT('Conversion Cost'!$B$3:$D$3,'Optimized Production Plan'!C43:E43)</f>
        <v>45.927253449329712</v>
      </c>
      <c r="E42" s="94">
        <f>(4.1/100)*('Conversion Cost'!$B$8)*SUM('Optimized Production Plan'!C43:E43)</f>
        <v>39.220527873995259</v>
      </c>
      <c r="F42" s="94">
        <f>SUMPRODUCT('Conversion Cost'!$B$4:$D$4,'Optimized Production Plan'!C43:E43)</f>
        <v>3.1565775554786493</v>
      </c>
      <c r="G42" s="94">
        <f>(VLOOKUP(A42,'Outbound Logistic Price'!$A$3:$D$41,2)*'Optimized Production Plan'!C43)+(VLOOKUP(A42,'Outbound Logistic Price'!$A$3:$D$41,3)*'Optimized Production Plan'!D43)+(VLOOKUP(A42,'Outbound Logistic Price'!$A$3:$D$41,4)*'Optimized Production Plan'!E43)</f>
        <v>11.013630724745177</v>
      </c>
      <c r="H42" s="94">
        <f>IF(VLOOKUP(A42,CSTVAT!$A$2:$D$40,2)="NA",0,IF(VLOOKUP(A42,CSTVAT!$A$2:$D$40,2)="CST",0.02*((VLOOKUP(B42,'Input Angle Price'!$B$4:$E$22,2)*'Optimized Production Plan'!C43*(1.045))+ ('Conversion Cost'!$B$3*'Optimized Production Plan'!C43)+ ((4.1/100)*('Conversion Cost'!$B$8)*'Optimized Production Plan'!C43)+ ('Optimized Production Plan'!C43*'Conversion Cost'!$B$4)),IF(VLOOKUP(A42,CSTVAT!$A$2:$D$40,2)="VAT",0.05*((VLOOKUP(B42,'Input Angle Price'!$B$4:$E$22,2)*'Optimized Production Plan'!C43*(1.045))+ ('Conversion Cost'!$B$3*'Optimized Production Plan'!C43)+ ((4.1/100)*('Conversion Cost'!$B$8)*'Optimized Production Plan'!C43)+ ('Optimized Production Plan'!C43*'Conversion Cost'!$B$4)),0)))+ IF(VLOOKUP(A42,CSTVAT!$A$2:$D$40,3)="NA",0,IF(VLOOKUP(A42,CSTVAT!$A$2:$D$40,3)="CST",0.02*((VLOOKUP(B42,'Input Angle Price'!$B$4:$E$22,3)*'Optimized Production Plan'!D43*(1.045))+ ('Conversion Cost'!$C$3*'Optimized Production Plan'!D43)+ ((4.1/100)*('Conversion Cost'!$B$8)*'Optimized Production Plan'!D43)+ ('Optimized Production Plan'!D43*'Conversion Cost'!$C$4)),IF(VLOOKUP(A42,CSTVAT!$A$2:$D$40,3)="VAT",0.05*((VLOOKUP(B42,'Input Angle Price'!$B$4:$E$22,3)*'Optimized Production Plan'!D43*(1.045))+ ('Conversion Cost'!$C$3*'Optimized Production Plan'!D43)+ ((4.1/100)*('Conversion Cost'!$B$8)*'Optimized Production Plan'!D43)+ ('Optimized Production Plan'!D43*'Conversion Cost'!$C$4)),0)))+ IF(VLOOKUP(A42,CSTVAT!$A$2:$D$40,4)="NA",0,IF(VLOOKUP(A42,CSTVAT!$A$2:$D$40,4)="CST",0.02*((VLOOKUP(B42,'Input Angle Price'!$B$4:$E$22,4)*'Optimized Production Plan'!E43*(1.045))+ ('Conversion Cost'!$D$3*'Optimized Production Plan'!E43)+ ((4.1/100)*('Conversion Cost'!$B$8)*'Optimized Production Plan'!E43)+ ('Optimized Production Plan'!E43*'Conversion Cost'!$D$4)),IF(VLOOKUP(A42,CSTVAT!$A$2:$D$40,4)="VAT",0.05*((VLOOKUP(B42,'Input Angle Price'!$B$4:$E$22,4)*'Optimized Production Plan'!E43*(1.045))+ ('Conversion Cost'!$D$3*'Optimized Production Plan'!E43)+ ((4.1/100)*('Conversion Cost'!$B$8)*'Optimized Production Plan'!E43)+ ('Optimized Production Plan'!E43*'Conversion Cost'!$D$4)),0)))</f>
        <v>7.7000498519794771</v>
      </c>
      <c r="I42" s="95">
        <f t="shared" si="0"/>
        <v>6.3882373289031875</v>
      </c>
      <c r="N42" s="9">
        <v>104</v>
      </c>
      <c r="O42" s="5" t="s">
        <v>7</v>
      </c>
      <c r="P42" s="94">
        <f>((VLOOKUP(O42,'Input Angle Price'!$B$4:$E$22,2)*'Optimized Production Plan'!M43)+(VLOOKUP(O42,'Input Angle Price'!$B$4:$E$22,3)*'Optimized Production Plan'!N43)+(VLOOKUP(O42,'Input Angle Price'!$B$4:$E$22,4)*'Optimized Production Plan'!O43))*(104.5/100)</f>
        <v>293.92898822017025</v>
      </c>
      <c r="Q42" s="94">
        <f>SUMPRODUCT('Conversion Cost'!$B$3:$D$3,'Optimized Production Plan'!M43:O43)</f>
        <v>46.202463449329706</v>
      </c>
      <c r="R42" s="94">
        <f>(4.1/100)*('Conversion Cost'!$B$8)*SUM('Optimized Production Plan'!M43:O43)</f>
        <v>39.220527873995259</v>
      </c>
      <c r="S42" s="94">
        <f>SUMPRODUCT('Conversion Cost'!$B$4:$D$4,'Optimized Production Plan'!M43:O43)</f>
        <v>3.1565775554786493</v>
      </c>
      <c r="T42" s="94">
        <f>(VLOOKUP(N42,'Outbound Logistic Price'!$A$3:$D$41,2)*'Optimized Production Plan'!M43)+(VLOOKUP(N42,'Outbound Logistic Price'!$A$3:$D$41,3)*'Optimized Production Plan'!N43)+(VLOOKUP(N42,'Outbound Logistic Price'!$A$3:$D$41,4)*'Optimized Production Plan'!O43)</f>
        <v>8.5900307247451764</v>
      </c>
      <c r="U42" s="94">
        <f>IF(VLOOKUP(N42,CSTVAT!$A$2:$D$40,2)="NA",0,IF(VLOOKUP(N42,CSTVAT!$A$2:$D$40,2)="CST",0.02*((VLOOKUP(O42,'Input Angle Price'!$B$4:$E$22,2)*'Optimized Production Plan'!M43*(1.045))+ ('Conversion Cost'!$B$3*'Optimized Production Plan'!M43)+ ((4.1/100)*('Conversion Cost'!$B$8)*'Optimized Production Plan'!M43)+ ('Optimized Production Plan'!M43*'Conversion Cost'!$B$4)),IF(VLOOKUP(N42,CSTVAT!$A$2:$D$40,2)="VAT",0.05*((VLOOKUP(O42,'Input Angle Price'!$B$4:$E$22,2)*'Optimized Production Plan'!M43*(1.045))+ ('Conversion Cost'!$B$3*'Optimized Production Plan'!M43)+ ((4.1/100)*('Conversion Cost'!$B$8)*'Optimized Production Plan'!M43)+ ('Optimized Production Plan'!M43*'Conversion Cost'!$B$4)),0)))+ IF(VLOOKUP(N42,CSTVAT!$A$2:$D$40,3)="NA",0,IF(VLOOKUP(N42,CSTVAT!$A$2:$D$40,3)="CST",0.02*((VLOOKUP(O42,'Input Angle Price'!$B$4:$E$22,3)*'Optimized Production Plan'!N43*(1.045))+ ('Conversion Cost'!$C$3*'Optimized Production Plan'!N43)+ ((4.1/100)*('Conversion Cost'!$B$8)*'Optimized Production Plan'!N43)+ ('Optimized Production Plan'!N43*'Conversion Cost'!$C$4)),IF(VLOOKUP(N42,CSTVAT!$A$2:$D$40,3)="VAT",0.05*((VLOOKUP(O42,'Input Angle Price'!$B$4:$E$22,3)*'Optimized Production Plan'!N43*(1.045))+ ('Conversion Cost'!$C$3*'Optimized Production Plan'!N43)+ ((4.1/100)*('Conversion Cost'!$B$8)*'Optimized Production Plan'!N43)+ ('Optimized Production Plan'!N43*'Conversion Cost'!$C$4)),0)))+ IF(VLOOKUP(N42,CSTVAT!$A$2:$D$40,4)="NA",0,IF(VLOOKUP(N42,CSTVAT!$A$2:$D$40,4)="CST",0.02*((VLOOKUP(O42,'Input Angle Price'!$B$4:$E$22,4)*'Optimized Production Plan'!O43*(1.045))+ ('Conversion Cost'!$D$3*'Optimized Production Plan'!O43)+ ((4.1/100)*('Conversion Cost'!$B$8)*'Optimized Production Plan'!O43)+ ('Optimized Production Plan'!O43*'Conversion Cost'!$D$4)),IF(VLOOKUP(N42,CSTVAT!$A$2:$D$40,4)="VAT",0.05*((VLOOKUP(O42,'Input Angle Price'!$B$4:$E$22,4)*'Optimized Production Plan'!O43*(1.045))+ ('Conversion Cost'!$D$3*'Optimized Production Plan'!O43)+ ((4.1/100)*('Conversion Cost'!$B$8)*'Optimized Production Plan'!O43)+ ('Optimized Production Plan'!O43*'Conversion Cost'!$D$4)),0)))</f>
        <v>7.6501711419794765</v>
      </c>
      <c r="V42" s="95">
        <f t="shared" si="1"/>
        <v>6.3286145789031876</v>
      </c>
      <c r="X42" s="101">
        <f>IF('Optimized Production Plan'!M43&gt;0,1,0)+IF('Optimized Production Plan'!N43&gt;0,1,0)+IF('Optimized Production Plan'!O43&gt;0,1,0)</f>
        <v>1</v>
      </c>
      <c r="AH42" s="11"/>
      <c r="AI42" s="5" t="s">
        <v>5</v>
      </c>
      <c r="AJ42" s="6">
        <v>1.23895</v>
      </c>
      <c r="AK42" s="6">
        <v>0</v>
      </c>
      <c r="AL42" s="113">
        <v>0</v>
      </c>
      <c r="AM42" s="11">
        <v>1.23895</v>
      </c>
      <c r="AN42" s="68">
        <f t="shared" si="2"/>
        <v>1.23895</v>
      </c>
    </row>
    <row r="43" spans="1:70">
      <c r="A43" s="9">
        <v>104</v>
      </c>
      <c r="B43" s="5" t="s">
        <v>9</v>
      </c>
      <c r="C43" s="94">
        <f>((VLOOKUP(B43,'Input Angle Price'!$B$4:$E$22,2)*'Optimized Production Plan'!C44)+(VLOOKUP(B43,'Input Angle Price'!$B$4:$E$22,3)*'Optimized Production Plan'!D44)+(VLOOKUP(B43,'Input Angle Price'!$B$4:$E$22,4)*'Optimized Production Plan'!E44))*(104.5/100)</f>
        <v>92.593588916384476</v>
      </c>
      <c r="D43" s="94">
        <f>SUMPRODUCT('Conversion Cost'!$B$3:$D$3,'Optimized Production Plan'!C44:E44)</f>
        <v>14.521317838246929</v>
      </c>
      <c r="E43" s="94">
        <f>(4.1/100)*('Conversion Cost'!$B$8)*SUM('Optimized Production Plan'!C44:E44)</f>
        <v>12.326913080440322</v>
      </c>
      <c r="F43" s="94">
        <f>SUMPRODUCT('Conversion Cost'!$B$4:$D$4,'Optimized Production Plan'!C44:E44)</f>
        <v>0.99210437154400255</v>
      </c>
      <c r="G43" s="94">
        <f>(VLOOKUP(A43,'Outbound Logistic Price'!$A$3:$D$41,2)*'Optimized Production Plan'!C44)+(VLOOKUP(A43,'Outbound Logistic Price'!$A$3:$D$41,3)*'Optimized Production Plan'!D44)+(VLOOKUP(A43,'Outbound Logistic Price'!$A$3:$D$41,4)*'Optimized Production Plan'!E44)</f>
        <v>2.6998250110869577</v>
      </c>
      <c r="H43" s="94">
        <f>IF(VLOOKUP(A43,CSTVAT!$A$2:$D$40,2)="NA",0,IF(VLOOKUP(A43,CSTVAT!$A$2:$D$40,2)="CST",0.02*((VLOOKUP(B43,'Input Angle Price'!$B$4:$E$22,2)*'Optimized Production Plan'!C44*(1.045))+ ('Conversion Cost'!$B$3*'Optimized Production Plan'!C44)+ ((4.1/100)*('Conversion Cost'!$B$8)*'Optimized Production Plan'!C44)+ ('Optimized Production Plan'!C44*'Conversion Cost'!$B$4)),IF(VLOOKUP(A43,CSTVAT!$A$2:$D$40,2)="VAT",0.05*((VLOOKUP(B43,'Input Angle Price'!$B$4:$E$22,2)*'Optimized Production Plan'!C44*(1.045))+ ('Conversion Cost'!$B$3*'Optimized Production Plan'!C44)+ ((4.1/100)*('Conversion Cost'!$B$8)*'Optimized Production Plan'!C44)+ ('Optimized Production Plan'!C44*'Conversion Cost'!$B$4)),0)))+ IF(VLOOKUP(A43,CSTVAT!$A$2:$D$40,3)="NA",0,IF(VLOOKUP(A43,CSTVAT!$A$2:$D$40,3)="CST",0.02*((VLOOKUP(B43,'Input Angle Price'!$B$4:$E$22,3)*'Optimized Production Plan'!D44*(1.045))+ ('Conversion Cost'!$C$3*'Optimized Production Plan'!D44)+ ((4.1/100)*('Conversion Cost'!$B$8)*'Optimized Production Plan'!D44)+ ('Optimized Production Plan'!D44*'Conversion Cost'!$C$4)),IF(VLOOKUP(A43,CSTVAT!$A$2:$D$40,3)="VAT",0.05*((VLOOKUP(B43,'Input Angle Price'!$B$4:$E$22,3)*'Optimized Production Plan'!D44*(1.045))+ ('Conversion Cost'!$C$3*'Optimized Production Plan'!D44)+ ((4.1/100)*('Conversion Cost'!$B$8)*'Optimized Production Plan'!D44)+ ('Optimized Production Plan'!D44*'Conversion Cost'!$C$4)),0)))+ IF(VLOOKUP(A43,CSTVAT!$A$2:$D$40,4)="NA",0,IF(VLOOKUP(A43,CSTVAT!$A$2:$D$40,4)="CST",0.02*((VLOOKUP(B43,'Input Angle Price'!$B$4:$E$22,4)*'Optimized Production Plan'!E44*(1.045))+ ('Conversion Cost'!$D$3*'Optimized Production Plan'!E44)+ ((4.1/100)*('Conversion Cost'!$B$8)*'Optimized Production Plan'!E44)+ ('Optimized Production Plan'!E44*'Conversion Cost'!$D$4)),IF(VLOOKUP(A43,CSTVAT!$A$2:$D$40,4)="VAT",0.05*((VLOOKUP(B43,'Input Angle Price'!$B$4:$E$22,4)*'Optimized Production Plan'!E44*(1.045))+ ('Conversion Cost'!$D$3*'Optimized Production Plan'!E44)+ ((4.1/100)*('Conversion Cost'!$B$8)*'Optimized Production Plan'!E44)+ ('Optimized Production Plan'!E44*'Conversion Cost'!$D$4)),0)))</f>
        <v>2.4086784841323148</v>
      </c>
      <c r="I43" s="95">
        <f t="shared" si="0"/>
        <v>1.9936418666207185</v>
      </c>
      <c r="N43" s="9">
        <v>104</v>
      </c>
      <c r="O43" s="5" t="s">
        <v>9</v>
      </c>
      <c r="P43" s="94">
        <f>((VLOOKUP(O43,'Input Angle Price'!$B$4:$E$22,2)*'Optimized Production Plan'!M44)+(VLOOKUP(O43,'Input Angle Price'!$B$4:$E$22,3)*'Optimized Production Plan'!N44)+(VLOOKUP(O43,'Input Angle Price'!$B$4:$E$22,4)*'Optimized Production Plan'!O44))*(104.5/100)</f>
        <v>92.593588916384476</v>
      </c>
      <c r="Q43" s="94">
        <f>SUMPRODUCT('Conversion Cost'!$B$3:$D$3,'Optimized Production Plan'!M44:O44)</f>
        <v>14.521317838246929</v>
      </c>
      <c r="R43" s="94">
        <f>(4.1/100)*('Conversion Cost'!$B$8)*SUM('Optimized Production Plan'!M44:O44)</f>
        <v>12.326913080440322</v>
      </c>
      <c r="S43" s="94">
        <f>SUMPRODUCT('Conversion Cost'!$B$4:$D$4,'Optimized Production Plan'!M44:O44)</f>
        <v>0.99210437154400255</v>
      </c>
      <c r="T43" s="94">
        <f>(VLOOKUP(N43,'Outbound Logistic Price'!$A$3:$D$41,2)*'Optimized Production Plan'!M44)+(VLOOKUP(N43,'Outbound Logistic Price'!$A$3:$D$41,3)*'Optimized Production Plan'!N44)+(VLOOKUP(N43,'Outbound Logistic Price'!$A$3:$D$41,4)*'Optimized Production Plan'!O44)</f>
        <v>2.6998250110869577</v>
      </c>
      <c r="U43" s="94">
        <f>IF(VLOOKUP(N43,CSTVAT!$A$2:$D$40,2)="NA",0,IF(VLOOKUP(N43,CSTVAT!$A$2:$D$40,2)="CST",0.02*((VLOOKUP(O43,'Input Angle Price'!$B$4:$E$22,2)*'Optimized Production Plan'!M44*(1.045))+ ('Conversion Cost'!$B$3*'Optimized Production Plan'!M44)+ ((4.1/100)*('Conversion Cost'!$B$8)*'Optimized Production Plan'!M44)+ ('Optimized Production Plan'!M44*'Conversion Cost'!$B$4)),IF(VLOOKUP(N43,CSTVAT!$A$2:$D$40,2)="VAT",0.05*((VLOOKUP(O43,'Input Angle Price'!$B$4:$E$22,2)*'Optimized Production Plan'!M44*(1.045))+ ('Conversion Cost'!$B$3*'Optimized Production Plan'!M44)+ ((4.1/100)*('Conversion Cost'!$B$8)*'Optimized Production Plan'!M44)+ ('Optimized Production Plan'!M44*'Conversion Cost'!$B$4)),0)))+ IF(VLOOKUP(N43,CSTVAT!$A$2:$D$40,3)="NA",0,IF(VLOOKUP(N43,CSTVAT!$A$2:$D$40,3)="CST",0.02*((VLOOKUP(O43,'Input Angle Price'!$B$4:$E$22,3)*'Optimized Production Plan'!N44*(1.045))+ ('Conversion Cost'!$C$3*'Optimized Production Plan'!N44)+ ((4.1/100)*('Conversion Cost'!$B$8)*'Optimized Production Plan'!N44)+ ('Optimized Production Plan'!N44*'Conversion Cost'!$C$4)),IF(VLOOKUP(N43,CSTVAT!$A$2:$D$40,3)="VAT",0.05*((VLOOKUP(O43,'Input Angle Price'!$B$4:$E$22,3)*'Optimized Production Plan'!N44*(1.045))+ ('Conversion Cost'!$C$3*'Optimized Production Plan'!N44)+ ((4.1/100)*('Conversion Cost'!$B$8)*'Optimized Production Plan'!N44)+ ('Optimized Production Plan'!N44*'Conversion Cost'!$C$4)),0)))+ IF(VLOOKUP(N43,CSTVAT!$A$2:$D$40,4)="NA",0,IF(VLOOKUP(N43,CSTVAT!$A$2:$D$40,4)="CST",0.02*((VLOOKUP(O43,'Input Angle Price'!$B$4:$E$22,4)*'Optimized Production Plan'!O44*(1.045))+ ('Conversion Cost'!$D$3*'Optimized Production Plan'!O44)+ ((4.1/100)*('Conversion Cost'!$B$8)*'Optimized Production Plan'!O44)+ ('Optimized Production Plan'!O44*'Conversion Cost'!$D$4)),IF(VLOOKUP(N43,CSTVAT!$A$2:$D$40,4)="VAT",0.05*((VLOOKUP(O43,'Input Angle Price'!$B$4:$E$22,4)*'Optimized Production Plan'!O44*(1.045))+ ('Conversion Cost'!$D$3*'Optimized Production Plan'!O44)+ ((4.1/100)*('Conversion Cost'!$B$8)*'Optimized Production Plan'!O44)+ ('Optimized Production Plan'!O44*'Conversion Cost'!$D$4)),0)))</f>
        <v>2.4086784841323148</v>
      </c>
      <c r="V43" s="95">
        <f t="shared" si="1"/>
        <v>1.9936418666207185</v>
      </c>
      <c r="X43" s="101">
        <f>IF('Optimized Production Plan'!M44&gt;0,1,0)+IF('Optimized Production Plan'!N44&gt;0,1,0)+IF('Optimized Production Plan'!O44&gt;0,1,0)</f>
        <v>1</v>
      </c>
      <c r="AH43" s="11"/>
      <c r="AI43" s="5" t="s">
        <v>7</v>
      </c>
      <c r="AJ43" s="6">
        <v>2.5873586520316798</v>
      </c>
      <c r="AK43" s="6">
        <v>0</v>
      </c>
      <c r="AL43" s="113">
        <v>0</v>
      </c>
      <c r="AM43" s="11">
        <v>2.5873586520316798</v>
      </c>
      <c r="AN43" s="68">
        <f t="shared" si="2"/>
        <v>2.5873586520316798</v>
      </c>
    </row>
    <row r="44" spans="1:70">
      <c r="A44" s="9">
        <v>104</v>
      </c>
      <c r="B44" s="5" t="s">
        <v>13</v>
      </c>
      <c r="C44" s="94">
        <f>((VLOOKUP(B44,'Input Angle Price'!$B$4:$E$22,2)*'Optimized Production Plan'!C45)+(VLOOKUP(B44,'Input Angle Price'!$B$4:$E$22,3)*'Optimized Production Plan'!D45)+(VLOOKUP(B44,'Input Angle Price'!$B$4:$E$22,4)*'Optimized Production Plan'!E45))*(104.5/100)</f>
        <v>78.044244959999986</v>
      </c>
      <c r="D44" s="94">
        <f>SUMPRODUCT('Conversion Cost'!$B$3:$D$3,'Optimized Production Plan'!C45:E45)</f>
        <v>11.363748000000001</v>
      </c>
      <c r="E44" s="94">
        <f>(4.1/100)*('Conversion Cost'!$B$8)*SUM('Optimized Production Plan'!C45:E45)</f>
        <v>9.8545538520000004</v>
      </c>
      <c r="F44" s="94">
        <f>SUMPRODUCT('Conversion Cost'!$B$4:$D$4,'Optimized Production Plan'!C45:E45)</f>
        <v>0.79312199999999999</v>
      </c>
      <c r="G44" s="94">
        <f>(VLOOKUP(A44,'Outbound Logistic Price'!$A$3:$D$41,2)*'Optimized Production Plan'!C45)+(VLOOKUP(A44,'Outbound Logistic Price'!$A$3:$D$41,3)*'Optimized Production Plan'!D45)+(VLOOKUP(A44,'Outbound Logistic Price'!$A$3:$D$41,4)*'Optimized Production Plan'!E45)</f>
        <v>4.3166640000000003</v>
      </c>
      <c r="H44" s="94">
        <f>IF(VLOOKUP(A44,CSTVAT!$A$2:$D$40,2)="NA",0,IF(VLOOKUP(A44,CSTVAT!$A$2:$D$40,2)="CST",0.02*((VLOOKUP(B44,'Input Angle Price'!$B$4:$E$22,2)*'Optimized Production Plan'!C45*(1.045))+ ('Conversion Cost'!$B$3*'Optimized Production Plan'!C45)+ ((4.1/100)*('Conversion Cost'!$B$8)*'Optimized Production Plan'!C45)+ ('Optimized Production Plan'!C45*'Conversion Cost'!$B$4)),IF(VLOOKUP(A44,CSTVAT!$A$2:$D$40,2)="VAT",0.05*((VLOOKUP(B44,'Input Angle Price'!$B$4:$E$22,2)*'Optimized Production Plan'!C45*(1.045))+ ('Conversion Cost'!$B$3*'Optimized Production Plan'!C45)+ ((4.1/100)*('Conversion Cost'!$B$8)*'Optimized Production Plan'!C45)+ ('Optimized Production Plan'!C45*'Conversion Cost'!$B$4)),0)))+ IF(VLOOKUP(A44,CSTVAT!$A$2:$D$40,3)="NA",0,IF(VLOOKUP(A44,CSTVAT!$A$2:$D$40,3)="CST",0.02*((VLOOKUP(B44,'Input Angle Price'!$B$4:$E$22,3)*'Optimized Production Plan'!D45*(1.045))+ ('Conversion Cost'!$C$3*'Optimized Production Plan'!D45)+ ((4.1/100)*('Conversion Cost'!$B$8)*'Optimized Production Plan'!D45)+ ('Optimized Production Plan'!D45*'Conversion Cost'!$C$4)),IF(VLOOKUP(A44,CSTVAT!$A$2:$D$40,3)="VAT",0.05*((VLOOKUP(B44,'Input Angle Price'!$B$4:$E$22,3)*'Optimized Production Plan'!D45*(1.045))+ ('Conversion Cost'!$C$3*'Optimized Production Plan'!D45)+ ((4.1/100)*('Conversion Cost'!$B$8)*'Optimized Production Plan'!D45)+ ('Optimized Production Plan'!D45*'Conversion Cost'!$C$4)),0)))+ IF(VLOOKUP(A44,CSTVAT!$A$2:$D$40,4)="NA",0,IF(VLOOKUP(A44,CSTVAT!$A$2:$D$40,4)="CST",0.02*((VLOOKUP(B44,'Input Angle Price'!$B$4:$E$22,4)*'Optimized Production Plan'!E45*(1.045))+ ('Conversion Cost'!$D$3*'Optimized Production Plan'!E45)+ ((4.1/100)*('Conversion Cost'!$B$8)*'Optimized Production Plan'!E45)+ ('Optimized Production Plan'!E45*'Conversion Cost'!$D$4)),IF(VLOOKUP(A44,CSTVAT!$A$2:$D$40,4)="VAT",0.05*((VLOOKUP(B44,'Input Angle Price'!$B$4:$E$22,4)*'Optimized Production Plan'!E45*(1.045))+ ('Conversion Cost'!$D$3*'Optimized Production Plan'!E45)+ ((4.1/100)*('Conversion Cost'!$B$8)*'Optimized Production Plan'!E45)+ ('Optimized Production Plan'!E45*'Conversion Cost'!$D$4)),0)))</f>
        <v>2.0011133762399997</v>
      </c>
      <c r="I44" s="95">
        <f t="shared" si="0"/>
        <v>1.6803784799999999</v>
      </c>
      <c r="N44" s="9">
        <v>104</v>
      </c>
      <c r="O44" s="5" t="s">
        <v>13</v>
      </c>
      <c r="P44" s="94">
        <f>((VLOOKUP(O44,'Input Angle Price'!$B$4:$E$22,2)*'Optimized Production Plan'!M45)+(VLOOKUP(O44,'Input Angle Price'!$B$4:$E$22,3)*'Optimized Production Plan'!N45)+(VLOOKUP(O44,'Input Angle Price'!$B$4:$E$22,4)*'Optimized Production Plan'!O45))*(104.5/100)</f>
        <v>75.129814154999991</v>
      </c>
      <c r="Q44" s="94">
        <f>SUMPRODUCT('Conversion Cost'!$B$3:$D$3,'Optimized Production Plan'!M45:O45)</f>
        <v>11.6088357</v>
      </c>
      <c r="R44" s="94">
        <f>(4.1/100)*('Conversion Cost'!$B$8)*SUM('Optimized Production Plan'!M45:O45)</f>
        <v>9.8545538520000004</v>
      </c>
      <c r="S44" s="94">
        <f>SUMPRODUCT('Conversion Cost'!$B$4:$D$4,'Optimized Production Plan'!M45:O45)</f>
        <v>0.79312199999999999</v>
      </c>
      <c r="T44" s="94">
        <f>(VLOOKUP(N44,'Outbound Logistic Price'!$A$3:$D$41,2)*'Optimized Production Plan'!M45)+(VLOOKUP(N44,'Outbound Logistic Price'!$A$3:$D$41,3)*'Optimized Production Plan'!N45)+(VLOOKUP(N44,'Outbound Logistic Price'!$A$3:$D$41,4)*'Optimized Production Plan'!O45)</f>
        <v>2.1583320000000001</v>
      </c>
      <c r="U44" s="94">
        <f>IF(VLOOKUP(N44,CSTVAT!$A$2:$D$40,2)="NA",0,IF(VLOOKUP(N44,CSTVAT!$A$2:$D$40,2)="CST",0.02*((VLOOKUP(O44,'Input Angle Price'!$B$4:$E$22,2)*'Optimized Production Plan'!M45*(1.045))+ ('Conversion Cost'!$B$3*'Optimized Production Plan'!M45)+ ((4.1/100)*('Conversion Cost'!$B$8)*'Optimized Production Plan'!M45)+ ('Optimized Production Plan'!M45*'Conversion Cost'!$B$4)),IF(VLOOKUP(N44,CSTVAT!$A$2:$D$40,2)="VAT",0.05*((VLOOKUP(O44,'Input Angle Price'!$B$4:$E$22,2)*'Optimized Production Plan'!M45*(1.045))+ ('Conversion Cost'!$B$3*'Optimized Production Plan'!M45)+ ((4.1/100)*('Conversion Cost'!$B$8)*'Optimized Production Plan'!M45)+ ('Optimized Production Plan'!M45*'Conversion Cost'!$B$4)),0)))+ IF(VLOOKUP(N44,CSTVAT!$A$2:$D$40,3)="NA",0,IF(VLOOKUP(N44,CSTVAT!$A$2:$D$40,3)="CST",0.02*((VLOOKUP(O44,'Input Angle Price'!$B$4:$E$22,3)*'Optimized Production Plan'!N45*(1.045))+ ('Conversion Cost'!$C$3*'Optimized Production Plan'!N45)+ ((4.1/100)*('Conversion Cost'!$B$8)*'Optimized Production Plan'!N45)+ ('Optimized Production Plan'!N45*'Conversion Cost'!$C$4)),IF(VLOOKUP(N44,CSTVAT!$A$2:$D$40,3)="VAT",0.05*((VLOOKUP(O44,'Input Angle Price'!$B$4:$E$22,3)*'Optimized Production Plan'!N45*(1.045))+ ('Conversion Cost'!$C$3*'Optimized Production Plan'!N45)+ ((4.1/100)*('Conversion Cost'!$B$8)*'Optimized Production Plan'!N45)+ ('Optimized Production Plan'!N45*'Conversion Cost'!$C$4)),0)))+ IF(VLOOKUP(N44,CSTVAT!$A$2:$D$40,4)="NA",0,IF(VLOOKUP(N44,CSTVAT!$A$2:$D$40,4)="CST",0.02*((VLOOKUP(O44,'Input Angle Price'!$B$4:$E$22,4)*'Optimized Production Plan'!O45*(1.045))+ ('Conversion Cost'!$D$3*'Optimized Production Plan'!O45)+ ((4.1/100)*('Conversion Cost'!$B$8)*'Optimized Production Plan'!O45)+ ('Optimized Production Plan'!O45*'Conversion Cost'!$D$4)),IF(VLOOKUP(N44,CSTVAT!$A$2:$D$40,4)="VAT",0.05*((VLOOKUP(O44,'Input Angle Price'!$B$4:$E$22,4)*'Optimized Production Plan'!O45*(1.045))+ ('Conversion Cost'!$D$3*'Optimized Production Plan'!O45)+ ((4.1/100)*('Conversion Cost'!$B$8)*'Optimized Production Plan'!O45)+ ('Optimized Production Plan'!O45*'Conversion Cost'!$D$4)),0)))</f>
        <v>1.9477265141399998</v>
      </c>
      <c r="V44" s="95">
        <f t="shared" si="1"/>
        <v>1.6176275775</v>
      </c>
      <c r="X44" s="101">
        <f>IF('Optimized Production Plan'!M45&gt;0,1,0)+IF('Optimized Production Plan'!N45&gt;0,1,0)+IF('Optimized Production Plan'!O45&gt;0,1,0)</f>
        <v>1</v>
      </c>
      <c r="AH44" s="11"/>
      <c r="AI44" s="5" t="s">
        <v>9</v>
      </c>
      <c r="AJ44" s="6">
        <v>0.8132003045442644</v>
      </c>
      <c r="AK44" s="6">
        <v>0</v>
      </c>
      <c r="AL44" s="113">
        <v>0</v>
      </c>
      <c r="AM44" s="11">
        <v>0.8132003045442644</v>
      </c>
      <c r="AN44" s="68">
        <f t="shared" si="2"/>
        <v>0.8132003045442644</v>
      </c>
    </row>
    <row r="45" spans="1:70">
      <c r="A45" s="9">
        <v>104</v>
      </c>
      <c r="B45" s="5" t="s">
        <v>17</v>
      </c>
      <c r="C45" s="94">
        <f>((VLOOKUP(B45,'Input Angle Price'!$B$4:$E$22,2)*'Optimized Production Plan'!C46)+(VLOOKUP(B45,'Input Angle Price'!$B$4:$E$22,3)*'Optimized Production Plan'!D46)+(VLOOKUP(B45,'Input Angle Price'!$B$4:$E$22,4)*'Optimized Production Plan'!E46))*(104.5/100)</f>
        <v>155.817024</v>
      </c>
      <c r="D45" s="94">
        <f>SUMPRODUCT('Conversion Cost'!$B$3:$D$3,'Optimized Production Plan'!C46:E46)</f>
        <v>23.57124</v>
      </c>
      <c r="E45" s="94">
        <f>(4.1/100)*('Conversion Cost'!$B$8)*SUM('Optimized Production Plan'!C46:E46)</f>
        <v>20.009246399999999</v>
      </c>
      <c r="F45" s="94">
        <f>SUMPRODUCT('Conversion Cost'!$B$4:$D$4,'Optimized Production Plan'!C46:E46)</f>
        <v>1.6104000000000001</v>
      </c>
      <c r="G45" s="94">
        <f>(VLOOKUP(A45,'Outbound Logistic Price'!$A$3:$D$41,2)*'Optimized Production Plan'!C46)+(VLOOKUP(A45,'Outbound Logistic Price'!$A$3:$D$41,3)*'Optimized Production Plan'!D46)+(VLOOKUP(A45,'Outbound Logistic Price'!$A$3:$D$41,4)*'Optimized Production Plan'!E46)</f>
        <v>4.3823999999999996</v>
      </c>
      <c r="H45" s="94">
        <f>IF(VLOOKUP(A45,CSTVAT!$A$2:$D$40,2)="NA",0,IF(VLOOKUP(A45,CSTVAT!$A$2:$D$40,2)="CST",0.02*((VLOOKUP(B45,'Input Angle Price'!$B$4:$E$22,2)*'Optimized Production Plan'!C46*(1.045))+ ('Conversion Cost'!$B$3*'Optimized Production Plan'!C46)+ ((4.1/100)*('Conversion Cost'!$B$8)*'Optimized Production Plan'!C46)+ ('Optimized Production Plan'!C46*'Conversion Cost'!$B$4)),IF(VLOOKUP(A45,CSTVAT!$A$2:$D$40,2)="VAT",0.05*((VLOOKUP(B45,'Input Angle Price'!$B$4:$E$22,2)*'Optimized Production Plan'!C46*(1.045))+ ('Conversion Cost'!$B$3*'Optimized Production Plan'!C46)+ ((4.1/100)*('Conversion Cost'!$B$8)*'Optimized Production Plan'!C46)+ ('Optimized Production Plan'!C46*'Conversion Cost'!$B$4)),0)))+ IF(VLOOKUP(A45,CSTVAT!$A$2:$D$40,3)="NA",0,IF(VLOOKUP(A45,CSTVAT!$A$2:$D$40,3)="CST",0.02*((VLOOKUP(B45,'Input Angle Price'!$B$4:$E$22,3)*'Optimized Production Plan'!D46*(1.045))+ ('Conversion Cost'!$C$3*'Optimized Production Plan'!D46)+ ((4.1/100)*('Conversion Cost'!$B$8)*'Optimized Production Plan'!D46)+ ('Optimized Production Plan'!D46*'Conversion Cost'!$C$4)),IF(VLOOKUP(A45,CSTVAT!$A$2:$D$40,3)="VAT",0.05*((VLOOKUP(B45,'Input Angle Price'!$B$4:$E$22,3)*'Optimized Production Plan'!D46*(1.045))+ ('Conversion Cost'!$C$3*'Optimized Production Plan'!D46)+ ((4.1/100)*('Conversion Cost'!$B$8)*'Optimized Production Plan'!D46)+ ('Optimized Production Plan'!D46*'Conversion Cost'!$C$4)),0)))+ IF(VLOOKUP(A45,CSTVAT!$A$2:$D$40,4)="NA",0,IF(VLOOKUP(A45,CSTVAT!$A$2:$D$40,4)="CST",0.02*((VLOOKUP(B45,'Input Angle Price'!$B$4:$E$22,4)*'Optimized Production Plan'!E46*(1.045))+ ('Conversion Cost'!$D$3*'Optimized Production Plan'!E46)+ ((4.1/100)*('Conversion Cost'!$B$8)*'Optimized Production Plan'!E46)+ ('Optimized Production Plan'!E46*'Conversion Cost'!$D$4)),IF(VLOOKUP(A45,CSTVAT!$A$2:$D$40,4)="VAT",0.05*((VLOOKUP(B45,'Input Angle Price'!$B$4:$E$22,4)*'Optimized Production Plan'!E46*(1.045))+ ('Conversion Cost'!$D$3*'Optimized Production Plan'!E46)+ ((4.1/100)*('Conversion Cost'!$B$8)*'Optimized Production Plan'!E46)+ ('Optimized Production Plan'!E46*'Conversion Cost'!$D$4)),0)))</f>
        <v>4.0201582079999998</v>
      </c>
      <c r="I45" s="95">
        <f t="shared" si="0"/>
        <v>3.3549120000000001</v>
      </c>
      <c r="N45" s="9">
        <v>104</v>
      </c>
      <c r="O45" s="5" t="s">
        <v>17</v>
      </c>
      <c r="P45" s="94">
        <f>((VLOOKUP(O45,'Input Angle Price'!$B$4:$E$22,2)*'Optimized Production Plan'!M46)+(VLOOKUP(O45,'Input Angle Price'!$B$4:$E$22,3)*'Optimized Production Plan'!N46)+(VLOOKUP(O45,'Input Angle Price'!$B$4:$E$22,4)*'Optimized Production Plan'!O46))*(104.5/100)</f>
        <v>155.817024</v>
      </c>
      <c r="Q45" s="94">
        <f>SUMPRODUCT('Conversion Cost'!$B$3:$D$3,'Optimized Production Plan'!M46:O46)</f>
        <v>23.57124</v>
      </c>
      <c r="R45" s="94">
        <f>(4.1/100)*('Conversion Cost'!$B$8)*SUM('Optimized Production Plan'!M46:O46)</f>
        <v>20.009246399999999</v>
      </c>
      <c r="S45" s="94">
        <f>SUMPRODUCT('Conversion Cost'!$B$4:$D$4,'Optimized Production Plan'!M46:O46)</f>
        <v>1.6104000000000001</v>
      </c>
      <c r="T45" s="94">
        <f>(VLOOKUP(N45,'Outbound Logistic Price'!$A$3:$D$41,2)*'Optimized Production Plan'!M46)+(VLOOKUP(N45,'Outbound Logistic Price'!$A$3:$D$41,3)*'Optimized Production Plan'!N46)+(VLOOKUP(N45,'Outbound Logistic Price'!$A$3:$D$41,4)*'Optimized Production Plan'!O46)</f>
        <v>4.3823999999999996</v>
      </c>
      <c r="U45" s="94">
        <f>IF(VLOOKUP(N45,CSTVAT!$A$2:$D$40,2)="NA",0,IF(VLOOKUP(N45,CSTVAT!$A$2:$D$40,2)="CST",0.02*((VLOOKUP(O45,'Input Angle Price'!$B$4:$E$22,2)*'Optimized Production Plan'!M46*(1.045))+ ('Conversion Cost'!$B$3*'Optimized Production Plan'!M46)+ ((4.1/100)*('Conversion Cost'!$B$8)*'Optimized Production Plan'!M46)+ ('Optimized Production Plan'!M46*'Conversion Cost'!$B$4)),IF(VLOOKUP(N45,CSTVAT!$A$2:$D$40,2)="VAT",0.05*((VLOOKUP(O45,'Input Angle Price'!$B$4:$E$22,2)*'Optimized Production Plan'!M46*(1.045))+ ('Conversion Cost'!$B$3*'Optimized Production Plan'!M46)+ ((4.1/100)*('Conversion Cost'!$B$8)*'Optimized Production Plan'!M46)+ ('Optimized Production Plan'!M46*'Conversion Cost'!$B$4)),0)))+ IF(VLOOKUP(N45,CSTVAT!$A$2:$D$40,3)="NA",0,IF(VLOOKUP(N45,CSTVAT!$A$2:$D$40,3)="CST",0.02*((VLOOKUP(O45,'Input Angle Price'!$B$4:$E$22,3)*'Optimized Production Plan'!N46*(1.045))+ ('Conversion Cost'!$C$3*'Optimized Production Plan'!N46)+ ((4.1/100)*('Conversion Cost'!$B$8)*'Optimized Production Plan'!N46)+ ('Optimized Production Plan'!N46*'Conversion Cost'!$C$4)),IF(VLOOKUP(N45,CSTVAT!$A$2:$D$40,3)="VAT",0.05*((VLOOKUP(O45,'Input Angle Price'!$B$4:$E$22,3)*'Optimized Production Plan'!N46*(1.045))+ ('Conversion Cost'!$C$3*'Optimized Production Plan'!N46)+ ((4.1/100)*('Conversion Cost'!$B$8)*'Optimized Production Plan'!N46)+ ('Optimized Production Plan'!N46*'Conversion Cost'!$C$4)),0)))+ IF(VLOOKUP(N45,CSTVAT!$A$2:$D$40,4)="NA",0,IF(VLOOKUP(N45,CSTVAT!$A$2:$D$40,4)="CST",0.02*((VLOOKUP(O45,'Input Angle Price'!$B$4:$E$22,4)*'Optimized Production Plan'!O46*(1.045))+ ('Conversion Cost'!$D$3*'Optimized Production Plan'!O46)+ ((4.1/100)*('Conversion Cost'!$B$8)*'Optimized Production Plan'!O46)+ ('Optimized Production Plan'!O46*'Conversion Cost'!$D$4)),IF(VLOOKUP(N45,CSTVAT!$A$2:$D$40,4)="VAT",0.05*((VLOOKUP(O45,'Input Angle Price'!$B$4:$E$22,4)*'Optimized Production Plan'!O46*(1.045))+ ('Conversion Cost'!$D$3*'Optimized Production Plan'!O46)+ ((4.1/100)*('Conversion Cost'!$B$8)*'Optimized Production Plan'!O46)+ ('Optimized Production Plan'!O46*'Conversion Cost'!$D$4)),0)))</f>
        <v>4.0201582079999998</v>
      </c>
      <c r="V45" s="95">
        <f t="shared" si="1"/>
        <v>3.3549120000000001</v>
      </c>
      <c r="X45" s="101">
        <f>IF('Optimized Production Plan'!M46&gt;0,1,0)+IF('Optimized Production Plan'!N46&gt;0,1,0)+IF('Optimized Production Plan'!O46&gt;0,1,0)</f>
        <v>1</v>
      </c>
      <c r="AH45" s="11"/>
      <c r="AI45" s="5" t="s">
        <v>13</v>
      </c>
      <c r="AJ45" s="6">
        <v>0.65010000000000001</v>
      </c>
      <c r="AK45" s="6">
        <v>0</v>
      </c>
      <c r="AL45" s="113">
        <v>0</v>
      </c>
      <c r="AM45" s="11">
        <v>0.65010000000000001</v>
      </c>
      <c r="AN45" s="68">
        <f t="shared" si="2"/>
        <v>0.65010000000000001</v>
      </c>
    </row>
    <row r="46" spans="1:70">
      <c r="A46" s="9">
        <v>104</v>
      </c>
      <c r="B46" s="5" t="s">
        <v>2</v>
      </c>
      <c r="C46" s="94">
        <f>((VLOOKUP(B46,'Input Angle Price'!$B$4:$E$22,2)*'Optimized Production Plan'!C47)+(VLOOKUP(B46,'Input Angle Price'!$B$4:$E$22,3)*'Optimized Production Plan'!D47)+(VLOOKUP(B46,'Input Angle Price'!$B$4:$E$22,4)*'Optimized Production Plan'!E47))*(104.5/100)</f>
        <v>2651.7446058970868</v>
      </c>
      <c r="D46" s="94">
        <f>SUMPRODUCT('Conversion Cost'!$B$3:$D$3,'Optimized Production Plan'!C47:E47)</f>
        <v>435.04239494795297</v>
      </c>
      <c r="E46" s="94">
        <f>(4.1/100)*('Conversion Cost'!$B$8)*SUM('Optimized Production Plan'!C47:E47)</f>
        <v>370.16126096215845</v>
      </c>
      <c r="F46" s="94">
        <f>SUMPRODUCT('Conversion Cost'!$B$4:$D$4,'Optimized Production Plan'!C47:E47)</f>
        <v>30.515071474855944</v>
      </c>
      <c r="G46" s="94">
        <f>(VLOOKUP(A46,'Outbound Logistic Price'!$A$3:$D$41,2)*'Optimized Production Plan'!C47)+(VLOOKUP(A46,'Outbound Logistic Price'!$A$3:$D$41,3)*'Optimized Production Plan'!D47)+(VLOOKUP(A46,'Outbound Logistic Price'!$A$3:$D$41,4)*'Optimized Production Plan'!E47)</f>
        <v>129.29679417747684</v>
      </c>
      <c r="H46" s="94">
        <f>IF(VLOOKUP(A46,CSTVAT!$A$2:$D$40,2)="NA",0,IF(VLOOKUP(A46,CSTVAT!$A$2:$D$40,2)="CST",0.02*((VLOOKUP(B46,'Input Angle Price'!$B$4:$E$22,2)*'Optimized Production Plan'!C47*(1.045))+ ('Conversion Cost'!$B$3*'Optimized Production Plan'!C47)+ ((4.1/100)*('Conversion Cost'!$B$8)*'Optimized Production Plan'!C47)+ ('Optimized Production Plan'!C47*'Conversion Cost'!$B$4)),IF(VLOOKUP(A46,CSTVAT!$A$2:$D$40,2)="VAT",0.05*((VLOOKUP(B46,'Input Angle Price'!$B$4:$E$22,2)*'Optimized Production Plan'!C47*(1.045))+ ('Conversion Cost'!$B$3*'Optimized Production Plan'!C47)+ ((4.1/100)*('Conversion Cost'!$B$8)*'Optimized Production Plan'!C47)+ ('Optimized Production Plan'!C47*'Conversion Cost'!$B$4)),0)))+ IF(VLOOKUP(A46,CSTVAT!$A$2:$D$40,3)="NA",0,IF(VLOOKUP(A46,CSTVAT!$A$2:$D$40,3)="CST",0.02*((VLOOKUP(B46,'Input Angle Price'!$B$4:$E$22,3)*'Optimized Production Plan'!D47*(1.045))+ ('Conversion Cost'!$C$3*'Optimized Production Plan'!D47)+ ((4.1/100)*('Conversion Cost'!$B$8)*'Optimized Production Plan'!D47)+ ('Optimized Production Plan'!D47*'Conversion Cost'!$C$4)),IF(VLOOKUP(A46,CSTVAT!$A$2:$D$40,3)="VAT",0.05*((VLOOKUP(B46,'Input Angle Price'!$B$4:$E$22,3)*'Optimized Production Plan'!D47*(1.045))+ ('Conversion Cost'!$C$3*'Optimized Production Plan'!D47)+ ((4.1/100)*('Conversion Cost'!$B$8)*'Optimized Production Plan'!D47)+ ('Optimized Production Plan'!D47*'Conversion Cost'!$C$4)),0)))+ IF(VLOOKUP(A46,CSTVAT!$A$2:$D$40,4)="NA",0,IF(VLOOKUP(A46,CSTVAT!$A$2:$D$40,4)="CST",0.02*((VLOOKUP(B46,'Input Angle Price'!$B$4:$E$22,4)*'Optimized Production Plan'!E47*(1.045))+ ('Conversion Cost'!$D$3*'Optimized Production Plan'!E47)+ ((4.1/100)*('Conversion Cost'!$B$8)*'Optimized Production Plan'!E47)+ ('Optimized Production Plan'!E47*'Conversion Cost'!$D$4)),IF(VLOOKUP(A46,CSTVAT!$A$2:$D$40,4)="VAT",0.05*((VLOOKUP(B46,'Input Angle Price'!$B$4:$E$22,4)*'Optimized Production Plan'!E47*(1.045))+ ('Conversion Cost'!$D$3*'Optimized Production Plan'!E47)+ ((4.1/100)*('Conversion Cost'!$B$8)*'Optimized Production Plan'!E47)+ ('Optimized Production Plan'!E47*'Conversion Cost'!$D$4)),0)))</f>
        <v>69.749266665641073</v>
      </c>
      <c r="I46" s="95">
        <f t="shared" si="0"/>
        <v>57.094979552808098</v>
      </c>
      <c r="N46" s="9">
        <v>104</v>
      </c>
      <c r="O46" s="5" t="s">
        <v>2</v>
      </c>
      <c r="P46" s="94">
        <f>((VLOOKUP(O46,'Input Angle Price'!$B$4:$E$22,2)*'Optimized Production Plan'!M47)+(VLOOKUP(O46,'Input Angle Price'!$B$4:$E$22,3)*'Optimized Production Plan'!N47)+(VLOOKUP(O46,'Input Angle Price'!$B$4:$E$22,4)*'Optimized Production Plan'!O47))*(104.5/100)</f>
        <v>2551.822458297087</v>
      </c>
      <c r="Q46" s="94">
        <f>SUMPRODUCT('Conversion Cost'!$B$3:$D$3,'Optimized Production Plan'!M47:O47)</f>
        <v>436.05639844795297</v>
      </c>
      <c r="R46" s="94">
        <f>(4.1/100)*('Conversion Cost'!$B$8)*SUM('Optimized Production Plan'!M47:O47)</f>
        <v>370.16126096215845</v>
      </c>
      <c r="S46" s="94">
        <f>SUMPRODUCT('Conversion Cost'!$B$4:$D$4,'Optimized Production Plan'!M47:O47)</f>
        <v>29.791611474855944</v>
      </c>
      <c r="T46" s="94">
        <f>(VLOOKUP(N46,'Outbound Logistic Price'!$A$3:$D$41,2)*'Optimized Production Plan'!M47)+(VLOOKUP(N46,'Outbound Logistic Price'!$A$3:$D$41,3)*'Optimized Production Plan'!N47)+(VLOOKUP(N46,'Outbound Logistic Price'!$A$3:$D$41,4)*'Optimized Production Plan'!O47)</f>
        <v>81.072254177476836</v>
      </c>
      <c r="U46" s="94">
        <f>IF(VLOOKUP(N46,CSTVAT!$A$2:$D$40,2)="NA",0,IF(VLOOKUP(N46,CSTVAT!$A$2:$D$40,2)="CST",0.02*((VLOOKUP(O46,'Input Angle Price'!$B$4:$E$22,2)*'Optimized Production Plan'!M47*(1.045))+ ('Conversion Cost'!$B$3*'Optimized Production Plan'!M47)+ ((4.1/100)*('Conversion Cost'!$B$8)*'Optimized Production Plan'!M47)+ ('Optimized Production Plan'!M47*'Conversion Cost'!$B$4)),IF(VLOOKUP(N46,CSTVAT!$A$2:$D$40,2)="VAT",0.05*((VLOOKUP(O46,'Input Angle Price'!$B$4:$E$22,2)*'Optimized Production Plan'!M47*(1.045))+ ('Conversion Cost'!$B$3*'Optimized Production Plan'!M47)+ ((4.1/100)*('Conversion Cost'!$B$8)*'Optimized Production Plan'!M47)+ ('Optimized Production Plan'!M47*'Conversion Cost'!$B$4)),0)))+ IF(VLOOKUP(N46,CSTVAT!$A$2:$D$40,3)="NA",0,IF(VLOOKUP(N46,CSTVAT!$A$2:$D$40,3)="CST",0.02*((VLOOKUP(O46,'Input Angle Price'!$B$4:$E$22,3)*'Optimized Production Plan'!N47*(1.045))+ ('Conversion Cost'!$C$3*'Optimized Production Plan'!N47)+ ((4.1/100)*('Conversion Cost'!$B$8)*'Optimized Production Plan'!N47)+ ('Optimized Production Plan'!N47*'Conversion Cost'!$C$4)),IF(VLOOKUP(N46,CSTVAT!$A$2:$D$40,3)="VAT",0.05*((VLOOKUP(O46,'Input Angle Price'!$B$4:$E$22,3)*'Optimized Production Plan'!N47*(1.045))+ ('Conversion Cost'!$C$3*'Optimized Production Plan'!N47)+ ((4.1/100)*('Conversion Cost'!$B$8)*'Optimized Production Plan'!N47)+ ('Optimized Production Plan'!N47*'Conversion Cost'!$C$4)),0)))+ IF(VLOOKUP(N46,CSTVAT!$A$2:$D$40,4)="NA",0,IF(VLOOKUP(N46,CSTVAT!$A$2:$D$40,4)="CST",0.02*((VLOOKUP(O46,'Input Angle Price'!$B$4:$E$22,4)*'Optimized Production Plan'!O47*(1.045))+ ('Conversion Cost'!$D$3*'Optimized Production Plan'!O47)+ ((4.1/100)*('Conversion Cost'!$B$8)*'Optimized Production Plan'!O47)+ ('Optimized Production Plan'!O47*'Conversion Cost'!$D$4)),IF(VLOOKUP(N46,CSTVAT!$A$2:$D$40,4)="VAT",0.05*((VLOOKUP(O46,'Input Angle Price'!$B$4:$E$22,4)*'Optimized Production Plan'!O47*(1.045))+ ('Conversion Cost'!$D$3*'Optimized Production Plan'!O47)+ ((4.1/100)*('Conversion Cost'!$B$8)*'Optimized Production Plan'!O47)+ ('Optimized Production Plan'!O47*'Conversion Cost'!$D$4)),0)))</f>
        <v>67.756634583641087</v>
      </c>
      <c r="V46" s="95">
        <f t="shared" si="1"/>
        <v>54.943545752808099</v>
      </c>
      <c r="X46" s="101">
        <f>IF('Optimized Production Plan'!M47&gt;0,1,0)+IF('Optimized Production Plan'!N47&gt;0,1,0)+IF('Optimized Production Plan'!O47&gt;0,1,0)</f>
        <v>1</v>
      </c>
      <c r="AH46" s="11"/>
      <c r="AI46" s="5" t="s">
        <v>17</v>
      </c>
      <c r="AJ46" s="6">
        <v>1.32</v>
      </c>
      <c r="AK46" s="6">
        <v>0</v>
      </c>
      <c r="AL46" s="113">
        <v>0</v>
      </c>
      <c r="AM46" s="11">
        <v>1.32</v>
      </c>
      <c r="AN46" s="68">
        <f t="shared" si="2"/>
        <v>1.32</v>
      </c>
    </row>
    <row r="47" spans="1:70">
      <c r="A47" s="9">
        <v>104</v>
      </c>
      <c r="B47" s="5" t="s">
        <v>4</v>
      </c>
      <c r="C47" s="94">
        <f>((VLOOKUP(B47,'Input Angle Price'!$B$4:$E$22,2)*'Optimized Production Plan'!C48)+(VLOOKUP(B47,'Input Angle Price'!$B$4:$E$22,3)*'Optimized Production Plan'!D48)+(VLOOKUP(B47,'Input Angle Price'!$B$4:$E$22,4)*'Optimized Production Plan'!E48))*(104.5/100)</f>
        <v>2148.4533286509718</v>
      </c>
      <c r="D47" s="94">
        <f>SUMPRODUCT('Conversion Cost'!$B$3:$D$3,'Optimized Production Plan'!C48:E48)</f>
        <v>351.63819196973049</v>
      </c>
      <c r="E47" s="94">
        <f>(4.1/100)*('Conversion Cost'!$B$8)*SUM('Optimized Production Plan'!C48:E48)</f>
        <v>301.56980410568343</v>
      </c>
      <c r="F47" s="94">
        <f>SUMPRODUCT('Conversion Cost'!$B$4:$D$4,'Optimized Production Plan'!C48:E48)</f>
        <v>24.271179574848588</v>
      </c>
      <c r="G47" s="94">
        <f>(VLOOKUP(A47,'Outbound Logistic Price'!$A$3:$D$41,2)*'Optimized Production Plan'!C48)+(VLOOKUP(A47,'Outbound Logistic Price'!$A$3:$D$41,3)*'Optimized Production Plan'!D48)+(VLOOKUP(A47,'Outbound Logistic Price'!$A$3:$D$41,4)*'Optimized Production Plan'!E48)</f>
        <v>97.895709498768269</v>
      </c>
      <c r="H47" s="94">
        <f>IF(VLOOKUP(A47,CSTVAT!$A$2:$D$40,2)="NA",0,IF(VLOOKUP(A47,CSTVAT!$A$2:$D$40,2)="CST",0.02*((VLOOKUP(B47,'Input Angle Price'!$B$4:$E$22,2)*'Optimized Production Plan'!C48*(1.045))+ ('Conversion Cost'!$B$3*'Optimized Production Plan'!C48)+ ((4.1/100)*('Conversion Cost'!$B$8)*'Optimized Production Plan'!C48)+ ('Optimized Production Plan'!C48*'Conversion Cost'!$B$4)),IF(VLOOKUP(A47,CSTVAT!$A$2:$D$40,2)="VAT",0.05*((VLOOKUP(B47,'Input Angle Price'!$B$4:$E$22,2)*'Optimized Production Plan'!C48*(1.045))+ ('Conversion Cost'!$B$3*'Optimized Production Plan'!C48)+ ((4.1/100)*('Conversion Cost'!$B$8)*'Optimized Production Plan'!C48)+ ('Optimized Production Plan'!C48*'Conversion Cost'!$B$4)),0)))+ IF(VLOOKUP(A47,CSTVAT!$A$2:$D$40,3)="NA",0,IF(VLOOKUP(A47,CSTVAT!$A$2:$D$40,3)="CST",0.02*((VLOOKUP(B47,'Input Angle Price'!$B$4:$E$22,3)*'Optimized Production Plan'!D48*(1.045))+ ('Conversion Cost'!$C$3*'Optimized Production Plan'!D48)+ ((4.1/100)*('Conversion Cost'!$B$8)*'Optimized Production Plan'!D48)+ ('Optimized Production Plan'!D48*'Conversion Cost'!$C$4)),IF(VLOOKUP(A47,CSTVAT!$A$2:$D$40,3)="VAT",0.05*((VLOOKUP(B47,'Input Angle Price'!$B$4:$E$22,3)*'Optimized Production Plan'!D48*(1.045))+ ('Conversion Cost'!$C$3*'Optimized Production Plan'!D48)+ ((4.1/100)*('Conversion Cost'!$B$8)*'Optimized Production Plan'!D48)+ ('Optimized Production Plan'!D48*'Conversion Cost'!$C$4)),0)))+ IF(VLOOKUP(A47,CSTVAT!$A$2:$D$40,4)="NA",0,IF(VLOOKUP(A47,CSTVAT!$A$2:$D$40,4)="CST",0.02*((VLOOKUP(B47,'Input Angle Price'!$B$4:$E$22,4)*'Optimized Production Plan'!E48*(1.045))+ ('Conversion Cost'!$D$3*'Optimized Production Plan'!E48)+ ((4.1/100)*('Conversion Cost'!$B$8)*'Optimized Production Plan'!E48)+ ('Optimized Production Plan'!E48*'Conversion Cost'!$D$4)),IF(VLOOKUP(A47,CSTVAT!$A$2:$D$40,4)="VAT",0.05*((VLOOKUP(B47,'Input Angle Price'!$B$4:$E$22,4)*'Optimized Production Plan'!E48*(1.045))+ ('Conversion Cost'!$D$3*'Optimized Production Plan'!E48)+ ((4.1/100)*('Conversion Cost'!$B$8)*'Optimized Production Plan'!E48)+ ('Optimized Production Plan'!E48*'Conversion Cost'!$D$4)),0)))</f>
        <v>56.518650086024692</v>
      </c>
      <c r="I47" s="95">
        <f t="shared" si="0"/>
        <v>46.258564492485036</v>
      </c>
      <c r="N47" s="9">
        <v>104</v>
      </c>
      <c r="O47" s="5" t="s">
        <v>4</v>
      </c>
      <c r="P47" s="94">
        <f>((VLOOKUP(O47,'Input Angle Price'!$B$4:$E$22,2)*'Optimized Production Plan'!M48)+(VLOOKUP(O47,'Input Angle Price'!$B$4:$E$22,3)*'Optimized Production Plan'!N48)+(VLOOKUP(O47,'Input Angle Price'!$B$4:$E$22,4)*'Optimized Production Plan'!O48))*(104.5/100)</f>
        <v>2074.80785986929</v>
      </c>
      <c r="Q47" s="94">
        <f>SUMPRODUCT('Conversion Cost'!$B$3:$D$3,'Optimized Production Plan'!M48:O48)</f>
        <v>431.0521703674134</v>
      </c>
      <c r="R47" s="94">
        <f>(4.1/100)*('Conversion Cost'!$B$8)*SUM('Optimized Production Plan'!M48:O48)</f>
        <v>301.56980410568343</v>
      </c>
      <c r="S47" s="94">
        <f>SUMPRODUCT('Conversion Cost'!$B$4:$D$4,'Optimized Production Plan'!M48:O48)</f>
        <v>36.406769362272883</v>
      </c>
      <c r="T47" s="94">
        <f>(VLOOKUP(N47,'Outbound Logistic Price'!$A$3:$D$41,2)*'Optimized Production Plan'!M48)+(VLOOKUP(N47,'Outbound Logistic Price'!$A$3:$D$41,3)*'Optimized Production Plan'!N48)+(VLOOKUP(N47,'Outbound Logistic Price'!$A$3:$D$41,4)*'Optimized Production Plan'!O48)</f>
        <v>57.693787513984347</v>
      </c>
      <c r="U47" s="94">
        <f>IF(VLOOKUP(N47,CSTVAT!$A$2:$D$40,2)="NA",0,IF(VLOOKUP(N47,CSTVAT!$A$2:$D$40,2)="CST",0.02*((VLOOKUP(O47,'Input Angle Price'!$B$4:$E$22,2)*'Optimized Production Plan'!M48*(1.045))+ ('Conversion Cost'!$B$3*'Optimized Production Plan'!M48)+ ((4.1/100)*('Conversion Cost'!$B$8)*'Optimized Production Plan'!M48)+ ('Optimized Production Plan'!M48*'Conversion Cost'!$B$4)),IF(VLOOKUP(N47,CSTVAT!$A$2:$D$40,2)="VAT",0.05*((VLOOKUP(O47,'Input Angle Price'!$B$4:$E$22,2)*'Optimized Production Plan'!M48*(1.045))+ ('Conversion Cost'!$B$3*'Optimized Production Plan'!M48)+ ((4.1/100)*('Conversion Cost'!$B$8)*'Optimized Production Plan'!M48)+ ('Optimized Production Plan'!M48*'Conversion Cost'!$B$4)),0)))+ IF(VLOOKUP(N47,CSTVAT!$A$2:$D$40,3)="NA",0,IF(VLOOKUP(N47,CSTVAT!$A$2:$D$40,3)="CST",0.02*((VLOOKUP(O47,'Input Angle Price'!$B$4:$E$22,3)*'Optimized Production Plan'!N48*(1.045))+ ('Conversion Cost'!$C$3*'Optimized Production Plan'!N48)+ ((4.1/100)*('Conversion Cost'!$B$8)*'Optimized Production Plan'!N48)+ ('Optimized Production Plan'!N48*'Conversion Cost'!$C$4)),IF(VLOOKUP(N47,CSTVAT!$A$2:$D$40,3)="VAT",0.05*((VLOOKUP(O47,'Input Angle Price'!$B$4:$E$22,3)*'Optimized Production Plan'!N48*(1.045))+ ('Conversion Cost'!$C$3*'Optimized Production Plan'!N48)+ ((4.1/100)*('Conversion Cost'!$B$8)*'Optimized Production Plan'!N48)+ ('Optimized Production Plan'!N48*'Conversion Cost'!$C$4)),0)))+ IF(VLOOKUP(N47,CSTVAT!$A$2:$D$40,4)="NA",0,IF(VLOOKUP(N47,CSTVAT!$A$2:$D$40,4)="CST",0.02*((VLOOKUP(O47,'Input Angle Price'!$B$4:$E$22,4)*'Optimized Production Plan'!O48*(1.045))+ ('Conversion Cost'!$D$3*'Optimized Production Plan'!O48)+ ((4.1/100)*('Conversion Cost'!$B$8)*'Optimized Production Plan'!O48)+ ('Optimized Production Plan'!O48*'Conversion Cost'!$D$4)),IF(VLOOKUP(N47,CSTVAT!$A$2:$D$40,4)="VAT",0.05*((VLOOKUP(O47,'Input Angle Price'!$B$4:$E$22,4)*'Optimized Production Plan'!O48*(1.045))+ ('Conversion Cost'!$D$3*'Optimized Production Plan'!O48)+ ((4.1/100)*('Conversion Cost'!$B$8)*'Optimized Production Plan'!O48)+ ('Optimized Production Plan'!O48*'Conversion Cost'!$D$4)),0)))</f>
        <v>56.876732074093198</v>
      </c>
      <c r="V47" s="95">
        <f t="shared" si="1"/>
        <v>44.672896504362704</v>
      </c>
      <c r="X47" s="101">
        <f>IF('Optimized Production Plan'!M48&gt;0,1,0)+IF('Optimized Production Plan'!N48&gt;0,1,0)+IF('Optimized Production Plan'!O48&gt;0,1,0)</f>
        <v>1</v>
      </c>
      <c r="AH47" s="11"/>
      <c r="AI47" s="5" t="s">
        <v>2</v>
      </c>
      <c r="AJ47" s="6">
        <v>24.419353667914709</v>
      </c>
      <c r="AK47" s="6">
        <v>0</v>
      </c>
      <c r="AL47" s="113">
        <v>0</v>
      </c>
      <c r="AM47" s="11">
        <v>24.419353667914709</v>
      </c>
      <c r="AN47" s="68">
        <f t="shared" si="2"/>
        <v>24.419353667914709</v>
      </c>
    </row>
    <row r="48" spans="1:70">
      <c r="A48" s="9">
        <v>104</v>
      </c>
      <c r="B48" s="5" t="s">
        <v>6</v>
      </c>
      <c r="C48" s="94">
        <f>((VLOOKUP(B48,'Input Angle Price'!$B$4:$E$22,2)*'Optimized Production Plan'!C49)+(VLOOKUP(B48,'Input Angle Price'!$B$4:$E$22,3)*'Optimized Production Plan'!D49)+(VLOOKUP(B48,'Input Angle Price'!$B$4:$E$22,4)*'Optimized Production Plan'!E49))*(104.5/100)</f>
        <v>865.27469855697723</v>
      </c>
      <c r="D48" s="94">
        <f>SUMPRODUCT('Conversion Cost'!$B$3:$D$3,'Optimized Production Plan'!C49:E49)</f>
        <v>139.26253848946845</v>
      </c>
      <c r="E48" s="94">
        <f>(4.1/100)*('Conversion Cost'!$B$8)*SUM('Optimized Production Plan'!C49:E49)</f>
        <v>119.50386182615944</v>
      </c>
      <c r="F48" s="94">
        <f>SUMPRODUCT('Conversion Cost'!$B$4:$D$4,'Optimized Production Plan'!C49:E49)</f>
        <v>9.6180043584673527</v>
      </c>
      <c r="G48" s="94">
        <f>(VLOOKUP(A48,'Outbound Logistic Price'!$A$3:$D$41,2)*'Optimized Production Plan'!C49)+(VLOOKUP(A48,'Outbound Logistic Price'!$A$3:$D$41,3)*'Optimized Production Plan'!D49)+(VLOOKUP(A48,'Outbound Logistic Price'!$A$3:$D$41,4)*'Optimized Production Plan'!E49)</f>
        <v>39.516001631239021</v>
      </c>
      <c r="H48" s="94">
        <f>IF(VLOOKUP(A48,CSTVAT!$A$2:$D$40,2)="NA",0,IF(VLOOKUP(A48,CSTVAT!$A$2:$D$40,2)="CST",0.02*((VLOOKUP(B48,'Input Angle Price'!$B$4:$E$22,2)*'Optimized Production Plan'!C49*(1.045))+ ('Conversion Cost'!$B$3*'Optimized Production Plan'!C49)+ ((4.1/100)*('Conversion Cost'!$B$8)*'Optimized Production Plan'!C49)+ ('Optimized Production Plan'!C49*'Conversion Cost'!$B$4)),IF(VLOOKUP(A48,CSTVAT!$A$2:$D$40,2)="VAT",0.05*((VLOOKUP(B48,'Input Angle Price'!$B$4:$E$22,2)*'Optimized Production Plan'!C49*(1.045))+ ('Conversion Cost'!$B$3*'Optimized Production Plan'!C49)+ ((4.1/100)*('Conversion Cost'!$B$8)*'Optimized Production Plan'!C49)+ ('Optimized Production Plan'!C49*'Conversion Cost'!$B$4)),0)))+ IF(VLOOKUP(A48,CSTVAT!$A$2:$D$40,3)="NA",0,IF(VLOOKUP(A48,CSTVAT!$A$2:$D$40,3)="CST",0.02*((VLOOKUP(B48,'Input Angle Price'!$B$4:$E$22,3)*'Optimized Production Plan'!D49*(1.045))+ ('Conversion Cost'!$C$3*'Optimized Production Plan'!D49)+ ((4.1/100)*('Conversion Cost'!$B$8)*'Optimized Production Plan'!D49)+ ('Optimized Production Plan'!D49*'Conversion Cost'!$C$4)),IF(VLOOKUP(A48,CSTVAT!$A$2:$D$40,3)="VAT",0.05*((VLOOKUP(B48,'Input Angle Price'!$B$4:$E$22,3)*'Optimized Production Plan'!D49*(1.045))+ ('Conversion Cost'!$C$3*'Optimized Production Plan'!D49)+ ((4.1/100)*('Conversion Cost'!$B$8)*'Optimized Production Plan'!D49)+ ('Optimized Production Plan'!D49*'Conversion Cost'!$C$4)),0)))+ IF(VLOOKUP(A48,CSTVAT!$A$2:$D$40,4)="NA",0,IF(VLOOKUP(A48,CSTVAT!$A$2:$D$40,4)="CST",0.02*((VLOOKUP(B48,'Input Angle Price'!$B$4:$E$22,4)*'Optimized Production Plan'!E49*(1.045))+ ('Conversion Cost'!$D$3*'Optimized Production Plan'!E49)+ ((4.1/100)*('Conversion Cost'!$B$8)*'Optimized Production Plan'!E49)+ ('Optimized Production Plan'!E49*'Conversion Cost'!$D$4)),IF(VLOOKUP(A48,CSTVAT!$A$2:$D$40,4)="VAT",0.05*((VLOOKUP(B48,'Input Angle Price'!$B$4:$E$22,4)*'Optimized Production Plan'!E49*(1.045))+ ('Conversion Cost'!$D$3*'Optimized Production Plan'!E49)+ ((4.1/100)*('Conversion Cost'!$B$8)*'Optimized Production Plan'!E49)+ ('Optimized Production Plan'!E49*'Conversion Cost'!$D$4)),0)))</f>
        <v>22.67318206462145</v>
      </c>
      <c r="I48" s="95">
        <f t="shared" si="0"/>
        <v>18.630316476107168</v>
      </c>
      <c r="N48" s="9">
        <v>104</v>
      </c>
      <c r="O48" s="5" t="s">
        <v>6</v>
      </c>
      <c r="P48" s="94">
        <f>((VLOOKUP(O48,'Input Angle Price'!$B$4:$E$22,2)*'Optimized Production Plan'!M49)+(VLOOKUP(O48,'Input Angle Price'!$B$4:$E$22,3)*'Optimized Production Plan'!N49)+(VLOOKUP(O48,'Input Angle Price'!$B$4:$E$22,4)*'Optimized Production Plan'!O49))*(104.5/100)</f>
        <v>843.85650395697735</v>
      </c>
      <c r="Q48" s="94">
        <f>SUMPRODUCT('Conversion Cost'!$B$3:$D$3,'Optimized Production Plan'!M49:O49)</f>
        <v>140.77762608946844</v>
      </c>
      <c r="R48" s="94">
        <f>(4.1/100)*('Conversion Cost'!$B$8)*SUM('Optimized Production Plan'!M49:O49)</f>
        <v>119.50386182615944</v>
      </c>
      <c r="S48" s="94">
        <f>SUMPRODUCT('Conversion Cost'!$B$4:$D$4,'Optimized Production Plan'!M49:O49)</f>
        <v>9.6180043584673509</v>
      </c>
      <c r="T48" s="94">
        <f>(VLOOKUP(N48,'Outbound Logistic Price'!$A$3:$D$41,2)*'Optimized Production Plan'!M49)+(VLOOKUP(N48,'Outbound Logistic Price'!$A$3:$D$41,3)*'Optimized Production Plan'!N49)+(VLOOKUP(N48,'Outbound Logistic Price'!$A$3:$D$41,4)*'Optimized Production Plan'!O49)</f>
        <v>26.173585631239021</v>
      </c>
      <c r="U48" s="94">
        <f>IF(VLOOKUP(N48,CSTVAT!$A$2:$D$40,2)="NA",0,IF(VLOOKUP(N48,CSTVAT!$A$2:$D$40,2)="CST",0.02*((VLOOKUP(O48,'Input Angle Price'!$B$4:$E$22,2)*'Optimized Production Plan'!M49*(1.045))+ ('Conversion Cost'!$B$3*'Optimized Production Plan'!M49)+ ((4.1/100)*('Conversion Cost'!$B$8)*'Optimized Production Plan'!M49)+ ('Optimized Production Plan'!M49*'Conversion Cost'!$B$4)),IF(VLOOKUP(N48,CSTVAT!$A$2:$D$40,2)="VAT",0.05*((VLOOKUP(O48,'Input Angle Price'!$B$4:$E$22,2)*'Optimized Production Plan'!M49*(1.045))+ ('Conversion Cost'!$B$3*'Optimized Production Plan'!M49)+ ((4.1/100)*('Conversion Cost'!$B$8)*'Optimized Production Plan'!M49)+ ('Optimized Production Plan'!M49*'Conversion Cost'!$B$4)),0)))+ IF(VLOOKUP(N48,CSTVAT!$A$2:$D$40,3)="NA",0,IF(VLOOKUP(N48,CSTVAT!$A$2:$D$40,3)="CST",0.02*((VLOOKUP(O48,'Input Angle Price'!$B$4:$E$22,3)*'Optimized Production Plan'!N49*(1.045))+ ('Conversion Cost'!$C$3*'Optimized Production Plan'!N49)+ ((4.1/100)*('Conversion Cost'!$B$8)*'Optimized Production Plan'!N49)+ ('Optimized Production Plan'!N49*'Conversion Cost'!$C$4)),IF(VLOOKUP(N48,CSTVAT!$A$2:$D$40,3)="VAT",0.05*((VLOOKUP(O48,'Input Angle Price'!$B$4:$E$22,3)*'Optimized Production Plan'!N49*(1.045))+ ('Conversion Cost'!$C$3*'Optimized Production Plan'!N49)+ ((4.1/100)*('Conversion Cost'!$B$8)*'Optimized Production Plan'!N49)+ ('Optimized Production Plan'!N49*'Conversion Cost'!$C$4)),0)))+ IF(VLOOKUP(N48,CSTVAT!$A$2:$D$40,4)="NA",0,IF(VLOOKUP(N48,CSTVAT!$A$2:$D$40,4)="CST",0.02*((VLOOKUP(O48,'Input Angle Price'!$B$4:$E$22,4)*'Optimized Production Plan'!O49*(1.045))+ ('Conversion Cost'!$D$3*'Optimized Production Plan'!O49)+ ((4.1/100)*('Conversion Cost'!$B$8)*'Optimized Production Plan'!O49)+ ('Optimized Production Plan'!O49*'Conversion Cost'!$D$4)),IF(VLOOKUP(N48,CSTVAT!$A$2:$D$40,4)="VAT",0.05*((VLOOKUP(O48,'Input Angle Price'!$B$4:$E$22,4)*'Optimized Production Plan'!O49*(1.045))+ ('Conversion Cost'!$D$3*'Optimized Production Plan'!O49)+ ((4.1/100)*('Conversion Cost'!$B$8)*'Optimized Production Plan'!O49)+ ('Optimized Production Plan'!O49*'Conversion Cost'!$D$4)),0)))</f>
        <v>22.27511992462145</v>
      </c>
      <c r="V48" s="95">
        <f t="shared" si="1"/>
        <v>18.169159176107168</v>
      </c>
      <c r="X48" s="101">
        <f>IF('Optimized Production Plan'!M49&gt;0,1,0)+IF('Optimized Production Plan'!N49&gt;0,1,0)+IF('Optimized Production Plan'!O49&gt;0,1,0)</f>
        <v>1</v>
      </c>
      <c r="AH48" s="11"/>
      <c r="AI48" s="5" t="s">
        <v>4</v>
      </c>
      <c r="AJ48" s="6">
        <v>0</v>
      </c>
      <c r="AK48" s="6">
        <v>19.894409487580809</v>
      </c>
      <c r="AL48" s="113">
        <v>0</v>
      </c>
      <c r="AM48" s="11">
        <v>19.894409487580809</v>
      </c>
      <c r="AN48" s="68">
        <f t="shared" si="2"/>
        <v>19.894409487580809</v>
      </c>
    </row>
    <row r="49" spans="1:40">
      <c r="A49" s="9">
        <v>104</v>
      </c>
      <c r="B49" s="5" t="s">
        <v>8</v>
      </c>
      <c r="C49" s="94">
        <f>((VLOOKUP(B49,'Input Angle Price'!$B$4:$E$22,2)*'Optimized Production Plan'!C50)+(VLOOKUP(B49,'Input Angle Price'!$B$4:$E$22,3)*'Optimized Production Plan'!D50)+(VLOOKUP(B49,'Input Angle Price'!$B$4:$E$22,4)*'Optimized Production Plan'!E50))*(104.5/100)</f>
        <v>1254.4806790148255</v>
      </c>
      <c r="D49" s="94">
        <f>SUMPRODUCT('Conversion Cost'!$B$3:$D$3,'Optimized Production Plan'!C50:E50)</f>
        <v>206.9739381144478</v>
      </c>
      <c r="E49" s="94">
        <f>(4.1/100)*('Conversion Cost'!$B$8)*SUM('Optimized Production Plan'!C50:E50)</f>
        <v>175.78041211012513</v>
      </c>
      <c r="F49" s="94">
        <f>SUMPRODUCT('Conversion Cost'!$B$4:$D$4,'Optimized Production Plan'!C50:E50)</f>
        <v>14.147298204201508</v>
      </c>
      <c r="G49" s="94">
        <f>(VLOOKUP(A49,'Outbound Logistic Price'!$A$3:$D$41,2)*'Optimized Production Plan'!C50)+(VLOOKUP(A49,'Outbound Logistic Price'!$A$3:$D$41,3)*'Optimized Production Plan'!D50)+(VLOOKUP(A49,'Outbound Logistic Price'!$A$3:$D$41,4)*'Optimized Production Plan'!E50)</f>
        <v>39.366123349138526</v>
      </c>
      <c r="H49" s="94">
        <f>IF(VLOOKUP(A49,CSTVAT!$A$2:$D$40,2)="NA",0,IF(VLOOKUP(A49,CSTVAT!$A$2:$D$40,2)="CST",0.02*((VLOOKUP(B49,'Input Angle Price'!$B$4:$E$22,2)*'Optimized Production Plan'!C50*(1.045))+ ('Conversion Cost'!$B$3*'Optimized Production Plan'!C50)+ ((4.1/100)*('Conversion Cost'!$B$8)*'Optimized Production Plan'!C50)+ ('Optimized Production Plan'!C50*'Conversion Cost'!$B$4)),IF(VLOOKUP(A49,CSTVAT!$A$2:$D$40,2)="VAT",0.05*((VLOOKUP(B49,'Input Angle Price'!$B$4:$E$22,2)*'Optimized Production Plan'!C50*(1.045))+ ('Conversion Cost'!$B$3*'Optimized Production Plan'!C50)+ ((4.1/100)*('Conversion Cost'!$B$8)*'Optimized Production Plan'!C50)+ ('Optimized Production Plan'!C50*'Conversion Cost'!$B$4)),0)))+ IF(VLOOKUP(A49,CSTVAT!$A$2:$D$40,3)="NA",0,IF(VLOOKUP(A49,CSTVAT!$A$2:$D$40,3)="CST",0.02*((VLOOKUP(B49,'Input Angle Price'!$B$4:$E$22,3)*'Optimized Production Plan'!D50*(1.045))+ ('Conversion Cost'!$C$3*'Optimized Production Plan'!D50)+ ((4.1/100)*('Conversion Cost'!$B$8)*'Optimized Production Plan'!D50)+ ('Optimized Production Plan'!D50*'Conversion Cost'!$C$4)),IF(VLOOKUP(A49,CSTVAT!$A$2:$D$40,3)="VAT",0.05*((VLOOKUP(B49,'Input Angle Price'!$B$4:$E$22,3)*'Optimized Production Plan'!D50*(1.045))+ ('Conversion Cost'!$C$3*'Optimized Production Plan'!D50)+ ((4.1/100)*('Conversion Cost'!$B$8)*'Optimized Production Plan'!D50)+ ('Optimized Production Plan'!D50*'Conversion Cost'!$C$4)),0)))+ IF(VLOOKUP(A49,CSTVAT!$A$2:$D$40,4)="NA",0,IF(VLOOKUP(A49,CSTVAT!$A$2:$D$40,4)="CST",0.02*((VLOOKUP(B49,'Input Angle Price'!$B$4:$E$22,4)*'Optimized Production Plan'!E50*(1.045))+ ('Conversion Cost'!$D$3*'Optimized Production Plan'!E50)+ ((4.1/100)*('Conversion Cost'!$B$8)*'Optimized Production Plan'!E50)+ ('Optimized Production Plan'!E50*'Conversion Cost'!$D$4)),IF(VLOOKUP(A49,CSTVAT!$A$2:$D$40,4)="VAT",0.05*((VLOOKUP(B49,'Input Angle Price'!$B$4:$E$22,4)*'Optimized Production Plan'!E50*(1.045))+ ('Conversion Cost'!$D$3*'Optimized Production Plan'!E50)+ ((4.1/100)*('Conversion Cost'!$B$8)*'Optimized Production Plan'!E50)+ ('Optimized Production Plan'!E50*'Conversion Cost'!$D$4)),0)))</f>
        <v>33.027646548872006</v>
      </c>
      <c r="I49" s="95">
        <f t="shared" si="0"/>
        <v>27.010349548166101</v>
      </c>
      <c r="N49" s="9">
        <v>104</v>
      </c>
      <c r="O49" s="5" t="s">
        <v>8</v>
      </c>
      <c r="P49" s="94">
        <f>((VLOOKUP(O49,'Input Angle Price'!$B$4:$E$22,2)*'Optimized Production Plan'!M50)+(VLOOKUP(O49,'Input Angle Price'!$B$4:$E$22,3)*'Optimized Production Plan'!N50)+(VLOOKUP(O49,'Input Angle Price'!$B$4:$E$22,4)*'Optimized Production Plan'!O50))*(104.5/100)</f>
        <v>1253.3619103748258</v>
      </c>
      <c r="Q49" s="94">
        <f>SUMPRODUCT('Conversion Cost'!$B$3:$D$3,'Optimized Production Plan'!M50:O50)</f>
        <v>207.0723803544478</v>
      </c>
      <c r="R49" s="94">
        <f>(4.1/100)*('Conversion Cost'!$B$8)*SUM('Optimized Production Plan'!M50:O50)</f>
        <v>175.78041211012513</v>
      </c>
      <c r="S49" s="94">
        <f>SUMPRODUCT('Conversion Cost'!$B$4:$D$4,'Optimized Production Plan'!M50:O50)</f>
        <v>14.147298204201508</v>
      </c>
      <c r="T49" s="94">
        <f>(VLOOKUP(N49,'Outbound Logistic Price'!$A$3:$D$41,2)*'Optimized Production Plan'!M50)+(VLOOKUP(N49,'Outbound Logistic Price'!$A$3:$D$41,3)*'Optimized Production Plan'!N50)+(VLOOKUP(N49,'Outbound Logistic Price'!$A$3:$D$41,4)*'Optimized Production Plan'!O50)</f>
        <v>38.49920494913853</v>
      </c>
      <c r="U49" s="94">
        <f>IF(VLOOKUP(N49,CSTVAT!$A$2:$D$40,2)="NA",0,IF(VLOOKUP(N49,CSTVAT!$A$2:$D$40,2)="CST",0.02*((VLOOKUP(O49,'Input Angle Price'!$B$4:$E$22,2)*'Optimized Production Plan'!M50*(1.045))+ ('Conversion Cost'!$B$3*'Optimized Production Plan'!M50)+ ((4.1/100)*('Conversion Cost'!$B$8)*'Optimized Production Plan'!M50)+ ('Optimized Production Plan'!M50*'Conversion Cost'!$B$4)),IF(VLOOKUP(N49,CSTVAT!$A$2:$D$40,2)="VAT",0.05*((VLOOKUP(O49,'Input Angle Price'!$B$4:$E$22,2)*'Optimized Production Plan'!M50*(1.045))+ ('Conversion Cost'!$B$3*'Optimized Production Plan'!M50)+ ((4.1/100)*('Conversion Cost'!$B$8)*'Optimized Production Plan'!M50)+ ('Optimized Production Plan'!M50*'Conversion Cost'!$B$4)),0)))+ IF(VLOOKUP(N49,CSTVAT!$A$2:$D$40,3)="NA",0,IF(VLOOKUP(N49,CSTVAT!$A$2:$D$40,3)="CST",0.02*((VLOOKUP(O49,'Input Angle Price'!$B$4:$E$22,3)*'Optimized Production Plan'!N50*(1.045))+ ('Conversion Cost'!$C$3*'Optimized Production Plan'!N50)+ ((4.1/100)*('Conversion Cost'!$B$8)*'Optimized Production Plan'!N50)+ ('Optimized Production Plan'!N50*'Conversion Cost'!$C$4)),IF(VLOOKUP(N49,CSTVAT!$A$2:$D$40,3)="VAT",0.05*((VLOOKUP(O49,'Input Angle Price'!$B$4:$E$22,3)*'Optimized Production Plan'!N50*(1.045))+ ('Conversion Cost'!$C$3*'Optimized Production Plan'!N50)+ ((4.1/100)*('Conversion Cost'!$B$8)*'Optimized Production Plan'!N50)+ ('Optimized Production Plan'!N50*'Conversion Cost'!$C$4)),0)))+ IF(VLOOKUP(N49,CSTVAT!$A$2:$D$40,4)="NA",0,IF(VLOOKUP(N49,CSTVAT!$A$2:$D$40,4)="CST",0.02*((VLOOKUP(O49,'Input Angle Price'!$B$4:$E$22,4)*'Optimized Production Plan'!O50*(1.045))+ ('Conversion Cost'!$D$3*'Optimized Production Plan'!O50)+ ((4.1/100)*('Conversion Cost'!$B$8)*'Optimized Production Plan'!O50)+ ('Optimized Production Plan'!O50*'Conversion Cost'!$D$4)),IF(VLOOKUP(N49,CSTVAT!$A$2:$D$40,4)="VAT",0.05*((VLOOKUP(O49,'Input Angle Price'!$B$4:$E$22,4)*'Optimized Production Plan'!O50*(1.045))+ ('Conversion Cost'!$D$3*'Optimized Production Plan'!O50)+ ((4.1/100)*('Conversion Cost'!$B$8)*'Optimized Production Plan'!O50)+ ('Optimized Production Plan'!O50*'Conversion Cost'!$D$4)),0)))</f>
        <v>33.007240020872004</v>
      </c>
      <c r="V49" s="95">
        <f t="shared" si="1"/>
        <v>26.986261228166107</v>
      </c>
      <c r="X49" s="101">
        <f>IF('Optimized Production Plan'!M50&gt;0,1,0)+IF('Optimized Production Plan'!N50&gt;0,1,0)+IF('Optimized Production Plan'!O50&gt;0,1,0)</f>
        <v>1</v>
      </c>
      <c r="AH49" s="11"/>
      <c r="AI49" s="5" t="s">
        <v>6</v>
      </c>
      <c r="AJ49" s="6">
        <v>7.883610129891272</v>
      </c>
      <c r="AK49" s="6">
        <v>0</v>
      </c>
      <c r="AL49" s="113">
        <v>0</v>
      </c>
      <c r="AM49" s="11">
        <v>7.883610129891272</v>
      </c>
      <c r="AN49" s="68">
        <f t="shared" si="2"/>
        <v>7.883610129891272</v>
      </c>
    </row>
    <row r="50" spans="1:40">
      <c r="A50" s="9">
        <v>104</v>
      </c>
      <c r="B50" s="5" t="s">
        <v>10</v>
      </c>
      <c r="C50" s="94">
        <f>((VLOOKUP(B50,'Input Angle Price'!$B$4:$E$22,2)*'Optimized Production Plan'!C51)+(VLOOKUP(B50,'Input Angle Price'!$B$4:$E$22,3)*'Optimized Production Plan'!D51)+(VLOOKUP(B50,'Input Angle Price'!$B$4:$E$22,4)*'Optimized Production Plan'!E51))*(104.5/100)</f>
        <v>726.78137468201714</v>
      </c>
      <c r="D50" s="94">
        <f>SUMPRODUCT('Conversion Cost'!$B$3:$D$3,'Optimized Production Plan'!C51:E51)</f>
        <v>120.83388924261806</v>
      </c>
      <c r="E50" s="94">
        <f>(4.1/100)*('Conversion Cost'!$B$8)*SUM('Optimized Production Plan'!C51:E51)</f>
        <v>101.35400340479782</v>
      </c>
      <c r="F50" s="94">
        <f>SUMPRODUCT('Conversion Cost'!$B$4:$D$4,'Optimized Production Plan'!C51:E51)</f>
        <v>8.4939730929044082</v>
      </c>
      <c r="G50" s="94">
        <f>(VLOOKUP(A50,'Outbound Logistic Price'!$A$3:$D$41,2)*'Optimized Production Plan'!C51)+(VLOOKUP(A50,'Outbound Logistic Price'!$A$3:$D$41,3)*'Optimized Production Plan'!D51)+(VLOOKUP(A50,'Outbound Logistic Price'!$A$3:$D$41,4)*'Optimized Production Plan'!E51)</f>
        <v>27.831698449543147</v>
      </c>
      <c r="H50" s="94">
        <f>IF(VLOOKUP(A50,CSTVAT!$A$2:$D$40,2)="NA",0,IF(VLOOKUP(A50,CSTVAT!$A$2:$D$40,2)="CST",0.02*((VLOOKUP(B50,'Input Angle Price'!$B$4:$E$22,2)*'Optimized Production Plan'!C51*(1.045))+ ('Conversion Cost'!$B$3*'Optimized Production Plan'!C51)+ ((4.1/100)*('Conversion Cost'!$B$8)*'Optimized Production Plan'!C51)+ ('Optimized Production Plan'!C51*'Conversion Cost'!$B$4)),IF(VLOOKUP(A50,CSTVAT!$A$2:$D$40,2)="VAT",0.05*((VLOOKUP(B50,'Input Angle Price'!$B$4:$E$22,2)*'Optimized Production Plan'!C51*(1.045))+ ('Conversion Cost'!$B$3*'Optimized Production Plan'!C51)+ ((4.1/100)*('Conversion Cost'!$B$8)*'Optimized Production Plan'!C51)+ ('Optimized Production Plan'!C51*'Conversion Cost'!$B$4)),0)))+ IF(VLOOKUP(A50,CSTVAT!$A$2:$D$40,3)="NA",0,IF(VLOOKUP(A50,CSTVAT!$A$2:$D$40,3)="CST",0.02*((VLOOKUP(B50,'Input Angle Price'!$B$4:$E$22,3)*'Optimized Production Plan'!D51*(1.045))+ ('Conversion Cost'!$C$3*'Optimized Production Plan'!D51)+ ((4.1/100)*('Conversion Cost'!$B$8)*'Optimized Production Plan'!D51)+ ('Optimized Production Plan'!D51*'Conversion Cost'!$C$4)),IF(VLOOKUP(A50,CSTVAT!$A$2:$D$40,3)="VAT",0.05*((VLOOKUP(B50,'Input Angle Price'!$B$4:$E$22,3)*'Optimized Production Plan'!D51*(1.045))+ ('Conversion Cost'!$C$3*'Optimized Production Plan'!D51)+ ((4.1/100)*('Conversion Cost'!$B$8)*'Optimized Production Plan'!D51)+ ('Optimized Production Plan'!D51*'Conversion Cost'!$C$4)),0)))+ IF(VLOOKUP(A50,CSTVAT!$A$2:$D$40,4)="NA",0,IF(VLOOKUP(A50,CSTVAT!$A$2:$D$40,4)="CST",0.02*((VLOOKUP(B50,'Input Angle Price'!$B$4:$E$22,4)*'Optimized Production Plan'!E51*(1.045))+ ('Conversion Cost'!$D$3*'Optimized Production Plan'!E51)+ ((4.1/100)*('Conversion Cost'!$B$8)*'Optimized Production Plan'!E51)+ ('Optimized Production Plan'!E51*'Conversion Cost'!$D$4)),IF(VLOOKUP(A50,CSTVAT!$A$2:$D$40,4)="VAT",0.05*((VLOOKUP(B50,'Input Angle Price'!$B$4:$E$22,4)*'Optimized Production Plan'!E51*(1.045))+ ('Conversion Cost'!$D$3*'Optimized Production Plan'!E51)+ ((4.1/100)*('Conversion Cost'!$B$8)*'Optimized Production Plan'!E51)+ ('Optimized Production Plan'!E51*'Conversion Cost'!$D$4)),0)))</f>
        <v>19.149264808446752</v>
      </c>
      <c r="I50" s="95">
        <f t="shared" si="0"/>
        <v>15.648402804158264</v>
      </c>
      <c r="N50" s="9">
        <v>104</v>
      </c>
      <c r="O50" s="5" t="s">
        <v>10</v>
      </c>
      <c r="P50" s="94">
        <f>((VLOOKUP(O50,'Input Angle Price'!$B$4:$E$22,2)*'Optimized Production Plan'!M51)+(VLOOKUP(O50,'Input Angle Price'!$B$4:$E$22,3)*'Optimized Production Plan'!N51)+(VLOOKUP(O50,'Input Angle Price'!$B$4:$E$22,4)*'Optimized Production Plan'!O51))*(104.5/100)</f>
        <v>715.97380494201707</v>
      </c>
      <c r="Q50" s="94">
        <f>SUMPRODUCT('Conversion Cost'!$B$3:$D$3,'Optimized Production Plan'!M51:O51)</f>
        <v>119.39677744261806</v>
      </c>
      <c r="R50" s="94">
        <f>(4.1/100)*('Conversion Cost'!$B$8)*SUM('Optimized Production Plan'!M51:O51)</f>
        <v>101.35400340479782</v>
      </c>
      <c r="S50" s="94">
        <f>SUMPRODUCT('Conversion Cost'!$B$4:$D$4,'Optimized Production Plan'!M51:O51)</f>
        <v>8.1572530929044085</v>
      </c>
      <c r="T50" s="94">
        <f>(VLOOKUP(N50,'Outbound Logistic Price'!$A$3:$D$41,2)*'Optimized Production Plan'!M51)+(VLOOKUP(N50,'Outbound Logistic Price'!$A$3:$D$41,3)*'Optimized Production Plan'!N51)+(VLOOKUP(N50,'Outbound Logistic Price'!$A$3:$D$41,4)*'Optimized Production Plan'!O51)</f>
        <v>22.198426449543145</v>
      </c>
      <c r="U50" s="94">
        <f>IF(VLOOKUP(N50,CSTVAT!$A$2:$D$40,2)="NA",0,IF(VLOOKUP(N50,CSTVAT!$A$2:$D$40,2)="CST",0.02*((VLOOKUP(O50,'Input Angle Price'!$B$4:$E$22,2)*'Optimized Production Plan'!M51*(1.045))+ ('Conversion Cost'!$B$3*'Optimized Production Plan'!M51)+ ((4.1/100)*('Conversion Cost'!$B$8)*'Optimized Production Plan'!M51)+ ('Optimized Production Plan'!M51*'Conversion Cost'!$B$4)),IF(VLOOKUP(N50,CSTVAT!$A$2:$D$40,2)="VAT",0.05*((VLOOKUP(O50,'Input Angle Price'!$B$4:$E$22,2)*'Optimized Production Plan'!M51*(1.045))+ ('Conversion Cost'!$B$3*'Optimized Production Plan'!M51)+ ((4.1/100)*('Conversion Cost'!$B$8)*'Optimized Production Plan'!M51)+ ('Optimized Production Plan'!M51*'Conversion Cost'!$B$4)),0)))+ IF(VLOOKUP(N50,CSTVAT!$A$2:$D$40,3)="NA",0,IF(VLOOKUP(N50,CSTVAT!$A$2:$D$40,3)="CST",0.02*((VLOOKUP(O50,'Input Angle Price'!$B$4:$E$22,3)*'Optimized Production Plan'!N51*(1.045))+ ('Conversion Cost'!$C$3*'Optimized Production Plan'!N51)+ ((4.1/100)*('Conversion Cost'!$B$8)*'Optimized Production Plan'!N51)+ ('Optimized Production Plan'!N51*'Conversion Cost'!$C$4)),IF(VLOOKUP(N50,CSTVAT!$A$2:$D$40,3)="VAT",0.05*((VLOOKUP(O50,'Input Angle Price'!$B$4:$E$22,3)*'Optimized Production Plan'!N51*(1.045))+ ('Conversion Cost'!$C$3*'Optimized Production Plan'!N51)+ ((4.1/100)*('Conversion Cost'!$B$8)*'Optimized Production Plan'!N51)+ ('Optimized Production Plan'!N51*'Conversion Cost'!$C$4)),0)))+ IF(VLOOKUP(N50,CSTVAT!$A$2:$D$40,4)="NA",0,IF(VLOOKUP(N50,CSTVAT!$A$2:$D$40,4)="CST",0.02*((VLOOKUP(O50,'Input Angle Price'!$B$4:$E$22,4)*'Optimized Production Plan'!O51*(1.045))+ ('Conversion Cost'!$D$3*'Optimized Production Plan'!O51)+ ((4.1/100)*('Conversion Cost'!$B$8)*'Optimized Production Plan'!O51)+ ('Optimized Production Plan'!O51*'Conversion Cost'!$D$4)),IF(VLOOKUP(N50,CSTVAT!$A$2:$D$40,4)="VAT",0.05*((VLOOKUP(O50,'Input Angle Price'!$B$4:$E$22,4)*'Optimized Production Plan'!O51*(1.045))+ ('Conversion Cost'!$D$3*'Optimized Production Plan'!O51)+ ((4.1/100)*('Conversion Cost'!$B$8)*'Optimized Production Plan'!O51)+ ('Optimized Production Plan'!O51*'Conversion Cost'!$D$4)),0)))</f>
        <v>18.897636777646746</v>
      </c>
      <c r="V50" s="95">
        <f t="shared" si="1"/>
        <v>15.415703934158264</v>
      </c>
      <c r="X50" s="101">
        <f>IF('Optimized Production Plan'!M51&gt;0,1,0)+IF('Optimized Production Plan'!N51&gt;0,1,0)+IF('Optimized Production Plan'!O51&gt;0,1,0)</f>
        <v>1</v>
      </c>
      <c r="AH50" s="11"/>
      <c r="AI50" s="5" t="s">
        <v>8</v>
      </c>
      <c r="AJ50" s="6">
        <v>11.59614606901763</v>
      </c>
      <c r="AK50" s="6">
        <v>0</v>
      </c>
      <c r="AL50" s="113">
        <v>0</v>
      </c>
      <c r="AM50" s="11">
        <v>11.59614606901763</v>
      </c>
      <c r="AN50" s="68">
        <f t="shared" si="2"/>
        <v>11.59614606901763</v>
      </c>
    </row>
    <row r="51" spans="1:40">
      <c r="A51" s="9">
        <v>104</v>
      </c>
      <c r="B51" s="5" t="s">
        <v>11</v>
      </c>
      <c r="C51" s="94">
        <f>((VLOOKUP(B51,'Input Angle Price'!$B$4:$E$22,2)*'Optimized Production Plan'!C52)+(VLOOKUP(B51,'Input Angle Price'!$B$4:$E$22,3)*'Optimized Production Plan'!D52)+(VLOOKUP(B51,'Input Angle Price'!$B$4:$E$22,4)*'Optimized Production Plan'!E52))*(104.5/100)</f>
        <v>142.07918146361126</v>
      </c>
      <c r="D51" s="94">
        <f>SUMPRODUCT('Conversion Cost'!$B$3:$D$3,'Optimized Production Plan'!C52:E52)</f>
        <v>23.628754173116857</v>
      </c>
      <c r="E51" s="94">
        <f>(4.1/100)*('Conversion Cost'!$B$8)*SUM('Optimized Production Plan'!C52:E52)</f>
        <v>20.058069256217468</v>
      </c>
      <c r="F51" s="94">
        <f>SUMPRODUCT('Conversion Cost'!$B$4:$D$4,'Optimized Production Plan'!C52:E52)</f>
        <v>1.6143293997425416</v>
      </c>
      <c r="G51" s="94">
        <f>(VLOOKUP(A51,'Outbound Logistic Price'!$A$3:$D$41,2)*'Optimized Production Plan'!C52)+(VLOOKUP(A51,'Outbound Logistic Price'!$A$3:$D$41,3)*'Optimized Production Plan'!D52)+(VLOOKUP(A51,'Outbound Logistic Price'!$A$3:$D$41,4)*'Optimized Production Plan'!E52)</f>
        <v>4.3930931206108506</v>
      </c>
      <c r="H51" s="94">
        <f>IF(VLOOKUP(A51,CSTVAT!$A$2:$D$40,2)="NA",0,IF(VLOOKUP(A51,CSTVAT!$A$2:$D$40,2)="CST",0.02*((VLOOKUP(B51,'Input Angle Price'!$B$4:$E$22,2)*'Optimized Production Plan'!C52*(1.045))+ ('Conversion Cost'!$B$3*'Optimized Production Plan'!C52)+ ((4.1/100)*('Conversion Cost'!$B$8)*'Optimized Production Plan'!C52)+ ('Optimized Production Plan'!C52*'Conversion Cost'!$B$4)),IF(VLOOKUP(A51,CSTVAT!$A$2:$D$40,2)="VAT",0.05*((VLOOKUP(B51,'Input Angle Price'!$B$4:$E$22,2)*'Optimized Production Plan'!C52*(1.045))+ ('Conversion Cost'!$B$3*'Optimized Production Plan'!C52)+ ((4.1/100)*('Conversion Cost'!$B$8)*'Optimized Production Plan'!C52)+ ('Optimized Production Plan'!C52*'Conversion Cost'!$B$4)),0)))+ IF(VLOOKUP(A51,CSTVAT!$A$2:$D$40,3)="NA",0,IF(VLOOKUP(A51,CSTVAT!$A$2:$D$40,3)="CST",0.02*((VLOOKUP(B51,'Input Angle Price'!$B$4:$E$22,3)*'Optimized Production Plan'!D52*(1.045))+ ('Conversion Cost'!$C$3*'Optimized Production Plan'!D52)+ ((4.1/100)*('Conversion Cost'!$B$8)*'Optimized Production Plan'!D52)+ ('Optimized Production Plan'!D52*'Conversion Cost'!$C$4)),IF(VLOOKUP(A51,CSTVAT!$A$2:$D$40,3)="VAT",0.05*((VLOOKUP(B51,'Input Angle Price'!$B$4:$E$22,3)*'Optimized Production Plan'!D52*(1.045))+ ('Conversion Cost'!$C$3*'Optimized Production Plan'!D52)+ ((4.1/100)*('Conversion Cost'!$B$8)*'Optimized Production Plan'!D52)+ ('Optimized Production Plan'!D52*'Conversion Cost'!$C$4)),0)))+ IF(VLOOKUP(A51,CSTVAT!$A$2:$D$40,4)="NA",0,IF(VLOOKUP(A51,CSTVAT!$A$2:$D$40,4)="CST",0.02*((VLOOKUP(B51,'Input Angle Price'!$B$4:$E$22,4)*'Optimized Production Plan'!E52*(1.045))+ ('Conversion Cost'!$D$3*'Optimized Production Plan'!E52)+ ((4.1/100)*('Conversion Cost'!$B$8)*'Optimized Production Plan'!E52)+ ('Optimized Production Plan'!E52*'Conversion Cost'!$D$4)),IF(VLOOKUP(A51,CSTVAT!$A$2:$D$40,4)="VAT",0.05*((VLOOKUP(B51,'Input Angle Price'!$B$4:$E$22,4)*'Optimized Production Plan'!E52*(1.045))+ ('Conversion Cost'!$D$3*'Optimized Production Plan'!E52)+ ((4.1/100)*('Conversion Cost'!$B$8)*'Optimized Production Plan'!E52)+ ('Optimized Production Plan'!E52*'Conversion Cost'!$D$4)),0)))</f>
        <v>3.747606685853762</v>
      </c>
      <c r="I51" s="95">
        <f t="shared" si="0"/>
        <v>3.0591211319916298</v>
      </c>
      <c r="N51" s="9">
        <v>104</v>
      </c>
      <c r="O51" s="5" t="s">
        <v>11</v>
      </c>
      <c r="P51" s="94">
        <f>((VLOOKUP(O51,'Input Angle Price'!$B$4:$E$22,2)*'Optimized Production Plan'!M52)+(VLOOKUP(O51,'Input Angle Price'!$B$4:$E$22,3)*'Optimized Production Plan'!N52)+(VLOOKUP(O51,'Input Angle Price'!$B$4:$E$22,4)*'Optimized Production Plan'!O52))*(104.5/100)</f>
        <v>142.07918146361126</v>
      </c>
      <c r="Q51" s="94">
        <f>SUMPRODUCT('Conversion Cost'!$B$3:$D$3,'Optimized Production Plan'!M52:O52)</f>
        <v>23.628754173116857</v>
      </c>
      <c r="R51" s="94">
        <f>(4.1/100)*('Conversion Cost'!$B$8)*SUM('Optimized Production Plan'!M52:O52)</f>
        <v>20.058069256217468</v>
      </c>
      <c r="S51" s="94">
        <f>SUMPRODUCT('Conversion Cost'!$B$4:$D$4,'Optimized Production Plan'!M52:O52)</f>
        <v>1.6143293997425416</v>
      </c>
      <c r="T51" s="94">
        <f>(VLOOKUP(N51,'Outbound Logistic Price'!$A$3:$D$41,2)*'Optimized Production Plan'!M52)+(VLOOKUP(N51,'Outbound Logistic Price'!$A$3:$D$41,3)*'Optimized Production Plan'!N52)+(VLOOKUP(N51,'Outbound Logistic Price'!$A$3:$D$41,4)*'Optimized Production Plan'!O52)</f>
        <v>4.3930931206108506</v>
      </c>
      <c r="U51" s="94">
        <f>IF(VLOOKUP(N51,CSTVAT!$A$2:$D$40,2)="NA",0,IF(VLOOKUP(N51,CSTVAT!$A$2:$D$40,2)="CST",0.02*((VLOOKUP(O51,'Input Angle Price'!$B$4:$E$22,2)*'Optimized Production Plan'!M52*(1.045))+ ('Conversion Cost'!$B$3*'Optimized Production Plan'!M52)+ ((4.1/100)*('Conversion Cost'!$B$8)*'Optimized Production Plan'!M52)+ ('Optimized Production Plan'!M52*'Conversion Cost'!$B$4)),IF(VLOOKUP(N51,CSTVAT!$A$2:$D$40,2)="VAT",0.05*((VLOOKUP(O51,'Input Angle Price'!$B$4:$E$22,2)*'Optimized Production Plan'!M52*(1.045))+ ('Conversion Cost'!$B$3*'Optimized Production Plan'!M52)+ ((4.1/100)*('Conversion Cost'!$B$8)*'Optimized Production Plan'!M52)+ ('Optimized Production Plan'!M52*'Conversion Cost'!$B$4)),0)))+ IF(VLOOKUP(N51,CSTVAT!$A$2:$D$40,3)="NA",0,IF(VLOOKUP(N51,CSTVAT!$A$2:$D$40,3)="CST",0.02*((VLOOKUP(O51,'Input Angle Price'!$B$4:$E$22,3)*'Optimized Production Plan'!N52*(1.045))+ ('Conversion Cost'!$C$3*'Optimized Production Plan'!N52)+ ((4.1/100)*('Conversion Cost'!$B$8)*'Optimized Production Plan'!N52)+ ('Optimized Production Plan'!N52*'Conversion Cost'!$C$4)),IF(VLOOKUP(N51,CSTVAT!$A$2:$D$40,3)="VAT",0.05*((VLOOKUP(O51,'Input Angle Price'!$B$4:$E$22,3)*'Optimized Production Plan'!N52*(1.045))+ ('Conversion Cost'!$C$3*'Optimized Production Plan'!N52)+ ((4.1/100)*('Conversion Cost'!$B$8)*'Optimized Production Plan'!N52)+ ('Optimized Production Plan'!N52*'Conversion Cost'!$C$4)),0)))+ IF(VLOOKUP(N51,CSTVAT!$A$2:$D$40,4)="NA",0,IF(VLOOKUP(N51,CSTVAT!$A$2:$D$40,4)="CST",0.02*((VLOOKUP(O51,'Input Angle Price'!$B$4:$E$22,4)*'Optimized Production Plan'!O52*(1.045))+ ('Conversion Cost'!$D$3*'Optimized Production Plan'!O52)+ ((4.1/100)*('Conversion Cost'!$B$8)*'Optimized Production Plan'!O52)+ ('Optimized Production Plan'!O52*'Conversion Cost'!$D$4)),IF(VLOOKUP(N51,CSTVAT!$A$2:$D$40,4)="VAT",0.05*((VLOOKUP(O51,'Input Angle Price'!$B$4:$E$22,4)*'Optimized Production Plan'!O52*(1.045))+ ('Conversion Cost'!$D$3*'Optimized Production Plan'!O52)+ ((4.1/100)*('Conversion Cost'!$B$8)*'Optimized Production Plan'!O52)+ ('Optimized Production Plan'!O52*'Conversion Cost'!$D$4)),0)))</f>
        <v>3.747606685853762</v>
      </c>
      <c r="V51" s="95">
        <f t="shared" si="1"/>
        <v>3.0591211319916298</v>
      </c>
      <c r="X51" s="101">
        <f>IF('Optimized Production Plan'!M52&gt;0,1,0)+IF('Optimized Production Plan'!N52&gt;0,1,0)+IF('Optimized Production Plan'!O52&gt;0,1,0)</f>
        <v>1</v>
      </c>
      <c r="AH51" s="11"/>
      <c r="AI51" s="5" t="s">
        <v>10</v>
      </c>
      <c r="AJ51" s="6">
        <v>6.6862730269708273</v>
      </c>
      <c r="AK51" s="6">
        <v>0</v>
      </c>
      <c r="AL51" s="113">
        <v>0</v>
      </c>
      <c r="AM51" s="11">
        <v>6.6862730269708273</v>
      </c>
      <c r="AN51" s="68">
        <f t="shared" si="2"/>
        <v>6.6862730269708273</v>
      </c>
    </row>
    <row r="52" spans="1:40">
      <c r="A52" s="9">
        <v>104</v>
      </c>
      <c r="B52" s="5" t="s">
        <v>14</v>
      </c>
      <c r="C52" s="94">
        <f>((VLOOKUP(B52,'Input Angle Price'!$B$4:$E$22,2)*'Optimized Production Plan'!C53)+(VLOOKUP(B52,'Input Angle Price'!$B$4:$E$22,3)*'Optimized Production Plan'!D53)+(VLOOKUP(B52,'Input Angle Price'!$B$4:$E$22,4)*'Optimized Production Plan'!E53))*(104.5/100)</f>
        <v>139.85871249236808</v>
      </c>
      <c r="D52" s="94">
        <f>SUMPRODUCT('Conversion Cost'!$B$3:$D$3,'Optimized Production Plan'!C53:E53)</f>
        <v>23.079778199064474</v>
      </c>
      <c r="E52" s="94">
        <f>(4.1/100)*('Conversion Cost'!$B$8)*SUM('Optimized Production Plan'!C53:E53)</f>
        <v>19.592052384279711</v>
      </c>
      <c r="F52" s="94">
        <f>SUMPRODUCT('Conversion Cost'!$B$4:$D$4,'Optimized Production Plan'!C53:E53)</f>
        <v>1.5768230611445739</v>
      </c>
      <c r="G52" s="94">
        <f>(VLOOKUP(A52,'Outbound Logistic Price'!$A$3:$D$41,2)*'Optimized Production Plan'!C53)+(VLOOKUP(A52,'Outbound Logistic Price'!$A$3:$D$41,3)*'Optimized Production Plan'!D53)+(VLOOKUP(A52,'Outbound Logistic Price'!$A$3:$D$41,4)*'Optimized Production Plan'!E53)</f>
        <v>4.2910266909835943</v>
      </c>
      <c r="H52" s="94">
        <f>IF(VLOOKUP(A52,CSTVAT!$A$2:$D$40,2)="NA",0,IF(VLOOKUP(A52,CSTVAT!$A$2:$D$40,2)="CST",0.02*((VLOOKUP(B52,'Input Angle Price'!$B$4:$E$22,2)*'Optimized Production Plan'!C53*(1.045))+ ('Conversion Cost'!$B$3*'Optimized Production Plan'!C53)+ ((4.1/100)*('Conversion Cost'!$B$8)*'Optimized Production Plan'!C53)+ ('Optimized Production Plan'!C53*'Conversion Cost'!$B$4)),IF(VLOOKUP(A52,CSTVAT!$A$2:$D$40,2)="VAT",0.05*((VLOOKUP(B52,'Input Angle Price'!$B$4:$E$22,2)*'Optimized Production Plan'!C53*(1.045))+ ('Conversion Cost'!$B$3*'Optimized Production Plan'!C53)+ ((4.1/100)*('Conversion Cost'!$B$8)*'Optimized Production Plan'!C53)+ ('Optimized Production Plan'!C53*'Conversion Cost'!$B$4)),0)))+ IF(VLOOKUP(A52,CSTVAT!$A$2:$D$40,3)="NA",0,IF(VLOOKUP(A52,CSTVAT!$A$2:$D$40,3)="CST",0.02*((VLOOKUP(B52,'Input Angle Price'!$B$4:$E$22,3)*'Optimized Production Plan'!D53*(1.045))+ ('Conversion Cost'!$C$3*'Optimized Production Plan'!D53)+ ((4.1/100)*('Conversion Cost'!$B$8)*'Optimized Production Plan'!D53)+ ('Optimized Production Plan'!D53*'Conversion Cost'!$C$4)),IF(VLOOKUP(A52,CSTVAT!$A$2:$D$40,3)="VAT",0.05*((VLOOKUP(B52,'Input Angle Price'!$B$4:$E$22,3)*'Optimized Production Plan'!D53*(1.045))+ ('Conversion Cost'!$C$3*'Optimized Production Plan'!D53)+ ((4.1/100)*('Conversion Cost'!$B$8)*'Optimized Production Plan'!D53)+ ('Optimized Production Plan'!D53*'Conversion Cost'!$C$4)),0)))+ IF(VLOOKUP(A52,CSTVAT!$A$2:$D$40,4)="NA",0,IF(VLOOKUP(A52,CSTVAT!$A$2:$D$40,4)="CST",0.02*((VLOOKUP(B52,'Input Angle Price'!$B$4:$E$22,4)*'Optimized Production Plan'!E53*(1.045))+ ('Conversion Cost'!$D$3*'Optimized Production Plan'!E53)+ ((4.1/100)*('Conversion Cost'!$B$8)*'Optimized Production Plan'!E53)+ ('Optimized Production Plan'!E53*'Conversion Cost'!$D$4)),IF(VLOOKUP(A52,CSTVAT!$A$2:$D$40,4)="VAT",0.05*((VLOOKUP(B52,'Input Angle Price'!$B$4:$E$22,4)*'Optimized Production Plan'!E53*(1.045))+ ('Conversion Cost'!$D$3*'Optimized Production Plan'!E53)+ ((4.1/100)*('Conversion Cost'!$B$8)*'Optimized Production Plan'!E53)+ ('Optimized Production Plan'!E53*'Conversion Cost'!$D$4)),0)))</f>
        <v>3.6821473227371371</v>
      </c>
      <c r="I52" s="95">
        <f t="shared" si="0"/>
        <v>3.0113119914624709</v>
      </c>
      <c r="N52" s="9">
        <v>104</v>
      </c>
      <c r="O52" s="5" t="s">
        <v>14</v>
      </c>
      <c r="P52" s="94">
        <f>((VLOOKUP(O52,'Input Angle Price'!$B$4:$E$22,2)*'Optimized Production Plan'!M53)+(VLOOKUP(O52,'Input Angle Price'!$B$4:$E$22,3)*'Optimized Production Plan'!N53)+(VLOOKUP(O52,'Input Angle Price'!$B$4:$E$22,4)*'Optimized Production Plan'!O53))*(104.5/100)</f>
        <v>139.85871249236808</v>
      </c>
      <c r="Q52" s="94">
        <f>SUMPRODUCT('Conversion Cost'!$B$3:$D$3,'Optimized Production Plan'!M53:O53)</f>
        <v>23.079778199064474</v>
      </c>
      <c r="R52" s="94">
        <f>(4.1/100)*('Conversion Cost'!$B$8)*SUM('Optimized Production Plan'!M53:O53)</f>
        <v>19.592052384279711</v>
      </c>
      <c r="S52" s="94">
        <f>SUMPRODUCT('Conversion Cost'!$B$4:$D$4,'Optimized Production Plan'!M53:O53)</f>
        <v>1.5768230611445739</v>
      </c>
      <c r="T52" s="94">
        <f>(VLOOKUP(N52,'Outbound Logistic Price'!$A$3:$D$41,2)*'Optimized Production Plan'!M53)+(VLOOKUP(N52,'Outbound Logistic Price'!$A$3:$D$41,3)*'Optimized Production Plan'!N53)+(VLOOKUP(N52,'Outbound Logistic Price'!$A$3:$D$41,4)*'Optimized Production Plan'!O53)</f>
        <v>4.2910266909835943</v>
      </c>
      <c r="U52" s="94">
        <f>IF(VLOOKUP(N52,CSTVAT!$A$2:$D$40,2)="NA",0,IF(VLOOKUP(N52,CSTVAT!$A$2:$D$40,2)="CST",0.02*((VLOOKUP(O52,'Input Angle Price'!$B$4:$E$22,2)*'Optimized Production Plan'!M53*(1.045))+ ('Conversion Cost'!$B$3*'Optimized Production Plan'!M53)+ ((4.1/100)*('Conversion Cost'!$B$8)*'Optimized Production Plan'!M53)+ ('Optimized Production Plan'!M53*'Conversion Cost'!$B$4)),IF(VLOOKUP(N52,CSTVAT!$A$2:$D$40,2)="VAT",0.05*((VLOOKUP(O52,'Input Angle Price'!$B$4:$E$22,2)*'Optimized Production Plan'!M53*(1.045))+ ('Conversion Cost'!$B$3*'Optimized Production Plan'!M53)+ ((4.1/100)*('Conversion Cost'!$B$8)*'Optimized Production Plan'!M53)+ ('Optimized Production Plan'!M53*'Conversion Cost'!$B$4)),0)))+ IF(VLOOKUP(N52,CSTVAT!$A$2:$D$40,3)="NA",0,IF(VLOOKUP(N52,CSTVAT!$A$2:$D$40,3)="CST",0.02*((VLOOKUP(O52,'Input Angle Price'!$B$4:$E$22,3)*'Optimized Production Plan'!N53*(1.045))+ ('Conversion Cost'!$C$3*'Optimized Production Plan'!N53)+ ((4.1/100)*('Conversion Cost'!$B$8)*'Optimized Production Plan'!N53)+ ('Optimized Production Plan'!N53*'Conversion Cost'!$C$4)),IF(VLOOKUP(N52,CSTVAT!$A$2:$D$40,3)="VAT",0.05*((VLOOKUP(O52,'Input Angle Price'!$B$4:$E$22,3)*'Optimized Production Plan'!N53*(1.045))+ ('Conversion Cost'!$C$3*'Optimized Production Plan'!N53)+ ((4.1/100)*('Conversion Cost'!$B$8)*'Optimized Production Plan'!N53)+ ('Optimized Production Plan'!N53*'Conversion Cost'!$C$4)),0)))+ IF(VLOOKUP(N52,CSTVAT!$A$2:$D$40,4)="NA",0,IF(VLOOKUP(N52,CSTVAT!$A$2:$D$40,4)="CST",0.02*((VLOOKUP(O52,'Input Angle Price'!$B$4:$E$22,4)*'Optimized Production Plan'!O53*(1.045))+ ('Conversion Cost'!$D$3*'Optimized Production Plan'!O53)+ ((4.1/100)*('Conversion Cost'!$B$8)*'Optimized Production Plan'!O53)+ ('Optimized Production Plan'!O53*'Conversion Cost'!$D$4)),IF(VLOOKUP(N52,CSTVAT!$A$2:$D$40,4)="VAT",0.05*((VLOOKUP(O52,'Input Angle Price'!$B$4:$E$22,4)*'Optimized Production Plan'!O53*(1.045))+ ('Conversion Cost'!$D$3*'Optimized Production Plan'!O53)+ ((4.1/100)*('Conversion Cost'!$B$8)*'Optimized Production Plan'!O53)+ ('Optimized Production Plan'!O53*'Conversion Cost'!$D$4)),0)))</f>
        <v>3.6821473227371371</v>
      </c>
      <c r="V52" s="95">
        <f t="shared" si="1"/>
        <v>3.0113119914624709</v>
      </c>
      <c r="X52" s="101">
        <f>IF('Optimized Production Plan'!M53&gt;0,1,0)+IF('Optimized Production Plan'!N53&gt;0,1,0)+IF('Optimized Production Plan'!O53&gt;0,1,0)</f>
        <v>1</v>
      </c>
      <c r="AH52" s="11"/>
      <c r="AI52" s="5" t="s">
        <v>11</v>
      </c>
      <c r="AJ52" s="6">
        <v>1.3232208194610997</v>
      </c>
      <c r="AK52" s="6">
        <v>0</v>
      </c>
      <c r="AL52" s="113">
        <v>0</v>
      </c>
      <c r="AM52" s="11">
        <v>1.3232208194610997</v>
      </c>
      <c r="AN52" s="68">
        <f t="shared" si="2"/>
        <v>1.3232208194610997</v>
      </c>
    </row>
    <row r="53" spans="1:40">
      <c r="A53" s="85">
        <v>105</v>
      </c>
      <c r="B53" s="5" t="s">
        <v>3</v>
      </c>
      <c r="C53" s="94">
        <f>((VLOOKUP(B53,'Input Angle Price'!$B$4:$E$22,2)*'Optimized Production Plan'!C54)+(VLOOKUP(B53,'Input Angle Price'!$B$4:$E$22,3)*'Optimized Production Plan'!D54)+(VLOOKUP(B53,'Input Angle Price'!$B$4:$E$22,4)*'Optimized Production Plan'!E54))*(104.5/100)</f>
        <v>283.40951759999996</v>
      </c>
      <c r="D53" s="94">
        <f>SUMPRODUCT('Conversion Cost'!$B$3:$D$3,'Optimized Production Plan'!C54:E54)</f>
        <v>52.260804</v>
      </c>
      <c r="E53" s="94">
        <f>(4.1/100)*('Conversion Cost'!$B$8)*SUM('Optimized Production Plan'!C54:E54)</f>
        <v>36.562350240000001</v>
      </c>
      <c r="F53" s="94">
        <f>SUMPRODUCT('Conversion Cost'!$B$4:$D$4,'Optimized Production Plan'!C54:E54)</f>
        <v>4.4139600000000003</v>
      </c>
      <c r="G53" s="94">
        <f>(VLOOKUP(A53,'Outbound Logistic Price'!$A$3:$D$41,2)*'Optimized Production Plan'!C54)+(VLOOKUP(A53,'Outbound Logistic Price'!$A$3:$D$41,3)*'Optimized Production Plan'!D54)+(VLOOKUP(A53,'Outbound Logistic Price'!$A$3:$D$41,4)*'Optimized Production Plan'!E54)</f>
        <v>9.310319999999999</v>
      </c>
      <c r="H53" s="94">
        <f>IF(VLOOKUP(A53,CSTVAT!$A$2:$D$40,2)="NA",0,IF(VLOOKUP(A53,CSTVAT!$A$2:$D$40,2)="CST",0.02*((VLOOKUP(B53,'Input Angle Price'!$B$4:$E$22,2)*'Optimized Production Plan'!C54*(1.045))+ ('Conversion Cost'!$B$3*'Optimized Production Plan'!C54)+ ((4.1/100)*('Conversion Cost'!$B$8)*'Optimized Production Plan'!C54)+ ('Optimized Production Plan'!C54*'Conversion Cost'!$B$4)),IF(VLOOKUP(A53,CSTVAT!$A$2:$D$40,2)="VAT",0.05*((VLOOKUP(B53,'Input Angle Price'!$B$4:$E$22,2)*'Optimized Production Plan'!C54*(1.045))+ ('Conversion Cost'!$B$3*'Optimized Production Plan'!C54)+ ((4.1/100)*('Conversion Cost'!$B$8)*'Optimized Production Plan'!C54)+ ('Optimized Production Plan'!C54*'Conversion Cost'!$B$4)),0)))+ IF(VLOOKUP(A53,CSTVAT!$A$2:$D$40,3)="NA",0,IF(VLOOKUP(A53,CSTVAT!$A$2:$D$40,3)="CST",0.02*((VLOOKUP(B53,'Input Angle Price'!$B$4:$E$22,3)*'Optimized Production Plan'!D54*(1.045))+ ('Conversion Cost'!$C$3*'Optimized Production Plan'!D54)+ ((4.1/100)*('Conversion Cost'!$B$8)*'Optimized Production Plan'!D54)+ ('Optimized Production Plan'!D54*'Conversion Cost'!$C$4)),IF(VLOOKUP(A53,CSTVAT!$A$2:$D$40,3)="VAT",0.05*((VLOOKUP(B53,'Input Angle Price'!$B$4:$E$22,3)*'Optimized Production Plan'!D54*(1.045))+ ('Conversion Cost'!$C$3*'Optimized Production Plan'!D54)+ ((4.1/100)*('Conversion Cost'!$B$8)*'Optimized Production Plan'!D54)+ ('Optimized Production Plan'!D54*'Conversion Cost'!$C$4)),0)))+ IF(VLOOKUP(A53,CSTVAT!$A$2:$D$40,4)="NA",0,IF(VLOOKUP(A53,CSTVAT!$A$2:$D$40,4)="CST",0.02*((VLOOKUP(B53,'Input Angle Price'!$B$4:$E$22,4)*'Optimized Production Plan'!E54*(1.045))+ ('Conversion Cost'!$D$3*'Optimized Production Plan'!E54)+ ((4.1/100)*('Conversion Cost'!$B$8)*'Optimized Production Plan'!E54)+ ('Optimized Production Plan'!E54*'Conversion Cost'!$D$4)),IF(VLOOKUP(A53,CSTVAT!$A$2:$D$40,4)="VAT",0.05*((VLOOKUP(B53,'Input Angle Price'!$B$4:$E$22,4)*'Optimized Production Plan'!E54*(1.045))+ ('Conversion Cost'!$D$3*'Optimized Production Plan'!E54)+ ((4.1/100)*('Conversion Cost'!$B$8)*'Optimized Production Plan'!E54)+ ('Optimized Production Plan'!E54*'Conversion Cost'!$D$4)),0)))</f>
        <v>7.5329326367999991</v>
      </c>
      <c r="I53" s="95">
        <f t="shared" si="0"/>
        <v>6.1021187999999986</v>
      </c>
      <c r="N53" s="85">
        <v>105</v>
      </c>
      <c r="O53" s="5" t="s">
        <v>3</v>
      </c>
      <c r="P53" s="94">
        <f>((VLOOKUP(O53,'Input Angle Price'!$B$4:$E$22,2)*'Optimized Production Plan'!M54)+(VLOOKUP(O53,'Input Angle Price'!$B$4:$E$22,3)*'Optimized Production Plan'!N54)+(VLOOKUP(O53,'Input Angle Price'!$B$4:$E$22,4)*'Optimized Production Plan'!O54))*(104.5/100)</f>
        <v>267.07641839999997</v>
      </c>
      <c r="Q53" s="94">
        <f>SUMPRODUCT('Conversion Cost'!$B$3:$D$3,'Optimized Production Plan'!M54:O54)</f>
        <v>43.071083999999999</v>
      </c>
      <c r="R53" s="94">
        <f>(4.1/100)*('Conversion Cost'!$B$8)*SUM('Optimized Production Plan'!M54:O54)</f>
        <v>36.562350240000001</v>
      </c>
      <c r="S53" s="94">
        <f>SUMPRODUCT('Conversion Cost'!$B$4:$D$4,'Optimized Production Plan'!M54:O54)</f>
        <v>2.9426399999999999</v>
      </c>
      <c r="T53" s="94">
        <f>(VLOOKUP(N53,'Outbound Logistic Price'!$A$3:$D$41,2)*'Optimized Production Plan'!M54)+(VLOOKUP(N53,'Outbound Logistic Price'!$A$3:$D$41,3)*'Optimized Production Plan'!N54)+(VLOOKUP(N53,'Outbound Logistic Price'!$A$3:$D$41,4)*'Optimized Production Plan'!O54)</f>
        <v>10.66104</v>
      </c>
      <c r="U53" s="94">
        <f>IF(VLOOKUP(N53,CSTVAT!$A$2:$D$40,2)="NA",0,IF(VLOOKUP(N53,CSTVAT!$A$2:$D$40,2)="CST",0.02*((VLOOKUP(O53,'Input Angle Price'!$B$4:$E$22,2)*'Optimized Production Plan'!M54*(1.045))+ ('Conversion Cost'!$B$3*'Optimized Production Plan'!M54)+ ((4.1/100)*('Conversion Cost'!$B$8)*'Optimized Production Plan'!M54)+ ('Optimized Production Plan'!M54*'Conversion Cost'!$B$4)),IF(VLOOKUP(N53,CSTVAT!$A$2:$D$40,2)="VAT",0.05*((VLOOKUP(O53,'Input Angle Price'!$B$4:$E$22,2)*'Optimized Production Plan'!M54*(1.045))+ ('Conversion Cost'!$B$3*'Optimized Production Plan'!M54)+ ((4.1/100)*('Conversion Cost'!$B$8)*'Optimized Production Plan'!M54)+ ('Optimized Production Plan'!M54*'Conversion Cost'!$B$4)),0)))+ IF(VLOOKUP(N53,CSTVAT!$A$2:$D$40,3)="NA",0,IF(VLOOKUP(N53,CSTVAT!$A$2:$D$40,3)="CST",0.02*((VLOOKUP(O53,'Input Angle Price'!$B$4:$E$22,3)*'Optimized Production Plan'!N54*(1.045))+ ('Conversion Cost'!$C$3*'Optimized Production Plan'!N54)+ ((4.1/100)*('Conversion Cost'!$B$8)*'Optimized Production Plan'!N54)+ ('Optimized Production Plan'!N54*'Conversion Cost'!$C$4)),IF(VLOOKUP(N53,CSTVAT!$A$2:$D$40,3)="VAT",0.05*((VLOOKUP(O53,'Input Angle Price'!$B$4:$E$22,3)*'Optimized Production Plan'!N54*(1.045))+ ('Conversion Cost'!$C$3*'Optimized Production Plan'!N54)+ ((4.1/100)*('Conversion Cost'!$B$8)*'Optimized Production Plan'!N54)+ ('Optimized Production Plan'!N54*'Conversion Cost'!$C$4)),0)))+ IF(VLOOKUP(N53,CSTVAT!$A$2:$D$40,4)="NA",0,IF(VLOOKUP(N53,CSTVAT!$A$2:$D$40,4)="CST",0.02*((VLOOKUP(O53,'Input Angle Price'!$B$4:$E$22,4)*'Optimized Production Plan'!O54*(1.045))+ ('Conversion Cost'!$D$3*'Optimized Production Plan'!O54)+ ((4.1/100)*('Conversion Cost'!$B$8)*'Optimized Production Plan'!O54)+ ('Optimized Production Plan'!O54*'Conversion Cost'!$D$4)),IF(VLOOKUP(N53,CSTVAT!$A$2:$D$40,4)="VAT",0.05*((VLOOKUP(O53,'Input Angle Price'!$B$4:$E$22,4)*'Optimized Production Plan'!O54*(1.045))+ ('Conversion Cost'!$D$3*'Optimized Production Plan'!O54)+ ((4.1/100)*('Conversion Cost'!$B$8)*'Optimized Production Plan'!O54)+ ('Optimized Production Plan'!O54*'Conversion Cost'!$D$4)),0)))</f>
        <v>6.9930498527999987</v>
      </c>
      <c r="V53" s="95">
        <f t="shared" si="1"/>
        <v>5.7504491999999994</v>
      </c>
      <c r="X53" s="101">
        <f>IF('Optimized Production Plan'!M54&gt;0,1,0)+IF('Optimized Production Plan'!N54&gt;0,1,0)+IF('Optimized Production Plan'!O54&gt;0,1,0)</f>
        <v>1</v>
      </c>
      <c r="AH53" s="11"/>
      <c r="AI53" s="5" t="s">
        <v>14</v>
      </c>
      <c r="AJ53" s="6">
        <v>1.2924779189709623</v>
      </c>
      <c r="AK53" s="6">
        <v>0</v>
      </c>
      <c r="AL53" s="113">
        <v>0</v>
      </c>
      <c r="AM53" s="11">
        <v>1.2924779189709623</v>
      </c>
      <c r="AN53" s="68">
        <f t="shared" si="2"/>
        <v>1.2924779189709623</v>
      </c>
    </row>
    <row r="54" spans="1:40">
      <c r="A54" s="9">
        <v>105</v>
      </c>
      <c r="B54" s="5" t="s">
        <v>5</v>
      </c>
      <c r="C54" s="94">
        <f>((VLOOKUP(B54,'Input Angle Price'!$B$4:$E$22,2)*'Optimized Production Plan'!C55)+(VLOOKUP(B54,'Input Angle Price'!$B$4:$E$22,3)*'Optimized Production Plan'!D55)+(VLOOKUP(B54,'Input Angle Price'!$B$4:$E$22,4)*'Optimized Production Plan'!E55))*(104.5/100)</f>
        <v>327.11701879999993</v>
      </c>
      <c r="D54" s="94">
        <f>SUMPRODUCT('Conversion Cost'!$B$3:$D$3,'Optimized Production Plan'!C55:E55)</f>
        <v>60.949270999999996</v>
      </c>
      <c r="E54" s="94">
        <f>(4.1/100)*('Conversion Cost'!$B$8)*SUM('Optimized Production Plan'!C55:E55)</f>
        <v>42.640916759999996</v>
      </c>
      <c r="F54" s="94">
        <f>SUMPRODUCT('Conversion Cost'!$B$4:$D$4,'Optimized Production Plan'!C55:E55)</f>
        <v>5.1477899999999996</v>
      </c>
      <c r="G54" s="94">
        <f>(VLOOKUP(A54,'Outbound Logistic Price'!$A$3:$D$41,2)*'Optimized Production Plan'!C55)+(VLOOKUP(A54,'Outbound Logistic Price'!$A$3:$D$41,3)*'Optimized Production Plan'!D55)+(VLOOKUP(A54,'Outbound Logistic Price'!$A$3:$D$41,4)*'Optimized Production Plan'!E55)</f>
        <v>10.858179999999999</v>
      </c>
      <c r="H54" s="94">
        <f>IF(VLOOKUP(A54,CSTVAT!$A$2:$D$40,2)="NA",0,IF(VLOOKUP(A54,CSTVAT!$A$2:$D$40,2)="CST",0.02*((VLOOKUP(B54,'Input Angle Price'!$B$4:$E$22,2)*'Optimized Production Plan'!C55*(1.045))+ ('Conversion Cost'!$B$3*'Optimized Production Plan'!C55)+ ((4.1/100)*('Conversion Cost'!$B$8)*'Optimized Production Plan'!C55)+ ('Optimized Production Plan'!C55*'Conversion Cost'!$B$4)),IF(VLOOKUP(A54,CSTVAT!$A$2:$D$40,2)="VAT",0.05*((VLOOKUP(B54,'Input Angle Price'!$B$4:$E$22,2)*'Optimized Production Plan'!C55*(1.045))+ ('Conversion Cost'!$B$3*'Optimized Production Plan'!C55)+ ((4.1/100)*('Conversion Cost'!$B$8)*'Optimized Production Plan'!C55)+ ('Optimized Production Plan'!C55*'Conversion Cost'!$B$4)),0)))+ IF(VLOOKUP(A54,CSTVAT!$A$2:$D$40,3)="NA",0,IF(VLOOKUP(A54,CSTVAT!$A$2:$D$40,3)="CST",0.02*((VLOOKUP(B54,'Input Angle Price'!$B$4:$E$22,3)*'Optimized Production Plan'!D55*(1.045))+ ('Conversion Cost'!$C$3*'Optimized Production Plan'!D55)+ ((4.1/100)*('Conversion Cost'!$B$8)*'Optimized Production Plan'!D55)+ ('Optimized Production Plan'!D55*'Conversion Cost'!$C$4)),IF(VLOOKUP(A54,CSTVAT!$A$2:$D$40,3)="VAT",0.05*((VLOOKUP(B54,'Input Angle Price'!$B$4:$E$22,3)*'Optimized Production Plan'!D55*(1.045))+ ('Conversion Cost'!$C$3*'Optimized Production Plan'!D55)+ ((4.1/100)*('Conversion Cost'!$B$8)*'Optimized Production Plan'!D55)+ ('Optimized Production Plan'!D55*'Conversion Cost'!$C$4)),0)))+ IF(VLOOKUP(A54,CSTVAT!$A$2:$D$40,4)="NA",0,IF(VLOOKUP(A54,CSTVAT!$A$2:$D$40,4)="CST",0.02*((VLOOKUP(B54,'Input Angle Price'!$B$4:$E$22,4)*'Optimized Production Plan'!E55*(1.045))+ ('Conversion Cost'!$D$3*'Optimized Production Plan'!E55)+ ((4.1/100)*('Conversion Cost'!$B$8)*'Optimized Production Plan'!E55)+ ('Optimized Production Plan'!E55*'Conversion Cost'!$D$4)),IF(VLOOKUP(A54,CSTVAT!$A$2:$D$40,4)="VAT",0.05*((VLOOKUP(B54,'Input Angle Price'!$B$4:$E$22,4)*'Optimized Production Plan'!E55*(1.045))+ ('Conversion Cost'!$D$3*'Optimized Production Plan'!E55)+ ((4.1/100)*('Conversion Cost'!$B$8)*'Optimized Production Plan'!E55)+ ('Optimized Production Plan'!E55*'Conversion Cost'!$D$4)),0)))</f>
        <v>8.7170999311999982</v>
      </c>
      <c r="I54" s="95">
        <f t="shared" si="0"/>
        <v>7.0431893999999984</v>
      </c>
      <c r="N54" s="9">
        <v>105</v>
      </c>
      <c r="O54" s="5" t="s">
        <v>5</v>
      </c>
      <c r="P54" s="94">
        <f>((VLOOKUP(O54,'Input Angle Price'!$B$4:$E$22,2)*'Optimized Production Plan'!M55)+(VLOOKUP(O54,'Input Angle Price'!$B$4:$E$22,3)*'Optimized Production Plan'!N55)+(VLOOKUP(O54,'Input Angle Price'!$B$4:$E$22,4)*'Optimized Production Plan'!O55))*(104.5/100)</f>
        <v>316.26995014999994</v>
      </c>
      <c r="Q54" s="94">
        <f>SUMPRODUCT('Conversion Cost'!$B$3:$D$3,'Optimized Production Plan'!M55:O55)</f>
        <v>50.231740999999992</v>
      </c>
      <c r="R54" s="94">
        <f>(4.1/100)*('Conversion Cost'!$B$8)*SUM('Optimized Production Plan'!M55:O55)</f>
        <v>42.640916759999996</v>
      </c>
      <c r="S54" s="94">
        <f>SUMPRODUCT('Conversion Cost'!$B$4:$D$4,'Optimized Production Plan'!M55:O55)</f>
        <v>3.4318599999999995</v>
      </c>
      <c r="T54" s="94">
        <f>(VLOOKUP(N54,'Outbound Logistic Price'!$A$3:$D$41,2)*'Optimized Production Plan'!M55)+(VLOOKUP(N54,'Outbound Logistic Price'!$A$3:$D$41,3)*'Optimized Production Plan'!N55)+(VLOOKUP(N54,'Outbound Logistic Price'!$A$3:$D$41,4)*'Optimized Production Plan'!O55)</f>
        <v>12.433459999999998</v>
      </c>
      <c r="U54" s="94">
        <f>IF(VLOOKUP(N54,CSTVAT!$A$2:$D$40,2)="NA",0,IF(VLOOKUP(N54,CSTVAT!$A$2:$D$40,2)="CST",0.02*((VLOOKUP(O54,'Input Angle Price'!$B$4:$E$22,2)*'Optimized Production Plan'!M55*(1.045))+ ('Conversion Cost'!$B$3*'Optimized Production Plan'!M55)+ ((4.1/100)*('Conversion Cost'!$B$8)*'Optimized Production Plan'!M55)+ ('Optimized Production Plan'!M55*'Conversion Cost'!$B$4)),IF(VLOOKUP(N54,CSTVAT!$A$2:$D$40,2)="VAT",0.05*((VLOOKUP(O54,'Input Angle Price'!$B$4:$E$22,2)*'Optimized Production Plan'!M55*(1.045))+ ('Conversion Cost'!$B$3*'Optimized Production Plan'!M55)+ ((4.1/100)*('Conversion Cost'!$B$8)*'Optimized Production Plan'!M55)+ ('Optimized Production Plan'!M55*'Conversion Cost'!$B$4)),0)))+ IF(VLOOKUP(N54,CSTVAT!$A$2:$D$40,3)="NA",0,IF(VLOOKUP(N54,CSTVAT!$A$2:$D$40,3)="CST",0.02*((VLOOKUP(O54,'Input Angle Price'!$B$4:$E$22,3)*'Optimized Production Plan'!N55*(1.045))+ ('Conversion Cost'!$C$3*'Optimized Production Plan'!N55)+ ((4.1/100)*('Conversion Cost'!$B$8)*'Optimized Production Plan'!N55)+ ('Optimized Production Plan'!N55*'Conversion Cost'!$C$4)),IF(VLOOKUP(N54,CSTVAT!$A$2:$D$40,3)="VAT",0.05*((VLOOKUP(O54,'Input Angle Price'!$B$4:$E$22,3)*'Optimized Production Plan'!N55*(1.045))+ ('Conversion Cost'!$C$3*'Optimized Production Plan'!N55)+ ((4.1/100)*('Conversion Cost'!$B$8)*'Optimized Production Plan'!N55)+ ('Optimized Production Plan'!N55*'Conversion Cost'!$C$4)),0)))+ IF(VLOOKUP(N54,CSTVAT!$A$2:$D$40,4)="NA",0,IF(VLOOKUP(N54,CSTVAT!$A$2:$D$40,4)="CST",0.02*((VLOOKUP(O54,'Input Angle Price'!$B$4:$E$22,4)*'Optimized Production Plan'!O55*(1.045))+ ('Conversion Cost'!$D$3*'Optimized Production Plan'!O55)+ ((4.1/100)*('Conversion Cost'!$B$8)*'Optimized Production Plan'!O55)+ ('Optimized Production Plan'!O55*'Conversion Cost'!$D$4)),IF(VLOOKUP(N54,CSTVAT!$A$2:$D$40,4)="VAT",0.05*((VLOOKUP(O54,'Input Angle Price'!$B$4:$E$22,4)*'Optimized Production Plan'!O55*(1.045))+ ('Conversion Cost'!$D$3*'Optimized Production Plan'!O55)+ ((4.1/100)*('Conversion Cost'!$B$8)*'Optimized Production Plan'!O55)+ ('Optimized Production Plan'!O55*'Conversion Cost'!$D$4)),0)))</f>
        <v>8.2514893581999988</v>
      </c>
      <c r="V54" s="95">
        <f t="shared" si="1"/>
        <v>6.8096400749999999</v>
      </c>
      <c r="X54" s="101">
        <f>IF('Optimized Production Plan'!M55&gt;0,1,0)+IF('Optimized Production Plan'!N55&gt;0,1,0)+IF('Optimized Production Plan'!O55&gt;0,1,0)</f>
        <v>1</v>
      </c>
      <c r="AH54" s="9">
        <v>105</v>
      </c>
      <c r="AI54" s="5" t="s">
        <v>3</v>
      </c>
      <c r="AJ54" s="6">
        <v>2.4119999999999999</v>
      </c>
      <c r="AK54" s="6">
        <v>0</v>
      </c>
      <c r="AL54" s="113">
        <v>0</v>
      </c>
      <c r="AM54" s="11">
        <v>2.4119999999999999</v>
      </c>
      <c r="AN54" s="68">
        <f t="shared" si="2"/>
        <v>2.4119999999999999</v>
      </c>
    </row>
    <row r="55" spans="1:40">
      <c r="A55" s="9">
        <v>105</v>
      </c>
      <c r="B55" s="5" t="s">
        <v>7</v>
      </c>
      <c r="C55" s="94">
        <f>((VLOOKUP(B55,'Input Angle Price'!$B$4:$E$22,2)*'Optimized Production Plan'!C56)+(VLOOKUP(B55,'Input Angle Price'!$B$4:$E$22,3)*'Optimized Production Plan'!D56)+(VLOOKUP(B55,'Input Angle Price'!$B$4:$E$22,4)*'Optimized Production Plan'!E56))*(104.5/100)</f>
        <v>103.78229399999999</v>
      </c>
      <c r="D55" s="94">
        <f>SUMPRODUCT('Conversion Cost'!$B$3:$D$3,'Optimized Production Plan'!C56:E56)</f>
        <v>19.110294000000003</v>
      </c>
      <c r="E55" s="94">
        <f>(4.1/100)*('Conversion Cost'!$B$8)*SUM('Optimized Production Plan'!C56:E56)</f>
        <v>13.36981464</v>
      </c>
      <c r="F55" s="94">
        <f>SUMPRODUCT('Conversion Cost'!$B$4:$D$4,'Optimized Production Plan'!C56:E56)</f>
        <v>1.6140600000000001</v>
      </c>
      <c r="G55" s="94">
        <f>(VLOOKUP(A55,'Outbound Logistic Price'!$A$3:$D$41,2)*'Optimized Production Plan'!C56)+(VLOOKUP(A55,'Outbound Logistic Price'!$A$3:$D$41,3)*'Optimized Production Plan'!D56)+(VLOOKUP(A55,'Outbound Logistic Price'!$A$3:$D$41,4)*'Optimized Production Plan'!E56)</f>
        <v>3.4045199999999998</v>
      </c>
      <c r="H55" s="94">
        <f>IF(VLOOKUP(A55,CSTVAT!$A$2:$D$40,2)="NA",0,IF(VLOOKUP(A55,CSTVAT!$A$2:$D$40,2)="CST",0.02*((VLOOKUP(B55,'Input Angle Price'!$B$4:$E$22,2)*'Optimized Production Plan'!C56*(1.045))+ ('Conversion Cost'!$B$3*'Optimized Production Plan'!C56)+ ((4.1/100)*('Conversion Cost'!$B$8)*'Optimized Production Plan'!C56)+ ('Optimized Production Plan'!C56*'Conversion Cost'!$B$4)),IF(VLOOKUP(A55,CSTVAT!$A$2:$D$40,2)="VAT",0.05*((VLOOKUP(B55,'Input Angle Price'!$B$4:$E$22,2)*'Optimized Production Plan'!C56*(1.045))+ ('Conversion Cost'!$B$3*'Optimized Production Plan'!C56)+ ((4.1/100)*('Conversion Cost'!$B$8)*'Optimized Production Plan'!C56)+ ('Optimized Production Plan'!C56*'Conversion Cost'!$B$4)),0)))+ IF(VLOOKUP(A55,CSTVAT!$A$2:$D$40,3)="NA",0,IF(VLOOKUP(A55,CSTVAT!$A$2:$D$40,3)="CST",0.02*((VLOOKUP(B55,'Input Angle Price'!$B$4:$E$22,3)*'Optimized Production Plan'!D56*(1.045))+ ('Conversion Cost'!$C$3*'Optimized Production Plan'!D56)+ ((4.1/100)*('Conversion Cost'!$B$8)*'Optimized Production Plan'!D56)+ ('Optimized Production Plan'!D56*'Conversion Cost'!$C$4)),IF(VLOOKUP(A55,CSTVAT!$A$2:$D$40,3)="VAT",0.05*((VLOOKUP(B55,'Input Angle Price'!$B$4:$E$22,3)*'Optimized Production Plan'!D56*(1.045))+ ('Conversion Cost'!$C$3*'Optimized Production Plan'!D56)+ ((4.1/100)*('Conversion Cost'!$B$8)*'Optimized Production Plan'!D56)+ ('Optimized Production Plan'!D56*'Conversion Cost'!$C$4)),0)))+ IF(VLOOKUP(A55,CSTVAT!$A$2:$D$40,4)="NA",0,IF(VLOOKUP(A55,CSTVAT!$A$2:$D$40,4)="CST",0.02*((VLOOKUP(B55,'Input Angle Price'!$B$4:$E$22,4)*'Optimized Production Plan'!E56*(1.045))+ ('Conversion Cost'!$D$3*'Optimized Production Plan'!E56)+ ((4.1/100)*('Conversion Cost'!$B$8)*'Optimized Production Plan'!E56)+ ('Optimized Production Plan'!E56*'Conversion Cost'!$D$4)),IF(VLOOKUP(A55,CSTVAT!$A$2:$D$40,4)="VAT",0.05*((VLOOKUP(B55,'Input Angle Price'!$B$4:$E$22,4)*'Optimized Production Plan'!E56*(1.045))+ ('Conversion Cost'!$D$3*'Optimized Production Plan'!E56)+ ((4.1/100)*('Conversion Cost'!$B$8)*'Optimized Production Plan'!E56)+ ('Optimized Production Plan'!E56*'Conversion Cost'!$D$4)),0)))</f>
        <v>2.7575292527999995</v>
      </c>
      <c r="I55" s="95">
        <f t="shared" si="0"/>
        <v>2.2345469999999996</v>
      </c>
      <c r="N55" s="9">
        <v>105</v>
      </c>
      <c r="O55" s="5" t="s">
        <v>7</v>
      </c>
      <c r="P55" s="94">
        <f>((VLOOKUP(O55,'Input Angle Price'!$B$4:$E$22,2)*'Optimized Production Plan'!M56)+(VLOOKUP(O55,'Input Angle Price'!$B$4:$E$22,3)*'Optimized Production Plan'!N56)+(VLOOKUP(O55,'Input Angle Price'!$B$4:$E$22,4)*'Optimized Production Plan'!O56))*(104.5/100)</f>
        <v>100.19691989999998</v>
      </c>
      <c r="Q55" s="94">
        <f>SUMPRODUCT('Conversion Cost'!$B$3:$D$3,'Optimized Production Plan'!M56:O56)</f>
        <v>15.749874</v>
      </c>
      <c r="R55" s="94">
        <f>(4.1/100)*('Conversion Cost'!$B$8)*SUM('Optimized Production Plan'!M56:O56)</f>
        <v>13.36981464</v>
      </c>
      <c r="S55" s="94">
        <f>SUMPRODUCT('Conversion Cost'!$B$4:$D$4,'Optimized Production Plan'!M56:O56)</f>
        <v>1.0760399999999999</v>
      </c>
      <c r="T55" s="94">
        <f>(VLOOKUP(N55,'Outbound Logistic Price'!$A$3:$D$41,2)*'Optimized Production Plan'!M56)+(VLOOKUP(N55,'Outbound Logistic Price'!$A$3:$D$41,3)*'Optimized Production Plan'!N56)+(VLOOKUP(N55,'Outbound Logistic Price'!$A$3:$D$41,4)*'Optimized Production Plan'!O56)</f>
        <v>3.8984399999999999</v>
      </c>
      <c r="U55" s="94">
        <f>IF(VLOOKUP(N55,CSTVAT!$A$2:$D$40,2)="NA",0,IF(VLOOKUP(N55,CSTVAT!$A$2:$D$40,2)="CST",0.02*((VLOOKUP(O55,'Input Angle Price'!$B$4:$E$22,2)*'Optimized Production Plan'!M56*(1.045))+ ('Conversion Cost'!$B$3*'Optimized Production Plan'!M56)+ ((4.1/100)*('Conversion Cost'!$B$8)*'Optimized Production Plan'!M56)+ ('Optimized Production Plan'!M56*'Conversion Cost'!$B$4)),IF(VLOOKUP(N55,CSTVAT!$A$2:$D$40,2)="VAT",0.05*((VLOOKUP(O55,'Input Angle Price'!$B$4:$E$22,2)*'Optimized Production Plan'!M56*(1.045))+ ('Conversion Cost'!$B$3*'Optimized Production Plan'!M56)+ ((4.1/100)*('Conversion Cost'!$B$8)*'Optimized Production Plan'!M56)+ ('Optimized Production Plan'!M56*'Conversion Cost'!$B$4)),0)))+ IF(VLOOKUP(N55,CSTVAT!$A$2:$D$40,3)="NA",0,IF(VLOOKUP(N55,CSTVAT!$A$2:$D$40,3)="CST",0.02*((VLOOKUP(O55,'Input Angle Price'!$B$4:$E$22,3)*'Optimized Production Plan'!N56*(1.045))+ ('Conversion Cost'!$C$3*'Optimized Production Plan'!N56)+ ((4.1/100)*('Conversion Cost'!$B$8)*'Optimized Production Plan'!N56)+ ('Optimized Production Plan'!N56*'Conversion Cost'!$C$4)),IF(VLOOKUP(N55,CSTVAT!$A$2:$D$40,3)="VAT",0.05*((VLOOKUP(O55,'Input Angle Price'!$B$4:$E$22,3)*'Optimized Production Plan'!N56*(1.045))+ ('Conversion Cost'!$C$3*'Optimized Production Plan'!N56)+ ((4.1/100)*('Conversion Cost'!$B$8)*'Optimized Production Plan'!N56)+ ('Optimized Production Plan'!N56*'Conversion Cost'!$C$4)),0)))+ IF(VLOOKUP(N55,CSTVAT!$A$2:$D$40,4)="NA",0,IF(VLOOKUP(N55,CSTVAT!$A$2:$D$40,4)="CST",0.02*((VLOOKUP(O55,'Input Angle Price'!$B$4:$E$22,4)*'Optimized Production Plan'!O56*(1.045))+ ('Conversion Cost'!$D$3*'Optimized Production Plan'!O56)+ ((4.1/100)*('Conversion Cost'!$B$8)*'Optimized Production Plan'!O56)+ ('Optimized Production Plan'!O56*'Conversion Cost'!$D$4)),IF(VLOOKUP(N55,CSTVAT!$A$2:$D$40,4)="VAT",0.05*((VLOOKUP(O55,'Input Angle Price'!$B$4:$E$22,4)*'Optimized Production Plan'!O56*(1.045))+ ('Conversion Cost'!$D$3*'Optimized Production Plan'!O56)+ ((4.1/100)*('Conversion Cost'!$B$8)*'Optimized Production Plan'!O56)+ ('Optimized Production Plan'!O56*'Conversion Cost'!$D$4)),0)))</f>
        <v>2.6078529707999998</v>
      </c>
      <c r="V55" s="95">
        <f t="shared" si="1"/>
        <v>2.1573499499999995</v>
      </c>
      <c r="X55" s="101">
        <f>IF('Optimized Production Plan'!M56&gt;0,1,0)+IF('Optimized Production Plan'!N56&gt;0,1,0)+IF('Optimized Production Plan'!O56&gt;0,1,0)</f>
        <v>1</v>
      </c>
      <c r="AH55" s="11"/>
      <c r="AI55" s="5" t="s">
        <v>5</v>
      </c>
      <c r="AJ55" s="6">
        <v>2.8129999999999997</v>
      </c>
      <c r="AK55" s="6">
        <v>0</v>
      </c>
      <c r="AL55" s="113">
        <v>0</v>
      </c>
      <c r="AM55" s="11">
        <v>2.8129999999999997</v>
      </c>
      <c r="AN55" s="68">
        <f t="shared" si="2"/>
        <v>2.8129999999999997</v>
      </c>
    </row>
    <row r="56" spans="1:40">
      <c r="A56" s="9">
        <v>105</v>
      </c>
      <c r="B56" s="5" t="s">
        <v>9</v>
      </c>
      <c r="C56" s="94">
        <f>((VLOOKUP(B56,'Input Angle Price'!$B$4:$E$22,2)*'Optimized Production Plan'!C57)+(VLOOKUP(B56,'Input Angle Price'!$B$4:$E$22,3)*'Optimized Production Plan'!D57)+(VLOOKUP(B56,'Input Angle Price'!$B$4:$E$22,4)*'Optimized Production Plan'!E57))*(104.5/100)</f>
        <v>104.73293049999997</v>
      </c>
      <c r="D56" s="94">
        <f>SUMPRODUCT('Conversion Cost'!$B$3:$D$3,'Optimized Production Plan'!C57:E57)</f>
        <v>19.283629999999999</v>
      </c>
      <c r="E56" s="94">
        <f>(4.1/100)*('Conversion Cost'!$B$8)*SUM('Optimized Production Plan'!C57:E57)</f>
        <v>13.491082799999997</v>
      </c>
      <c r="F56" s="94">
        <f>SUMPRODUCT('Conversion Cost'!$B$4:$D$4,'Optimized Production Plan'!C57:E57)</f>
        <v>1.6286999999999998</v>
      </c>
      <c r="G56" s="94">
        <f>(VLOOKUP(A56,'Outbound Logistic Price'!$A$3:$D$41,2)*'Optimized Production Plan'!C57)+(VLOOKUP(A56,'Outbound Logistic Price'!$A$3:$D$41,3)*'Optimized Production Plan'!D57)+(VLOOKUP(A56,'Outbound Logistic Price'!$A$3:$D$41,4)*'Optimized Production Plan'!E57)</f>
        <v>3.4353999999999996</v>
      </c>
      <c r="H56" s="94">
        <f>IF(VLOOKUP(A56,CSTVAT!$A$2:$D$40,2)="NA",0,IF(VLOOKUP(A56,CSTVAT!$A$2:$D$40,2)="CST",0.02*((VLOOKUP(B56,'Input Angle Price'!$B$4:$E$22,2)*'Optimized Production Plan'!C57*(1.045))+ ('Conversion Cost'!$B$3*'Optimized Production Plan'!C57)+ ((4.1/100)*('Conversion Cost'!$B$8)*'Optimized Production Plan'!C57)+ ('Optimized Production Plan'!C57*'Conversion Cost'!$B$4)),IF(VLOOKUP(A56,CSTVAT!$A$2:$D$40,2)="VAT",0.05*((VLOOKUP(B56,'Input Angle Price'!$B$4:$E$22,2)*'Optimized Production Plan'!C57*(1.045))+ ('Conversion Cost'!$B$3*'Optimized Production Plan'!C57)+ ((4.1/100)*('Conversion Cost'!$B$8)*'Optimized Production Plan'!C57)+ ('Optimized Production Plan'!C57*'Conversion Cost'!$B$4)),0)))+ IF(VLOOKUP(A56,CSTVAT!$A$2:$D$40,3)="NA",0,IF(VLOOKUP(A56,CSTVAT!$A$2:$D$40,3)="CST",0.02*((VLOOKUP(B56,'Input Angle Price'!$B$4:$E$22,3)*'Optimized Production Plan'!D57*(1.045))+ ('Conversion Cost'!$C$3*'Optimized Production Plan'!D57)+ ((4.1/100)*('Conversion Cost'!$B$8)*'Optimized Production Plan'!D57)+ ('Optimized Production Plan'!D57*'Conversion Cost'!$C$4)),IF(VLOOKUP(A56,CSTVAT!$A$2:$D$40,3)="VAT",0.05*((VLOOKUP(B56,'Input Angle Price'!$B$4:$E$22,3)*'Optimized Production Plan'!D57*(1.045))+ ('Conversion Cost'!$C$3*'Optimized Production Plan'!D57)+ ((4.1/100)*('Conversion Cost'!$B$8)*'Optimized Production Plan'!D57)+ ('Optimized Production Plan'!D57*'Conversion Cost'!$C$4)),0)))+ IF(VLOOKUP(A56,CSTVAT!$A$2:$D$40,4)="NA",0,IF(VLOOKUP(A56,CSTVAT!$A$2:$D$40,4)="CST",0.02*((VLOOKUP(B56,'Input Angle Price'!$B$4:$E$22,4)*'Optimized Production Plan'!E57*(1.045))+ ('Conversion Cost'!$D$3*'Optimized Production Plan'!E57)+ ((4.1/100)*('Conversion Cost'!$B$8)*'Optimized Production Plan'!E57)+ ('Optimized Production Plan'!E57*'Conversion Cost'!$D$4)),IF(VLOOKUP(A56,CSTVAT!$A$2:$D$40,4)="VAT",0.05*((VLOOKUP(B56,'Input Angle Price'!$B$4:$E$22,4)*'Optimized Production Plan'!E57*(1.045))+ ('Conversion Cost'!$D$3*'Optimized Production Plan'!E57)+ ((4.1/100)*('Conversion Cost'!$B$8)*'Optimized Production Plan'!E57)+ ('Optimized Production Plan'!E57*'Conversion Cost'!$D$4)),0)))</f>
        <v>2.7827268659999995</v>
      </c>
      <c r="I56" s="95">
        <f t="shared" si="0"/>
        <v>2.2550152499999996</v>
      </c>
      <c r="N56" s="9">
        <v>105</v>
      </c>
      <c r="O56" s="5" t="s">
        <v>9</v>
      </c>
      <c r="P56" s="94">
        <f>((VLOOKUP(O56,'Input Angle Price'!$B$4:$E$22,2)*'Optimized Production Plan'!M57)+(VLOOKUP(O56,'Input Angle Price'!$B$4:$E$22,3)*'Optimized Production Plan'!N57)+(VLOOKUP(O56,'Input Angle Price'!$B$4:$E$22,4)*'Optimized Production Plan'!O57))*(104.5/100)</f>
        <v>101.33824799999998</v>
      </c>
      <c r="Q56" s="94">
        <f>SUMPRODUCT('Conversion Cost'!$B$3:$D$3,'Optimized Production Plan'!M57:O57)</f>
        <v>15.892729999999998</v>
      </c>
      <c r="R56" s="94">
        <f>(4.1/100)*('Conversion Cost'!$B$8)*SUM('Optimized Production Plan'!M57:O57)</f>
        <v>13.491082799999997</v>
      </c>
      <c r="S56" s="94">
        <f>SUMPRODUCT('Conversion Cost'!$B$4:$D$4,'Optimized Production Plan'!M57:O57)</f>
        <v>1.0857999999999999</v>
      </c>
      <c r="T56" s="94">
        <f>(VLOOKUP(N56,'Outbound Logistic Price'!$A$3:$D$41,2)*'Optimized Production Plan'!M57)+(VLOOKUP(N56,'Outbound Logistic Price'!$A$3:$D$41,3)*'Optimized Production Plan'!N57)+(VLOOKUP(N56,'Outbound Logistic Price'!$A$3:$D$41,4)*'Optimized Production Plan'!O57)</f>
        <v>3.9337999999999993</v>
      </c>
      <c r="U56" s="94">
        <f>IF(VLOOKUP(N56,CSTVAT!$A$2:$D$40,2)="NA",0,IF(VLOOKUP(N56,CSTVAT!$A$2:$D$40,2)="CST",0.02*((VLOOKUP(O56,'Input Angle Price'!$B$4:$E$22,2)*'Optimized Production Plan'!M57*(1.045))+ ('Conversion Cost'!$B$3*'Optimized Production Plan'!M57)+ ((4.1/100)*('Conversion Cost'!$B$8)*'Optimized Production Plan'!M57)+ ('Optimized Production Plan'!M57*'Conversion Cost'!$B$4)),IF(VLOOKUP(N56,CSTVAT!$A$2:$D$40,2)="VAT",0.05*((VLOOKUP(O56,'Input Angle Price'!$B$4:$E$22,2)*'Optimized Production Plan'!M57*(1.045))+ ('Conversion Cost'!$B$3*'Optimized Production Plan'!M57)+ ((4.1/100)*('Conversion Cost'!$B$8)*'Optimized Production Plan'!M57)+ ('Optimized Production Plan'!M57*'Conversion Cost'!$B$4)),0)))+ IF(VLOOKUP(N56,CSTVAT!$A$2:$D$40,3)="NA",0,IF(VLOOKUP(N56,CSTVAT!$A$2:$D$40,3)="CST",0.02*((VLOOKUP(O56,'Input Angle Price'!$B$4:$E$22,3)*'Optimized Production Plan'!N57*(1.045))+ ('Conversion Cost'!$C$3*'Optimized Production Plan'!N57)+ ((4.1/100)*('Conversion Cost'!$B$8)*'Optimized Production Plan'!N57)+ ('Optimized Production Plan'!N57*'Conversion Cost'!$C$4)),IF(VLOOKUP(N56,CSTVAT!$A$2:$D$40,3)="VAT",0.05*((VLOOKUP(O56,'Input Angle Price'!$B$4:$E$22,3)*'Optimized Production Plan'!N57*(1.045))+ ('Conversion Cost'!$C$3*'Optimized Production Plan'!N57)+ ((4.1/100)*('Conversion Cost'!$B$8)*'Optimized Production Plan'!N57)+ ('Optimized Production Plan'!N57*'Conversion Cost'!$C$4)),0)))+ IF(VLOOKUP(N56,CSTVAT!$A$2:$D$40,4)="NA",0,IF(VLOOKUP(N56,CSTVAT!$A$2:$D$40,4)="CST",0.02*((VLOOKUP(O56,'Input Angle Price'!$B$4:$E$22,4)*'Optimized Production Plan'!O57*(1.045))+ ('Conversion Cost'!$D$3*'Optimized Production Plan'!O57)+ ((4.1/100)*('Conversion Cost'!$B$8)*'Optimized Production Plan'!O57)+ ('Optimized Production Plan'!O57*'Conversion Cost'!$D$4)),IF(VLOOKUP(N56,CSTVAT!$A$2:$D$40,4)="VAT",0.05*((VLOOKUP(O56,'Input Angle Price'!$B$4:$E$22,4)*'Optimized Production Plan'!O57*(1.045))+ ('Conversion Cost'!$D$3*'Optimized Production Plan'!O57)+ ((4.1/100)*('Conversion Cost'!$B$8)*'Optimized Production Plan'!O57)+ ('Optimized Production Plan'!O57*'Conversion Cost'!$D$4)),0)))</f>
        <v>2.636157216</v>
      </c>
      <c r="V56" s="95">
        <f t="shared" si="1"/>
        <v>2.1819239999999995</v>
      </c>
      <c r="X56" s="101">
        <f>IF('Optimized Production Plan'!M57&gt;0,1,0)+IF('Optimized Production Plan'!N57&gt;0,1,0)+IF('Optimized Production Plan'!O57&gt;0,1,0)</f>
        <v>1</v>
      </c>
      <c r="AH56" s="11"/>
      <c r="AI56" s="5" t="s">
        <v>7</v>
      </c>
      <c r="AJ56" s="6">
        <v>0.88200000000000001</v>
      </c>
      <c r="AK56" s="6">
        <v>0</v>
      </c>
      <c r="AL56" s="113">
        <v>0</v>
      </c>
      <c r="AM56" s="11">
        <v>0.88200000000000001</v>
      </c>
      <c r="AN56" s="68">
        <f t="shared" si="2"/>
        <v>0.88200000000000001</v>
      </c>
    </row>
    <row r="57" spans="1:40">
      <c r="A57" s="9">
        <v>105</v>
      </c>
      <c r="B57" s="5" t="s">
        <v>12</v>
      </c>
      <c r="C57" s="94">
        <f>((VLOOKUP(B57,'Input Angle Price'!$B$4:$E$22,2)*'Optimized Production Plan'!C58)+(VLOOKUP(B57,'Input Angle Price'!$B$4:$E$22,3)*'Optimized Production Plan'!D58)+(VLOOKUP(B57,'Input Angle Price'!$B$4:$E$22,4)*'Optimized Production Plan'!E58))*(104.5/100)</f>
        <v>104.29251524999999</v>
      </c>
      <c r="D57" s="94">
        <f>SUMPRODUCT('Conversion Cost'!$B$3:$D$3,'Optimized Production Plan'!C58:E58)</f>
        <v>19.175295000000002</v>
      </c>
      <c r="E57" s="94">
        <f>(4.1/100)*('Conversion Cost'!$B$8)*SUM('Optimized Production Plan'!C58:E58)</f>
        <v>13.415290199999999</v>
      </c>
      <c r="F57" s="94">
        <f>SUMPRODUCT('Conversion Cost'!$B$4:$D$4,'Optimized Production Plan'!C58:E58)</f>
        <v>1.61955</v>
      </c>
      <c r="G57" s="94">
        <f>(VLOOKUP(A57,'Outbound Logistic Price'!$A$3:$D$41,2)*'Optimized Production Plan'!C58)+(VLOOKUP(A57,'Outbound Logistic Price'!$A$3:$D$41,3)*'Optimized Production Plan'!D58)+(VLOOKUP(A57,'Outbound Logistic Price'!$A$3:$D$41,4)*'Optimized Production Plan'!E58)</f>
        <v>3.4161000000000001</v>
      </c>
      <c r="H57" s="94">
        <f>IF(VLOOKUP(A57,CSTVAT!$A$2:$D$40,2)="NA",0,IF(VLOOKUP(A57,CSTVAT!$A$2:$D$40,2)="CST",0.02*((VLOOKUP(B57,'Input Angle Price'!$B$4:$E$22,2)*'Optimized Production Plan'!C58*(1.045))+ ('Conversion Cost'!$B$3*'Optimized Production Plan'!C58)+ ((4.1/100)*('Conversion Cost'!$B$8)*'Optimized Production Plan'!C58)+ ('Optimized Production Plan'!C58*'Conversion Cost'!$B$4)),IF(VLOOKUP(A57,CSTVAT!$A$2:$D$40,2)="VAT",0.05*((VLOOKUP(B57,'Input Angle Price'!$B$4:$E$22,2)*'Optimized Production Plan'!C58*(1.045))+ ('Conversion Cost'!$B$3*'Optimized Production Plan'!C58)+ ((4.1/100)*('Conversion Cost'!$B$8)*'Optimized Production Plan'!C58)+ ('Optimized Production Plan'!C58*'Conversion Cost'!$B$4)),0)))+ IF(VLOOKUP(A57,CSTVAT!$A$2:$D$40,3)="NA",0,IF(VLOOKUP(A57,CSTVAT!$A$2:$D$40,3)="CST",0.02*((VLOOKUP(B57,'Input Angle Price'!$B$4:$E$22,3)*'Optimized Production Plan'!D58*(1.045))+ ('Conversion Cost'!$C$3*'Optimized Production Plan'!D58)+ ((4.1/100)*('Conversion Cost'!$B$8)*'Optimized Production Plan'!D58)+ ('Optimized Production Plan'!D58*'Conversion Cost'!$C$4)),IF(VLOOKUP(A57,CSTVAT!$A$2:$D$40,3)="VAT",0.05*((VLOOKUP(B57,'Input Angle Price'!$B$4:$E$22,3)*'Optimized Production Plan'!D58*(1.045))+ ('Conversion Cost'!$C$3*'Optimized Production Plan'!D58)+ ((4.1/100)*('Conversion Cost'!$B$8)*'Optimized Production Plan'!D58)+ ('Optimized Production Plan'!D58*'Conversion Cost'!$C$4)),0)))+ IF(VLOOKUP(A57,CSTVAT!$A$2:$D$40,4)="NA",0,IF(VLOOKUP(A57,CSTVAT!$A$2:$D$40,4)="CST",0.02*((VLOOKUP(B57,'Input Angle Price'!$B$4:$E$22,4)*'Optimized Production Plan'!E58*(1.045))+ ('Conversion Cost'!$D$3*'Optimized Production Plan'!E58)+ ((4.1/100)*('Conversion Cost'!$B$8)*'Optimized Production Plan'!E58)+ ('Optimized Production Plan'!E58*'Conversion Cost'!$D$4)),IF(VLOOKUP(A57,CSTVAT!$A$2:$D$40,4)="VAT",0.05*((VLOOKUP(B57,'Input Angle Price'!$B$4:$E$22,4)*'Optimized Production Plan'!E58*(1.045))+ ('Conversion Cost'!$D$3*'Optimized Production Plan'!E58)+ ((4.1/100)*('Conversion Cost'!$B$8)*'Optimized Production Plan'!E58)+ ('Optimized Production Plan'!E58*'Conversion Cost'!$D$4)),0)))</f>
        <v>2.7700530090000002</v>
      </c>
      <c r="I57" s="95">
        <f t="shared" si="0"/>
        <v>2.2455326250000001</v>
      </c>
      <c r="N57" s="9">
        <v>105</v>
      </c>
      <c r="O57" s="5" t="s">
        <v>12</v>
      </c>
      <c r="P57" s="94">
        <f>((VLOOKUP(O57,'Input Angle Price'!$B$4:$E$22,2)*'Optimized Production Plan'!M58)+(VLOOKUP(O57,'Input Angle Price'!$B$4:$E$22,3)*'Optimized Production Plan'!N58)+(VLOOKUP(O57,'Input Angle Price'!$B$4:$E$22,4)*'Optimized Production Plan'!O58))*(104.5/100)</f>
        <v>101.31457875</v>
      </c>
      <c r="Q57" s="94">
        <f>SUMPRODUCT('Conversion Cost'!$B$3:$D$3,'Optimized Production Plan'!M58:O58)</f>
        <v>15.803445</v>
      </c>
      <c r="R57" s="94">
        <f>(4.1/100)*('Conversion Cost'!$B$8)*SUM('Optimized Production Plan'!M58:O58)</f>
        <v>13.415290199999999</v>
      </c>
      <c r="S57" s="94">
        <f>SUMPRODUCT('Conversion Cost'!$B$4:$D$4,'Optimized Production Plan'!M58:O58)</f>
        <v>1.0796999999999999</v>
      </c>
      <c r="T57" s="94">
        <f>(VLOOKUP(N57,'Outbound Logistic Price'!$A$3:$D$41,2)*'Optimized Production Plan'!M58)+(VLOOKUP(N57,'Outbound Logistic Price'!$A$3:$D$41,3)*'Optimized Production Plan'!N58)+(VLOOKUP(N57,'Outbound Logistic Price'!$A$3:$D$41,4)*'Optimized Production Plan'!O58)</f>
        <v>3.9117000000000002</v>
      </c>
      <c r="U57" s="94">
        <f>IF(VLOOKUP(N57,CSTVAT!$A$2:$D$40,2)="NA",0,IF(VLOOKUP(N57,CSTVAT!$A$2:$D$40,2)="CST",0.02*((VLOOKUP(O57,'Input Angle Price'!$B$4:$E$22,2)*'Optimized Production Plan'!M58*(1.045))+ ('Conversion Cost'!$B$3*'Optimized Production Plan'!M58)+ ((4.1/100)*('Conversion Cost'!$B$8)*'Optimized Production Plan'!M58)+ ('Optimized Production Plan'!M58*'Conversion Cost'!$B$4)),IF(VLOOKUP(N57,CSTVAT!$A$2:$D$40,2)="VAT",0.05*((VLOOKUP(O57,'Input Angle Price'!$B$4:$E$22,2)*'Optimized Production Plan'!M58*(1.045))+ ('Conversion Cost'!$B$3*'Optimized Production Plan'!M58)+ ((4.1/100)*('Conversion Cost'!$B$8)*'Optimized Production Plan'!M58)+ ('Optimized Production Plan'!M58*'Conversion Cost'!$B$4)),0)))+ IF(VLOOKUP(N57,CSTVAT!$A$2:$D$40,3)="NA",0,IF(VLOOKUP(N57,CSTVAT!$A$2:$D$40,3)="CST",0.02*((VLOOKUP(O57,'Input Angle Price'!$B$4:$E$22,3)*'Optimized Production Plan'!N58*(1.045))+ ('Conversion Cost'!$C$3*'Optimized Production Plan'!N58)+ ((4.1/100)*('Conversion Cost'!$B$8)*'Optimized Production Plan'!N58)+ ('Optimized Production Plan'!N58*'Conversion Cost'!$C$4)),IF(VLOOKUP(N57,CSTVAT!$A$2:$D$40,3)="VAT",0.05*((VLOOKUP(O57,'Input Angle Price'!$B$4:$E$22,3)*'Optimized Production Plan'!N58*(1.045))+ ('Conversion Cost'!$C$3*'Optimized Production Plan'!N58)+ ((4.1/100)*('Conversion Cost'!$B$8)*'Optimized Production Plan'!N58)+ ('Optimized Production Plan'!N58*'Conversion Cost'!$C$4)),0)))+ IF(VLOOKUP(N57,CSTVAT!$A$2:$D$40,4)="NA",0,IF(VLOOKUP(N57,CSTVAT!$A$2:$D$40,4)="CST",0.02*((VLOOKUP(O57,'Input Angle Price'!$B$4:$E$22,4)*'Optimized Production Plan'!O58*(1.045))+ ('Conversion Cost'!$D$3*'Optimized Production Plan'!O58)+ ((4.1/100)*('Conversion Cost'!$B$8)*'Optimized Production Plan'!O58)+ ('Optimized Production Plan'!O58*'Conversion Cost'!$D$4)),IF(VLOOKUP(N57,CSTVAT!$A$2:$D$40,4)="VAT",0.05*((VLOOKUP(O57,'Input Angle Price'!$B$4:$E$22,4)*'Optimized Production Plan'!O58*(1.045))+ ('Conversion Cost'!$D$3*'Optimized Production Plan'!O58)+ ((4.1/100)*('Conversion Cost'!$B$8)*'Optimized Production Plan'!O58)+ ('Optimized Production Plan'!O58*'Conversion Cost'!$D$4)),0)))</f>
        <v>2.6322602789999996</v>
      </c>
      <c r="V57" s="95">
        <f t="shared" si="1"/>
        <v>2.1814143750000001</v>
      </c>
      <c r="X57" s="101">
        <f>IF('Optimized Production Plan'!M58&gt;0,1,0)+IF('Optimized Production Plan'!N58&gt;0,1,0)+IF('Optimized Production Plan'!O58&gt;0,1,0)</f>
        <v>1</v>
      </c>
      <c r="AH57" s="11"/>
      <c r="AI57" s="5" t="s">
        <v>9</v>
      </c>
      <c r="AJ57" s="6">
        <v>0.8899999999999999</v>
      </c>
      <c r="AK57" s="6">
        <v>0</v>
      </c>
      <c r="AL57" s="113">
        <v>0</v>
      </c>
      <c r="AM57" s="11">
        <v>0.8899999999999999</v>
      </c>
      <c r="AN57" s="68">
        <f t="shared" si="2"/>
        <v>0.8899999999999999</v>
      </c>
    </row>
    <row r="58" spans="1:40">
      <c r="A58" s="9">
        <v>105</v>
      </c>
      <c r="B58" s="5" t="s">
        <v>13</v>
      </c>
      <c r="C58" s="94">
        <f>((VLOOKUP(B58,'Input Angle Price'!$B$4:$E$22,2)*'Optimized Production Plan'!C59)+(VLOOKUP(B58,'Input Angle Price'!$B$4:$E$22,3)*'Optimized Production Plan'!D59)+(VLOOKUP(B58,'Input Angle Price'!$B$4:$E$22,4)*'Optimized Production Plan'!E59))*(104.5/100)</f>
        <v>270.377657</v>
      </c>
      <c r="D58" s="94">
        <f>SUMPRODUCT('Conversion Cost'!$B$3:$D$3,'Optimized Production Plan'!C59:E59)</f>
        <v>49.184090000000005</v>
      </c>
      <c r="E58" s="94">
        <f>(4.1/100)*('Conversion Cost'!$B$8)*SUM('Optimized Production Plan'!C59:E59)</f>
        <v>34.4098404</v>
      </c>
      <c r="F58" s="94">
        <f>SUMPRODUCT('Conversion Cost'!$B$4:$D$4,'Optimized Production Plan'!C59:E59)</f>
        <v>4.1541000000000006</v>
      </c>
      <c r="G58" s="94">
        <f>(VLOOKUP(A58,'Outbound Logistic Price'!$A$3:$D$41,2)*'Optimized Production Plan'!C59)+(VLOOKUP(A58,'Outbound Logistic Price'!$A$3:$D$41,3)*'Optimized Production Plan'!D59)+(VLOOKUP(A58,'Outbound Logistic Price'!$A$3:$D$41,4)*'Optimized Production Plan'!E59)</f>
        <v>8.7622</v>
      </c>
      <c r="H58" s="94">
        <f>IF(VLOOKUP(A58,CSTVAT!$A$2:$D$40,2)="NA",0,IF(VLOOKUP(A58,CSTVAT!$A$2:$D$40,2)="CST",0.02*((VLOOKUP(B58,'Input Angle Price'!$B$4:$E$22,2)*'Optimized Production Plan'!C59*(1.045))+ ('Conversion Cost'!$B$3*'Optimized Production Plan'!C59)+ ((4.1/100)*('Conversion Cost'!$B$8)*'Optimized Production Plan'!C59)+ ('Optimized Production Plan'!C59*'Conversion Cost'!$B$4)),IF(VLOOKUP(A58,CSTVAT!$A$2:$D$40,2)="VAT",0.05*((VLOOKUP(B58,'Input Angle Price'!$B$4:$E$22,2)*'Optimized Production Plan'!C59*(1.045))+ ('Conversion Cost'!$B$3*'Optimized Production Plan'!C59)+ ((4.1/100)*('Conversion Cost'!$B$8)*'Optimized Production Plan'!C59)+ ('Optimized Production Plan'!C59*'Conversion Cost'!$B$4)),0)))+ IF(VLOOKUP(A58,CSTVAT!$A$2:$D$40,3)="NA",0,IF(VLOOKUP(A58,CSTVAT!$A$2:$D$40,3)="CST",0.02*((VLOOKUP(B58,'Input Angle Price'!$B$4:$E$22,3)*'Optimized Production Plan'!D59*(1.045))+ ('Conversion Cost'!$C$3*'Optimized Production Plan'!D59)+ ((4.1/100)*('Conversion Cost'!$B$8)*'Optimized Production Plan'!D59)+ ('Optimized Production Plan'!D59*'Conversion Cost'!$C$4)),IF(VLOOKUP(A58,CSTVAT!$A$2:$D$40,3)="VAT",0.05*((VLOOKUP(B58,'Input Angle Price'!$B$4:$E$22,3)*'Optimized Production Plan'!D59*(1.045))+ ('Conversion Cost'!$C$3*'Optimized Production Plan'!D59)+ ((4.1/100)*('Conversion Cost'!$B$8)*'Optimized Production Plan'!D59)+ ('Optimized Production Plan'!D59*'Conversion Cost'!$C$4)),0)))+ IF(VLOOKUP(A58,CSTVAT!$A$2:$D$40,4)="NA",0,IF(VLOOKUP(A58,CSTVAT!$A$2:$D$40,4)="CST",0.02*((VLOOKUP(B58,'Input Angle Price'!$B$4:$E$22,4)*'Optimized Production Plan'!E59*(1.045))+ ('Conversion Cost'!$D$3*'Optimized Production Plan'!E59)+ ((4.1/100)*('Conversion Cost'!$B$8)*'Optimized Production Plan'!E59)+ ('Optimized Production Plan'!E59*'Conversion Cost'!$D$4)),IF(VLOOKUP(A58,CSTVAT!$A$2:$D$40,4)="VAT",0.05*((VLOOKUP(B58,'Input Angle Price'!$B$4:$E$22,4)*'Optimized Production Plan'!E59*(1.045))+ ('Conversion Cost'!$D$3*'Optimized Production Plan'!E59)+ ((4.1/100)*('Conversion Cost'!$B$8)*'Optimized Production Plan'!E59)+ ('Optimized Production Plan'!E59*'Conversion Cost'!$D$4)),0)))</f>
        <v>7.1625137480000012</v>
      </c>
      <c r="I58" s="95">
        <f t="shared" si="0"/>
        <v>5.8215284999999994</v>
      </c>
      <c r="N58" s="9">
        <v>105</v>
      </c>
      <c r="O58" s="5" t="s">
        <v>13</v>
      </c>
      <c r="P58" s="94">
        <f>((VLOOKUP(O58,'Input Angle Price'!$B$4:$E$22,2)*'Optimized Production Plan'!M59)+(VLOOKUP(O58,'Input Angle Price'!$B$4:$E$22,3)*'Optimized Production Plan'!N59)+(VLOOKUP(O58,'Input Angle Price'!$B$4:$E$22,4)*'Optimized Production Plan'!O59))*(104.5/100)</f>
        <v>262.33606849999995</v>
      </c>
      <c r="Q58" s="94">
        <f>SUMPRODUCT('Conversion Cost'!$B$3:$D$3,'Optimized Production Plan'!M59:O59)</f>
        <v>40.53539</v>
      </c>
      <c r="R58" s="94">
        <f>(4.1/100)*('Conversion Cost'!$B$8)*SUM('Optimized Production Plan'!M59:O59)</f>
        <v>34.4098404</v>
      </c>
      <c r="S58" s="94">
        <f>SUMPRODUCT('Conversion Cost'!$B$4:$D$4,'Optimized Production Plan'!M59:O59)</f>
        <v>2.7694000000000001</v>
      </c>
      <c r="T58" s="94">
        <f>(VLOOKUP(N58,'Outbound Logistic Price'!$A$3:$D$41,2)*'Optimized Production Plan'!M59)+(VLOOKUP(N58,'Outbound Logistic Price'!$A$3:$D$41,3)*'Optimized Production Plan'!N59)+(VLOOKUP(N58,'Outbound Logistic Price'!$A$3:$D$41,4)*'Optimized Production Plan'!O59)</f>
        <v>10.0334</v>
      </c>
      <c r="U58" s="94">
        <f>IF(VLOOKUP(N58,CSTVAT!$A$2:$D$40,2)="NA",0,IF(VLOOKUP(N58,CSTVAT!$A$2:$D$40,2)="CST",0.02*((VLOOKUP(O58,'Input Angle Price'!$B$4:$E$22,2)*'Optimized Production Plan'!M59*(1.045))+ ('Conversion Cost'!$B$3*'Optimized Production Plan'!M59)+ ((4.1/100)*('Conversion Cost'!$B$8)*'Optimized Production Plan'!M59)+ ('Optimized Production Plan'!M59*'Conversion Cost'!$B$4)),IF(VLOOKUP(N58,CSTVAT!$A$2:$D$40,2)="VAT",0.05*((VLOOKUP(O58,'Input Angle Price'!$B$4:$E$22,2)*'Optimized Production Plan'!M59*(1.045))+ ('Conversion Cost'!$B$3*'Optimized Production Plan'!M59)+ ((4.1/100)*('Conversion Cost'!$B$8)*'Optimized Production Plan'!M59)+ ('Optimized Production Plan'!M59*'Conversion Cost'!$B$4)),0)))+ IF(VLOOKUP(N58,CSTVAT!$A$2:$D$40,3)="NA",0,IF(VLOOKUP(N58,CSTVAT!$A$2:$D$40,3)="CST",0.02*((VLOOKUP(O58,'Input Angle Price'!$B$4:$E$22,3)*'Optimized Production Plan'!N59*(1.045))+ ('Conversion Cost'!$C$3*'Optimized Production Plan'!N59)+ ((4.1/100)*('Conversion Cost'!$B$8)*'Optimized Production Plan'!N59)+ ('Optimized Production Plan'!N59*'Conversion Cost'!$C$4)),IF(VLOOKUP(N58,CSTVAT!$A$2:$D$40,3)="VAT",0.05*((VLOOKUP(O58,'Input Angle Price'!$B$4:$E$22,3)*'Optimized Production Plan'!N59*(1.045))+ ('Conversion Cost'!$C$3*'Optimized Production Plan'!N59)+ ((4.1/100)*('Conversion Cost'!$B$8)*'Optimized Production Plan'!N59)+ ('Optimized Production Plan'!N59*'Conversion Cost'!$C$4)),0)))+ IF(VLOOKUP(N58,CSTVAT!$A$2:$D$40,4)="NA",0,IF(VLOOKUP(N58,CSTVAT!$A$2:$D$40,4)="CST",0.02*((VLOOKUP(O58,'Input Angle Price'!$B$4:$E$22,4)*'Optimized Production Plan'!O59*(1.045))+ ('Conversion Cost'!$D$3*'Optimized Production Plan'!O59)+ ((4.1/100)*('Conversion Cost'!$B$8)*'Optimized Production Plan'!O59)+ ('Optimized Production Plan'!O59*'Conversion Cost'!$D$4)),IF(VLOOKUP(N58,CSTVAT!$A$2:$D$40,4)="VAT",0.05*((VLOOKUP(O58,'Input Angle Price'!$B$4:$E$22,4)*'Optimized Production Plan'!O59*(1.045))+ ('Conversion Cost'!$D$3*'Optimized Production Plan'!O59)+ ((4.1/100)*('Conversion Cost'!$B$8)*'Optimized Production Plan'!O59)+ ('Optimized Production Plan'!O59*'Conversion Cost'!$D$4)),0)))</f>
        <v>6.8010139780000003</v>
      </c>
      <c r="V58" s="95">
        <f t="shared" si="1"/>
        <v>5.6483842499999994</v>
      </c>
      <c r="X58" s="101">
        <f>IF('Optimized Production Plan'!M59&gt;0,1,0)+IF('Optimized Production Plan'!N59&gt;0,1,0)+IF('Optimized Production Plan'!O59&gt;0,1,0)</f>
        <v>1</v>
      </c>
      <c r="AH58" s="11"/>
      <c r="AI58" s="5" t="s">
        <v>12</v>
      </c>
      <c r="AJ58" s="6">
        <v>0.88500000000000001</v>
      </c>
      <c r="AK58" s="6">
        <v>0</v>
      </c>
      <c r="AL58" s="113">
        <v>0</v>
      </c>
      <c r="AM58" s="11">
        <v>0.88500000000000001</v>
      </c>
      <c r="AN58" s="68">
        <f t="shared" si="2"/>
        <v>0.88500000000000001</v>
      </c>
    </row>
    <row r="59" spans="1:40">
      <c r="A59" s="9">
        <v>105</v>
      </c>
      <c r="B59" s="5" t="s">
        <v>15</v>
      </c>
      <c r="C59" s="94">
        <f>((VLOOKUP(B59,'Input Angle Price'!$B$4:$E$22,2)*'Optimized Production Plan'!C60)+(VLOOKUP(B59,'Input Angle Price'!$B$4:$E$22,3)*'Optimized Production Plan'!D60)+(VLOOKUP(B59,'Input Angle Price'!$B$4:$E$22,4)*'Optimized Production Plan'!E60))*(104.5/100)</f>
        <v>534.16780119999999</v>
      </c>
      <c r="D59" s="94">
        <f>SUMPRODUCT('Conversion Cost'!$B$3:$D$3,'Optimized Production Plan'!C60:E60)</f>
        <v>97.804838000000018</v>
      </c>
      <c r="E59" s="94">
        <f>(4.1/100)*('Conversion Cost'!$B$8)*SUM('Optimized Production Plan'!C60:E60)</f>
        <v>68.425559280000002</v>
      </c>
      <c r="F59" s="94">
        <f>SUMPRODUCT('Conversion Cost'!$B$4:$D$4,'Optimized Production Plan'!C60:E60)</f>
        <v>8.2606200000000012</v>
      </c>
      <c r="G59" s="94">
        <f>(VLOOKUP(A59,'Outbound Logistic Price'!$A$3:$D$41,2)*'Optimized Production Plan'!C60)+(VLOOKUP(A59,'Outbound Logistic Price'!$A$3:$D$41,3)*'Optimized Production Plan'!D60)+(VLOOKUP(A59,'Outbound Logistic Price'!$A$3:$D$41,4)*'Optimized Production Plan'!E60)</f>
        <v>17.424040000000002</v>
      </c>
      <c r="H59" s="94">
        <f>IF(VLOOKUP(A59,CSTVAT!$A$2:$D$40,2)="NA",0,IF(VLOOKUP(A59,CSTVAT!$A$2:$D$40,2)="CST",0.02*((VLOOKUP(B59,'Input Angle Price'!$B$4:$E$22,2)*'Optimized Production Plan'!C60*(1.045))+ ('Conversion Cost'!$B$3*'Optimized Production Plan'!C60)+ ((4.1/100)*('Conversion Cost'!$B$8)*'Optimized Production Plan'!C60)+ ('Optimized Production Plan'!C60*'Conversion Cost'!$B$4)),IF(VLOOKUP(A59,CSTVAT!$A$2:$D$40,2)="VAT",0.05*((VLOOKUP(B59,'Input Angle Price'!$B$4:$E$22,2)*'Optimized Production Plan'!C60*(1.045))+ ('Conversion Cost'!$B$3*'Optimized Production Plan'!C60)+ ((4.1/100)*('Conversion Cost'!$B$8)*'Optimized Production Plan'!C60)+ ('Optimized Production Plan'!C60*'Conversion Cost'!$B$4)),0)))+ IF(VLOOKUP(A59,CSTVAT!$A$2:$D$40,3)="NA",0,IF(VLOOKUP(A59,CSTVAT!$A$2:$D$40,3)="CST",0.02*((VLOOKUP(B59,'Input Angle Price'!$B$4:$E$22,3)*'Optimized Production Plan'!D60*(1.045))+ ('Conversion Cost'!$C$3*'Optimized Production Plan'!D60)+ ((4.1/100)*('Conversion Cost'!$B$8)*'Optimized Production Plan'!D60)+ ('Optimized Production Plan'!D60*'Conversion Cost'!$C$4)),IF(VLOOKUP(A59,CSTVAT!$A$2:$D$40,3)="VAT",0.05*((VLOOKUP(B59,'Input Angle Price'!$B$4:$E$22,3)*'Optimized Production Plan'!D60*(1.045))+ ('Conversion Cost'!$C$3*'Optimized Production Plan'!D60)+ ((4.1/100)*('Conversion Cost'!$B$8)*'Optimized Production Plan'!D60)+ ('Optimized Production Plan'!D60*'Conversion Cost'!$C$4)),0)))+ IF(VLOOKUP(A59,CSTVAT!$A$2:$D$40,4)="NA",0,IF(VLOOKUP(A59,CSTVAT!$A$2:$D$40,4)="CST",0.02*((VLOOKUP(B59,'Input Angle Price'!$B$4:$E$22,4)*'Optimized Production Plan'!E60*(1.045))+ ('Conversion Cost'!$D$3*'Optimized Production Plan'!E60)+ ((4.1/100)*('Conversion Cost'!$B$8)*'Optimized Production Plan'!E60)+ ('Optimized Production Plan'!E60*'Conversion Cost'!$D$4)),IF(VLOOKUP(A59,CSTVAT!$A$2:$D$40,4)="VAT",0.05*((VLOOKUP(B59,'Input Angle Price'!$B$4:$E$22,4)*'Optimized Production Plan'!E60*(1.045))+ ('Conversion Cost'!$D$3*'Optimized Production Plan'!E60)+ ((4.1/100)*('Conversion Cost'!$B$8)*'Optimized Production Plan'!E60)+ ('Optimized Production Plan'!E60*'Conversion Cost'!$D$4)),0)))</f>
        <v>14.1731763696</v>
      </c>
      <c r="I59" s="95">
        <f t="shared" si="0"/>
        <v>11.5012206</v>
      </c>
      <c r="N59" s="9">
        <v>105</v>
      </c>
      <c r="O59" s="5" t="s">
        <v>15</v>
      </c>
      <c r="P59" s="94">
        <f>((VLOOKUP(O59,'Input Angle Price'!$B$4:$E$22,2)*'Optimized Production Plan'!M60)+(VLOOKUP(O59,'Input Angle Price'!$B$4:$E$22,3)*'Optimized Production Plan'!N60)+(VLOOKUP(O59,'Input Angle Price'!$B$4:$E$22,4)*'Optimized Production Plan'!O60))*(104.5/100)</f>
        <v>520.95983719999992</v>
      </c>
      <c r="Q59" s="94">
        <f>SUMPRODUCT('Conversion Cost'!$B$3:$D$3,'Optimized Production Plan'!M60:O60)</f>
        <v>80.606498000000002</v>
      </c>
      <c r="R59" s="94">
        <f>(4.1/100)*('Conversion Cost'!$B$8)*SUM('Optimized Production Plan'!M60:O60)</f>
        <v>68.425559280000002</v>
      </c>
      <c r="S59" s="94">
        <f>SUMPRODUCT('Conversion Cost'!$B$4:$D$4,'Optimized Production Plan'!M60:O60)</f>
        <v>5.5070800000000002</v>
      </c>
      <c r="T59" s="94">
        <f>(VLOOKUP(N59,'Outbound Logistic Price'!$A$3:$D$41,2)*'Optimized Production Plan'!M60)+(VLOOKUP(N59,'Outbound Logistic Price'!$A$3:$D$41,3)*'Optimized Production Plan'!N60)+(VLOOKUP(N59,'Outbound Logistic Price'!$A$3:$D$41,4)*'Optimized Production Plan'!O60)</f>
        <v>19.951879999999999</v>
      </c>
      <c r="U59" s="94">
        <f>IF(VLOOKUP(N59,CSTVAT!$A$2:$D$40,2)="NA",0,IF(VLOOKUP(N59,CSTVAT!$A$2:$D$40,2)="CST",0.02*((VLOOKUP(O59,'Input Angle Price'!$B$4:$E$22,2)*'Optimized Production Plan'!M60*(1.045))+ ('Conversion Cost'!$B$3*'Optimized Production Plan'!M60)+ ((4.1/100)*('Conversion Cost'!$B$8)*'Optimized Production Plan'!M60)+ ('Optimized Production Plan'!M60*'Conversion Cost'!$B$4)),IF(VLOOKUP(N59,CSTVAT!$A$2:$D$40,2)="VAT",0.05*((VLOOKUP(O59,'Input Angle Price'!$B$4:$E$22,2)*'Optimized Production Plan'!M60*(1.045))+ ('Conversion Cost'!$B$3*'Optimized Production Plan'!M60)+ ((4.1/100)*('Conversion Cost'!$B$8)*'Optimized Production Plan'!M60)+ ('Optimized Production Plan'!M60*'Conversion Cost'!$B$4)),0)))+ IF(VLOOKUP(N59,CSTVAT!$A$2:$D$40,3)="NA",0,IF(VLOOKUP(N59,CSTVAT!$A$2:$D$40,3)="CST",0.02*((VLOOKUP(O59,'Input Angle Price'!$B$4:$E$22,3)*'Optimized Production Plan'!N60*(1.045))+ ('Conversion Cost'!$C$3*'Optimized Production Plan'!N60)+ ((4.1/100)*('Conversion Cost'!$B$8)*'Optimized Production Plan'!N60)+ ('Optimized Production Plan'!N60*'Conversion Cost'!$C$4)),IF(VLOOKUP(N59,CSTVAT!$A$2:$D$40,3)="VAT",0.05*((VLOOKUP(O59,'Input Angle Price'!$B$4:$E$22,3)*'Optimized Production Plan'!N60*(1.045))+ ('Conversion Cost'!$C$3*'Optimized Production Plan'!N60)+ ((4.1/100)*('Conversion Cost'!$B$8)*'Optimized Production Plan'!N60)+ ('Optimized Production Plan'!N60*'Conversion Cost'!$C$4)),0)))+ IF(VLOOKUP(N59,CSTVAT!$A$2:$D$40,4)="NA",0,IF(VLOOKUP(N59,CSTVAT!$A$2:$D$40,4)="CST",0.02*((VLOOKUP(O59,'Input Angle Price'!$B$4:$E$22,4)*'Optimized Production Plan'!O60*(1.045))+ ('Conversion Cost'!$D$3*'Optimized Production Plan'!O60)+ ((4.1/100)*('Conversion Cost'!$B$8)*'Optimized Production Plan'!O60)+ ('Optimized Production Plan'!O60*'Conversion Cost'!$D$4)),IF(VLOOKUP(N59,CSTVAT!$A$2:$D$40,4)="VAT",0.05*((VLOOKUP(O59,'Input Angle Price'!$B$4:$E$22,4)*'Optimized Production Plan'!O60*(1.045))+ ('Conversion Cost'!$D$3*'Optimized Production Plan'!O60)+ ((4.1/100)*('Conversion Cost'!$B$8)*'Optimized Production Plan'!O60)+ ('Optimized Production Plan'!O60*'Conversion Cost'!$D$4)),0)))</f>
        <v>13.509979489599999</v>
      </c>
      <c r="V59" s="95">
        <f t="shared" si="1"/>
        <v>11.216838599999999</v>
      </c>
      <c r="X59" s="101">
        <f>IF('Optimized Production Plan'!M60&gt;0,1,0)+IF('Optimized Production Plan'!N60&gt;0,1,0)+IF('Optimized Production Plan'!O60&gt;0,1,0)</f>
        <v>1</v>
      </c>
      <c r="AH59" s="11"/>
      <c r="AI59" s="5" t="s">
        <v>13</v>
      </c>
      <c r="AJ59" s="6">
        <v>2.27</v>
      </c>
      <c r="AK59" s="6">
        <v>0</v>
      </c>
      <c r="AL59" s="113">
        <v>0</v>
      </c>
      <c r="AM59" s="11">
        <v>2.27</v>
      </c>
      <c r="AN59" s="68">
        <f t="shared" si="2"/>
        <v>2.27</v>
      </c>
    </row>
    <row r="60" spans="1:40">
      <c r="A60" s="9">
        <v>105</v>
      </c>
      <c r="B60" s="5" t="s">
        <v>17</v>
      </c>
      <c r="C60" s="94">
        <f>((VLOOKUP(B60,'Input Angle Price'!$B$4:$E$22,2)*'Optimized Production Plan'!C61)+(VLOOKUP(B60,'Input Angle Price'!$B$4:$E$22,3)*'Optimized Production Plan'!D61)+(VLOOKUP(B60,'Input Angle Price'!$B$4:$E$22,4)*'Optimized Production Plan'!E61))*(104.5/100)</f>
        <v>794.5187249999999</v>
      </c>
      <c r="D60" s="94">
        <f>SUMPRODUCT('Conversion Cost'!$B$3:$D$3,'Optimized Production Plan'!C61:E61)</f>
        <v>140.83550000000002</v>
      </c>
      <c r="E60" s="94">
        <f>(4.1/100)*('Conversion Cost'!$B$8)*SUM('Optimized Production Plan'!C61:E61)</f>
        <v>98.530379999999994</v>
      </c>
      <c r="F60" s="94">
        <f>SUMPRODUCT('Conversion Cost'!$B$4:$D$4,'Optimized Production Plan'!C61:E61)</f>
        <v>11.895</v>
      </c>
      <c r="G60" s="94">
        <f>(VLOOKUP(A60,'Outbound Logistic Price'!$A$3:$D$41,2)*'Optimized Production Plan'!C61)+(VLOOKUP(A60,'Outbound Logistic Price'!$A$3:$D$41,3)*'Optimized Production Plan'!D61)+(VLOOKUP(A60,'Outbound Logistic Price'!$A$3:$D$41,4)*'Optimized Production Plan'!E61)</f>
        <v>25.09</v>
      </c>
      <c r="H60" s="94">
        <f>IF(VLOOKUP(A60,CSTVAT!$A$2:$D$40,2)="NA",0,IF(VLOOKUP(A60,CSTVAT!$A$2:$D$40,2)="CST",0.02*((VLOOKUP(B60,'Input Angle Price'!$B$4:$E$22,2)*'Optimized Production Plan'!C61*(1.045))+ ('Conversion Cost'!$B$3*'Optimized Production Plan'!C61)+ ((4.1/100)*('Conversion Cost'!$B$8)*'Optimized Production Plan'!C61)+ ('Optimized Production Plan'!C61*'Conversion Cost'!$B$4)),IF(VLOOKUP(A60,CSTVAT!$A$2:$D$40,2)="VAT",0.05*((VLOOKUP(B60,'Input Angle Price'!$B$4:$E$22,2)*'Optimized Production Plan'!C61*(1.045))+ ('Conversion Cost'!$B$3*'Optimized Production Plan'!C61)+ ((4.1/100)*('Conversion Cost'!$B$8)*'Optimized Production Plan'!C61)+ ('Optimized Production Plan'!C61*'Conversion Cost'!$B$4)),0)))+ IF(VLOOKUP(A60,CSTVAT!$A$2:$D$40,3)="NA",0,IF(VLOOKUP(A60,CSTVAT!$A$2:$D$40,3)="CST",0.02*((VLOOKUP(B60,'Input Angle Price'!$B$4:$E$22,3)*'Optimized Production Plan'!D61*(1.045))+ ('Conversion Cost'!$C$3*'Optimized Production Plan'!D61)+ ((4.1/100)*('Conversion Cost'!$B$8)*'Optimized Production Plan'!D61)+ ('Optimized Production Plan'!D61*'Conversion Cost'!$C$4)),IF(VLOOKUP(A60,CSTVAT!$A$2:$D$40,3)="VAT",0.05*((VLOOKUP(B60,'Input Angle Price'!$B$4:$E$22,3)*'Optimized Production Plan'!D61*(1.045))+ ('Conversion Cost'!$C$3*'Optimized Production Plan'!D61)+ ((4.1/100)*('Conversion Cost'!$B$8)*'Optimized Production Plan'!D61)+ ('Optimized Production Plan'!D61*'Conversion Cost'!$C$4)),0)))+ IF(VLOOKUP(A60,CSTVAT!$A$2:$D$40,4)="NA",0,IF(VLOOKUP(A60,CSTVAT!$A$2:$D$40,4)="CST",0.02*((VLOOKUP(B60,'Input Angle Price'!$B$4:$E$22,4)*'Optimized Production Plan'!E61*(1.045))+ ('Conversion Cost'!$D$3*'Optimized Production Plan'!E61)+ ((4.1/100)*('Conversion Cost'!$B$8)*'Optimized Production Plan'!E61)+ ('Optimized Production Plan'!E61*'Conversion Cost'!$D$4)),IF(VLOOKUP(A60,CSTVAT!$A$2:$D$40,4)="VAT",0.05*((VLOOKUP(B60,'Input Angle Price'!$B$4:$E$22,4)*'Optimized Production Plan'!E61*(1.045))+ ('Conversion Cost'!$D$3*'Optimized Production Plan'!E61)+ ((4.1/100)*('Conversion Cost'!$B$8)*'Optimized Production Plan'!E61)+ ('Optimized Production Plan'!E61*'Conversion Cost'!$D$4)),0)))</f>
        <v>20.915592099999998</v>
      </c>
      <c r="I60" s="95">
        <f t="shared" si="0"/>
        <v>17.106862499999998</v>
      </c>
      <c r="N60" s="9">
        <v>105</v>
      </c>
      <c r="O60" s="5" t="s">
        <v>17</v>
      </c>
      <c r="P60" s="94">
        <f>((VLOOKUP(O60,'Input Angle Price'!$B$4:$E$22,2)*'Optimized Production Plan'!M61)+(VLOOKUP(O60,'Input Angle Price'!$B$4:$E$22,3)*'Optimized Production Plan'!N61)+(VLOOKUP(O60,'Input Angle Price'!$B$4:$E$22,4)*'Optimized Production Plan'!O61))*(104.5/100)</f>
        <v>767.2808</v>
      </c>
      <c r="Q60" s="94">
        <f>SUMPRODUCT('Conversion Cost'!$B$3:$D$3,'Optimized Production Plan'!M61:O61)</f>
        <v>116.0705</v>
      </c>
      <c r="R60" s="94">
        <f>(4.1/100)*('Conversion Cost'!$B$8)*SUM('Optimized Production Plan'!M61:O61)</f>
        <v>98.530379999999994</v>
      </c>
      <c r="S60" s="94">
        <f>SUMPRODUCT('Conversion Cost'!$B$4:$D$4,'Optimized Production Plan'!M61:O61)</f>
        <v>7.93</v>
      </c>
      <c r="T60" s="94">
        <f>(VLOOKUP(N60,'Outbound Logistic Price'!$A$3:$D$41,2)*'Optimized Production Plan'!M61)+(VLOOKUP(N60,'Outbound Logistic Price'!$A$3:$D$41,3)*'Optimized Production Plan'!N61)+(VLOOKUP(N60,'Outbound Logistic Price'!$A$3:$D$41,4)*'Optimized Production Plan'!O61)</f>
        <v>28.73</v>
      </c>
      <c r="U60" s="94">
        <f>IF(VLOOKUP(N60,CSTVAT!$A$2:$D$40,2)="NA",0,IF(VLOOKUP(N60,CSTVAT!$A$2:$D$40,2)="CST",0.02*((VLOOKUP(O60,'Input Angle Price'!$B$4:$E$22,2)*'Optimized Production Plan'!M61*(1.045))+ ('Conversion Cost'!$B$3*'Optimized Production Plan'!M61)+ ((4.1/100)*('Conversion Cost'!$B$8)*'Optimized Production Plan'!M61)+ ('Optimized Production Plan'!M61*'Conversion Cost'!$B$4)),IF(VLOOKUP(N60,CSTVAT!$A$2:$D$40,2)="VAT",0.05*((VLOOKUP(O60,'Input Angle Price'!$B$4:$E$22,2)*'Optimized Production Plan'!M61*(1.045))+ ('Conversion Cost'!$B$3*'Optimized Production Plan'!M61)+ ((4.1/100)*('Conversion Cost'!$B$8)*'Optimized Production Plan'!M61)+ ('Optimized Production Plan'!M61*'Conversion Cost'!$B$4)),0)))+ IF(VLOOKUP(N60,CSTVAT!$A$2:$D$40,3)="NA",0,IF(VLOOKUP(N60,CSTVAT!$A$2:$D$40,3)="CST",0.02*((VLOOKUP(O60,'Input Angle Price'!$B$4:$E$22,3)*'Optimized Production Plan'!N61*(1.045))+ ('Conversion Cost'!$C$3*'Optimized Production Plan'!N61)+ ((4.1/100)*('Conversion Cost'!$B$8)*'Optimized Production Plan'!N61)+ ('Optimized Production Plan'!N61*'Conversion Cost'!$C$4)),IF(VLOOKUP(N60,CSTVAT!$A$2:$D$40,3)="VAT",0.05*((VLOOKUP(O60,'Input Angle Price'!$B$4:$E$22,3)*'Optimized Production Plan'!N61*(1.045))+ ('Conversion Cost'!$C$3*'Optimized Production Plan'!N61)+ ((4.1/100)*('Conversion Cost'!$B$8)*'Optimized Production Plan'!N61)+ ('Optimized Production Plan'!N61*'Conversion Cost'!$C$4)),0)))+ IF(VLOOKUP(N60,CSTVAT!$A$2:$D$40,4)="NA",0,IF(VLOOKUP(N60,CSTVAT!$A$2:$D$40,4)="CST",0.02*((VLOOKUP(O60,'Input Angle Price'!$B$4:$E$22,4)*'Optimized Production Plan'!O61*(1.045))+ ('Conversion Cost'!$D$3*'Optimized Production Plan'!O61)+ ((4.1/100)*('Conversion Cost'!$B$8)*'Optimized Production Plan'!O61)+ ('Optimized Production Plan'!O61*'Conversion Cost'!$D$4)),IF(VLOOKUP(N60,CSTVAT!$A$2:$D$40,4)="VAT",0.05*((VLOOKUP(O60,'Input Angle Price'!$B$4:$E$22,4)*'Optimized Production Plan'!O61*(1.045))+ ('Conversion Cost'!$D$3*'Optimized Production Plan'!O61)+ ((4.1/100)*('Conversion Cost'!$B$8)*'Optimized Production Plan'!O61)+ ('Optimized Production Plan'!O61*'Conversion Cost'!$D$4)),0)))</f>
        <v>19.796233600000001</v>
      </c>
      <c r="V60" s="95">
        <f t="shared" si="1"/>
        <v>16.520399999999999</v>
      </c>
      <c r="X60" s="101">
        <f>IF('Optimized Production Plan'!M61&gt;0,1,0)+IF('Optimized Production Plan'!N61&gt;0,1,0)+IF('Optimized Production Plan'!O61&gt;0,1,0)</f>
        <v>1</v>
      </c>
      <c r="AH60" s="11"/>
      <c r="AI60" s="5" t="s">
        <v>15</v>
      </c>
      <c r="AJ60" s="6">
        <v>4.5140000000000002</v>
      </c>
      <c r="AK60" s="6">
        <v>0</v>
      </c>
      <c r="AL60" s="113">
        <v>0</v>
      </c>
      <c r="AM60" s="11">
        <v>4.5140000000000002</v>
      </c>
      <c r="AN60" s="68">
        <f t="shared" si="2"/>
        <v>4.5140000000000002</v>
      </c>
    </row>
    <row r="61" spans="1:40">
      <c r="A61" s="9">
        <v>105</v>
      </c>
      <c r="B61" s="5" t="s">
        <v>2</v>
      </c>
      <c r="C61" s="94">
        <f>((VLOOKUP(B61,'Input Angle Price'!$B$4:$E$22,2)*'Optimized Production Plan'!C62)+(VLOOKUP(B61,'Input Angle Price'!$B$4:$E$22,3)*'Optimized Production Plan'!D62)+(VLOOKUP(B61,'Input Angle Price'!$B$4:$E$22,4)*'Optimized Production Plan'!E62))*(104.5/100)</f>
        <v>1096.8321672000002</v>
      </c>
      <c r="D61" s="94">
        <f>SUMPRODUCT('Conversion Cost'!$B$3:$D$3,'Optimized Production Plan'!C62:E62)</f>
        <v>222.04341600000004</v>
      </c>
      <c r="E61" s="94">
        <f>(4.1/100)*('Conversion Cost'!$B$8)*SUM('Optimized Production Plan'!C62:E62)</f>
        <v>155.34451296</v>
      </c>
      <c r="F61" s="94">
        <f>SUMPRODUCT('Conversion Cost'!$B$4:$D$4,'Optimized Production Plan'!C62:E62)</f>
        <v>18.753840000000004</v>
      </c>
      <c r="G61" s="94">
        <f>(VLOOKUP(A61,'Outbound Logistic Price'!$A$3:$D$41,2)*'Optimized Production Plan'!C62)+(VLOOKUP(A61,'Outbound Logistic Price'!$A$3:$D$41,3)*'Optimized Production Plan'!D62)+(VLOOKUP(A61,'Outbound Logistic Price'!$A$3:$D$41,4)*'Optimized Production Plan'!E62)</f>
        <v>39.557280000000006</v>
      </c>
      <c r="H61" s="94">
        <f>IF(VLOOKUP(A61,CSTVAT!$A$2:$D$40,2)="NA",0,IF(VLOOKUP(A61,CSTVAT!$A$2:$D$40,2)="CST",0.02*((VLOOKUP(B61,'Input Angle Price'!$B$4:$E$22,2)*'Optimized Production Plan'!C62*(1.045))+ ('Conversion Cost'!$B$3*'Optimized Production Plan'!C62)+ ((4.1/100)*('Conversion Cost'!$B$8)*'Optimized Production Plan'!C62)+ ('Optimized Production Plan'!C62*'Conversion Cost'!$B$4)),IF(VLOOKUP(A61,CSTVAT!$A$2:$D$40,2)="VAT",0.05*((VLOOKUP(B61,'Input Angle Price'!$B$4:$E$22,2)*'Optimized Production Plan'!C62*(1.045))+ ('Conversion Cost'!$B$3*'Optimized Production Plan'!C62)+ ((4.1/100)*('Conversion Cost'!$B$8)*'Optimized Production Plan'!C62)+ ('Optimized Production Plan'!C62*'Conversion Cost'!$B$4)),0)))+ IF(VLOOKUP(A61,CSTVAT!$A$2:$D$40,3)="NA",0,IF(VLOOKUP(A61,CSTVAT!$A$2:$D$40,3)="CST",0.02*((VLOOKUP(B61,'Input Angle Price'!$B$4:$E$22,3)*'Optimized Production Plan'!D62*(1.045))+ ('Conversion Cost'!$C$3*'Optimized Production Plan'!D62)+ ((4.1/100)*('Conversion Cost'!$B$8)*'Optimized Production Plan'!D62)+ ('Optimized Production Plan'!D62*'Conversion Cost'!$C$4)),IF(VLOOKUP(A61,CSTVAT!$A$2:$D$40,3)="VAT",0.05*((VLOOKUP(B61,'Input Angle Price'!$B$4:$E$22,3)*'Optimized Production Plan'!D62*(1.045))+ ('Conversion Cost'!$C$3*'Optimized Production Plan'!D62)+ ((4.1/100)*('Conversion Cost'!$B$8)*'Optimized Production Plan'!D62)+ ('Optimized Production Plan'!D62*'Conversion Cost'!$C$4)),0)))+ IF(VLOOKUP(A61,CSTVAT!$A$2:$D$40,4)="NA",0,IF(VLOOKUP(A61,CSTVAT!$A$2:$D$40,4)="CST",0.02*((VLOOKUP(B61,'Input Angle Price'!$B$4:$E$22,4)*'Optimized Production Plan'!E62*(1.045))+ ('Conversion Cost'!$D$3*'Optimized Production Plan'!E62)+ ((4.1/100)*('Conversion Cost'!$B$8)*'Optimized Production Plan'!E62)+ ('Optimized Production Plan'!E62*'Conversion Cost'!$D$4)),IF(VLOOKUP(A61,CSTVAT!$A$2:$D$40,4)="VAT",0.05*((VLOOKUP(B61,'Input Angle Price'!$B$4:$E$22,4)*'Optimized Production Plan'!E62*(1.045))+ ('Conversion Cost'!$D$3*'Optimized Production Plan'!E62)+ ((4.1/100)*('Conversion Cost'!$B$8)*'Optimized Production Plan'!E62)+ ('Optimized Production Plan'!E62*'Conversion Cost'!$D$4)),0)))</f>
        <v>29.859478723200006</v>
      </c>
      <c r="I61" s="95">
        <f t="shared" si="0"/>
        <v>23.616003600000003</v>
      </c>
      <c r="N61" s="9">
        <v>105</v>
      </c>
      <c r="O61" s="5" t="s">
        <v>2</v>
      </c>
      <c r="P61" s="94">
        <f>((VLOOKUP(O61,'Input Angle Price'!$B$4:$E$22,2)*'Optimized Production Plan'!M62)+(VLOOKUP(O61,'Input Angle Price'!$B$4:$E$22,3)*'Optimized Production Plan'!N62)+(VLOOKUP(O61,'Input Angle Price'!$B$4:$E$22,4)*'Optimized Production Plan'!O62))*(104.5/100)</f>
        <v>1070.9160000000002</v>
      </c>
      <c r="Q61" s="94">
        <f>SUMPRODUCT('Conversion Cost'!$B$3:$D$3,'Optimized Production Plan'!M62:O62)</f>
        <v>182.998536</v>
      </c>
      <c r="R61" s="94">
        <f>(4.1/100)*('Conversion Cost'!$B$8)*SUM('Optimized Production Plan'!M62:O62)</f>
        <v>155.34451296</v>
      </c>
      <c r="S61" s="94">
        <f>SUMPRODUCT('Conversion Cost'!$B$4:$D$4,'Optimized Production Plan'!M62:O62)</f>
        <v>12.502560000000001</v>
      </c>
      <c r="T61" s="94">
        <f>(VLOOKUP(N61,'Outbound Logistic Price'!$A$3:$D$41,2)*'Optimized Production Plan'!M62)+(VLOOKUP(N61,'Outbound Logistic Price'!$A$3:$D$41,3)*'Optimized Production Plan'!N62)+(VLOOKUP(N61,'Outbound Logistic Price'!$A$3:$D$41,4)*'Optimized Production Plan'!O62)</f>
        <v>45.296160000000008</v>
      </c>
      <c r="U61" s="94">
        <f>IF(VLOOKUP(N61,CSTVAT!$A$2:$D$40,2)="NA",0,IF(VLOOKUP(N61,CSTVAT!$A$2:$D$40,2)="CST",0.02*((VLOOKUP(O61,'Input Angle Price'!$B$4:$E$22,2)*'Optimized Production Plan'!M62*(1.045))+ ('Conversion Cost'!$B$3*'Optimized Production Plan'!M62)+ ((4.1/100)*('Conversion Cost'!$B$8)*'Optimized Production Plan'!M62)+ ('Optimized Production Plan'!M62*'Conversion Cost'!$B$4)),IF(VLOOKUP(N61,CSTVAT!$A$2:$D$40,2)="VAT",0.05*((VLOOKUP(O61,'Input Angle Price'!$B$4:$E$22,2)*'Optimized Production Plan'!M62*(1.045))+ ('Conversion Cost'!$B$3*'Optimized Production Plan'!M62)+ ((4.1/100)*('Conversion Cost'!$B$8)*'Optimized Production Plan'!M62)+ ('Optimized Production Plan'!M62*'Conversion Cost'!$B$4)),0)))+ IF(VLOOKUP(N61,CSTVAT!$A$2:$D$40,3)="NA",0,IF(VLOOKUP(N61,CSTVAT!$A$2:$D$40,3)="CST",0.02*((VLOOKUP(O61,'Input Angle Price'!$B$4:$E$22,3)*'Optimized Production Plan'!N62*(1.045))+ ('Conversion Cost'!$C$3*'Optimized Production Plan'!N62)+ ((4.1/100)*('Conversion Cost'!$B$8)*'Optimized Production Plan'!N62)+ ('Optimized Production Plan'!N62*'Conversion Cost'!$C$4)),IF(VLOOKUP(N61,CSTVAT!$A$2:$D$40,3)="VAT",0.05*((VLOOKUP(O61,'Input Angle Price'!$B$4:$E$22,3)*'Optimized Production Plan'!N62*(1.045))+ ('Conversion Cost'!$C$3*'Optimized Production Plan'!N62)+ ((4.1/100)*('Conversion Cost'!$B$8)*'Optimized Production Plan'!N62)+ ('Optimized Production Plan'!N62*'Conversion Cost'!$C$4)),0)))+ IF(VLOOKUP(N61,CSTVAT!$A$2:$D$40,4)="NA",0,IF(VLOOKUP(N61,CSTVAT!$A$2:$D$40,4)="CST",0.02*((VLOOKUP(O61,'Input Angle Price'!$B$4:$E$22,4)*'Optimized Production Plan'!O62*(1.045))+ ('Conversion Cost'!$D$3*'Optimized Production Plan'!O62)+ ((4.1/100)*('Conversion Cost'!$B$8)*'Optimized Production Plan'!O62)+ ('Optimized Production Plan'!O62*'Conversion Cost'!$D$4)),IF(VLOOKUP(N61,CSTVAT!$A$2:$D$40,4)="VAT",0.05*((VLOOKUP(O61,'Input Angle Price'!$B$4:$E$22,4)*'Optimized Production Plan'!O62*(1.045))+ ('Conversion Cost'!$D$3*'Optimized Production Plan'!O62)+ ((4.1/100)*('Conversion Cost'!$B$8)*'Optimized Production Plan'!O62)+ ('Optimized Production Plan'!O62*'Conversion Cost'!$D$4)),0)))</f>
        <v>28.435232179200003</v>
      </c>
      <c r="V61" s="95">
        <f t="shared" si="1"/>
        <v>23.058000000000003</v>
      </c>
      <c r="X61" s="101">
        <f>IF('Optimized Production Plan'!M62&gt;0,1,0)+IF('Optimized Production Plan'!N62&gt;0,1,0)+IF('Optimized Production Plan'!O62&gt;0,1,0)</f>
        <v>1</v>
      </c>
      <c r="AH61" s="11"/>
      <c r="AI61" s="5" t="s">
        <v>17</v>
      </c>
      <c r="AJ61" s="6">
        <v>6.5</v>
      </c>
      <c r="AK61" s="6">
        <v>0</v>
      </c>
      <c r="AL61" s="113">
        <v>0</v>
      </c>
      <c r="AM61" s="11">
        <v>6.5</v>
      </c>
      <c r="AN61" s="68">
        <f t="shared" si="2"/>
        <v>6.5</v>
      </c>
    </row>
    <row r="62" spans="1:40">
      <c r="A62" s="9">
        <v>105</v>
      </c>
      <c r="B62" s="5" t="s">
        <v>4</v>
      </c>
      <c r="C62" s="94">
        <f>((VLOOKUP(B62,'Input Angle Price'!$B$4:$E$22,2)*'Optimized Production Plan'!C63)+(VLOOKUP(B62,'Input Angle Price'!$B$4:$E$22,3)*'Optimized Production Plan'!D63)+(VLOOKUP(B62,'Input Angle Price'!$B$4:$E$22,4)*'Optimized Production Plan'!E63))*(104.5/100)</f>
        <v>613.23107999999991</v>
      </c>
      <c r="D62" s="94">
        <f>SUMPRODUCT('Conversion Cost'!$B$3:$D$3,'Optimized Production Plan'!C63:E63)</f>
        <v>127.40196</v>
      </c>
      <c r="E62" s="94">
        <f>(4.1/100)*('Conversion Cost'!$B$8)*SUM('Optimized Production Plan'!C63:E63)</f>
        <v>89.132097599999994</v>
      </c>
      <c r="F62" s="94">
        <f>SUMPRODUCT('Conversion Cost'!$B$4:$D$4,'Optimized Production Plan'!C63:E63)</f>
        <v>10.760400000000001</v>
      </c>
      <c r="G62" s="94">
        <f>(VLOOKUP(A62,'Outbound Logistic Price'!$A$3:$D$41,2)*'Optimized Production Plan'!C63)+(VLOOKUP(A62,'Outbound Logistic Price'!$A$3:$D$41,3)*'Optimized Production Plan'!D63)+(VLOOKUP(A62,'Outbound Logistic Price'!$A$3:$D$41,4)*'Optimized Production Plan'!E63)</f>
        <v>22.6968</v>
      </c>
      <c r="H62" s="94">
        <f>IF(VLOOKUP(A62,CSTVAT!$A$2:$D$40,2)="NA",0,IF(VLOOKUP(A62,CSTVAT!$A$2:$D$40,2)="CST",0.02*((VLOOKUP(B62,'Input Angle Price'!$B$4:$E$22,2)*'Optimized Production Plan'!C63*(1.045))+ ('Conversion Cost'!$B$3*'Optimized Production Plan'!C63)+ ((4.1/100)*('Conversion Cost'!$B$8)*'Optimized Production Plan'!C63)+ ('Optimized Production Plan'!C63*'Conversion Cost'!$B$4)),IF(VLOOKUP(A62,CSTVAT!$A$2:$D$40,2)="VAT",0.05*((VLOOKUP(B62,'Input Angle Price'!$B$4:$E$22,2)*'Optimized Production Plan'!C63*(1.045))+ ('Conversion Cost'!$B$3*'Optimized Production Plan'!C63)+ ((4.1/100)*('Conversion Cost'!$B$8)*'Optimized Production Plan'!C63)+ ('Optimized Production Plan'!C63*'Conversion Cost'!$B$4)),0)))+ IF(VLOOKUP(A62,CSTVAT!$A$2:$D$40,3)="NA",0,IF(VLOOKUP(A62,CSTVAT!$A$2:$D$40,3)="CST",0.02*((VLOOKUP(B62,'Input Angle Price'!$B$4:$E$22,3)*'Optimized Production Plan'!D63*(1.045))+ ('Conversion Cost'!$C$3*'Optimized Production Plan'!D63)+ ((4.1/100)*('Conversion Cost'!$B$8)*'Optimized Production Plan'!D63)+ ('Optimized Production Plan'!D63*'Conversion Cost'!$C$4)),IF(VLOOKUP(A62,CSTVAT!$A$2:$D$40,3)="VAT",0.05*((VLOOKUP(B62,'Input Angle Price'!$B$4:$E$22,3)*'Optimized Production Plan'!D63*(1.045))+ ('Conversion Cost'!$C$3*'Optimized Production Plan'!D63)+ ((4.1/100)*('Conversion Cost'!$B$8)*'Optimized Production Plan'!D63)+ ('Optimized Production Plan'!D63*'Conversion Cost'!$C$4)),0)))+ IF(VLOOKUP(A62,CSTVAT!$A$2:$D$40,4)="NA",0,IF(VLOOKUP(A62,CSTVAT!$A$2:$D$40,4)="CST",0.02*((VLOOKUP(B62,'Input Angle Price'!$B$4:$E$22,4)*'Optimized Production Plan'!E63*(1.045))+ ('Conversion Cost'!$D$3*'Optimized Production Plan'!E63)+ ((4.1/100)*('Conversion Cost'!$B$8)*'Optimized Production Plan'!E63)+ ('Optimized Production Plan'!E63*'Conversion Cost'!$D$4)),IF(VLOOKUP(A62,CSTVAT!$A$2:$D$40,4)="VAT",0.05*((VLOOKUP(B62,'Input Angle Price'!$B$4:$E$22,4)*'Optimized Production Plan'!E63*(1.045))+ ('Conversion Cost'!$D$3*'Optimized Production Plan'!E63)+ ((4.1/100)*('Conversion Cost'!$B$8)*'Optimized Production Plan'!E63)+ ('Optimized Production Plan'!E63*'Conversion Cost'!$D$4)),0)))</f>
        <v>16.810510751999999</v>
      </c>
      <c r="I62" s="95">
        <f t="shared" si="0"/>
        <v>13.203539999999998</v>
      </c>
      <c r="N62" s="9">
        <v>105</v>
      </c>
      <c r="O62" s="5" t="s">
        <v>4</v>
      </c>
      <c r="P62" s="94">
        <f>((VLOOKUP(O62,'Input Angle Price'!$B$4:$E$22,2)*'Optimized Production Plan'!M63)+(VLOOKUP(O62,'Input Angle Price'!$B$4:$E$22,3)*'Optimized Production Plan'!N63)+(VLOOKUP(O62,'Input Angle Price'!$B$4:$E$22,4)*'Optimized Production Plan'!O63))*(104.5/100)</f>
        <v>613.23107999999991</v>
      </c>
      <c r="Q62" s="94">
        <f>SUMPRODUCT('Conversion Cost'!$B$3:$D$3,'Optimized Production Plan'!M63:O63)</f>
        <v>127.40196</v>
      </c>
      <c r="R62" s="94">
        <f>(4.1/100)*('Conversion Cost'!$B$8)*SUM('Optimized Production Plan'!M63:O63)</f>
        <v>89.132097599999994</v>
      </c>
      <c r="S62" s="94">
        <f>SUMPRODUCT('Conversion Cost'!$B$4:$D$4,'Optimized Production Plan'!M63:O63)</f>
        <v>10.760400000000001</v>
      </c>
      <c r="T62" s="94">
        <f>(VLOOKUP(N62,'Outbound Logistic Price'!$A$3:$D$41,2)*'Optimized Production Plan'!M63)+(VLOOKUP(N62,'Outbound Logistic Price'!$A$3:$D$41,3)*'Optimized Production Plan'!N63)+(VLOOKUP(N62,'Outbound Logistic Price'!$A$3:$D$41,4)*'Optimized Production Plan'!O63)</f>
        <v>22.6968</v>
      </c>
      <c r="U62" s="94">
        <f>IF(VLOOKUP(N62,CSTVAT!$A$2:$D$40,2)="NA",0,IF(VLOOKUP(N62,CSTVAT!$A$2:$D$40,2)="CST",0.02*((VLOOKUP(O62,'Input Angle Price'!$B$4:$E$22,2)*'Optimized Production Plan'!M63*(1.045))+ ('Conversion Cost'!$B$3*'Optimized Production Plan'!M63)+ ((4.1/100)*('Conversion Cost'!$B$8)*'Optimized Production Plan'!M63)+ ('Optimized Production Plan'!M63*'Conversion Cost'!$B$4)),IF(VLOOKUP(N62,CSTVAT!$A$2:$D$40,2)="VAT",0.05*((VLOOKUP(O62,'Input Angle Price'!$B$4:$E$22,2)*'Optimized Production Plan'!M63*(1.045))+ ('Conversion Cost'!$B$3*'Optimized Production Plan'!M63)+ ((4.1/100)*('Conversion Cost'!$B$8)*'Optimized Production Plan'!M63)+ ('Optimized Production Plan'!M63*'Conversion Cost'!$B$4)),0)))+ IF(VLOOKUP(N62,CSTVAT!$A$2:$D$40,3)="NA",0,IF(VLOOKUP(N62,CSTVAT!$A$2:$D$40,3)="CST",0.02*((VLOOKUP(O62,'Input Angle Price'!$B$4:$E$22,3)*'Optimized Production Plan'!N63*(1.045))+ ('Conversion Cost'!$C$3*'Optimized Production Plan'!N63)+ ((4.1/100)*('Conversion Cost'!$B$8)*'Optimized Production Plan'!N63)+ ('Optimized Production Plan'!N63*'Conversion Cost'!$C$4)),IF(VLOOKUP(N62,CSTVAT!$A$2:$D$40,3)="VAT",0.05*((VLOOKUP(O62,'Input Angle Price'!$B$4:$E$22,3)*'Optimized Production Plan'!N63*(1.045))+ ('Conversion Cost'!$C$3*'Optimized Production Plan'!N63)+ ((4.1/100)*('Conversion Cost'!$B$8)*'Optimized Production Plan'!N63)+ ('Optimized Production Plan'!N63*'Conversion Cost'!$C$4)),0)))+ IF(VLOOKUP(N62,CSTVAT!$A$2:$D$40,4)="NA",0,IF(VLOOKUP(N62,CSTVAT!$A$2:$D$40,4)="CST",0.02*((VLOOKUP(O62,'Input Angle Price'!$B$4:$E$22,4)*'Optimized Production Plan'!O63*(1.045))+ ('Conversion Cost'!$D$3*'Optimized Production Plan'!O63)+ ((4.1/100)*('Conversion Cost'!$B$8)*'Optimized Production Plan'!O63)+ ('Optimized Production Plan'!O63*'Conversion Cost'!$D$4)),IF(VLOOKUP(N62,CSTVAT!$A$2:$D$40,4)="VAT",0.05*((VLOOKUP(O62,'Input Angle Price'!$B$4:$E$22,4)*'Optimized Production Plan'!O63*(1.045))+ ('Conversion Cost'!$D$3*'Optimized Production Plan'!O63)+ ((4.1/100)*('Conversion Cost'!$B$8)*'Optimized Production Plan'!O63)+ ('Optimized Production Plan'!O63*'Conversion Cost'!$D$4)),0)))</f>
        <v>16.810510751999999</v>
      </c>
      <c r="V62" s="95">
        <f t="shared" si="1"/>
        <v>13.203539999999998</v>
      </c>
      <c r="X62" s="101">
        <f>IF('Optimized Production Plan'!M63&gt;0,1,0)+IF('Optimized Production Plan'!N63&gt;0,1,0)+IF('Optimized Production Plan'!O63&gt;0,1,0)</f>
        <v>1</v>
      </c>
      <c r="AH62" s="11"/>
      <c r="AI62" s="5" t="s">
        <v>2</v>
      </c>
      <c r="AJ62" s="6">
        <v>10.248000000000001</v>
      </c>
      <c r="AK62" s="6">
        <v>0</v>
      </c>
      <c r="AL62" s="113">
        <v>0</v>
      </c>
      <c r="AM62" s="11">
        <v>10.248000000000001</v>
      </c>
      <c r="AN62" s="68">
        <f t="shared" si="2"/>
        <v>10.248000000000001</v>
      </c>
    </row>
    <row r="63" spans="1:40">
      <c r="A63" s="9">
        <v>105</v>
      </c>
      <c r="B63" s="5" t="s">
        <v>6</v>
      </c>
      <c r="C63" s="94">
        <f>((VLOOKUP(B63,'Input Angle Price'!$B$4:$E$22,2)*'Optimized Production Plan'!C64)+(VLOOKUP(B63,'Input Angle Price'!$B$4:$E$22,3)*'Optimized Production Plan'!D64)+(VLOOKUP(B63,'Input Angle Price'!$B$4:$E$22,4)*'Optimized Production Plan'!E64))*(104.5/100)</f>
        <v>435.49842050000001</v>
      </c>
      <c r="D63" s="94">
        <f>SUMPRODUCT('Conversion Cost'!$B$3:$D$3,'Optimized Production Plan'!C64:E64)</f>
        <v>85.064642000000006</v>
      </c>
      <c r="E63" s="94">
        <f>(4.1/100)*('Conversion Cost'!$B$8)*SUM('Optimized Production Plan'!C64:E64)</f>
        <v>59.512349520000001</v>
      </c>
      <c r="F63" s="94">
        <f>SUMPRODUCT('Conversion Cost'!$B$4:$D$4,'Optimized Production Plan'!C64:E64)</f>
        <v>7.1845800000000004</v>
      </c>
      <c r="G63" s="94">
        <f>(VLOOKUP(A63,'Outbound Logistic Price'!$A$3:$D$41,2)*'Optimized Production Plan'!C64)+(VLOOKUP(A63,'Outbound Logistic Price'!$A$3:$D$41,3)*'Optimized Production Plan'!D64)+(VLOOKUP(A63,'Outbound Logistic Price'!$A$3:$D$41,4)*'Optimized Production Plan'!E64)</f>
        <v>15.15436</v>
      </c>
      <c r="H63" s="94">
        <f>IF(VLOOKUP(A63,CSTVAT!$A$2:$D$40,2)="NA",0,IF(VLOOKUP(A63,CSTVAT!$A$2:$D$40,2)="CST",0.02*((VLOOKUP(B63,'Input Angle Price'!$B$4:$E$22,2)*'Optimized Production Plan'!C64*(1.045))+ ('Conversion Cost'!$B$3*'Optimized Production Plan'!C64)+ ((4.1/100)*('Conversion Cost'!$B$8)*'Optimized Production Plan'!C64)+ ('Optimized Production Plan'!C64*'Conversion Cost'!$B$4)),IF(VLOOKUP(A63,CSTVAT!$A$2:$D$40,2)="VAT",0.05*((VLOOKUP(B63,'Input Angle Price'!$B$4:$E$22,2)*'Optimized Production Plan'!C64*(1.045))+ ('Conversion Cost'!$B$3*'Optimized Production Plan'!C64)+ ((4.1/100)*('Conversion Cost'!$B$8)*'Optimized Production Plan'!C64)+ ('Optimized Production Plan'!C64*'Conversion Cost'!$B$4)),0)))+ IF(VLOOKUP(A63,CSTVAT!$A$2:$D$40,3)="NA",0,IF(VLOOKUP(A63,CSTVAT!$A$2:$D$40,3)="CST",0.02*((VLOOKUP(B63,'Input Angle Price'!$B$4:$E$22,3)*'Optimized Production Plan'!D64*(1.045))+ ('Conversion Cost'!$C$3*'Optimized Production Plan'!D64)+ ((4.1/100)*('Conversion Cost'!$B$8)*'Optimized Production Plan'!D64)+ ('Optimized Production Plan'!D64*'Conversion Cost'!$C$4)),IF(VLOOKUP(A63,CSTVAT!$A$2:$D$40,3)="VAT",0.05*((VLOOKUP(B63,'Input Angle Price'!$B$4:$E$22,3)*'Optimized Production Plan'!D64*(1.045))+ ('Conversion Cost'!$C$3*'Optimized Production Plan'!D64)+ ((4.1/100)*('Conversion Cost'!$B$8)*'Optimized Production Plan'!D64)+ ('Optimized Production Plan'!D64*'Conversion Cost'!$C$4)),0)))+ IF(VLOOKUP(A63,CSTVAT!$A$2:$D$40,4)="NA",0,IF(VLOOKUP(A63,CSTVAT!$A$2:$D$40,4)="CST",0.02*((VLOOKUP(B63,'Input Angle Price'!$B$4:$E$22,4)*'Optimized Production Plan'!E64*(1.045))+ ('Conversion Cost'!$D$3*'Optimized Production Plan'!E64)+ ((4.1/100)*('Conversion Cost'!$B$8)*'Optimized Production Plan'!E64)+ ('Optimized Production Plan'!E64*'Conversion Cost'!$D$4)),IF(VLOOKUP(A63,CSTVAT!$A$2:$D$40,4)="VAT",0.05*((VLOOKUP(B63,'Input Angle Price'!$B$4:$E$22,4)*'Optimized Production Plan'!E64*(1.045))+ ('Conversion Cost'!$D$3*'Optimized Production Plan'!E64)+ ((4.1/100)*('Conversion Cost'!$B$8)*'Optimized Production Plan'!E64)+ ('Optimized Production Plan'!E64*'Conversion Cost'!$D$4)),0)))</f>
        <v>11.745199840400002</v>
      </c>
      <c r="I63" s="95">
        <f t="shared" si="0"/>
        <v>9.3767602500000002</v>
      </c>
      <c r="N63" s="9">
        <v>105</v>
      </c>
      <c r="O63" s="5" t="s">
        <v>6</v>
      </c>
      <c r="P63" s="94">
        <f>((VLOOKUP(O63,'Input Angle Price'!$B$4:$E$22,2)*'Optimized Production Plan'!M64)+(VLOOKUP(O63,'Input Angle Price'!$B$4:$E$22,3)*'Optimized Production Plan'!N64)+(VLOOKUP(O63,'Input Angle Price'!$B$4:$E$22,4)*'Optimized Production Plan'!O64))*(104.5/100)</f>
        <v>420.23648810000003</v>
      </c>
      <c r="Q63" s="94">
        <f>SUMPRODUCT('Conversion Cost'!$B$3:$D$3,'Optimized Production Plan'!M64:O64)</f>
        <v>70.106582000000003</v>
      </c>
      <c r="R63" s="94">
        <f>(4.1/100)*('Conversion Cost'!$B$8)*SUM('Optimized Production Plan'!M64:O64)</f>
        <v>59.512349520000001</v>
      </c>
      <c r="S63" s="94">
        <f>SUMPRODUCT('Conversion Cost'!$B$4:$D$4,'Optimized Production Plan'!M64:O64)</f>
        <v>4.78972</v>
      </c>
      <c r="T63" s="94">
        <f>(VLOOKUP(N63,'Outbound Logistic Price'!$A$3:$D$41,2)*'Optimized Production Plan'!M64)+(VLOOKUP(N63,'Outbound Logistic Price'!$A$3:$D$41,3)*'Optimized Production Plan'!N64)+(VLOOKUP(N63,'Outbound Logistic Price'!$A$3:$D$41,4)*'Optimized Production Plan'!O64)</f>
        <v>17.352920000000001</v>
      </c>
      <c r="U63" s="94">
        <f>IF(VLOOKUP(N63,CSTVAT!$A$2:$D$40,2)="NA",0,IF(VLOOKUP(N63,CSTVAT!$A$2:$D$40,2)="CST",0.02*((VLOOKUP(O63,'Input Angle Price'!$B$4:$E$22,2)*'Optimized Production Plan'!M64*(1.045))+ ('Conversion Cost'!$B$3*'Optimized Production Plan'!M64)+ ((4.1/100)*('Conversion Cost'!$B$8)*'Optimized Production Plan'!M64)+ ('Optimized Production Plan'!M64*'Conversion Cost'!$B$4)),IF(VLOOKUP(N63,CSTVAT!$A$2:$D$40,2)="VAT",0.05*((VLOOKUP(O63,'Input Angle Price'!$B$4:$E$22,2)*'Optimized Production Plan'!M64*(1.045))+ ('Conversion Cost'!$B$3*'Optimized Production Plan'!M64)+ ((4.1/100)*('Conversion Cost'!$B$8)*'Optimized Production Plan'!M64)+ ('Optimized Production Plan'!M64*'Conversion Cost'!$B$4)),0)))+ IF(VLOOKUP(N63,CSTVAT!$A$2:$D$40,3)="NA",0,IF(VLOOKUP(N63,CSTVAT!$A$2:$D$40,3)="CST",0.02*((VLOOKUP(O63,'Input Angle Price'!$B$4:$E$22,3)*'Optimized Production Plan'!N64*(1.045))+ ('Conversion Cost'!$C$3*'Optimized Production Plan'!N64)+ ((4.1/100)*('Conversion Cost'!$B$8)*'Optimized Production Plan'!N64)+ ('Optimized Production Plan'!N64*'Conversion Cost'!$C$4)),IF(VLOOKUP(N63,CSTVAT!$A$2:$D$40,3)="VAT",0.05*((VLOOKUP(O63,'Input Angle Price'!$B$4:$E$22,3)*'Optimized Production Plan'!N64*(1.045))+ ('Conversion Cost'!$C$3*'Optimized Production Plan'!N64)+ ((4.1/100)*('Conversion Cost'!$B$8)*'Optimized Production Plan'!N64)+ ('Optimized Production Plan'!N64*'Conversion Cost'!$C$4)),0)))+ IF(VLOOKUP(N63,CSTVAT!$A$2:$D$40,4)="NA",0,IF(VLOOKUP(N63,CSTVAT!$A$2:$D$40,4)="CST",0.02*((VLOOKUP(O63,'Input Angle Price'!$B$4:$E$22,4)*'Optimized Production Plan'!O64*(1.045))+ ('Conversion Cost'!$D$3*'Optimized Production Plan'!O64)+ ((4.1/100)*('Conversion Cost'!$B$8)*'Optimized Production Plan'!O64)+ ('Optimized Production Plan'!O64*'Conversion Cost'!$D$4)),IF(VLOOKUP(N63,CSTVAT!$A$2:$D$40,4)="VAT",0.05*((VLOOKUP(O63,'Input Angle Price'!$B$4:$E$22,4)*'Optimized Production Plan'!O64*(1.045))+ ('Conversion Cost'!$D$3*'Optimized Production Plan'!O64)+ ((4.1/100)*('Conversion Cost'!$B$8)*'Optimized Production Plan'!O64)+ ('Optimized Production Plan'!O64*'Conversion Cost'!$D$4)),0)))</f>
        <v>11.0929027924</v>
      </c>
      <c r="V63" s="95">
        <f t="shared" si="1"/>
        <v>9.0481540500000008</v>
      </c>
      <c r="X63" s="101">
        <f>IF('Optimized Production Plan'!M64&gt;0,1,0)+IF('Optimized Production Plan'!N64&gt;0,1,0)+IF('Optimized Production Plan'!O64&gt;0,1,0)</f>
        <v>1</v>
      </c>
      <c r="AH63" s="11"/>
      <c r="AI63" s="5" t="s">
        <v>4</v>
      </c>
      <c r="AJ63" s="6">
        <v>0</v>
      </c>
      <c r="AK63" s="6">
        <v>5.88</v>
      </c>
      <c r="AL63" s="113">
        <v>0</v>
      </c>
      <c r="AM63" s="11">
        <v>5.88</v>
      </c>
      <c r="AN63" s="68">
        <f t="shared" si="2"/>
        <v>5.88</v>
      </c>
    </row>
    <row r="64" spans="1:40">
      <c r="A64" s="9">
        <v>105</v>
      </c>
      <c r="B64" s="5" t="s">
        <v>8</v>
      </c>
      <c r="C64" s="94">
        <f>((VLOOKUP(B64,'Input Angle Price'!$B$4:$E$22,2)*'Optimized Production Plan'!C65)+(VLOOKUP(B64,'Input Angle Price'!$B$4:$E$22,3)*'Optimized Production Plan'!D65)+(VLOOKUP(B64,'Input Angle Price'!$B$4:$E$22,4)*'Optimized Production Plan'!E65))*(104.5/100)</f>
        <v>82.380652199999986</v>
      </c>
      <c r="D64" s="94">
        <f>SUMPRODUCT('Conversion Cost'!$B$3:$D$3,'Optimized Production Plan'!C65:E65)</f>
        <v>15.990246000000001</v>
      </c>
      <c r="E64" s="94">
        <f>(4.1/100)*('Conversion Cost'!$B$8)*SUM('Optimized Production Plan'!C65:E65)</f>
        <v>11.186987759999999</v>
      </c>
      <c r="F64" s="94">
        <f>SUMPRODUCT('Conversion Cost'!$B$4:$D$4,'Optimized Production Plan'!C65:E65)</f>
        <v>1.3505400000000001</v>
      </c>
      <c r="G64" s="94">
        <f>(VLOOKUP(A64,'Outbound Logistic Price'!$A$3:$D$41,2)*'Optimized Production Plan'!C65)+(VLOOKUP(A64,'Outbound Logistic Price'!$A$3:$D$41,3)*'Optimized Production Plan'!D65)+(VLOOKUP(A64,'Outbound Logistic Price'!$A$3:$D$41,4)*'Optimized Production Plan'!E65)</f>
        <v>2.8486799999999999</v>
      </c>
      <c r="H64" s="94">
        <f>IF(VLOOKUP(A64,CSTVAT!$A$2:$D$40,2)="NA",0,IF(VLOOKUP(A64,CSTVAT!$A$2:$D$40,2)="CST",0.02*((VLOOKUP(B64,'Input Angle Price'!$B$4:$E$22,2)*'Optimized Production Plan'!C65*(1.045))+ ('Conversion Cost'!$B$3*'Optimized Production Plan'!C65)+ ((4.1/100)*('Conversion Cost'!$B$8)*'Optimized Production Plan'!C65)+ ('Optimized Production Plan'!C65*'Conversion Cost'!$B$4)),IF(VLOOKUP(A64,CSTVAT!$A$2:$D$40,2)="VAT",0.05*((VLOOKUP(B64,'Input Angle Price'!$B$4:$E$22,2)*'Optimized Production Plan'!C65*(1.045))+ ('Conversion Cost'!$B$3*'Optimized Production Plan'!C65)+ ((4.1/100)*('Conversion Cost'!$B$8)*'Optimized Production Plan'!C65)+ ('Optimized Production Plan'!C65*'Conversion Cost'!$B$4)),0)))+ IF(VLOOKUP(A64,CSTVAT!$A$2:$D$40,3)="NA",0,IF(VLOOKUP(A64,CSTVAT!$A$2:$D$40,3)="CST",0.02*((VLOOKUP(B64,'Input Angle Price'!$B$4:$E$22,3)*'Optimized Production Plan'!D65*(1.045))+ ('Conversion Cost'!$C$3*'Optimized Production Plan'!D65)+ ((4.1/100)*('Conversion Cost'!$B$8)*'Optimized Production Plan'!D65)+ ('Optimized Production Plan'!D65*'Conversion Cost'!$C$4)),IF(VLOOKUP(A64,CSTVAT!$A$2:$D$40,3)="VAT",0.05*((VLOOKUP(B64,'Input Angle Price'!$B$4:$E$22,3)*'Optimized Production Plan'!D65*(1.045))+ ('Conversion Cost'!$C$3*'Optimized Production Plan'!D65)+ ((4.1/100)*('Conversion Cost'!$B$8)*'Optimized Production Plan'!D65)+ ('Optimized Production Plan'!D65*'Conversion Cost'!$C$4)),0)))+ IF(VLOOKUP(A64,CSTVAT!$A$2:$D$40,4)="NA",0,IF(VLOOKUP(A64,CSTVAT!$A$2:$D$40,4)="CST",0.02*((VLOOKUP(B64,'Input Angle Price'!$B$4:$E$22,4)*'Optimized Production Plan'!E65*(1.045))+ ('Conversion Cost'!$D$3*'Optimized Production Plan'!E65)+ ((4.1/100)*('Conversion Cost'!$B$8)*'Optimized Production Plan'!E65)+ ('Optimized Production Plan'!E65*'Conversion Cost'!$D$4)),IF(VLOOKUP(A64,CSTVAT!$A$2:$D$40,4)="VAT",0.05*((VLOOKUP(B64,'Input Angle Price'!$B$4:$E$22,4)*'Optimized Production Plan'!E65*(1.045))+ ('Conversion Cost'!$D$3*'Optimized Production Plan'!E65)+ ((4.1/100)*('Conversion Cost'!$B$8)*'Optimized Production Plan'!E65)+ ('Optimized Production Plan'!E65*'Conversion Cost'!$D$4)),0)))</f>
        <v>2.2181685191999994</v>
      </c>
      <c r="I64" s="95">
        <f t="shared" si="0"/>
        <v>1.7737460999999997</v>
      </c>
      <c r="N64" s="9">
        <v>105</v>
      </c>
      <c r="O64" s="5" t="s">
        <v>8</v>
      </c>
      <c r="P64" s="94">
        <f>((VLOOKUP(O64,'Input Angle Price'!$B$4:$E$22,2)*'Optimized Production Plan'!M65)+(VLOOKUP(O64,'Input Angle Price'!$B$4:$E$22,3)*'Optimized Production Plan'!N65)+(VLOOKUP(O64,'Input Angle Price'!$B$4:$E$22,4)*'Optimized Production Plan'!O65))*(104.5/100)</f>
        <v>79.766250299999996</v>
      </c>
      <c r="Q64" s="94">
        <f>SUMPRODUCT('Conversion Cost'!$B$3:$D$3,'Optimized Production Plan'!M65:O65)</f>
        <v>13.178465999999998</v>
      </c>
      <c r="R64" s="94">
        <f>(4.1/100)*('Conversion Cost'!$B$8)*SUM('Optimized Production Plan'!M65:O65)</f>
        <v>11.186987759999999</v>
      </c>
      <c r="S64" s="94">
        <f>SUMPRODUCT('Conversion Cost'!$B$4:$D$4,'Optimized Production Plan'!M65:O65)</f>
        <v>0.90035999999999994</v>
      </c>
      <c r="T64" s="94">
        <f>(VLOOKUP(N64,'Outbound Logistic Price'!$A$3:$D$41,2)*'Optimized Production Plan'!M65)+(VLOOKUP(N64,'Outbound Logistic Price'!$A$3:$D$41,3)*'Optimized Production Plan'!N65)+(VLOOKUP(N64,'Outbound Logistic Price'!$A$3:$D$41,4)*'Optimized Production Plan'!O65)</f>
        <v>3.2619599999999997</v>
      </c>
      <c r="U64" s="94">
        <f>IF(VLOOKUP(N64,CSTVAT!$A$2:$D$40,2)="NA",0,IF(VLOOKUP(N64,CSTVAT!$A$2:$D$40,2)="CST",0.02*((VLOOKUP(O64,'Input Angle Price'!$B$4:$E$22,2)*'Optimized Production Plan'!M65*(1.045))+ ('Conversion Cost'!$B$3*'Optimized Production Plan'!M65)+ ((4.1/100)*('Conversion Cost'!$B$8)*'Optimized Production Plan'!M65)+ ('Optimized Production Plan'!M65*'Conversion Cost'!$B$4)),IF(VLOOKUP(N64,CSTVAT!$A$2:$D$40,2)="VAT",0.05*((VLOOKUP(O64,'Input Angle Price'!$B$4:$E$22,2)*'Optimized Production Plan'!M65*(1.045))+ ('Conversion Cost'!$B$3*'Optimized Production Plan'!M65)+ ((4.1/100)*('Conversion Cost'!$B$8)*'Optimized Production Plan'!M65)+ ('Optimized Production Plan'!M65*'Conversion Cost'!$B$4)),0)))+ IF(VLOOKUP(N64,CSTVAT!$A$2:$D$40,3)="NA",0,IF(VLOOKUP(N64,CSTVAT!$A$2:$D$40,3)="CST",0.02*((VLOOKUP(O64,'Input Angle Price'!$B$4:$E$22,3)*'Optimized Production Plan'!N65*(1.045))+ ('Conversion Cost'!$C$3*'Optimized Production Plan'!N65)+ ((4.1/100)*('Conversion Cost'!$B$8)*'Optimized Production Plan'!N65)+ ('Optimized Production Plan'!N65*'Conversion Cost'!$C$4)),IF(VLOOKUP(N64,CSTVAT!$A$2:$D$40,3)="VAT",0.05*((VLOOKUP(O64,'Input Angle Price'!$B$4:$E$22,3)*'Optimized Production Plan'!N65*(1.045))+ ('Conversion Cost'!$C$3*'Optimized Production Plan'!N65)+ ((4.1/100)*('Conversion Cost'!$B$8)*'Optimized Production Plan'!N65)+ ('Optimized Production Plan'!N65*'Conversion Cost'!$C$4)),0)))+ IF(VLOOKUP(N64,CSTVAT!$A$2:$D$40,4)="NA",0,IF(VLOOKUP(N64,CSTVAT!$A$2:$D$40,4)="CST",0.02*((VLOOKUP(O64,'Input Angle Price'!$B$4:$E$22,4)*'Optimized Production Plan'!O65*(1.045))+ ('Conversion Cost'!$D$3*'Optimized Production Plan'!O65)+ ((4.1/100)*('Conversion Cost'!$B$8)*'Optimized Production Plan'!O65)+ ('Optimized Production Plan'!O65*'Conversion Cost'!$D$4)),IF(VLOOKUP(N64,CSTVAT!$A$2:$D$40,4)="VAT",0.05*((VLOOKUP(O64,'Input Angle Price'!$B$4:$E$22,4)*'Optimized Production Plan'!O65*(1.045))+ ('Conversion Cost'!$D$3*'Optimized Production Plan'!O65)+ ((4.1/100)*('Conversion Cost'!$B$8)*'Optimized Production Plan'!O65)+ ('Optimized Production Plan'!O65*'Conversion Cost'!$D$4)),0)))</f>
        <v>2.1006412812000002</v>
      </c>
      <c r="V64" s="95">
        <f t="shared" si="1"/>
        <v>1.7174551499999999</v>
      </c>
      <c r="X64" s="101">
        <f>IF('Optimized Production Plan'!M65&gt;0,1,0)+IF('Optimized Production Plan'!N65&gt;0,1,0)+IF('Optimized Production Plan'!O65&gt;0,1,0)</f>
        <v>1</v>
      </c>
      <c r="AH64" s="11"/>
      <c r="AI64" s="5" t="s">
        <v>6</v>
      </c>
      <c r="AJ64" s="6">
        <v>3.9260000000000002</v>
      </c>
      <c r="AK64" s="6">
        <v>0</v>
      </c>
      <c r="AL64" s="113">
        <v>0</v>
      </c>
      <c r="AM64" s="11">
        <v>3.9260000000000002</v>
      </c>
      <c r="AN64" s="68">
        <f t="shared" si="2"/>
        <v>3.9260000000000002</v>
      </c>
    </row>
    <row r="65" spans="1:40">
      <c r="A65" s="9">
        <v>105</v>
      </c>
      <c r="B65" s="5" t="s">
        <v>10</v>
      </c>
      <c r="C65" s="94">
        <f>((VLOOKUP(B65,'Input Angle Price'!$B$4:$E$22,2)*'Optimized Production Plan'!C66)+(VLOOKUP(B65,'Input Angle Price'!$B$4:$E$22,3)*'Optimized Production Plan'!D66)+(VLOOKUP(B65,'Input Angle Price'!$B$4:$E$22,4)*'Optimized Production Plan'!E66))*(104.5/100)</f>
        <v>342.90832729999994</v>
      </c>
      <c r="D65" s="94">
        <f>SUMPRODUCT('Conversion Cost'!$B$3:$D$3,'Optimized Production Plan'!C66:E66)</f>
        <v>67.622707000000005</v>
      </c>
      <c r="E65" s="94">
        <f>(4.1/100)*('Conversion Cost'!$B$8)*SUM('Optimized Production Plan'!C66:E66)</f>
        <v>47.309740919999996</v>
      </c>
      <c r="F65" s="94">
        <f>SUMPRODUCT('Conversion Cost'!$B$4:$D$4,'Optimized Production Plan'!C66:E66)</f>
        <v>5.71143</v>
      </c>
      <c r="G65" s="94">
        <f>(VLOOKUP(A65,'Outbound Logistic Price'!$A$3:$D$41,2)*'Optimized Production Plan'!C66)+(VLOOKUP(A65,'Outbound Logistic Price'!$A$3:$D$41,3)*'Optimized Production Plan'!D66)+(VLOOKUP(A65,'Outbound Logistic Price'!$A$3:$D$41,4)*'Optimized Production Plan'!E66)</f>
        <v>12.04706</v>
      </c>
      <c r="H65" s="94">
        <f>IF(VLOOKUP(A65,CSTVAT!$A$2:$D$40,2)="NA",0,IF(VLOOKUP(A65,CSTVAT!$A$2:$D$40,2)="CST",0.02*((VLOOKUP(B65,'Input Angle Price'!$B$4:$E$22,2)*'Optimized Production Plan'!C66*(1.045))+ ('Conversion Cost'!$B$3*'Optimized Production Plan'!C66)+ ((4.1/100)*('Conversion Cost'!$B$8)*'Optimized Production Plan'!C66)+ ('Optimized Production Plan'!C66*'Conversion Cost'!$B$4)),IF(VLOOKUP(A65,CSTVAT!$A$2:$D$40,2)="VAT",0.05*((VLOOKUP(B65,'Input Angle Price'!$B$4:$E$22,2)*'Optimized Production Plan'!C66*(1.045))+ ('Conversion Cost'!$B$3*'Optimized Production Plan'!C66)+ ((4.1/100)*('Conversion Cost'!$B$8)*'Optimized Production Plan'!C66)+ ('Optimized Production Plan'!C66*'Conversion Cost'!$B$4)),0)))+ IF(VLOOKUP(A65,CSTVAT!$A$2:$D$40,3)="NA",0,IF(VLOOKUP(A65,CSTVAT!$A$2:$D$40,3)="CST",0.02*((VLOOKUP(B65,'Input Angle Price'!$B$4:$E$22,3)*'Optimized Production Plan'!D66*(1.045))+ ('Conversion Cost'!$C$3*'Optimized Production Plan'!D66)+ ((4.1/100)*('Conversion Cost'!$B$8)*'Optimized Production Plan'!D66)+ ('Optimized Production Plan'!D66*'Conversion Cost'!$C$4)),IF(VLOOKUP(A65,CSTVAT!$A$2:$D$40,3)="VAT",0.05*((VLOOKUP(B65,'Input Angle Price'!$B$4:$E$22,3)*'Optimized Production Plan'!D66*(1.045))+ ('Conversion Cost'!$C$3*'Optimized Production Plan'!D66)+ ((4.1/100)*('Conversion Cost'!$B$8)*'Optimized Production Plan'!D66)+ ('Optimized Production Plan'!D66*'Conversion Cost'!$C$4)),0)))+ IF(VLOOKUP(A65,CSTVAT!$A$2:$D$40,4)="NA",0,IF(VLOOKUP(A65,CSTVAT!$A$2:$D$40,4)="CST",0.02*((VLOOKUP(B65,'Input Angle Price'!$B$4:$E$22,4)*'Optimized Production Plan'!E66*(1.045))+ ('Conversion Cost'!$D$3*'Optimized Production Plan'!E66)+ ((4.1/100)*('Conversion Cost'!$B$8)*'Optimized Production Plan'!E66)+ ('Optimized Production Plan'!E66*'Conversion Cost'!$D$4)),IF(VLOOKUP(A65,CSTVAT!$A$2:$D$40,4)="VAT",0.05*((VLOOKUP(B65,'Input Angle Price'!$B$4:$E$22,4)*'Optimized Production Plan'!E66*(1.045))+ ('Conversion Cost'!$D$3*'Optimized Production Plan'!E66)+ ((4.1/100)*('Conversion Cost'!$B$8)*'Optimized Production Plan'!E66)+ ('Optimized Production Plan'!E66*'Conversion Cost'!$D$4)),0)))</f>
        <v>9.2710441043999996</v>
      </c>
      <c r="I65" s="95">
        <f t="shared" si="0"/>
        <v>7.3831936499999991</v>
      </c>
      <c r="N65" s="9">
        <v>105</v>
      </c>
      <c r="O65" s="5" t="s">
        <v>10</v>
      </c>
      <c r="P65" s="94">
        <f>((VLOOKUP(O65,'Input Angle Price'!$B$4:$E$22,2)*'Optimized Production Plan'!M66)+(VLOOKUP(O65,'Input Angle Price'!$B$4:$E$22,3)*'Optimized Production Plan'!N66)+(VLOOKUP(O65,'Input Angle Price'!$B$4:$E$22,4)*'Optimized Production Plan'!O66))*(104.5/100)</f>
        <v>334.20026915</v>
      </c>
      <c r="Q65" s="94">
        <f>SUMPRODUCT('Conversion Cost'!$B$3:$D$3,'Optimized Production Plan'!M66:O66)</f>
        <v>55.731696999999997</v>
      </c>
      <c r="R65" s="94">
        <f>(4.1/100)*('Conversion Cost'!$B$8)*SUM('Optimized Production Plan'!M66:O66)</f>
        <v>47.309740919999996</v>
      </c>
      <c r="S65" s="94">
        <f>SUMPRODUCT('Conversion Cost'!$B$4:$D$4,'Optimized Production Plan'!M66:O66)</f>
        <v>3.80762</v>
      </c>
      <c r="T65" s="94">
        <f>(VLOOKUP(N65,'Outbound Logistic Price'!$A$3:$D$41,2)*'Optimized Production Plan'!M66)+(VLOOKUP(N65,'Outbound Logistic Price'!$A$3:$D$41,3)*'Optimized Production Plan'!N66)+(VLOOKUP(N65,'Outbound Logistic Price'!$A$3:$D$41,4)*'Optimized Production Plan'!O66)</f>
        <v>13.79482</v>
      </c>
      <c r="U65" s="94">
        <f>IF(VLOOKUP(N65,CSTVAT!$A$2:$D$40,2)="NA",0,IF(VLOOKUP(N65,CSTVAT!$A$2:$D$40,2)="CST",0.02*((VLOOKUP(O65,'Input Angle Price'!$B$4:$E$22,2)*'Optimized Production Plan'!M66*(1.045))+ ('Conversion Cost'!$B$3*'Optimized Production Plan'!M66)+ ((4.1/100)*('Conversion Cost'!$B$8)*'Optimized Production Plan'!M66)+ ('Optimized Production Plan'!M66*'Conversion Cost'!$B$4)),IF(VLOOKUP(N65,CSTVAT!$A$2:$D$40,2)="VAT",0.05*((VLOOKUP(O65,'Input Angle Price'!$B$4:$E$22,2)*'Optimized Production Plan'!M66*(1.045))+ ('Conversion Cost'!$B$3*'Optimized Production Plan'!M66)+ ((4.1/100)*('Conversion Cost'!$B$8)*'Optimized Production Plan'!M66)+ ('Optimized Production Plan'!M66*'Conversion Cost'!$B$4)),0)))+ IF(VLOOKUP(N65,CSTVAT!$A$2:$D$40,3)="NA",0,IF(VLOOKUP(N65,CSTVAT!$A$2:$D$40,3)="CST",0.02*((VLOOKUP(O65,'Input Angle Price'!$B$4:$E$22,3)*'Optimized Production Plan'!N66*(1.045))+ ('Conversion Cost'!$C$3*'Optimized Production Plan'!N66)+ ((4.1/100)*('Conversion Cost'!$B$8)*'Optimized Production Plan'!N66)+ ('Optimized Production Plan'!N66*'Conversion Cost'!$C$4)),IF(VLOOKUP(N65,CSTVAT!$A$2:$D$40,3)="VAT",0.05*((VLOOKUP(O65,'Input Angle Price'!$B$4:$E$22,3)*'Optimized Production Plan'!N66*(1.045))+ ('Conversion Cost'!$C$3*'Optimized Production Plan'!N66)+ ((4.1/100)*('Conversion Cost'!$B$8)*'Optimized Production Plan'!N66)+ ('Optimized Production Plan'!N66*'Conversion Cost'!$C$4)),0)))+ IF(VLOOKUP(N65,CSTVAT!$A$2:$D$40,4)="NA",0,IF(VLOOKUP(N65,CSTVAT!$A$2:$D$40,4)="CST",0.02*((VLOOKUP(O65,'Input Angle Price'!$B$4:$E$22,4)*'Optimized Production Plan'!O66*(1.045))+ ('Conversion Cost'!$D$3*'Optimized Production Plan'!O66)+ ((4.1/100)*('Conversion Cost'!$B$8)*'Optimized Production Plan'!O66)+ ('Optimized Production Plan'!O66*'Conversion Cost'!$D$4)),IF(VLOOKUP(N65,CSTVAT!$A$2:$D$40,4)="VAT",0.05*((VLOOKUP(O65,'Input Angle Price'!$B$4:$E$22,4)*'Optimized Production Plan'!O66*(1.045))+ ('Conversion Cost'!$D$3*'Optimized Production Plan'!O66)+ ((4.1/100)*('Conversion Cost'!$B$8)*'Optimized Production Plan'!O66)+ ('Optimized Production Plan'!O66*'Conversion Cost'!$D$4)),0)))</f>
        <v>8.8209865413999999</v>
      </c>
      <c r="V65" s="95">
        <f t="shared" si="1"/>
        <v>7.1956995749999999</v>
      </c>
      <c r="X65" s="101">
        <f>IF('Optimized Production Plan'!M66&gt;0,1,0)+IF('Optimized Production Plan'!N66&gt;0,1,0)+IF('Optimized Production Plan'!O66&gt;0,1,0)</f>
        <v>1</v>
      </c>
      <c r="AH65" s="11"/>
      <c r="AI65" s="5" t="s">
        <v>8</v>
      </c>
      <c r="AJ65" s="6">
        <v>0.73799999999999999</v>
      </c>
      <c r="AK65" s="6">
        <v>0</v>
      </c>
      <c r="AL65" s="113">
        <v>0</v>
      </c>
      <c r="AM65" s="11">
        <v>0.73799999999999999</v>
      </c>
      <c r="AN65" s="68">
        <f t="shared" si="2"/>
        <v>0.73799999999999999</v>
      </c>
    </row>
    <row r="66" spans="1:40">
      <c r="A66" s="85">
        <v>106</v>
      </c>
      <c r="B66" s="5" t="s">
        <v>1</v>
      </c>
      <c r="C66" s="94">
        <f>((VLOOKUP(B66,'Input Angle Price'!$B$4:$E$22,2)*'Optimized Production Plan'!C67)+(VLOOKUP(B66,'Input Angle Price'!$B$4:$E$22,3)*'Optimized Production Plan'!D67)+(VLOOKUP(B66,'Input Angle Price'!$B$4:$E$22,4)*'Optimized Production Plan'!E67))*(104.5/100)</f>
        <v>3.6602603773584903</v>
      </c>
      <c r="D66" s="94">
        <f>SUMPRODUCT('Conversion Cost'!$B$3:$D$3,'Optimized Production Plan'!C67:E67)</f>
        <v>0.58961792452830186</v>
      </c>
      <c r="E66" s="94">
        <f>(4.1/100)*('Conversion Cost'!$B$8)*SUM('Optimized Production Plan'!C67:E67)</f>
        <v>0.50051716981132077</v>
      </c>
      <c r="F66" s="94">
        <f>SUMPRODUCT('Conversion Cost'!$B$4:$D$4,'Optimized Production Plan'!C67:E67)</f>
        <v>4.0283018867924528E-2</v>
      </c>
      <c r="G66" s="94">
        <f>(VLOOKUP(A66,'Outbound Logistic Price'!$A$3:$D$41,2)*'Optimized Production Plan'!C67)+(VLOOKUP(A66,'Outbound Logistic Price'!$A$3:$D$41,3)*'Optimized Production Plan'!D67)+(VLOOKUP(A66,'Outbound Logistic Price'!$A$3:$D$41,4)*'Optimized Production Plan'!E67)</f>
        <v>0.13372641509433961</v>
      </c>
      <c r="H66" s="94">
        <f>IF(VLOOKUP(A66,CSTVAT!$A$2:$D$40,2)="NA",0,IF(VLOOKUP(A66,CSTVAT!$A$2:$D$40,2)="CST",0.02*((VLOOKUP(B66,'Input Angle Price'!$B$4:$E$22,2)*'Optimized Production Plan'!C67*(1.045))+ ('Conversion Cost'!$B$3*'Optimized Production Plan'!C67)+ ((4.1/100)*('Conversion Cost'!$B$8)*'Optimized Production Plan'!C67)+ ('Optimized Production Plan'!C67*'Conversion Cost'!$B$4)),IF(VLOOKUP(A66,CSTVAT!$A$2:$D$40,2)="VAT",0.05*((VLOOKUP(B66,'Input Angle Price'!$B$4:$E$22,2)*'Optimized Production Plan'!C67*(1.045))+ ('Conversion Cost'!$B$3*'Optimized Production Plan'!C67)+ ((4.1/100)*('Conversion Cost'!$B$8)*'Optimized Production Plan'!C67)+ ('Optimized Production Plan'!C67*'Conversion Cost'!$B$4)),0)))+ IF(VLOOKUP(A66,CSTVAT!$A$2:$D$40,3)="NA",0,IF(VLOOKUP(A66,CSTVAT!$A$2:$D$40,3)="CST",0.02*((VLOOKUP(B66,'Input Angle Price'!$B$4:$E$22,3)*'Optimized Production Plan'!D67*(1.045))+ ('Conversion Cost'!$C$3*'Optimized Production Plan'!D67)+ ((4.1/100)*('Conversion Cost'!$B$8)*'Optimized Production Plan'!D67)+ ('Optimized Production Plan'!D67*'Conversion Cost'!$C$4)),IF(VLOOKUP(A66,CSTVAT!$A$2:$D$40,3)="VAT",0.05*((VLOOKUP(B66,'Input Angle Price'!$B$4:$E$22,3)*'Optimized Production Plan'!D67*(1.045))+ ('Conversion Cost'!$C$3*'Optimized Production Plan'!D67)+ ((4.1/100)*('Conversion Cost'!$B$8)*'Optimized Production Plan'!D67)+ ('Optimized Production Plan'!D67*'Conversion Cost'!$C$4)),0)))+ IF(VLOOKUP(A66,CSTVAT!$A$2:$D$40,4)="NA",0,IF(VLOOKUP(A66,CSTVAT!$A$2:$D$40,4)="CST",0.02*((VLOOKUP(B66,'Input Angle Price'!$B$4:$E$22,4)*'Optimized Production Plan'!E67*(1.045))+ ('Conversion Cost'!$D$3*'Optimized Production Plan'!E67)+ ((4.1/100)*('Conversion Cost'!$B$8)*'Optimized Production Plan'!E67)+ ('Optimized Production Plan'!E67*'Conversion Cost'!$D$4)),IF(VLOOKUP(A66,CSTVAT!$A$2:$D$40,4)="VAT",0.05*((VLOOKUP(B66,'Input Angle Price'!$B$4:$E$22,4)*'Optimized Production Plan'!E67*(1.045))+ ('Conversion Cost'!$D$3*'Optimized Production Plan'!E67)+ ((4.1/100)*('Conversion Cost'!$B$8)*'Optimized Production Plan'!E67)+ ('Optimized Production Plan'!E67*'Conversion Cost'!$D$4)),0)))</f>
        <v>9.5813569811320748E-2</v>
      </c>
      <c r="I66" s="95">
        <f t="shared" si="0"/>
        <v>7.8809433962264142E-2</v>
      </c>
      <c r="N66" s="85">
        <v>106</v>
      </c>
      <c r="O66" s="5" t="s">
        <v>1</v>
      </c>
      <c r="P66" s="94">
        <f>((VLOOKUP(O66,'Input Angle Price'!$B$4:$E$22,2)*'Optimized Production Plan'!M67)+(VLOOKUP(O66,'Input Angle Price'!$B$4:$E$22,3)*'Optimized Production Plan'!N67)+(VLOOKUP(O66,'Input Angle Price'!$B$4:$E$22,4)*'Optimized Production Plan'!O67))*(104.5/100)</f>
        <v>3.6602603773584903</v>
      </c>
      <c r="Q66" s="94">
        <f>SUMPRODUCT('Conversion Cost'!$B$3:$D$3,'Optimized Production Plan'!M67:O67)</f>
        <v>0.58961792452830186</v>
      </c>
      <c r="R66" s="94">
        <f>(4.1/100)*('Conversion Cost'!$B$8)*SUM('Optimized Production Plan'!M67:O67)</f>
        <v>0.50051716981132077</v>
      </c>
      <c r="S66" s="94">
        <f>SUMPRODUCT('Conversion Cost'!$B$4:$D$4,'Optimized Production Plan'!M67:O67)</f>
        <v>4.0283018867924528E-2</v>
      </c>
      <c r="T66" s="94">
        <f>(VLOOKUP(N66,'Outbound Logistic Price'!$A$3:$D$41,2)*'Optimized Production Plan'!M67)+(VLOOKUP(N66,'Outbound Logistic Price'!$A$3:$D$41,3)*'Optimized Production Plan'!N67)+(VLOOKUP(N66,'Outbound Logistic Price'!$A$3:$D$41,4)*'Optimized Production Plan'!O67)</f>
        <v>0.13372641509433961</v>
      </c>
      <c r="U66" s="94">
        <f>IF(VLOOKUP(N66,CSTVAT!$A$2:$D$40,2)="NA",0,IF(VLOOKUP(N66,CSTVAT!$A$2:$D$40,2)="CST",0.02*((VLOOKUP(O66,'Input Angle Price'!$B$4:$E$22,2)*'Optimized Production Plan'!M67*(1.045))+ ('Conversion Cost'!$B$3*'Optimized Production Plan'!M67)+ ((4.1/100)*('Conversion Cost'!$B$8)*'Optimized Production Plan'!M67)+ ('Optimized Production Plan'!M67*'Conversion Cost'!$B$4)),IF(VLOOKUP(N66,CSTVAT!$A$2:$D$40,2)="VAT",0.05*((VLOOKUP(O66,'Input Angle Price'!$B$4:$E$22,2)*'Optimized Production Plan'!M67*(1.045))+ ('Conversion Cost'!$B$3*'Optimized Production Plan'!M67)+ ((4.1/100)*('Conversion Cost'!$B$8)*'Optimized Production Plan'!M67)+ ('Optimized Production Plan'!M67*'Conversion Cost'!$B$4)),0)))+ IF(VLOOKUP(N66,CSTVAT!$A$2:$D$40,3)="NA",0,IF(VLOOKUP(N66,CSTVAT!$A$2:$D$40,3)="CST",0.02*((VLOOKUP(O66,'Input Angle Price'!$B$4:$E$22,3)*'Optimized Production Plan'!N67*(1.045))+ ('Conversion Cost'!$C$3*'Optimized Production Plan'!N67)+ ((4.1/100)*('Conversion Cost'!$B$8)*'Optimized Production Plan'!N67)+ ('Optimized Production Plan'!N67*'Conversion Cost'!$C$4)),IF(VLOOKUP(N66,CSTVAT!$A$2:$D$40,3)="VAT",0.05*((VLOOKUP(O66,'Input Angle Price'!$B$4:$E$22,3)*'Optimized Production Plan'!N67*(1.045))+ ('Conversion Cost'!$C$3*'Optimized Production Plan'!N67)+ ((4.1/100)*('Conversion Cost'!$B$8)*'Optimized Production Plan'!N67)+ ('Optimized Production Plan'!N67*'Conversion Cost'!$C$4)),0)))+ IF(VLOOKUP(N66,CSTVAT!$A$2:$D$40,4)="NA",0,IF(VLOOKUP(N66,CSTVAT!$A$2:$D$40,4)="CST",0.02*((VLOOKUP(O66,'Input Angle Price'!$B$4:$E$22,4)*'Optimized Production Plan'!O67*(1.045))+ ('Conversion Cost'!$D$3*'Optimized Production Plan'!O67)+ ((4.1/100)*('Conversion Cost'!$B$8)*'Optimized Production Plan'!O67)+ ('Optimized Production Plan'!O67*'Conversion Cost'!$D$4)),IF(VLOOKUP(N66,CSTVAT!$A$2:$D$40,4)="VAT",0.05*((VLOOKUP(O66,'Input Angle Price'!$B$4:$E$22,4)*'Optimized Production Plan'!O67*(1.045))+ ('Conversion Cost'!$D$3*'Optimized Production Plan'!O67)+ ((4.1/100)*('Conversion Cost'!$B$8)*'Optimized Production Plan'!O67)+ ('Optimized Production Plan'!O67*'Conversion Cost'!$D$4)),0)))</f>
        <v>9.5813569811320748E-2</v>
      </c>
      <c r="V66" s="95">
        <f t="shared" si="1"/>
        <v>7.8809433962264142E-2</v>
      </c>
      <c r="X66" s="101">
        <f>IF('Optimized Production Plan'!M67&gt;0,1,0)+IF('Optimized Production Plan'!N67&gt;0,1,0)+IF('Optimized Production Plan'!O67&gt;0,1,0)</f>
        <v>1</v>
      </c>
      <c r="AH66" s="11"/>
      <c r="AI66" s="5" t="s">
        <v>10</v>
      </c>
      <c r="AJ66" s="6">
        <v>3.121</v>
      </c>
      <c r="AK66" s="6">
        <v>0</v>
      </c>
      <c r="AL66" s="113">
        <v>0</v>
      </c>
      <c r="AM66" s="11">
        <v>3.121</v>
      </c>
      <c r="AN66" s="68">
        <f t="shared" si="2"/>
        <v>3.121</v>
      </c>
    </row>
    <row r="67" spans="1:40">
      <c r="A67" s="9">
        <v>106</v>
      </c>
      <c r="B67" s="5" t="s">
        <v>3</v>
      </c>
      <c r="C67" s="94">
        <f>((VLOOKUP(B67,'Input Angle Price'!$B$4:$E$22,2)*'Optimized Production Plan'!C68)+(VLOOKUP(B67,'Input Angle Price'!$B$4:$E$22,3)*'Optimized Production Plan'!D68)+(VLOOKUP(B67,'Input Angle Price'!$B$4:$E$22,4)*'Optimized Production Plan'!E68))*(104.5/100)</f>
        <v>48.184482330619268</v>
      </c>
      <c r="D67" s="94">
        <f>SUMPRODUCT('Conversion Cost'!$B$3:$D$3,'Optimized Production Plan'!C68:E68)</f>
        <v>7.7706519294801888</v>
      </c>
      <c r="E67" s="94">
        <f>(4.1/100)*('Conversion Cost'!$B$8)*SUM('Optimized Production Plan'!C68:E68)</f>
        <v>6.596381401470798</v>
      </c>
      <c r="F67" s="94">
        <f>SUMPRODUCT('Conversion Cost'!$B$4:$D$4,'Optimized Production Plan'!C68:E68)</f>
        <v>0.5308951869835824</v>
      </c>
      <c r="G67" s="94">
        <f>(VLOOKUP(A67,'Outbound Logistic Price'!$A$3:$D$41,2)*'Optimized Production Plan'!C68)+(VLOOKUP(A67,'Outbound Logistic Price'!$A$3:$D$41,3)*'Optimized Production Plan'!D68)+(VLOOKUP(A67,'Outbound Logistic Price'!$A$3:$D$41,4)*'Optimized Production Plan'!E68)</f>
        <v>1.7623979567897612</v>
      </c>
      <c r="H67" s="94">
        <f>IF(VLOOKUP(A67,CSTVAT!$A$2:$D$40,2)="NA",0,IF(VLOOKUP(A67,CSTVAT!$A$2:$D$40,2)="CST",0.02*((VLOOKUP(B67,'Input Angle Price'!$B$4:$E$22,2)*'Optimized Production Plan'!C68*(1.045))+ ('Conversion Cost'!$B$3*'Optimized Production Plan'!C68)+ ((4.1/100)*('Conversion Cost'!$B$8)*'Optimized Production Plan'!C68)+ ('Optimized Production Plan'!C68*'Conversion Cost'!$B$4)),IF(VLOOKUP(A67,CSTVAT!$A$2:$D$40,2)="VAT",0.05*((VLOOKUP(B67,'Input Angle Price'!$B$4:$E$22,2)*'Optimized Production Plan'!C68*(1.045))+ ('Conversion Cost'!$B$3*'Optimized Production Plan'!C68)+ ((4.1/100)*('Conversion Cost'!$B$8)*'Optimized Production Plan'!C68)+ ('Optimized Production Plan'!C68*'Conversion Cost'!$B$4)),0)))+ IF(VLOOKUP(A67,CSTVAT!$A$2:$D$40,3)="NA",0,IF(VLOOKUP(A67,CSTVAT!$A$2:$D$40,3)="CST",0.02*((VLOOKUP(B67,'Input Angle Price'!$B$4:$E$22,3)*'Optimized Production Plan'!D68*(1.045))+ ('Conversion Cost'!$C$3*'Optimized Production Plan'!D68)+ ((4.1/100)*('Conversion Cost'!$B$8)*'Optimized Production Plan'!D68)+ ('Optimized Production Plan'!D68*'Conversion Cost'!$C$4)),IF(VLOOKUP(A67,CSTVAT!$A$2:$D$40,3)="VAT",0.05*((VLOOKUP(B67,'Input Angle Price'!$B$4:$E$22,3)*'Optimized Production Plan'!D68*(1.045))+ ('Conversion Cost'!$C$3*'Optimized Production Plan'!D68)+ ((4.1/100)*('Conversion Cost'!$B$8)*'Optimized Production Plan'!D68)+ ('Optimized Production Plan'!D68*'Conversion Cost'!$C$4)),0)))+ IF(VLOOKUP(A67,CSTVAT!$A$2:$D$40,4)="NA",0,IF(VLOOKUP(A67,CSTVAT!$A$2:$D$40,4)="CST",0.02*((VLOOKUP(B67,'Input Angle Price'!$B$4:$E$22,4)*'Optimized Production Plan'!E68*(1.045))+ ('Conversion Cost'!$D$3*'Optimized Production Plan'!E68)+ ((4.1/100)*('Conversion Cost'!$B$8)*'Optimized Production Plan'!E68)+ ('Optimized Production Plan'!E68*'Conversion Cost'!$D$4)),IF(VLOOKUP(A67,CSTVAT!$A$2:$D$40,4)="VAT",0.05*((VLOOKUP(B67,'Input Angle Price'!$B$4:$E$22,4)*'Optimized Production Plan'!E68*(1.045))+ ('Conversion Cost'!$D$3*'Optimized Production Plan'!E68)+ ((4.1/100)*('Conversion Cost'!$B$8)*'Optimized Production Plan'!E68)+ ('Optimized Production Plan'!E68*'Conversion Cost'!$D$4)),0)))</f>
        <v>1.2616482169710768</v>
      </c>
      <c r="I67" s="95">
        <f t="shared" si="0"/>
        <v>1.0374649305635728</v>
      </c>
      <c r="N67" s="9">
        <v>106</v>
      </c>
      <c r="O67" s="5" t="s">
        <v>3</v>
      </c>
      <c r="P67" s="94">
        <f>((VLOOKUP(O67,'Input Angle Price'!$B$4:$E$22,2)*'Optimized Production Plan'!M68)+(VLOOKUP(O67,'Input Angle Price'!$B$4:$E$22,3)*'Optimized Production Plan'!N68)+(VLOOKUP(O67,'Input Angle Price'!$B$4:$E$22,4)*'Optimized Production Plan'!O68))*(104.5/100)</f>
        <v>48.184482330619268</v>
      </c>
      <c r="Q67" s="94">
        <f>SUMPRODUCT('Conversion Cost'!$B$3:$D$3,'Optimized Production Plan'!M68:O68)</f>
        <v>7.7706519294801888</v>
      </c>
      <c r="R67" s="94">
        <f>(4.1/100)*('Conversion Cost'!$B$8)*SUM('Optimized Production Plan'!M68:O68)</f>
        <v>6.596381401470798</v>
      </c>
      <c r="S67" s="94">
        <f>SUMPRODUCT('Conversion Cost'!$B$4:$D$4,'Optimized Production Plan'!M68:O68)</f>
        <v>0.5308951869835824</v>
      </c>
      <c r="T67" s="94">
        <f>(VLOOKUP(N67,'Outbound Logistic Price'!$A$3:$D$41,2)*'Optimized Production Plan'!M68)+(VLOOKUP(N67,'Outbound Logistic Price'!$A$3:$D$41,3)*'Optimized Production Plan'!N68)+(VLOOKUP(N67,'Outbound Logistic Price'!$A$3:$D$41,4)*'Optimized Production Plan'!O68)</f>
        <v>1.7623979567897612</v>
      </c>
      <c r="U67" s="94">
        <f>IF(VLOOKUP(N67,CSTVAT!$A$2:$D$40,2)="NA",0,IF(VLOOKUP(N67,CSTVAT!$A$2:$D$40,2)="CST",0.02*((VLOOKUP(O67,'Input Angle Price'!$B$4:$E$22,2)*'Optimized Production Plan'!M68*(1.045))+ ('Conversion Cost'!$B$3*'Optimized Production Plan'!M68)+ ((4.1/100)*('Conversion Cost'!$B$8)*'Optimized Production Plan'!M68)+ ('Optimized Production Plan'!M68*'Conversion Cost'!$B$4)),IF(VLOOKUP(N67,CSTVAT!$A$2:$D$40,2)="VAT",0.05*((VLOOKUP(O67,'Input Angle Price'!$B$4:$E$22,2)*'Optimized Production Plan'!M68*(1.045))+ ('Conversion Cost'!$B$3*'Optimized Production Plan'!M68)+ ((4.1/100)*('Conversion Cost'!$B$8)*'Optimized Production Plan'!M68)+ ('Optimized Production Plan'!M68*'Conversion Cost'!$B$4)),0)))+ IF(VLOOKUP(N67,CSTVAT!$A$2:$D$40,3)="NA",0,IF(VLOOKUP(N67,CSTVAT!$A$2:$D$40,3)="CST",0.02*((VLOOKUP(O67,'Input Angle Price'!$B$4:$E$22,3)*'Optimized Production Plan'!N68*(1.045))+ ('Conversion Cost'!$C$3*'Optimized Production Plan'!N68)+ ((4.1/100)*('Conversion Cost'!$B$8)*'Optimized Production Plan'!N68)+ ('Optimized Production Plan'!N68*'Conversion Cost'!$C$4)),IF(VLOOKUP(N67,CSTVAT!$A$2:$D$40,3)="VAT",0.05*((VLOOKUP(O67,'Input Angle Price'!$B$4:$E$22,3)*'Optimized Production Plan'!N68*(1.045))+ ('Conversion Cost'!$C$3*'Optimized Production Plan'!N68)+ ((4.1/100)*('Conversion Cost'!$B$8)*'Optimized Production Plan'!N68)+ ('Optimized Production Plan'!N68*'Conversion Cost'!$C$4)),0)))+ IF(VLOOKUP(N67,CSTVAT!$A$2:$D$40,4)="NA",0,IF(VLOOKUP(N67,CSTVAT!$A$2:$D$40,4)="CST",0.02*((VLOOKUP(O67,'Input Angle Price'!$B$4:$E$22,4)*'Optimized Production Plan'!O68*(1.045))+ ('Conversion Cost'!$D$3*'Optimized Production Plan'!O68)+ ((4.1/100)*('Conversion Cost'!$B$8)*'Optimized Production Plan'!O68)+ ('Optimized Production Plan'!O68*'Conversion Cost'!$D$4)),IF(VLOOKUP(N67,CSTVAT!$A$2:$D$40,4)="VAT",0.05*((VLOOKUP(O67,'Input Angle Price'!$B$4:$E$22,4)*'Optimized Production Plan'!O68*(1.045))+ ('Conversion Cost'!$D$3*'Optimized Production Plan'!O68)+ ((4.1/100)*('Conversion Cost'!$B$8)*'Optimized Production Plan'!O68)+ ('Optimized Production Plan'!O68*'Conversion Cost'!$D$4)),0)))</f>
        <v>1.2616482169710768</v>
      </c>
      <c r="V67" s="95">
        <f t="shared" si="1"/>
        <v>1.0374649305635728</v>
      </c>
      <c r="X67" s="101">
        <f>IF('Optimized Production Plan'!M68&gt;0,1,0)+IF('Optimized Production Plan'!N68&gt;0,1,0)+IF('Optimized Production Plan'!O68&gt;0,1,0)</f>
        <v>1</v>
      </c>
      <c r="AH67" s="9">
        <v>106</v>
      </c>
      <c r="AI67" s="5" t="s">
        <v>1</v>
      </c>
      <c r="AJ67" s="6">
        <v>3.3018867924528301E-2</v>
      </c>
      <c r="AK67" s="6">
        <v>0</v>
      </c>
      <c r="AL67" s="113">
        <v>0</v>
      </c>
      <c r="AM67" s="11">
        <v>3.3018867924528301E-2</v>
      </c>
      <c r="AN67" s="68">
        <f t="shared" si="2"/>
        <v>3.3018867924528301E-2</v>
      </c>
    </row>
    <row r="68" spans="1:40">
      <c r="A68" s="9">
        <v>106</v>
      </c>
      <c r="B68" s="5" t="s">
        <v>5</v>
      </c>
      <c r="C68" s="94">
        <f>((VLOOKUP(B68,'Input Angle Price'!$B$4:$E$22,2)*'Optimized Production Plan'!C69)+(VLOOKUP(B68,'Input Angle Price'!$B$4:$E$22,3)*'Optimized Production Plan'!D69)+(VLOOKUP(B68,'Input Angle Price'!$B$4:$E$22,4)*'Optimized Production Plan'!E69))*(104.5/100)</f>
        <v>99.588814349225657</v>
      </c>
      <c r="D68" s="94">
        <f>SUMPRODUCT('Conversion Cost'!$B$3:$D$3,'Optimized Production Plan'!C69:E69)</f>
        <v>15.817245762725165</v>
      </c>
      <c r="E68" s="94">
        <f>(4.1/100)*('Conversion Cost'!$B$8)*SUM('Optimized Production Plan'!C69:E69)</f>
        <v>13.427005445437905</v>
      </c>
      <c r="F68" s="94">
        <f>SUMPRODUCT('Conversion Cost'!$B$4:$D$4,'Optimized Production Plan'!C69:E69)</f>
        <v>1.0806428756523885</v>
      </c>
      <c r="G68" s="94">
        <f>(VLOOKUP(A68,'Outbound Logistic Price'!$A$3:$D$41,2)*'Optimized Production Plan'!C69)+(VLOOKUP(A68,'Outbound Logistic Price'!$A$3:$D$41,3)*'Optimized Production Plan'!D69)+(VLOOKUP(A68,'Outbound Logistic Price'!$A$3:$D$41,4)*'Optimized Production Plan'!E69)</f>
        <v>3.5873800380263714</v>
      </c>
      <c r="H68" s="94">
        <f>IF(VLOOKUP(A68,CSTVAT!$A$2:$D$40,2)="NA",0,IF(VLOOKUP(A68,CSTVAT!$A$2:$D$40,2)="CST",0.02*((VLOOKUP(B68,'Input Angle Price'!$B$4:$E$22,2)*'Optimized Production Plan'!C69*(1.045))+ ('Conversion Cost'!$B$3*'Optimized Production Plan'!C69)+ ((4.1/100)*('Conversion Cost'!$B$8)*'Optimized Production Plan'!C69)+ ('Optimized Production Plan'!C69*'Conversion Cost'!$B$4)),IF(VLOOKUP(A68,CSTVAT!$A$2:$D$40,2)="VAT",0.05*((VLOOKUP(B68,'Input Angle Price'!$B$4:$E$22,2)*'Optimized Production Plan'!C69*(1.045))+ ('Conversion Cost'!$B$3*'Optimized Production Plan'!C69)+ ((4.1/100)*('Conversion Cost'!$B$8)*'Optimized Production Plan'!C69)+ ('Optimized Production Plan'!C69*'Conversion Cost'!$B$4)),0)))+ IF(VLOOKUP(A68,CSTVAT!$A$2:$D$40,3)="NA",0,IF(VLOOKUP(A68,CSTVAT!$A$2:$D$40,3)="CST",0.02*((VLOOKUP(B68,'Input Angle Price'!$B$4:$E$22,3)*'Optimized Production Plan'!D69*(1.045))+ ('Conversion Cost'!$C$3*'Optimized Production Plan'!D69)+ ((4.1/100)*('Conversion Cost'!$B$8)*'Optimized Production Plan'!D69)+ ('Optimized Production Plan'!D69*'Conversion Cost'!$C$4)),IF(VLOOKUP(A68,CSTVAT!$A$2:$D$40,3)="VAT",0.05*((VLOOKUP(B68,'Input Angle Price'!$B$4:$E$22,3)*'Optimized Production Plan'!D69*(1.045))+ ('Conversion Cost'!$C$3*'Optimized Production Plan'!D69)+ ((4.1/100)*('Conversion Cost'!$B$8)*'Optimized Production Plan'!D69)+ ('Optimized Production Plan'!D69*'Conversion Cost'!$C$4)),0)))+ IF(VLOOKUP(A68,CSTVAT!$A$2:$D$40,4)="NA",0,IF(VLOOKUP(A68,CSTVAT!$A$2:$D$40,4)="CST",0.02*((VLOOKUP(B68,'Input Angle Price'!$B$4:$E$22,4)*'Optimized Production Plan'!E69*(1.045))+ ('Conversion Cost'!$D$3*'Optimized Production Plan'!E69)+ ((4.1/100)*('Conversion Cost'!$B$8)*'Optimized Production Plan'!E69)+ ('Optimized Production Plan'!E69*'Conversion Cost'!$D$4)),IF(VLOOKUP(A68,CSTVAT!$A$2:$D$40,4)="VAT",0.05*((VLOOKUP(B68,'Input Angle Price'!$B$4:$E$22,4)*'Optimized Production Plan'!E69*(1.045))+ ('Conversion Cost'!$D$3*'Optimized Production Plan'!E69)+ ((4.1/100)*('Conversion Cost'!$B$8)*'Optimized Production Plan'!E69)+ ('Optimized Production Plan'!E69*'Conversion Cost'!$D$4)),0)))</f>
        <v>2.5982741686608222</v>
      </c>
      <c r="I68" s="95">
        <f t="shared" ref="I68:I131" si="5">(0.045*0.5)*(C68/1.045)</f>
        <v>2.1442567682847629</v>
      </c>
      <c r="N68" s="9">
        <v>106</v>
      </c>
      <c r="O68" s="5" t="s">
        <v>5</v>
      </c>
      <c r="P68" s="94">
        <f>((VLOOKUP(O68,'Input Angle Price'!$B$4:$E$22,2)*'Optimized Production Plan'!M69)+(VLOOKUP(O68,'Input Angle Price'!$B$4:$E$22,3)*'Optimized Production Plan'!N69)+(VLOOKUP(O68,'Input Angle Price'!$B$4:$E$22,4)*'Optimized Production Plan'!O69))*(104.5/100)</f>
        <v>99.588814349225657</v>
      </c>
      <c r="Q68" s="94">
        <f>SUMPRODUCT('Conversion Cost'!$B$3:$D$3,'Optimized Production Plan'!M69:O69)</f>
        <v>15.817245762725165</v>
      </c>
      <c r="R68" s="94">
        <f>(4.1/100)*('Conversion Cost'!$B$8)*SUM('Optimized Production Plan'!M69:O69)</f>
        <v>13.427005445437905</v>
      </c>
      <c r="S68" s="94">
        <f>SUMPRODUCT('Conversion Cost'!$B$4:$D$4,'Optimized Production Plan'!M69:O69)</f>
        <v>1.0806428756523885</v>
      </c>
      <c r="T68" s="94">
        <f>(VLOOKUP(N68,'Outbound Logistic Price'!$A$3:$D$41,2)*'Optimized Production Plan'!M69)+(VLOOKUP(N68,'Outbound Logistic Price'!$A$3:$D$41,3)*'Optimized Production Plan'!N69)+(VLOOKUP(N68,'Outbound Logistic Price'!$A$3:$D$41,4)*'Optimized Production Plan'!O69)</f>
        <v>3.5873800380263714</v>
      </c>
      <c r="U68" s="94">
        <f>IF(VLOOKUP(N68,CSTVAT!$A$2:$D$40,2)="NA",0,IF(VLOOKUP(N68,CSTVAT!$A$2:$D$40,2)="CST",0.02*((VLOOKUP(O68,'Input Angle Price'!$B$4:$E$22,2)*'Optimized Production Plan'!M69*(1.045))+ ('Conversion Cost'!$B$3*'Optimized Production Plan'!M69)+ ((4.1/100)*('Conversion Cost'!$B$8)*'Optimized Production Plan'!M69)+ ('Optimized Production Plan'!M69*'Conversion Cost'!$B$4)),IF(VLOOKUP(N68,CSTVAT!$A$2:$D$40,2)="VAT",0.05*((VLOOKUP(O68,'Input Angle Price'!$B$4:$E$22,2)*'Optimized Production Plan'!M69*(1.045))+ ('Conversion Cost'!$B$3*'Optimized Production Plan'!M69)+ ((4.1/100)*('Conversion Cost'!$B$8)*'Optimized Production Plan'!M69)+ ('Optimized Production Plan'!M69*'Conversion Cost'!$B$4)),0)))+ IF(VLOOKUP(N68,CSTVAT!$A$2:$D$40,3)="NA",0,IF(VLOOKUP(N68,CSTVAT!$A$2:$D$40,3)="CST",0.02*((VLOOKUP(O68,'Input Angle Price'!$B$4:$E$22,3)*'Optimized Production Plan'!N69*(1.045))+ ('Conversion Cost'!$C$3*'Optimized Production Plan'!N69)+ ((4.1/100)*('Conversion Cost'!$B$8)*'Optimized Production Plan'!N69)+ ('Optimized Production Plan'!N69*'Conversion Cost'!$C$4)),IF(VLOOKUP(N68,CSTVAT!$A$2:$D$40,3)="VAT",0.05*((VLOOKUP(O68,'Input Angle Price'!$B$4:$E$22,3)*'Optimized Production Plan'!N69*(1.045))+ ('Conversion Cost'!$C$3*'Optimized Production Plan'!N69)+ ((4.1/100)*('Conversion Cost'!$B$8)*'Optimized Production Plan'!N69)+ ('Optimized Production Plan'!N69*'Conversion Cost'!$C$4)),0)))+ IF(VLOOKUP(N68,CSTVAT!$A$2:$D$40,4)="NA",0,IF(VLOOKUP(N68,CSTVAT!$A$2:$D$40,4)="CST",0.02*((VLOOKUP(O68,'Input Angle Price'!$B$4:$E$22,4)*'Optimized Production Plan'!O69*(1.045))+ ('Conversion Cost'!$D$3*'Optimized Production Plan'!O69)+ ((4.1/100)*('Conversion Cost'!$B$8)*'Optimized Production Plan'!O69)+ ('Optimized Production Plan'!O69*'Conversion Cost'!$D$4)),IF(VLOOKUP(N68,CSTVAT!$A$2:$D$40,4)="VAT",0.05*((VLOOKUP(O68,'Input Angle Price'!$B$4:$E$22,4)*'Optimized Production Plan'!O69*(1.045))+ ('Conversion Cost'!$D$3*'Optimized Production Plan'!O69)+ ((4.1/100)*('Conversion Cost'!$B$8)*'Optimized Production Plan'!O69)+ ('Optimized Production Plan'!O69*'Conversion Cost'!$D$4)),0)))</f>
        <v>2.5982741686608222</v>
      </c>
      <c r="V68" s="95">
        <f t="shared" ref="V68:V131" si="6">(0.045*0.5)*(P68/1.045)</f>
        <v>2.1442567682847629</v>
      </c>
      <c r="X68" s="101">
        <f>IF('Optimized Production Plan'!M69&gt;0,1,0)+IF('Optimized Production Plan'!N69&gt;0,1,0)+IF('Optimized Production Plan'!O69&gt;0,1,0)</f>
        <v>1</v>
      </c>
      <c r="AH68" s="11"/>
      <c r="AI68" s="5" t="s">
        <v>3</v>
      </c>
      <c r="AJ68" s="6">
        <v>0.43515998933080524</v>
      </c>
      <c r="AK68" s="6">
        <v>0</v>
      </c>
      <c r="AL68" s="113">
        <v>0</v>
      </c>
      <c r="AM68" s="11">
        <v>0.43515998933080524</v>
      </c>
      <c r="AN68" s="68">
        <f t="shared" si="2"/>
        <v>0.43515998933080524</v>
      </c>
    </row>
    <row r="69" spans="1:40">
      <c r="A69" s="9">
        <v>106</v>
      </c>
      <c r="B69" s="5" t="s">
        <v>7</v>
      </c>
      <c r="C69" s="94">
        <f>((VLOOKUP(B69,'Input Angle Price'!$B$4:$E$22,2)*'Optimized Production Plan'!C70)+(VLOOKUP(B69,'Input Angle Price'!$B$4:$E$22,3)*'Optimized Production Plan'!D70)+(VLOOKUP(B69,'Input Angle Price'!$B$4:$E$22,4)*'Optimized Production Plan'!E70))*(104.5/100)</f>
        <v>569.86303046912008</v>
      </c>
      <c r="D69" s="94">
        <f>SUMPRODUCT('Conversion Cost'!$B$3:$D$3,'Optimized Production Plan'!C70:E70)</f>
        <v>89.576315680206875</v>
      </c>
      <c r="E69" s="94">
        <f>(4.1/100)*('Conversion Cost'!$B$8)*SUM('Optimized Production Plan'!C70:E70)</f>
        <v>76.0398931939704</v>
      </c>
      <c r="F69" s="94">
        <f>SUMPRODUCT('Conversion Cost'!$B$4:$D$4,'Optimized Production Plan'!C70:E70)</f>
        <v>6.1199028464945053</v>
      </c>
      <c r="G69" s="94">
        <f>(VLOOKUP(A69,'Outbound Logistic Price'!$A$3:$D$41,2)*'Optimized Production Plan'!C70)+(VLOOKUP(A69,'Outbound Logistic Price'!$A$3:$D$41,3)*'Optimized Production Plan'!D70)+(VLOOKUP(A69,'Outbound Logistic Price'!$A$3:$D$41,4)*'Optimized Production Plan'!E70)</f>
        <v>20.316070924838318</v>
      </c>
      <c r="H69" s="94">
        <f>IF(VLOOKUP(A69,CSTVAT!$A$2:$D$40,2)="NA",0,IF(VLOOKUP(A69,CSTVAT!$A$2:$D$40,2)="CST",0.02*((VLOOKUP(B69,'Input Angle Price'!$B$4:$E$22,2)*'Optimized Production Plan'!C70*(1.045))+ ('Conversion Cost'!$B$3*'Optimized Production Plan'!C70)+ ((4.1/100)*('Conversion Cost'!$B$8)*'Optimized Production Plan'!C70)+ ('Optimized Production Plan'!C70*'Conversion Cost'!$B$4)),IF(VLOOKUP(A69,CSTVAT!$A$2:$D$40,2)="VAT",0.05*((VLOOKUP(B69,'Input Angle Price'!$B$4:$E$22,2)*'Optimized Production Plan'!C70*(1.045))+ ('Conversion Cost'!$B$3*'Optimized Production Plan'!C70)+ ((4.1/100)*('Conversion Cost'!$B$8)*'Optimized Production Plan'!C70)+ ('Optimized Production Plan'!C70*'Conversion Cost'!$B$4)),0)))+ IF(VLOOKUP(A69,CSTVAT!$A$2:$D$40,3)="NA",0,IF(VLOOKUP(A69,CSTVAT!$A$2:$D$40,3)="CST",0.02*((VLOOKUP(B69,'Input Angle Price'!$B$4:$E$22,3)*'Optimized Production Plan'!D70*(1.045))+ ('Conversion Cost'!$C$3*'Optimized Production Plan'!D70)+ ((4.1/100)*('Conversion Cost'!$B$8)*'Optimized Production Plan'!D70)+ ('Optimized Production Plan'!D70*'Conversion Cost'!$C$4)),IF(VLOOKUP(A69,CSTVAT!$A$2:$D$40,3)="VAT",0.05*((VLOOKUP(B69,'Input Angle Price'!$B$4:$E$22,3)*'Optimized Production Plan'!D70*(1.045))+ ('Conversion Cost'!$C$3*'Optimized Production Plan'!D70)+ ((4.1/100)*('Conversion Cost'!$B$8)*'Optimized Production Plan'!D70)+ ('Optimized Production Plan'!D70*'Conversion Cost'!$C$4)),0)))+ IF(VLOOKUP(A69,CSTVAT!$A$2:$D$40,4)="NA",0,IF(VLOOKUP(A69,CSTVAT!$A$2:$D$40,4)="CST",0.02*((VLOOKUP(B69,'Input Angle Price'!$B$4:$E$22,4)*'Optimized Production Plan'!E70*(1.045))+ ('Conversion Cost'!$D$3*'Optimized Production Plan'!E70)+ ((4.1/100)*('Conversion Cost'!$B$8)*'Optimized Production Plan'!E70)+ ('Optimized Production Plan'!E70*'Conversion Cost'!$D$4)),IF(VLOOKUP(A69,CSTVAT!$A$2:$D$40,4)="VAT",0.05*((VLOOKUP(B69,'Input Angle Price'!$B$4:$E$22,4)*'Optimized Production Plan'!E70*(1.045))+ ('Conversion Cost'!$D$3*'Optimized Production Plan'!E70)+ ((4.1/100)*('Conversion Cost'!$B$8)*'Optimized Production Plan'!E70)+ ('Optimized Production Plan'!E70*'Conversion Cost'!$D$4)),0)))</f>
        <v>14.831982843795839</v>
      </c>
      <c r="I69" s="95">
        <f t="shared" si="5"/>
        <v>12.269778167995408</v>
      </c>
      <c r="N69" s="9">
        <v>106</v>
      </c>
      <c r="O69" s="5" t="s">
        <v>7</v>
      </c>
      <c r="P69" s="94">
        <f>((VLOOKUP(O69,'Input Angle Price'!$B$4:$E$22,2)*'Optimized Production Plan'!M70)+(VLOOKUP(O69,'Input Angle Price'!$B$4:$E$22,3)*'Optimized Production Plan'!N70)+(VLOOKUP(O69,'Input Angle Price'!$B$4:$E$22,4)*'Optimized Production Plan'!O70))*(104.5/100)</f>
        <v>569.86303046912008</v>
      </c>
      <c r="Q69" s="94">
        <f>SUMPRODUCT('Conversion Cost'!$B$3:$D$3,'Optimized Production Plan'!M70:O70)</f>
        <v>89.576315680206875</v>
      </c>
      <c r="R69" s="94">
        <f>(4.1/100)*('Conversion Cost'!$B$8)*SUM('Optimized Production Plan'!M70:O70)</f>
        <v>76.0398931939704</v>
      </c>
      <c r="S69" s="94">
        <f>SUMPRODUCT('Conversion Cost'!$B$4:$D$4,'Optimized Production Plan'!M70:O70)</f>
        <v>6.1199028464945053</v>
      </c>
      <c r="T69" s="94">
        <f>(VLOOKUP(N69,'Outbound Logistic Price'!$A$3:$D$41,2)*'Optimized Production Plan'!M70)+(VLOOKUP(N69,'Outbound Logistic Price'!$A$3:$D$41,3)*'Optimized Production Plan'!N70)+(VLOOKUP(N69,'Outbound Logistic Price'!$A$3:$D$41,4)*'Optimized Production Plan'!O70)</f>
        <v>20.316070924838318</v>
      </c>
      <c r="U69" s="94">
        <f>IF(VLOOKUP(N69,CSTVAT!$A$2:$D$40,2)="NA",0,IF(VLOOKUP(N69,CSTVAT!$A$2:$D$40,2)="CST",0.02*((VLOOKUP(O69,'Input Angle Price'!$B$4:$E$22,2)*'Optimized Production Plan'!M70*(1.045))+ ('Conversion Cost'!$B$3*'Optimized Production Plan'!M70)+ ((4.1/100)*('Conversion Cost'!$B$8)*'Optimized Production Plan'!M70)+ ('Optimized Production Plan'!M70*'Conversion Cost'!$B$4)),IF(VLOOKUP(N69,CSTVAT!$A$2:$D$40,2)="VAT",0.05*((VLOOKUP(O69,'Input Angle Price'!$B$4:$E$22,2)*'Optimized Production Plan'!M70*(1.045))+ ('Conversion Cost'!$B$3*'Optimized Production Plan'!M70)+ ((4.1/100)*('Conversion Cost'!$B$8)*'Optimized Production Plan'!M70)+ ('Optimized Production Plan'!M70*'Conversion Cost'!$B$4)),0)))+ IF(VLOOKUP(N69,CSTVAT!$A$2:$D$40,3)="NA",0,IF(VLOOKUP(N69,CSTVAT!$A$2:$D$40,3)="CST",0.02*((VLOOKUP(O69,'Input Angle Price'!$B$4:$E$22,3)*'Optimized Production Plan'!N70*(1.045))+ ('Conversion Cost'!$C$3*'Optimized Production Plan'!N70)+ ((4.1/100)*('Conversion Cost'!$B$8)*'Optimized Production Plan'!N70)+ ('Optimized Production Plan'!N70*'Conversion Cost'!$C$4)),IF(VLOOKUP(N69,CSTVAT!$A$2:$D$40,3)="VAT",0.05*((VLOOKUP(O69,'Input Angle Price'!$B$4:$E$22,3)*'Optimized Production Plan'!N70*(1.045))+ ('Conversion Cost'!$C$3*'Optimized Production Plan'!N70)+ ((4.1/100)*('Conversion Cost'!$B$8)*'Optimized Production Plan'!N70)+ ('Optimized Production Plan'!N70*'Conversion Cost'!$C$4)),0)))+ IF(VLOOKUP(N69,CSTVAT!$A$2:$D$40,4)="NA",0,IF(VLOOKUP(N69,CSTVAT!$A$2:$D$40,4)="CST",0.02*((VLOOKUP(O69,'Input Angle Price'!$B$4:$E$22,4)*'Optimized Production Plan'!O70*(1.045))+ ('Conversion Cost'!$D$3*'Optimized Production Plan'!O70)+ ((4.1/100)*('Conversion Cost'!$B$8)*'Optimized Production Plan'!O70)+ ('Optimized Production Plan'!O70*'Conversion Cost'!$D$4)),IF(VLOOKUP(N69,CSTVAT!$A$2:$D$40,4)="VAT",0.05*((VLOOKUP(O69,'Input Angle Price'!$B$4:$E$22,4)*'Optimized Production Plan'!O70*(1.045))+ ('Conversion Cost'!$D$3*'Optimized Production Plan'!O70)+ ((4.1/100)*('Conversion Cost'!$B$8)*'Optimized Production Plan'!O70)+ ('Optimized Production Plan'!O70*'Conversion Cost'!$D$4)),0)))</f>
        <v>14.831982843795839</v>
      </c>
      <c r="V69" s="95">
        <f t="shared" si="6"/>
        <v>12.269778167995408</v>
      </c>
      <c r="X69" s="101">
        <f>IF('Optimized Production Plan'!M70&gt;0,1,0)+IF('Optimized Production Plan'!N70&gt;0,1,0)+IF('Optimized Production Plan'!O70&gt;0,1,0)</f>
        <v>1</v>
      </c>
      <c r="AH69" s="11"/>
      <c r="AI69" s="5" t="s">
        <v>5</v>
      </c>
      <c r="AJ69" s="6">
        <v>0.88577284889540042</v>
      </c>
      <c r="AK69" s="6">
        <v>0</v>
      </c>
      <c r="AL69" s="113">
        <v>0</v>
      </c>
      <c r="AM69" s="11">
        <v>0.88577284889540042</v>
      </c>
      <c r="AN69" s="68">
        <f t="shared" ref="AN69:AN132" si="7">SUM(AJ69:AL69)</f>
        <v>0.88577284889540042</v>
      </c>
    </row>
    <row r="70" spans="1:40">
      <c r="A70" s="9">
        <v>106</v>
      </c>
      <c r="B70" s="5" t="s">
        <v>9</v>
      </c>
      <c r="C70" s="94">
        <f>((VLOOKUP(B70,'Input Angle Price'!$B$4:$E$22,2)*'Optimized Production Plan'!C71)+(VLOOKUP(B70,'Input Angle Price'!$B$4:$E$22,3)*'Optimized Production Plan'!D71)+(VLOOKUP(B70,'Input Angle Price'!$B$4:$E$22,4)*'Optimized Production Plan'!E71))*(104.5/100)</f>
        <v>1070.2343470446956</v>
      </c>
      <c r="D70" s="94">
        <f>SUMPRODUCT('Conversion Cost'!$B$3:$D$3,'Optimized Production Plan'!C71:E71)</f>
        <v>167.84329559662058</v>
      </c>
      <c r="E70" s="94">
        <f>(4.1/100)*('Conversion Cost'!$B$8)*SUM('Optimized Production Plan'!C71:E71)</f>
        <v>142.47947321315365</v>
      </c>
      <c r="F70" s="94">
        <f>SUMPRODUCT('Conversion Cost'!$B$4:$D$4,'Optimized Production Plan'!C71:E71)</f>
        <v>11.467145692326657</v>
      </c>
      <c r="G70" s="94">
        <f>(VLOOKUP(A70,'Outbound Logistic Price'!$A$3:$D$41,2)*'Optimized Production Plan'!C71)+(VLOOKUP(A70,'Outbound Logistic Price'!$A$3:$D$41,3)*'Optimized Production Plan'!D71)+(VLOOKUP(A70,'Outbound Logistic Price'!$A$3:$D$41,4)*'Optimized Production Plan'!E71)</f>
        <v>38.067163978625373</v>
      </c>
      <c r="H70" s="94">
        <f>IF(VLOOKUP(A70,CSTVAT!$A$2:$D$40,2)="NA",0,IF(VLOOKUP(A70,CSTVAT!$A$2:$D$40,2)="CST",0.02*((VLOOKUP(B70,'Input Angle Price'!$B$4:$E$22,2)*'Optimized Production Plan'!C71*(1.045))+ ('Conversion Cost'!$B$3*'Optimized Production Plan'!C71)+ ((4.1/100)*('Conversion Cost'!$B$8)*'Optimized Production Plan'!C71)+ ('Optimized Production Plan'!C71*'Conversion Cost'!$B$4)),IF(VLOOKUP(A70,CSTVAT!$A$2:$D$40,2)="VAT",0.05*((VLOOKUP(B70,'Input Angle Price'!$B$4:$E$22,2)*'Optimized Production Plan'!C71*(1.045))+ ('Conversion Cost'!$B$3*'Optimized Production Plan'!C71)+ ((4.1/100)*('Conversion Cost'!$B$8)*'Optimized Production Plan'!C71)+ ('Optimized Production Plan'!C71*'Conversion Cost'!$B$4)),0)))+ IF(VLOOKUP(A70,CSTVAT!$A$2:$D$40,3)="NA",0,IF(VLOOKUP(A70,CSTVAT!$A$2:$D$40,3)="CST",0.02*((VLOOKUP(B70,'Input Angle Price'!$B$4:$E$22,3)*'Optimized Production Plan'!D71*(1.045))+ ('Conversion Cost'!$C$3*'Optimized Production Plan'!D71)+ ((4.1/100)*('Conversion Cost'!$B$8)*'Optimized Production Plan'!D71)+ ('Optimized Production Plan'!D71*'Conversion Cost'!$C$4)),IF(VLOOKUP(A70,CSTVAT!$A$2:$D$40,3)="VAT",0.05*((VLOOKUP(B70,'Input Angle Price'!$B$4:$E$22,3)*'Optimized Production Plan'!D71*(1.045))+ ('Conversion Cost'!$C$3*'Optimized Production Plan'!D71)+ ((4.1/100)*('Conversion Cost'!$B$8)*'Optimized Production Plan'!D71)+ ('Optimized Production Plan'!D71*'Conversion Cost'!$C$4)),0)))+ IF(VLOOKUP(A70,CSTVAT!$A$2:$D$40,4)="NA",0,IF(VLOOKUP(A70,CSTVAT!$A$2:$D$40,4)="CST",0.02*((VLOOKUP(B70,'Input Angle Price'!$B$4:$E$22,4)*'Optimized Production Plan'!E71*(1.045))+ ('Conversion Cost'!$D$3*'Optimized Production Plan'!E71)+ ((4.1/100)*('Conversion Cost'!$B$8)*'Optimized Production Plan'!E71)+ ('Optimized Production Plan'!E71*'Conversion Cost'!$D$4)),IF(VLOOKUP(A70,CSTVAT!$A$2:$D$40,4)="VAT",0.05*((VLOOKUP(B70,'Input Angle Price'!$B$4:$E$22,4)*'Optimized Production Plan'!E71*(1.045))+ ('Conversion Cost'!$D$3*'Optimized Production Plan'!E71)+ ((4.1/100)*('Conversion Cost'!$B$8)*'Optimized Production Plan'!E71)+ ('Optimized Production Plan'!E71*'Conversion Cost'!$D$4)),0)))</f>
        <v>27.840485230935933</v>
      </c>
      <c r="I70" s="95">
        <f t="shared" si="5"/>
        <v>23.043323261727895</v>
      </c>
      <c r="N70" s="9">
        <v>106</v>
      </c>
      <c r="O70" s="5" t="s">
        <v>9</v>
      </c>
      <c r="P70" s="94">
        <f>((VLOOKUP(O70,'Input Angle Price'!$B$4:$E$22,2)*'Optimized Production Plan'!M71)+(VLOOKUP(O70,'Input Angle Price'!$B$4:$E$22,3)*'Optimized Production Plan'!N71)+(VLOOKUP(O70,'Input Angle Price'!$B$4:$E$22,4)*'Optimized Production Plan'!O71))*(104.5/100)</f>
        <v>1070.2343470446956</v>
      </c>
      <c r="Q70" s="94">
        <f>SUMPRODUCT('Conversion Cost'!$B$3:$D$3,'Optimized Production Plan'!M71:O71)</f>
        <v>167.84329559662058</v>
      </c>
      <c r="R70" s="94">
        <f>(4.1/100)*('Conversion Cost'!$B$8)*SUM('Optimized Production Plan'!M71:O71)</f>
        <v>142.47947321315365</v>
      </c>
      <c r="S70" s="94">
        <f>SUMPRODUCT('Conversion Cost'!$B$4:$D$4,'Optimized Production Plan'!M71:O71)</f>
        <v>11.467145692326657</v>
      </c>
      <c r="T70" s="94">
        <f>(VLOOKUP(N70,'Outbound Logistic Price'!$A$3:$D$41,2)*'Optimized Production Plan'!M71)+(VLOOKUP(N70,'Outbound Logistic Price'!$A$3:$D$41,3)*'Optimized Production Plan'!N71)+(VLOOKUP(N70,'Outbound Logistic Price'!$A$3:$D$41,4)*'Optimized Production Plan'!O71)</f>
        <v>38.067163978625373</v>
      </c>
      <c r="U70" s="94">
        <f>IF(VLOOKUP(N70,CSTVAT!$A$2:$D$40,2)="NA",0,IF(VLOOKUP(N70,CSTVAT!$A$2:$D$40,2)="CST",0.02*((VLOOKUP(O70,'Input Angle Price'!$B$4:$E$22,2)*'Optimized Production Plan'!M71*(1.045))+ ('Conversion Cost'!$B$3*'Optimized Production Plan'!M71)+ ((4.1/100)*('Conversion Cost'!$B$8)*'Optimized Production Plan'!M71)+ ('Optimized Production Plan'!M71*'Conversion Cost'!$B$4)),IF(VLOOKUP(N70,CSTVAT!$A$2:$D$40,2)="VAT",0.05*((VLOOKUP(O70,'Input Angle Price'!$B$4:$E$22,2)*'Optimized Production Plan'!M71*(1.045))+ ('Conversion Cost'!$B$3*'Optimized Production Plan'!M71)+ ((4.1/100)*('Conversion Cost'!$B$8)*'Optimized Production Plan'!M71)+ ('Optimized Production Plan'!M71*'Conversion Cost'!$B$4)),0)))+ IF(VLOOKUP(N70,CSTVAT!$A$2:$D$40,3)="NA",0,IF(VLOOKUP(N70,CSTVAT!$A$2:$D$40,3)="CST",0.02*((VLOOKUP(O70,'Input Angle Price'!$B$4:$E$22,3)*'Optimized Production Plan'!N71*(1.045))+ ('Conversion Cost'!$C$3*'Optimized Production Plan'!N71)+ ((4.1/100)*('Conversion Cost'!$B$8)*'Optimized Production Plan'!N71)+ ('Optimized Production Plan'!N71*'Conversion Cost'!$C$4)),IF(VLOOKUP(N70,CSTVAT!$A$2:$D$40,3)="VAT",0.05*((VLOOKUP(O70,'Input Angle Price'!$B$4:$E$22,3)*'Optimized Production Plan'!N71*(1.045))+ ('Conversion Cost'!$C$3*'Optimized Production Plan'!N71)+ ((4.1/100)*('Conversion Cost'!$B$8)*'Optimized Production Plan'!N71)+ ('Optimized Production Plan'!N71*'Conversion Cost'!$C$4)),0)))+ IF(VLOOKUP(N70,CSTVAT!$A$2:$D$40,4)="NA",0,IF(VLOOKUP(N70,CSTVAT!$A$2:$D$40,4)="CST",0.02*((VLOOKUP(O70,'Input Angle Price'!$B$4:$E$22,4)*'Optimized Production Plan'!O71*(1.045))+ ('Conversion Cost'!$D$3*'Optimized Production Plan'!O71)+ ((4.1/100)*('Conversion Cost'!$B$8)*'Optimized Production Plan'!O71)+ ('Optimized Production Plan'!O71*'Conversion Cost'!$D$4)),IF(VLOOKUP(N70,CSTVAT!$A$2:$D$40,4)="VAT",0.05*((VLOOKUP(O70,'Input Angle Price'!$B$4:$E$22,4)*'Optimized Production Plan'!O71*(1.045))+ ('Conversion Cost'!$D$3*'Optimized Production Plan'!O71)+ ((4.1/100)*('Conversion Cost'!$B$8)*'Optimized Production Plan'!O71)+ ('Optimized Production Plan'!O71*'Conversion Cost'!$D$4)),0)))</f>
        <v>27.840485230935933</v>
      </c>
      <c r="V70" s="95">
        <f t="shared" si="6"/>
        <v>23.043323261727895</v>
      </c>
      <c r="X70" s="101">
        <f>IF('Optimized Production Plan'!M71&gt;0,1,0)+IF('Optimized Production Plan'!N71&gt;0,1,0)+IF('Optimized Production Plan'!O71&gt;0,1,0)</f>
        <v>1</v>
      </c>
      <c r="AH70" s="11"/>
      <c r="AI70" s="5" t="s">
        <v>7</v>
      </c>
      <c r="AJ70" s="6">
        <v>5.016313808602054</v>
      </c>
      <c r="AK70" s="6">
        <v>0</v>
      </c>
      <c r="AL70" s="113">
        <v>0</v>
      </c>
      <c r="AM70" s="11">
        <v>5.016313808602054</v>
      </c>
      <c r="AN70" s="68">
        <f t="shared" si="7"/>
        <v>5.016313808602054</v>
      </c>
    </row>
    <row r="71" spans="1:40">
      <c r="A71" s="9">
        <v>106</v>
      </c>
      <c r="B71" s="5" t="s">
        <v>12</v>
      </c>
      <c r="C71" s="94">
        <f>((VLOOKUP(B71,'Input Angle Price'!$B$4:$E$22,2)*'Optimized Production Plan'!C72)+(VLOOKUP(B71,'Input Angle Price'!$B$4:$E$22,3)*'Optimized Production Plan'!D72)+(VLOOKUP(B71,'Input Angle Price'!$B$4:$E$22,4)*'Optimized Production Plan'!E72))*(104.5/100)</f>
        <v>770.09476011235449</v>
      </c>
      <c r="D71" s="94">
        <f>SUMPRODUCT('Conversion Cost'!$B$3:$D$3,'Optimized Production Plan'!C72:E72)</f>
        <v>120.12239833967418</v>
      </c>
      <c r="E71" s="94">
        <f>(4.1/100)*('Conversion Cost'!$B$8)*SUM('Optimized Production Plan'!C72:E72)</f>
        <v>101.96997130984587</v>
      </c>
      <c r="F71" s="94">
        <f>SUMPRODUCT('Conversion Cost'!$B$4:$D$4,'Optimized Production Plan'!C72:E72)</f>
        <v>8.2068279091898138</v>
      </c>
      <c r="G71" s="94">
        <f>(VLOOKUP(A71,'Outbound Logistic Price'!$A$3:$D$41,2)*'Optimized Production Plan'!C72)+(VLOOKUP(A71,'Outbound Logistic Price'!$A$3:$D$41,3)*'Optimized Production Plan'!D72)+(VLOOKUP(A71,'Outbound Logistic Price'!$A$3:$D$41,4)*'Optimized Production Plan'!E72)</f>
        <v>27.243977895261267</v>
      </c>
      <c r="H71" s="94">
        <f>IF(VLOOKUP(A71,CSTVAT!$A$2:$D$40,2)="NA",0,IF(VLOOKUP(A71,CSTVAT!$A$2:$D$40,2)="CST",0.02*((VLOOKUP(B71,'Input Angle Price'!$B$4:$E$22,2)*'Optimized Production Plan'!C72*(1.045))+ ('Conversion Cost'!$B$3*'Optimized Production Plan'!C72)+ ((4.1/100)*('Conversion Cost'!$B$8)*'Optimized Production Plan'!C72)+ ('Optimized Production Plan'!C72*'Conversion Cost'!$B$4)),IF(VLOOKUP(A71,CSTVAT!$A$2:$D$40,2)="VAT",0.05*((VLOOKUP(B71,'Input Angle Price'!$B$4:$E$22,2)*'Optimized Production Plan'!C72*(1.045))+ ('Conversion Cost'!$B$3*'Optimized Production Plan'!C72)+ ((4.1/100)*('Conversion Cost'!$B$8)*'Optimized Production Plan'!C72)+ ('Optimized Production Plan'!C72*'Conversion Cost'!$B$4)),0)))+ IF(VLOOKUP(A71,CSTVAT!$A$2:$D$40,3)="NA",0,IF(VLOOKUP(A71,CSTVAT!$A$2:$D$40,3)="CST",0.02*((VLOOKUP(B71,'Input Angle Price'!$B$4:$E$22,3)*'Optimized Production Plan'!D72*(1.045))+ ('Conversion Cost'!$C$3*'Optimized Production Plan'!D72)+ ((4.1/100)*('Conversion Cost'!$B$8)*'Optimized Production Plan'!D72)+ ('Optimized Production Plan'!D72*'Conversion Cost'!$C$4)),IF(VLOOKUP(A71,CSTVAT!$A$2:$D$40,3)="VAT",0.05*((VLOOKUP(B71,'Input Angle Price'!$B$4:$E$22,3)*'Optimized Production Plan'!D72*(1.045))+ ('Conversion Cost'!$C$3*'Optimized Production Plan'!D72)+ ((4.1/100)*('Conversion Cost'!$B$8)*'Optimized Production Plan'!D72)+ ('Optimized Production Plan'!D72*'Conversion Cost'!$C$4)),0)))+ IF(VLOOKUP(A71,CSTVAT!$A$2:$D$40,4)="NA",0,IF(VLOOKUP(A71,CSTVAT!$A$2:$D$40,4)="CST",0.02*((VLOOKUP(B71,'Input Angle Price'!$B$4:$E$22,4)*'Optimized Production Plan'!E72*(1.045))+ ('Conversion Cost'!$D$3*'Optimized Production Plan'!E72)+ ((4.1/100)*('Conversion Cost'!$B$8)*'Optimized Production Plan'!E72)+ ('Optimized Production Plan'!E72*'Conversion Cost'!$D$4)),IF(VLOOKUP(A71,CSTVAT!$A$2:$D$40,4)="VAT",0.05*((VLOOKUP(B71,'Input Angle Price'!$B$4:$E$22,4)*'Optimized Production Plan'!E72*(1.045))+ ('Conversion Cost'!$D$3*'Optimized Production Plan'!E72)+ ((4.1/100)*('Conversion Cost'!$B$8)*'Optimized Production Plan'!E72)+ ('Optimized Production Plan'!E72*'Conversion Cost'!$D$4)),0)))</f>
        <v>20.007879153421285</v>
      </c>
      <c r="I71" s="95">
        <f t="shared" si="5"/>
        <v>16.580987657921508</v>
      </c>
      <c r="N71" s="9">
        <v>106</v>
      </c>
      <c r="O71" s="5" t="s">
        <v>12</v>
      </c>
      <c r="P71" s="94">
        <f>((VLOOKUP(O71,'Input Angle Price'!$B$4:$E$22,2)*'Optimized Production Plan'!M72)+(VLOOKUP(O71,'Input Angle Price'!$B$4:$E$22,3)*'Optimized Production Plan'!N72)+(VLOOKUP(O71,'Input Angle Price'!$B$4:$E$22,4)*'Optimized Production Plan'!O72))*(104.5/100)</f>
        <v>770.09476011235449</v>
      </c>
      <c r="Q71" s="94">
        <f>SUMPRODUCT('Conversion Cost'!$B$3:$D$3,'Optimized Production Plan'!M72:O72)</f>
        <v>120.12239833967418</v>
      </c>
      <c r="R71" s="94">
        <f>(4.1/100)*('Conversion Cost'!$B$8)*SUM('Optimized Production Plan'!M72:O72)</f>
        <v>101.96997130984587</v>
      </c>
      <c r="S71" s="94">
        <f>SUMPRODUCT('Conversion Cost'!$B$4:$D$4,'Optimized Production Plan'!M72:O72)</f>
        <v>8.2068279091898138</v>
      </c>
      <c r="T71" s="94">
        <f>(VLOOKUP(N71,'Outbound Logistic Price'!$A$3:$D$41,2)*'Optimized Production Plan'!M72)+(VLOOKUP(N71,'Outbound Logistic Price'!$A$3:$D$41,3)*'Optimized Production Plan'!N72)+(VLOOKUP(N71,'Outbound Logistic Price'!$A$3:$D$41,4)*'Optimized Production Plan'!O72)</f>
        <v>27.243977895261267</v>
      </c>
      <c r="U71" s="94">
        <f>IF(VLOOKUP(N71,CSTVAT!$A$2:$D$40,2)="NA",0,IF(VLOOKUP(N71,CSTVAT!$A$2:$D$40,2)="CST",0.02*((VLOOKUP(O71,'Input Angle Price'!$B$4:$E$22,2)*'Optimized Production Plan'!M72*(1.045))+ ('Conversion Cost'!$B$3*'Optimized Production Plan'!M72)+ ((4.1/100)*('Conversion Cost'!$B$8)*'Optimized Production Plan'!M72)+ ('Optimized Production Plan'!M72*'Conversion Cost'!$B$4)),IF(VLOOKUP(N71,CSTVAT!$A$2:$D$40,2)="VAT",0.05*((VLOOKUP(O71,'Input Angle Price'!$B$4:$E$22,2)*'Optimized Production Plan'!M72*(1.045))+ ('Conversion Cost'!$B$3*'Optimized Production Plan'!M72)+ ((4.1/100)*('Conversion Cost'!$B$8)*'Optimized Production Plan'!M72)+ ('Optimized Production Plan'!M72*'Conversion Cost'!$B$4)),0)))+ IF(VLOOKUP(N71,CSTVAT!$A$2:$D$40,3)="NA",0,IF(VLOOKUP(N71,CSTVAT!$A$2:$D$40,3)="CST",0.02*((VLOOKUP(O71,'Input Angle Price'!$B$4:$E$22,3)*'Optimized Production Plan'!N72*(1.045))+ ('Conversion Cost'!$C$3*'Optimized Production Plan'!N72)+ ((4.1/100)*('Conversion Cost'!$B$8)*'Optimized Production Plan'!N72)+ ('Optimized Production Plan'!N72*'Conversion Cost'!$C$4)),IF(VLOOKUP(N71,CSTVAT!$A$2:$D$40,3)="VAT",0.05*((VLOOKUP(O71,'Input Angle Price'!$B$4:$E$22,3)*'Optimized Production Plan'!N72*(1.045))+ ('Conversion Cost'!$C$3*'Optimized Production Plan'!N72)+ ((4.1/100)*('Conversion Cost'!$B$8)*'Optimized Production Plan'!N72)+ ('Optimized Production Plan'!N72*'Conversion Cost'!$C$4)),0)))+ IF(VLOOKUP(N71,CSTVAT!$A$2:$D$40,4)="NA",0,IF(VLOOKUP(N71,CSTVAT!$A$2:$D$40,4)="CST",0.02*((VLOOKUP(O71,'Input Angle Price'!$B$4:$E$22,4)*'Optimized Production Plan'!O72*(1.045))+ ('Conversion Cost'!$D$3*'Optimized Production Plan'!O72)+ ((4.1/100)*('Conversion Cost'!$B$8)*'Optimized Production Plan'!O72)+ ('Optimized Production Plan'!O72*'Conversion Cost'!$D$4)),IF(VLOOKUP(N71,CSTVAT!$A$2:$D$40,4)="VAT",0.05*((VLOOKUP(O71,'Input Angle Price'!$B$4:$E$22,4)*'Optimized Production Plan'!O72*(1.045))+ ('Conversion Cost'!$D$3*'Optimized Production Plan'!O72)+ ((4.1/100)*('Conversion Cost'!$B$8)*'Optimized Production Plan'!O72)+ ('Optimized Production Plan'!O72*'Conversion Cost'!$D$4)),0)))</f>
        <v>20.007879153421285</v>
      </c>
      <c r="V71" s="95">
        <f t="shared" si="6"/>
        <v>16.580987657921508</v>
      </c>
      <c r="X71" s="101">
        <f>IF('Optimized Production Plan'!M72&gt;0,1,0)+IF('Optimized Production Plan'!N72&gt;0,1,0)+IF('Optimized Production Plan'!O72&gt;0,1,0)</f>
        <v>1</v>
      </c>
      <c r="AH71" s="11"/>
      <c r="AI71" s="5" t="s">
        <v>9</v>
      </c>
      <c r="AJ71" s="6">
        <v>9.399299747808735</v>
      </c>
      <c r="AK71" s="6">
        <v>0</v>
      </c>
      <c r="AL71" s="113">
        <v>0</v>
      </c>
      <c r="AM71" s="11">
        <v>9.399299747808735</v>
      </c>
      <c r="AN71" s="68">
        <f t="shared" si="7"/>
        <v>9.399299747808735</v>
      </c>
    </row>
    <row r="72" spans="1:40">
      <c r="A72" s="9">
        <v>106</v>
      </c>
      <c r="B72" s="5" t="s">
        <v>13</v>
      </c>
      <c r="C72" s="94">
        <f>((VLOOKUP(B72,'Input Angle Price'!$B$4:$E$22,2)*'Optimized Production Plan'!C73)+(VLOOKUP(B72,'Input Angle Price'!$B$4:$E$22,3)*'Optimized Production Plan'!D73)+(VLOOKUP(B72,'Input Angle Price'!$B$4:$E$22,4)*'Optimized Production Plan'!E73))*(104.5/100)</f>
        <v>5749.2828089813966</v>
      </c>
      <c r="D72" s="94">
        <f>SUMPRODUCT('Conversion Cost'!$B$3:$D$3,'Optimized Production Plan'!C73:E73)</f>
        <v>888.3621006249715</v>
      </c>
      <c r="E72" s="94">
        <f>(4.1/100)*('Conversion Cost'!$B$8)*SUM('Optimized Production Plan'!C73:E73)</f>
        <v>754.11629442603146</v>
      </c>
      <c r="F72" s="94">
        <f>SUMPRODUCT('Conversion Cost'!$B$4:$D$4,'Optimized Production Plan'!C73:E73)</f>
        <v>60.693384261772152</v>
      </c>
      <c r="G72" s="94">
        <f>(VLOOKUP(A72,'Outbound Logistic Price'!$A$3:$D$41,2)*'Optimized Production Plan'!C73)+(VLOOKUP(A72,'Outbound Logistic Price'!$A$3:$D$41,3)*'Optimized Production Plan'!D73)+(VLOOKUP(A72,'Outbound Logistic Price'!$A$3:$D$41,4)*'Optimized Production Plan'!E73)</f>
        <v>201.48213627883376</v>
      </c>
      <c r="H72" s="94">
        <f>IF(VLOOKUP(A72,CSTVAT!$A$2:$D$40,2)="NA",0,IF(VLOOKUP(A72,CSTVAT!$A$2:$D$40,2)="CST",0.02*((VLOOKUP(B72,'Input Angle Price'!$B$4:$E$22,2)*'Optimized Production Plan'!C73*(1.045))+ ('Conversion Cost'!$B$3*'Optimized Production Plan'!C73)+ ((4.1/100)*('Conversion Cost'!$B$8)*'Optimized Production Plan'!C73)+ ('Optimized Production Plan'!C73*'Conversion Cost'!$B$4)),IF(VLOOKUP(A72,CSTVAT!$A$2:$D$40,2)="VAT",0.05*((VLOOKUP(B72,'Input Angle Price'!$B$4:$E$22,2)*'Optimized Production Plan'!C73*(1.045))+ ('Conversion Cost'!$B$3*'Optimized Production Plan'!C73)+ ((4.1/100)*('Conversion Cost'!$B$8)*'Optimized Production Plan'!C73)+ ('Optimized Production Plan'!C73*'Conversion Cost'!$B$4)),0)))+ IF(VLOOKUP(A72,CSTVAT!$A$2:$D$40,3)="NA",0,IF(VLOOKUP(A72,CSTVAT!$A$2:$D$40,3)="CST",0.02*((VLOOKUP(B72,'Input Angle Price'!$B$4:$E$22,3)*'Optimized Production Plan'!D73*(1.045))+ ('Conversion Cost'!$C$3*'Optimized Production Plan'!D73)+ ((4.1/100)*('Conversion Cost'!$B$8)*'Optimized Production Plan'!D73)+ ('Optimized Production Plan'!D73*'Conversion Cost'!$C$4)),IF(VLOOKUP(A72,CSTVAT!$A$2:$D$40,3)="VAT",0.05*((VLOOKUP(B72,'Input Angle Price'!$B$4:$E$22,3)*'Optimized Production Plan'!D73*(1.045))+ ('Conversion Cost'!$C$3*'Optimized Production Plan'!D73)+ ((4.1/100)*('Conversion Cost'!$B$8)*'Optimized Production Plan'!D73)+ ('Optimized Production Plan'!D73*'Conversion Cost'!$C$4)),0)))+ IF(VLOOKUP(A72,CSTVAT!$A$2:$D$40,4)="NA",0,IF(VLOOKUP(A72,CSTVAT!$A$2:$D$40,4)="CST",0.02*((VLOOKUP(B72,'Input Angle Price'!$B$4:$E$22,4)*'Optimized Production Plan'!E73*(1.045))+ ('Conversion Cost'!$D$3*'Optimized Production Plan'!E73)+ ((4.1/100)*('Conversion Cost'!$B$8)*'Optimized Production Plan'!E73)+ ('Optimized Production Plan'!E73*'Conversion Cost'!$D$4)),IF(VLOOKUP(A72,CSTVAT!$A$2:$D$40,4)="VAT",0.05*((VLOOKUP(B72,'Input Angle Price'!$B$4:$E$22,4)*'Optimized Production Plan'!E73*(1.045))+ ('Conversion Cost'!$D$3*'Optimized Production Plan'!E73)+ ((4.1/100)*('Conversion Cost'!$B$8)*'Optimized Production Plan'!E73)+ ('Optimized Production Plan'!E73*'Conversion Cost'!$D$4)),0)))</f>
        <v>149.04909176588342</v>
      </c>
      <c r="I72" s="95">
        <f t="shared" si="5"/>
        <v>123.78838583931238</v>
      </c>
      <c r="N72" s="9">
        <v>106</v>
      </c>
      <c r="O72" s="5" t="s">
        <v>13</v>
      </c>
      <c r="P72" s="94">
        <f>((VLOOKUP(O72,'Input Angle Price'!$B$4:$E$22,2)*'Optimized Production Plan'!M73)+(VLOOKUP(O72,'Input Angle Price'!$B$4:$E$22,3)*'Optimized Production Plan'!N73)+(VLOOKUP(O72,'Input Angle Price'!$B$4:$E$22,4)*'Optimized Production Plan'!O73))*(104.5/100)</f>
        <v>5749.2828089813966</v>
      </c>
      <c r="Q72" s="94">
        <f>SUMPRODUCT('Conversion Cost'!$B$3:$D$3,'Optimized Production Plan'!M73:O73)</f>
        <v>888.3621006249715</v>
      </c>
      <c r="R72" s="94">
        <f>(4.1/100)*('Conversion Cost'!$B$8)*SUM('Optimized Production Plan'!M73:O73)</f>
        <v>754.11629442603146</v>
      </c>
      <c r="S72" s="94">
        <f>SUMPRODUCT('Conversion Cost'!$B$4:$D$4,'Optimized Production Plan'!M73:O73)</f>
        <v>60.693384261772152</v>
      </c>
      <c r="T72" s="94">
        <f>(VLOOKUP(N72,'Outbound Logistic Price'!$A$3:$D$41,2)*'Optimized Production Plan'!M73)+(VLOOKUP(N72,'Outbound Logistic Price'!$A$3:$D$41,3)*'Optimized Production Plan'!N73)+(VLOOKUP(N72,'Outbound Logistic Price'!$A$3:$D$41,4)*'Optimized Production Plan'!O73)</f>
        <v>201.48213627883376</v>
      </c>
      <c r="U72" s="94">
        <f>IF(VLOOKUP(N72,CSTVAT!$A$2:$D$40,2)="NA",0,IF(VLOOKUP(N72,CSTVAT!$A$2:$D$40,2)="CST",0.02*((VLOOKUP(O72,'Input Angle Price'!$B$4:$E$22,2)*'Optimized Production Plan'!M73*(1.045))+ ('Conversion Cost'!$B$3*'Optimized Production Plan'!M73)+ ((4.1/100)*('Conversion Cost'!$B$8)*'Optimized Production Plan'!M73)+ ('Optimized Production Plan'!M73*'Conversion Cost'!$B$4)),IF(VLOOKUP(N72,CSTVAT!$A$2:$D$40,2)="VAT",0.05*((VLOOKUP(O72,'Input Angle Price'!$B$4:$E$22,2)*'Optimized Production Plan'!M73*(1.045))+ ('Conversion Cost'!$B$3*'Optimized Production Plan'!M73)+ ((4.1/100)*('Conversion Cost'!$B$8)*'Optimized Production Plan'!M73)+ ('Optimized Production Plan'!M73*'Conversion Cost'!$B$4)),0)))+ IF(VLOOKUP(N72,CSTVAT!$A$2:$D$40,3)="NA",0,IF(VLOOKUP(N72,CSTVAT!$A$2:$D$40,3)="CST",0.02*((VLOOKUP(O72,'Input Angle Price'!$B$4:$E$22,3)*'Optimized Production Plan'!N73*(1.045))+ ('Conversion Cost'!$C$3*'Optimized Production Plan'!N73)+ ((4.1/100)*('Conversion Cost'!$B$8)*'Optimized Production Plan'!N73)+ ('Optimized Production Plan'!N73*'Conversion Cost'!$C$4)),IF(VLOOKUP(N72,CSTVAT!$A$2:$D$40,3)="VAT",0.05*((VLOOKUP(O72,'Input Angle Price'!$B$4:$E$22,3)*'Optimized Production Plan'!N73*(1.045))+ ('Conversion Cost'!$C$3*'Optimized Production Plan'!N73)+ ((4.1/100)*('Conversion Cost'!$B$8)*'Optimized Production Plan'!N73)+ ('Optimized Production Plan'!N73*'Conversion Cost'!$C$4)),0)))+ IF(VLOOKUP(N72,CSTVAT!$A$2:$D$40,4)="NA",0,IF(VLOOKUP(N72,CSTVAT!$A$2:$D$40,4)="CST",0.02*((VLOOKUP(O72,'Input Angle Price'!$B$4:$E$22,4)*'Optimized Production Plan'!O73*(1.045))+ ('Conversion Cost'!$D$3*'Optimized Production Plan'!O73)+ ((4.1/100)*('Conversion Cost'!$B$8)*'Optimized Production Plan'!O73)+ ('Optimized Production Plan'!O73*'Conversion Cost'!$D$4)),IF(VLOOKUP(N72,CSTVAT!$A$2:$D$40,4)="VAT",0.05*((VLOOKUP(O72,'Input Angle Price'!$B$4:$E$22,4)*'Optimized Production Plan'!O73*(1.045))+ ('Conversion Cost'!$D$3*'Optimized Production Plan'!O73)+ ((4.1/100)*('Conversion Cost'!$B$8)*'Optimized Production Plan'!O73)+ ('Optimized Production Plan'!O73*'Conversion Cost'!$D$4)),0)))</f>
        <v>149.04909176588342</v>
      </c>
      <c r="V72" s="95">
        <f t="shared" si="6"/>
        <v>123.78838583931238</v>
      </c>
      <c r="X72" s="101">
        <f>IF('Optimized Production Plan'!M73&gt;0,1,0)+IF('Optimized Production Plan'!N73&gt;0,1,0)+IF('Optimized Production Plan'!O73&gt;0,1,0)</f>
        <v>1</v>
      </c>
      <c r="AH72" s="11"/>
      <c r="AI72" s="5" t="s">
        <v>12</v>
      </c>
      <c r="AJ72" s="6">
        <v>6.7269081222867326</v>
      </c>
      <c r="AK72" s="6">
        <v>0</v>
      </c>
      <c r="AL72" s="113">
        <v>0</v>
      </c>
      <c r="AM72" s="11">
        <v>6.7269081222867326</v>
      </c>
      <c r="AN72" s="68">
        <f t="shared" si="7"/>
        <v>6.7269081222867326</v>
      </c>
    </row>
    <row r="73" spans="1:40">
      <c r="A73" s="9">
        <v>106</v>
      </c>
      <c r="B73" s="5" t="s">
        <v>15</v>
      </c>
      <c r="C73" s="94">
        <f>((VLOOKUP(B73,'Input Angle Price'!$B$4:$E$22,2)*'Optimized Production Plan'!C74)+(VLOOKUP(B73,'Input Angle Price'!$B$4:$E$22,3)*'Optimized Production Plan'!D74)+(VLOOKUP(B73,'Input Angle Price'!$B$4:$E$22,4)*'Optimized Production Plan'!E74))*(104.5/100)</f>
        <v>10219.438896825523</v>
      </c>
      <c r="D73" s="94">
        <f>SUMPRODUCT('Conversion Cost'!$B$3:$D$3,'Optimized Production Plan'!C74:E74)</f>
        <v>1581.2220485661819</v>
      </c>
      <c r="E73" s="94">
        <f>(4.1/100)*('Conversion Cost'!$B$8)*SUM('Optimized Production Plan'!C74:E74)</f>
        <v>1342.2739568590155</v>
      </c>
      <c r="F73" s="94">
        <f>SUMPRODUCT('Conversion Cost'!$B$4:$D$4,'Optimized Production Plan'!C74:E74)</f>
        <v>108.02995459767834</v>
      </c>
      <c r="G73" s="94">
        <f>(VLOOKUP(A73,'Outbound Logistic Price'!$A$3:$D$41,2)*'Optimized Production Plan'!C74)+(VLOOKUP(A73,'Outbound Logistic Price'!$A$3:$D$41,3)*'Optimized Production Plan'!D74)+(VLOOKUP(A73,'Outbound Logistic Price'!$A$3:$D$41,4)*'Optimized Production Plan'!E74)</f>
        <v>358.62402960704691</v>
      </c>
      <c r="H73" s="94">
        <f>IF(VLOOKUP(A73,CSTVAT!$A$2:$D$40,2)="NA",0,IF(VLOOKUP(A73,CSTVAT!$A$2:$D$40,2)="CST",0.02*((VLOOKUP(B73,'Input Angle Price'!$B$4:$E$22,2)*'Optimized Production Plan'!C74*(1.045))+ ('Conversion Cost'!$B$3*'Optimized Production Plan'!C74)+ ((4.1/100)*('Conversion Cost'!$B$8)*'Optimized Production Plan'!C74)+ ('Optimized Production Plan'!C74*'Conversion Cost'!$B$4)),IF(VLOOKUP(A73,CSTVAT!$A$2:$D$40,2)="VAT",0.05*((VLOOKUP(B73,'Input Angle Price'!$B$4:$E$22,2)*'Optimized Production Plan'!C74*(1.045))+ ('Conversion Cost'!$B$3*'Optimized Production Plan'!C74)+ ((4.1/100)*('Conversion Cost'!$B$8)*'Optimized Production Plan'!C74)+ ('Optimized Production Plan'!C74*'Conversion Cost'!$B$4)),0)))+ IF(VLOOKUP(A73,CSTVAT!$A$2:$D$40,3)="NA",0,IF(VLOOKUP(A73,CSTVAT!$A$2:$D$40,3)="CST",0.02*((VLOOKUP(B73,'Input Angle Price'!$B$4:$E$22,3)*'Optimized Production Plan'!D74*(1.045))+ ('Conversion Cost'!$C$3*'Optimized Production Plan'!D74)+ ((4.1/100)*('Conversion Cost'!$B$8)*'Optimized Production Plan'!D74)+ ('Optimized Production Plan'!D74*'Conversion Cost'!$C$4)),IF(VLOOKUP(A73,CSTVAT!$A$2:$D$40,3)="VAT",0.05*((VLOOKUP(B73,'Input Angle Price'!$B$4:$E$22,3)*'Optimized Production Plan'!D74*(1.045))+ ('Conversion Cost'!$C$3*'Optimized Production Plan'!D74)+ ((4.1/100)*('Conversion Cost'!$B$8)*'Optimized Production Plan'!D74)+ ('Optimized Production Plan'!D74*'Conversion Cost'!$C$4)),0)))+ IF(VLOOKUP(A73,CSTVAT!$A$2:$D$40,4)="NA",0,IF(VLOOKUP(A73,CSTVAT!$A$2:$D$40,4)="CST",0.02*((VLOOKUP(B73,'Input Angle Price'!$B$4:$E$22,4)*'Optimized Production Plan'!E74*(1.045))+ ('Conversion Cost'!$D$3*'Optimized Production Plan'!E74)+ ((4.1/100)*('Conversion Cost'!$B$8)*'Optimized Production Plan'!E74)+ ('Optimized Production Plan'!E74*'Conversion Cost'!$D$4)),IF(VLOOKUP(A73,CSTVAT!$A$2:$D$40,4)="VAT",0.05*((VLOOKUP(B73,'Input Angle Price'!$B$4:$E$22,4)*'Optimized Production Plan'!E74*(1.045))+ ('Conversion Cost'!$D$3*'Optimized Production Plan'!E74)+ ((4.1/100)*('Conversion Cost'!$B$8)*'Optimized Production Plan'!E74)+ ('Optimized Production Plan'!E74*'Conversion Cost'!$D$4)),0)))</f>
        <v>265.01929713696796</v>
      </c>
      <c r="I73" s="95">
        <f t="shared" si="5"/>
        <v>220.03576572112368</v>
      </c>
      <c r="N73" s="9">
        <v>106</v>
      </c>
      <c r="O73" s="5" t="s">
        <v>15</v>
      </c>
      <c r="P73" s="94">
        <f>((VLOOKUP(O73,'Input Angle Price'!$B$4:$E$22,2)*'Optimized Production Plan'!M74)+(VLOOKUP(O73,'Input Angle Price'!$B$4:$E$22,3)*'Optimized Production Plan'!N74)+(VLOOKUP(O73,'Input Angle Price'!$B$4:$E$22,4)*'Optimized Production Plan'!O74))*(104.5/100)</f>
        <v>10219.438896825523</v>
      </c>
      <c r="Q73" s="94">
        <f>SUMPRODUCT('Conversion Cost'!$B$3:$D$3,'Optimized Production Plan'!M74:O74)</f>
        <v>1581.2220485661819</v>
      </c>
      <c r="R73" s="94">
        <f>(4.1/100)*('Conversion Cost'!$B$8)*SUM('Optimized Production Plan'!M74:O74)</f>
        <v>1342.2739568590155</v>
      </c>
      <c r="S73" s="94">
        <f>SUMPRODUCT('Conversion Cost'!$B$4:$D$4,'Optimized Production Plan'!M74:O74)</f>
        <v>108.02995459767834</v>
      </c>
      <c r="T73" s="94">
        <f>(VLOOKUP(N73,'Outbound Logistic Price'!$A$3:$D$41,2)*'Optimized Production Plan'!M74)+(VLOOKUP(N73,'Outbound Logistic Price'!$A$3:$D$41,3)*'Optimized Production Plan'!N74)+(VLOOKUP(N73,'Outbound Logistic Price'!$A$3:$D$41,4)*'Optimized Production Plan'!O74)</f>
        <v>358.62402960704691</v>
      </c>
      <c r="U73" s="94">
        <f>IF(VLOOKUP(N73,CSTVAT!$A$2:$D$40,2)="NA",0,IF(VLOOKUP(N73,CSTVAT!$A$2:$D$40,2)="CST",0.02*((VLOOKUP(O73,'Input Angle Price'!$B$4:$E$22,2)*'Optimized Production Plan'!M74*(1.045))+ ('Conversion Cost'!$B$3*'Optimized Production Plan'!M74)+ ((4.1/100)*('Conversion Cost'!$B$8)*'Optimized Production Plan'!M74)+ ('Optimized Production Plan'!M74*'Conversion Cost'!$B$4)),IF(VLOOKUP(N73,CSTVAT!$A$2:$D$40,2)="VAT",0.05*((VLOOKUP(O73,'Input Angle Price'!$B$4:$E$22,2)*'Optimized Production Plan'!M74*(1.045))+ ('Conversion Cost'!$B$3*'Optimized Production Plan'!M74)+ ((4.1/100)*('Conversion Cost'!$B$8)*'Optimized Production Plan'!M74)+ ('Optimized Production Plan'!M74*'Conversion Cost'!$B$4)),0)))+ IF(VLOOKUP(N73,CSTVAT!$A$2:$D$40,3)="NA",0,IF(VLOOKUP(N73,CSTVAT!$A$2:$D$40,3)="CST",0.02*((VLOOKUP(O73,'Input Angle Price'!$B$4:$E$22,3)*'Optimized Production Plan'!N74*(1.045))+ ('Conversion Cost'!$C$3*'Optimized Production Plan'!N74)+ ((4.1/100)*('Conversion Cost'!$B$8)*'Optimized Production Plan'!N74)+ ('Optimized Production Plan'!N74*'Conversion Cost'!$C$4)),IF(VLOOKUP(N73,CSTVAT!$A$2:$D$40,3)="VAT",0.05*((VLOOKUP(O73,'Input Angle Price'!$B$4:$E$22,3)*'Optimized Production Plan'!N74*(1.045))+ ('Conversion Cost'!$C$3*'Optimized Production Plan'!N74)+ ((4.1/100)*('Conversion Cost'!$B$8)*'Optimized Production Plan'!N74)+ ('Optimized Production Plan'!N74*'Conversion Cost'!$C$4)),0)))+ IF(VLOOKUP(N73,CSTVAT!$A$2:$D$40,4)="NA",0,IF(VLOOKUP(N73,CSTVAT!$A$2:$D$40,4)="CST",0.02*((VLOOKUP(O73,'Input Angle Price'!$B$4:$E$22,4)*'Optimized Production Plan'!O74*(1.045))+ ('Conversion Cost'!$D$3*'Optimized Production Plan'!O74)+ ((4.1/100)*('Conversion Cost'!$B$8)*'Optimized Production Plan'!O74)+ ('Optimized Production Plan'!O74*'Conversion Cost'!$D$4)),IF(VLOOKUP(N73,CSTVAT!$A$2:$D$40,4)="VAT",0.05*((VLOOKUP(O73,'Input Angle Price'!$B$4:$E$22,4)*'Optimized Production Plan'!O74*(1.045))+ ('Conversion Cost'!$D$3*'Optimized Production Plan'!O74)+ ((4.1/100)*('Conversion Cost'!$B$8)*'Optimized Production Plan'!O74)+ ('Optimized Production Plan'!O74*'Conversion Cost'!$D$4)),0)))</f>
        <v>265.01929713696796</v>
      </c>
      <c r="V73" s="95">
        <f t="shared" si="6"/>
        <v>220.03576572112368</v>
      </c>
      <c r="X73" s="101">
        <f>IF('Optimized Production Plan'!M74&gt;0,1,0)+IF('Optimized Production Plan'!N74&gt;0,1,0)+IF('Optimized Production Plan'!O74&gt;0,1,0)</f>
        <v>1</v>
      </c>
      <c r="AH73" s="11"/>
      <c r="AI73" s="5" t="s">
        <v>13</v>
      </c>
      <c r="AJ73" s="6">
        <v>49.748675624403404</v>
      </c>
      <c r="AK73" s="6">
        <v>0</v>
      </c>
      <c r="AL73" s="113">
        <v>0</v>
      </c>
      <c r="AM73" s="11">
        <v>49.748675624403404</v>
      </c>
      <c r="AN73" s="68">
        <f t="shared" si="7"/>
        <v>49.748675624403404</v>
      </c>
    </row>
    <row r="74" spans="1:40">
      <c r="A74" s="9">
        <v>106</v>
      </c>
      <c r="B74" s="5" t="s">
        <v>17</v>
      </c>
      <c r="C74" s="94">
        <f>((VLOOKUP(B74,'Input Angle Price'!$B$4:$E$22,2)*'Optimized Production Plan'!C75)+(VLOOKUP(B74,'Input Angle Price'!$B$4:$E$22,3)*'Optimized Production Plan'!D75)+(VLOOKUP(B74,'Input Angle Price'!$B$4:$E$22,4)*'Optimized Production Plan'!E75))*(104.5/100)</f>
        <v>427.21499720245396</v>
      </c>
      <c r="D74" s="94">
        <f>SUMPRODUCT('Conversion Cost'!$B$3:$D$3,'Optimized Production Plan'!C75:E75)</f>
        <v>64.627002699386509</v>
      </c>
      <c r="E74" s="94">
        <f>(4.1/100)*('Conversion Cost'!$B$8)*SUM('Optimized Production Plan'!C75:E75)</f>
        <v>54.860822812269937</v>
      </c>
      <c r="F74" s="94">
        <f>SUMPRODUCT('Conversion Cost'!$B$4:$D$4,'Optimized Production Plan'!C75:E75)</f>
        <v>4.4153521472392638</v>
      </c>
      <c r="G74" s="94">
        <f>(VLOOKUP(A74,'Outbound Logistic Price'!$A$3:$D$41,2)*'Optimized Production Plan'!C75)+(VLOOKUP(A74,'Outbound Logistic Price'!$A$3:$D$41,3)*'Optimized Production Plan'!D75)+(VLOOKUP(A74,'Outbound Logistic Price'!$A$3:$D$41,4)*'Optimized Production Plan'!E75)</f>
        <v>14.657521472392638</v>
      </c>
      <c r="H74" s="94">
        <f>IF(VLOOKUP(A74,CSTVAT!$A$2:$D$40,2)="NA",0,IF(VLOOKUP(A74,CSTVAT!$A$2:$D$40,2)="CST",0.02*((VLOOKUP(B74,'Input Angle Price'!$B$4:$E$22,2)*'Optimized Production Plan'!C75*(1.045))+ ('Conversion Cost'!$B$3*'Optimized Production Plan'!C75)+ ((4.1/100)*('Conversion Cost'!$B$8)*'Optimized Production Plan'!C75)+ ('Optimized Production Plan'!C75*'Conversion Cost'!$B$4)),IF(VLOOKUP(A74,CSTVAT!$A$2:$D$40,2)="VAT",0.05*((VLOOKUP(B74,'Input Angle Price'!$B$4:$E$22,2)*'Optimized Production Plan'!C75*(1.045))+ ('Conversion Cost'!$B$3*'Optimized Production Plan'!C75)+ ((4.1/100)*('Conversion Cost'!$B$8)*'Optimized Production Plan'!C75)+ ('Optimized Production Plan'!C75*'Conversion Cost'!$B$4)),0)))+ IF(VLOOKUP(A74,CSTVAT!$A$2:$D$40,3)="NA",0,IF(VLOOKUP(A74,CSTVAT!$A$2:$D$40,3)="CST",0.02*((VLOOKUP(B74,'Input Angle Price'!$B$4:$E$22,3)*'Optimized Production Plan'!D75*(1.045))+ ('Conversion Cost'!$C$3*'Optimized Production Plan'!D75)+ ((4.1/100)*('Conversion Cost'!$B$8)*'Optimized Production Plan'!D75)+ ('Optimized Production Plan'!D75*'Conversion Cost'!$C$4)),IF(VLOOKUP(A74,CSTVAT!$A$2:$D$40,3)="VAT",0.05*((VLOOKUP(B74,'Input Angle Price'!$B$4:$E$22,3)*'Optimized Production Plan'!D75*(1.045))+ ('Conversion Cost'!$C$3*'Optimized Production Plan'!D75)+ ((4.1/100)*('Conversion Cost'!$B$8)*'Optimized Production Plan'!D75)+ ('Optimized Production Plan'!D75*'Conversion Cost'!$C$4)),0)))+ IF(VLOOKUP(A74,CSTVAT!$A$2:$D$40,4)="NA",0,IF(VLOOKUP(A74,CSTVAT!$A$2:$D$40,4)="CST",0.02*((VLOOKUP(B74,'Input Angle Price'!$B$4:$E$22,4)*'Optimized Production Plan'!E75*(1.045))+ ('Conversion Cost'!$D$3*'Optimized Production Plan'!E75)+ ((4.1/100)*('Conversion Cost'!$B$8)*'Optimized Production Plan'!E75)+ ('Optimized Production Plan'!E75*'Conversion Cost'!$D$4)),IF(VLOOKUP(A74,CSTVAT!$A$2:$D$40,4)="VAT",0.05*((VLOOKUP(B74,'Input Angle Price'!$B$4:$E$22,4)*'Optimized Production Plan'!E75*(1.045))+ ('Conversion Cost'!$D$3*'Optimized Production Plan'!E75)+ ((4.1/100)*('Conversion Cost'!$B$8)*'Optimized Production Plan'!E75)+ ('Optimized Production Plan'!E75*'Conversion Cost'!$D$4)),0)))</f>
        <v>11.022363497226992</v>
      </c>
      <c r="I74" s="95">
        <f t="shared" si="5"/>
        <v>9.1984090306748456</v>
      </c>
      <c r="N74" s="9">
        <v>106</v>
      </c>
      <c r="O74" s="5" t="s">
        <v>17</v>
      </c>
      <c r="P74" s="94">
        <f>((VLOOKUP(O74,'Input Angle Price'!$B$4:$E$22,2)*'Optimized Production Plan'!M75)+(VLOOKUP(O74,'Input Angle Price'!$B$4:$E$22,3)*'Optimized Production Plan'!N75)+(VLOOKUP(O74,'Input Angle Price'!$B$4:$E$22,4)*'Optimized Production Plan'!O75))*(104.5/100)</f>
        <v>427.21499720245396</v>
      </c>
      <c r="Q74" s="94">
        <f>SUMPRODUCT('Conversion Cost'!$B$3:$D$3,'Optimized Production Plan'!M75:O75)</f>
        <v>64.627002699386509</v>
      </c>
      <c r="R74" s="94">
        <f>(4.1/100)*('Conversion Cost'!$B$8)*SUM('Optimized Production Plan'!M75:O75)</f>
        <v>54.860822812269937</v>
      </c>
      <c r="S74" s="94">
        <f>SUMPRODUCT('Conversion Cost'!$B$4:$D$4,'Optimized Production Plan'!M75:O75)</f>
        <v>4.4153521472392638</v>
      </c>
      <c r="T74" s="94">
        <f>(VLOOKUP(N74,'Outbound Logistic Price'!$A$3:$D$41,2)*'Optimized Production Plan'!M75)+(VLOOKUP(N74,'Outbound Logistic Price'!$A$3:$D$41,3)*'Optimized Production Plan'!N75)+(VLOOKUP(N74,'Outbound Logistic Price'!$A$3:$D$41,4)*'Optimized Production Plan'!O75)</f>
        <v>14.657521472392638</v>
      </c>
      <c r="U74" s="94">
        <f>IF(VLOOKUP(N74,CSTVAT!$A$2:$D$40,2)="NA",0,IF(VLOOKUP(N74,CSTVAT!$A$2:$D$40,2)="CST",0.02*((VLOOKUP(O74,'Input Angle Price'!$B$4:$E$22,2)*'Optimized Production Plan'!M75*(1.045))+ ('Conversion Cost'!$B$3*'Optimized Production Plan'!M75)+ ((4.1/100)*('Conversion Cost'!$B$8)*'Optimized Production Plan'!M75)+ ('Optimized Production Plan'!M75*'Conversion Cost'!$B$4)),IF(VLOOKUP(N74,CSTVAT!$A$2:$D$40,2)="VAT",0.05*((VLOOKUP(O74,'Input Angle Price'!$B$4:$E$22,2)*'Optimized Production Plan'!M75*(1.045))+ ('Conversion Cost'!$B$3*'Optimized Production Plan'!M75)+ ((4.1/100)*('Conversion Cost'!$B$8)*'Optimized Production Plan'!M75)+ ('Optimized Production Plan'!M75*'Conversion Cost'!$B$4)),0)))+ IF(VLOOKUP(N74,CSTVAT!$A$2:$D$40,3)="NA",0,IF(VLOOKUP(N74,CSTVAT!$A$2:$D$40,3)="CST",0.02*((VLOOKUP(O74,'Input Angle Price'!$B$4:$E$22,3)*'Optimized Production Plan'!N75*(1.045))+ ('Conversion Cost'!$C$3*'Optimized Production Plan'!N75)+ ((4.1/100)*('Conversion Cost'!$B$8)*'Optimized Production Plan'!N75)+ ('Optimized Production Plan'!N75*'Conversion Cost'!$C$4)),IF(VLOOKUP(N74,CSTVAT!$A$2:$D$40,3)="VAT",0.05*((VLOOKUP(O74,'Input Angle Price'!$B$4:$E$22,3)*'Optimized Production Plan'!N75*(1.045))+ ('Conversion Cost'!$C$3*'Optimized Production Plan'!N75)+ ((4.1/100)*('Conversion Cost'!$B$8)*'Optimized Production Plan'!N75)+ ('Optimized Production Plan'!N75*'Conversion Cost'!$C$4)),0)))+ IF(VLOOKUP(N74,CSTVAT!$A$2:$D$40,4)="NA",0,IF(VLOOKUP(N74,CSTVAT!$A$2:$D$40,4)="CST",0.02*((VLOOKUP(O74,'Input Angle Price'!$B$4:$E$22,4)*'Optimized Production Plan'!O75*(1.045))+ ('Conversion Cost'!$D$3*'Optimized Production Plan'!O75)+ ((4.1/100)*('Conversion Cost'!$B$8)*'Optimized Production Plan'!O75)+ ('Optimized Production Plan'!O75*'Conversion Cost'!$D$4)),IF(VLOOKUP(N74,CSTVAT!$A$2:$D$40,4)="VAT",0.05*((VLOOKUP(O74,'Input Angle Price'!$B$4:$E$22,4)*'Optimized Production Plan'!O75*(1.045))+ ('Conversion Cost'!$D$3*'Optimized Production Plan'!O75)+ ((4.1/100)*('Conversion Cost'!$B$8)*'Optimized Production Plan'!O75)+ ('Optimized Production Plan'!O75*'Conversion Cost'!$D$4)),0)))</f>
        <v>11.022363497226992</v>
      </c>
      <c r="V74" s="95">
        <f t="shared" si="6"/>
        <v>9.1984090306748456</v>
      </c>
      <c r="X74" s="101">
        <f>IF('Optimized Production Plan'!M75&gt;0,1,0)+IF('Optimized Production Plan'!N75&gt;0,1,0)+IF('Optimized Production Plan'!O75&gt;0,1,0)</f>
        <v>1</v>
      </c>
      <c r="AH74" s="11"/>
      <c r="AI74" s="5" t="s">
        <v>15</v>
      </c>
      <c r="AJ74" s="6">
        <v>88.549143112851098</v>
      </c>
      <c r="AK74" s="6">
        <v>0</v>
      </c>
      <c r="AL74" s="113">
        <v>0</v>
      </c>
      <c r="AM74" s="11">
        <v>88.549143112851098</v>
      </c>
      <c r="AN74" s="68">
        <f t="shared" si="7"/>
        <v>88.549143112851098</v>
      </c>
    </row>
    <row r="75" spans="1:40">
      <c r="A75" s="9">
        <v>106</v>
      </c>
      <c r="B75" s="5" t="s">
        <v>16</v>
      </c>
      <c r="C75" s="94">
        <f>((VLOOKUP(B75,'Input Angle Price'!$B$4:$E$22,2)*'Optimized Production Plan'!C76)+(VLOOKUP(B75,'Input Angle Price'!$B$4:$E$22,3)*'Optimized Production Plan'!D76)+(VLOOKUP(B75,'Input Angle Price'!$B$4:$E$22,4)*'Optimized Production Plan'!E76))*(104.5/100)</f>
        <v>164.12852061201215</v>
      </c>
      <c r="D75" s="94">
        <f>SUMPRODUCT('Conversion Cost'!$B$3:$D$3,'Optimized Production Plan'!C76:E76)</f>
        <v>26.682850753015654</v>
      </c>
      <c r="E75" s="94">
        <f>(4.1/100)*('Conversion Cost'!$B$8)*SUM('Optimized Production Plan'!C76:E76)</f>
        <v>22.650642705751405</v>
      </c>
      <c r="F75" s="94">
        <f>SUMPRODUCT('Conversion Cost'!$B$4:$D$4,'Optimized Production Plan'!C76:E76)</f>
        <v>1.822986947341608</v>
      </c>
      <c r="G75" s="94">
        <f>(VLOOKUP(A75,'Outbound Logistic Price'!$A$3:$D$41,2)*'Optimized Production Plan'!C76)+(VLOOKUP(A75,'Outbound Logistic Price'!$A$3:$D$41,3)*'Optimized Production Plan'!D76)+(VLOOKUP(A75,'Outbound Logistic Price'!$A$3:$D$41,4)*'Optimized Production Plan'!E76)</f>
        <v>6.0517189645356666</v>
      </c>
      <c r="H75" s="94">
        <f>IF(VLOOKUP(A75,CSTVAT!$A$2:$D$40,2)="NA",0,IF(VLOOKUP(A75,CSTVAT!$A$2:$D$40,2)="CST",0.02*((VLOOKUP(B75,'Input Angle Price'!$B$4:$E$22,2)*'Optimized Production Plan'!C76*(1.045))+ ('Conversion Cost'!$B$3*'Optimized Production Plan'!C76)+ ((4.1/100)*('Conversion Cost'!$B$8)*'Optimized Production Plan'!C76)+ ('Optimized Production Plan'!C76*'Conversion Cost'!$B$4)),IF(VLOOKUP(A75,CSTVAT!$A$2:$D$40,2)="VAT",0.05*((VLOOKUP(B75,'Input Angle Price'!$B$4:$E$22,2)*'Optimized Production Plan'!C76*(1.045))+ ('Conversion Cost'!$B$3*'Optimized Production Plan'!C76)+ ((4.1/100)*('Conversion Cost'!$B$8)*'Optimized Production Plan'!C76)+ ('Optimized Production Plan'!C76*'Conversion Cost'!$B$4)),0)))+ IF(VLOOKUP(A75,CSTVAT!$A$2:$D$40,3)="NA",0,IF(VLOOKUP(A75,CSTVAT!$A$2:$D$40,3)="CST",0.02*((VLOOKUP(B75,'Input Angle Price'!$B$4:$E$22,3)*'Optimized Production Plan'!D76*(1.045))+ ('Conversion Cost'!$C$3*'Optimized Production Plan'!D76)+ ((4.1/100)*('Conversion Cost'!$B$8)*'Optimized Production Plan'!D76)+ ('Optimized Production Plan'!D76*'Conversion Cost'!$C$4)),IF(VLOOKUP(A75,CSTVAT!$A$2:$D$40,3)="VAT",0.05*((VLOOKUP(B75,'Input Angle Price'!$B$4:$E$22,3)*'Optimized Production Plan'!D76*(1.045))+ ('Conversion Cost'!$C$3*'Optimized Production Plan'!D76)+ ((4.1/100)*('Conversion Cost'!$B$8)*'Optimized Production Plan'!D76)+ ('Optimized Production Plan'!D76*'Conversion Cost'!$C$4)),0)))+ IF(VLOOKUP(A75,CSTVAT!$A$2:$D$40,4)="NA",0,IF(VLOOKUP(A75,CSTVAT!$A$2:$D$40,4)="CST",0.02*((VLOOKUP(B75,'Input Angle Price'!$B$4:$E$22,4)*'Optimized Production Plan'!E76*(1.045))+ ('Conversion Cost'!$D$3*'Optimized Production Plan'!E76)+ ((4.1/100)*('Conversion Cost'!$B$8)*'Optimized Production Plan'!E76)+ ('Optimized Production Plan'!E76*'Conversion Cost'!$D$4)),IF(VLOOKUP(A75,CSTVAT!$A$2:$D$40,4)="VAT",0.05*((VLOOKUP(B75,'Input Angle Price'!$B$4:$E$22,4)*'Optimized Production Plan'!E76*(1.045))+ ('Conversion Cost'!$D$3*'Optimized Production Plan'!E76)+ ((4.1/100)*('Conversion Cost'!$B$8)*'Optimized Production Plan'!E76)+ ('Optimized Production Plan'!E76*'Conversion Cost'!$D$4)),0)))</f>
        <v>4.3057000203624165</v>
      </c>
      <c r="I75" s="95">
        <f t="shared" si="5"/>
        <v>3.5338676686796879</v>
      </c>
      <c r="N75" s="9">
        <v>106</v>
      </c>
      <c r="O75" s="5" t="s">
        <v>16</v>
      </c>
      <c r="P75" s="94">
        <f>((VLOOKUP(O75,'Input Angle Price'!$B$4:$E$22,2)*'Optimized Production Plan'!M76)+(VLOOKUP(O75,'Input Angle Price'!$B$4:$E$22,3)*'Optimized Production Plan'!N76)+(VLOOKUP(O75,'Input Angle Price'!$B$4:$E$22,4)*'Optimized Production Plan'!O76))*(104.5/100)</f>
        <v>164.12852061201215</v>
      </c>
      <c r="Q75" s="94">
        <f>SUMPRODUCT('Conversion Cost'!$B$3:$D$3,'Optimized Production Plan'!M76:O76)</f>
        <v>26.682850753015654</v>
      </c>
      <c r="R75" s="94">
        <f>(4.1/100)*('Conversion Cost'!$B$8)*SUM('Optimized Production Plan'!M76:O76)</f>
        <v>22.650642705751405</v>
      </c>
      <c r="S75" s="94">
        <f>SUMPRODUCT('Conversion Cost'!$B$4:$D$4,'Optimized Production Plan'!M76:O76)</f>
        <v>1.822986947341608</v>
      </c>
      <c r="T75" s="94">
        <f>(VLOOKUP(N75,'Outbound Logistic Price'!$A$3:$D$41,2)*'Optimized Production Plan'!M76)+(VLOOKUP(N75,'Outbound Logistic Price'!$A$3:$D$41,3)*'Optimized Production Plan'!N76)+(VLOOKUP(N75,'Outbound Logistic Price'!$A$3:$D$41,4)*'Optimized Production Plan'!O76)</f>
        <v>6.0517189645356666</v>
      </c>
      <c r="U75" s="94">
        <f>IF(VLOOKUP(N75,CSTVAT!$A$2:$D$40,2)="NA",0,IF(VLOOKUP(N75,CSTVAT!$A$2:$D$40,2)="CST",0.02*((VLOOKUP(O75,'Input Angle Price'!$B$4:$E$22,2)*'Optimized Production Plan'!M76*(1.045))+ ('Conversion Cost'!$B$3*'Optimized Production Plan'!M76)+ ((4.1/100)*('Conversion Cost'!$B$8)*'Optimized Production Plan'!M76)+ ('Optimized Production Plan'!M76*'Conversion Cost'!$B$4)),IF(VLOOKUP(N75,CSTVAT!$A$2:$D$40,2)="VAT",0.05*((VLOOKUP(O75,'Input Angle Price'!$B$4:$E$22,2)*'Optimized Production Plan'!M76*(1.045))+ ('Conversion Cost'!$B$3*'Optimized Production Plan'!M76)+ ((4.1/100)*('Conversion Cost'!$B$8)*'Optimized Production Plan'!M76)+ ('Optimized Production Plan'!M76*'Conversion Cost'!$B$4)),0)))+ IF(VLOOKUP(N75,CSTVAT!$A$2:$D$40,3)="NA",0,IF(VLOOKUP(N75,CSTVAT!$A$2:$D$40,3)="CST",0.02*((VLOOKUP(O75,'Input Angle Price'!$B$4:$E$22,3)*'Optimized Production Plan'!N76*(1.045))+ ('Conversion Cost'!$C$3*'Optimized Production Plan'!N76)+ ((4.1/100)*('Conversion Cost'!$B$8)*'Optimized Production Plan'!N76)+ ('Optimized Production Plan'!N76*'Conversion Cost'!$C$4)),IF(VLOOKUP(N75,CSTVAT!$A$2:$D$40,3)="VAT",0.05*((VLOOKUP(O75,'Input Angle Price'!$B$4:$E$22,3)*'Optimized Production Plan'!N76*(1.045))+ ('Conversion Cost'!$C$3*'Optimized Production Plan'!N76)+ ((4.1/100)*('Conversion Cost'!$B$8)*'Optimized Production Plan'!N76)+ ('Optimized Production Plan'!N76*'Conversion Cost'!$C$4)),0)))+ IF(VLOOKUP(N75,CSTVAT!$A$2:$D$40,4)="NA",0,IF(VLOOKUP(N75,CSTVAT!$A$2:$D$40,4)="CST",0.02*((VLOOKUP(O75,'Input Angle Price'!$B$4:$E$22,4)*'Optimized Production Plan'!O76*(1.045))+ ('Conversion Cost'!$D$3*'Optimized Production Plan'!O76)+ ((4.1/100)*('Conversion Cost'!$B$8)*'Optimized Production Plan'!O76)+ ('Optimized Production Plan'!O76*'Conversion Cost'!$D$4)),IF(VLOOKUP(N75,CSTVAT!$A$2:$D$40,4)="VAT",0.05*((VLOOKUP(O75,'Input Angle Price'!$B$4:$E$22,4)*'Optimized Production Plan'!O76*(1.045))+ ('Conversion Cost'!$D$3*'Optimized Production Plan'!O76)+ ((4.1/100)*('Conversion Cost'!$B$8)*'Optimized Production Plan'!O76)+ ('Optimized Production Plan'!O76*'Conversion Cost'!$D$4)),0)))</f>
        <v>4.3057000203624165</v>
      </c>
      <c r="V75" s="95">
        <f t="shared" si="6"/>
        <v>3.5338676686796879</v>
      </c>
      <c r="X75" s="101">
        <f>IF('Optimized Production Plan'!M76&gt;0,1,0)+IF('Optimized Production Plan'!N76&gt;0,1,0)+IF('Optimized Production Plan'!O76&gt;0,1,0)</f>
        <v>1</v>
      </c>
      <c r="AH75" s="11"/>
      <c r="AI75" s="5" t="s">
        <v>17</v>
      </c>
      <c r="AJ75" s="6">
        <v>3.6191411042944788</v>
      </c>
      <c r="AK75" s="6">
        <v>0</v>
      </c>
      <c r="AL75" s="113">
        <v>0</v>
      </c>
      <c r="AM75" s="11">
        <v>3.6191411042944788</v>
      </c>
      <c r="AN75" s="68">
        <f t="shared" si="7"/>
        <v>3.6191411042944788</v>
      </c>
    </row>
    <row r="76" spans="1:40">
      <c r="A76" s="9">
        <v>106</v>
      </c>
      <c r="B76" s="5" t="s">
        <v>2</v>
      </c>
      <c r="C76" s="94">
        <f>((VLOOKUP(B76,'Input Angle Price'!$B$4:$E$22,2)*'Optimized Production Plan'!C77)+(VLOOKUP(B76,'Input Angle Price'!$B$4:$E$22,3)*'Optimized Production Plan'!D77)+(VLOOKUP(B76,'Input Angle Price'!$B$4:$E$22,4)*'Optimized Production Plan'!E77))*(104.5/100)</f>
        <v>682.63808581706155</v>
      </c>
      <c r="D76" s="94">
        <f>SUMPRODUCT('Conversion Cost'!$B$3:$D$3,'Optimized Production Plan'!C77:E77)</f>
        <v>116.64945740129443</v>
      </c>
      <c r="E76" s="94">
        <f>(4.1/100)*('Conversion Cost'!$B$8)*SUM('Optimized Production Plan'!C77:E77)</f>
        <v>99.021847623154486</v>
      </c>
      <c r="F76" s="94">
        <f>SUMPRODUCT('Conversion Cost'!$B$4:$D$4,'Optimized Production Plan'!C77:E77)</f>
        <v>7.9695546860939244</v>
      </c>
      <c r="G76" s="94">
        <f>(VLOOKUP(A76,'Outbound Logistic Price'!$A$3:$D$41,2)*'Optimized Production Plan'!C77)+(VLOOKUP(A76,'Outbound Logistic Price'!$A$3:$D$41,3)*'Optimized Production Plan'!D77)+(VLOOKUP(A76,'Outbound Logistic Price'!$A$3:$D$41,4)*'Optimized Production Plan'!E77)</f>
        <v>26.45630858908229</v>
      </c>
      <c r="H76" s="94">
        <f>IF(VLOOKUP(A76,CSTVAT!$A$2:$D$40,2)="NA",0,IF(VLOOKUP(A76,CSTVAT!$A$2:$D$40,2)="CST",0.02*((VLOOKUP(B76,'Input Angle Price'!$B$4:$E$22,2)*'Optimized Production Plan'!C77*(1.045))+ ('Conversion Cost'!$B$3*'Optimized Production Plan'!C77)+ ((4.1/100)*('Conversion Cost'!$B$8)*'Optimized Production Plan'!C77)+ ('Optimized Production Plan'!C77*'Conversion Cost'!$B$4)),IF(VLOOKUP(A76,CSTVAT!$A$2:$D$40,2)="VAT",0.05*((VLOOKUP(B76,'Input Angle Price'!$B$4:$E$22,2)*'Optimized Production Plan'!C77*(1.045))+ ('Conversion Cost'!$B$3*'Optimized Production Plan'!C77)+ ((4.1/100)*('Conversion Cost'!$B$8)*'Optimized Production Plan'!C77)+ ('Optimized Production Plan'!C77*'Conversion Cost'!$B$4)),0)))+ IF(VLOOKUP(A76,CSTVAT!$A$2:$D$40,3)="NA",0,IF(VLOOKUP(A76,CSTVAT!$A$2:$D$40,3)="CST",0.02*((VLOOKUP(B76,'Input Angle Price'!$B$4:$E$22,3)*'Optimized Production Plan'!D77*(1.045))+ ('Conversion Cost'!$C$3*'Optimized Production Plan'!D77)+ ((4.1/100)*('Conversion Cost'!$B$8)*'Optimized Production Plan'!D77)+ ('Optimized Production Plan'!D77*'Conversion Cost'!$C$4)),IF(VLOOKUP(A76,CSTVAT!$A$2:$D$40,3)="VAT",0.05*((VLOOKUP(B76,'Input Angle Price'!$B$4:$E$22,3)*'Optimized Production Plan'!D77*(1.045))+ ('Conversion Cost'!$C$3*'Optimized Production Plan'!D77)+ ((4.1/100)*('Conversion Cost'!$B$8)*'Optimized Production Plan'!D77)+ ('Optimized Production Plan'!D77*'Conversion Cost'!$C$4)),0)))+ IF(VLOOKUP(A76,CSTVAT!$A$2:$D$40,4)="NA",0,IF(VLOOKUP(A76,CSTVAT!$A$2:$D$40,4)="CST",0.02*((VLOOKUP(B76,'Input Angle Price'!$B$4:$E$22,4)*'Optimized Production Plan'!E77*(1.045))+ ('Conversion Cost'!$D$3*'Optimized Production Plan'!E77)+ ((4.1/100)*('Conversion Cost'!$B$8)*'Optimized Production Plan'!E77)+ ('Optimized Production Plan'!E77*'Conversion Cost'!$D$4)),IF(VLOOKUP(A76,CSTVAT!$A$2:$D$40,4)="VAT",0.05*((VLOOKUP(B76,'Input Angle Price'!$B$4:$E$22,4)*'Optimized Production Plan'!E77*(1.045))+ ('Conversion Cost'!$D$3*'Optimized Production Plan'!E77)+ ((4.1/100)*('Conversion Cost'!$B$8)*'Optimized Production Plan'!E77)+ ('Optimized Production Plan'!E77*'Conversion Cost'!$D$4)),0)))</f>
        <v>18.12557891055209</v>
      </c>
      <c r="I76" s="95">
        <f t="shared" si="5"/>
        <v>14.697949216156827</v>
      </c>
      <c r="N76" s="9">
        <v>106</v>
      </c>
      <c r="O76" s="5" t="s">
        <v>2</v>
      </c>
      <c r="P76" s="94">
        <f>((VLOOKUP(O76,'Input Angle Price'!$B$4:$E$22,2)*'Optimized Production Plan'!M77)+(VLOOKUP(O76,'Input Angle Price'!$B$4:$E$22,3)*'Optimized Production Plan'!N77)+(VLOOKUP(O76,'Input Angle Price'!$B$4:$E$22,4)*'Optimized Production Plan'!O77))*(104.5/100)</f>
        <v>682.63808581706155</v>
      </c>
      <c r="Q76" s="94">
        <f>SUMPRODUCT('Conversion Cost'!$B$3:$D$3,'Optimized Production Plan'!M77:O77)</f>
        <v>116.64945740129443</v>
      </c>
      <c r="R76" s="94">
        <f>(4.1/100)*('Conversion Cost'!$B$8)*SUM('Optimized Production Plan'!M77:O77)</f>
        <v>99.021847623154486</v>
      </c>
      <c r="S76" s="94">
        <f>SUMPRODUCT('Conversion Cost'!$B$4:$D$4,'Optimized Production Plan'!M77:O77)</f>
        <v>7.9695546860939244</v>
      </c>
      <c r="T76" s="94">
        <f>(VLOOKUP(N76,'Outbound Logistic Price'!$A$3:$D$41,2)*'Optimized Production Plan'!M77)+(VLOOKUP(N76,'Outbound Logistic Price'!$A$3:$D$41,3)*'Optimized Production Plan'!N77)+(VLOOKUP(N76,'Outbound Logistic Price'!$A$3:$D$41,4)*'Optimized Production Plan'!O77)</f>
        <v>26.45630858908229</v>
      </c>
      <c r="U76" s="94">
        <f>IF(VLOOKUP(N76,CSTVAT!$A$2:$D$40,2)="NA",0,IF(VLOOKUP(N76,CSTVAT!$A$2:$D$40,2)="CST",0.02*((VLOOKUP(O76,'Input Angle Price'!$B$4:$E$22,2)*'Optimized Production Plan'!M77*(1.045))+ ('Conversion Cost'!$B$3*'Optimized Production Plan'!M77)+ ((4.1/100)*('Conversion Cost'!$B$8)*'Optimized Production Plan'!M77)+ ('Optimized Production Plan'!M77*'Conversion Cost'!$B$4)),IF(VLOOKUP(N76,CSTVAT!$A$2:$D$40,2)="VAT",0.05*((VLOOKUP(O76,'Input Angle Price'!$B$4:$E$22,2)*'Optimized Production Plan'!M77*(1.045))+ ('Conversion Cost'!$B$3*'Optimized Production Plan'!M77)+ ((4.1/100)*('Conversion Cost'!$B$8)*'Optimized Production Plan'!M77)+ ('Optimized Production Plan'!M77*'Conversion Cost'!$B$4)),0)))+ IF(VLOOKUP(N76,CSTVAT!$A$2:$D$40,3)="NA",0,IF(VLOOKUP(N76,CSTVAT!$A$2:$D$40,3)="CST",0.02*((VLOOKUP(O76,'Input Angle Price'!$B$4:$E$22,3)*'Optimized Production Plan'!N77*(1.045))+ ('Conversion Cost'!$C$3*'Optimized Production Plan'!N77)+ ((4.1/100)*('Conversion Cost'!$B$8)*'Optimized Production Plan'!N77)+ ('Optimized Production Plan'!N77*'Conversion Cost'!$C$4)),IF(VLOOKUP(N76,CSTVAT!$A$2:$D$40,3)="VAT",0.05*((VLOOKUP(O76,'Input Angle Price'!$B$4:$E$22,3)*'Optimized Production Plan'!N77*(1.045))+ ('Conversion Cost'!$C$3*'Optimized Production Plan'!N77)+ ((4.1/100)*('Conversion Cost'!$B$8)*'Optimized Production Plan'!N77)+ ('Optimized Production Plan'!N77*'Conversion Cost'!$C$4)),0)))+ IF(VLOOKUP(N76,CSTVAT!$A$2:$D$40,4)="NA",0,IF(VLOOKUP(N76,CSTVAT!$A$2:$D$40,4)="CST",0.02*((VLOOKUP(O76,'Input Angle Price'!$B$4:$E$22,4)*'Optimized Production Plan'!O77*(1.045))+ ('Conversion Cost'!$D$3*'Optimized Production Plan'!O77)+ ((4.1/100)*('Conversion Cost'!$B$8)*'Optimized Production Plan'!O77)+ ('Optimized Production Plan'!O77*'Conversion Cost'!$D$4)),IF(VLOOKUP(N76,CSTVAT!$A$2:$D$40,4)="VAT",0.05*((VLOOKUP(O76,'Input Angle Price'!$B$4:$E$22,4)*'Optimized Production Plan'!O77*(1.045))+ ('Conversion Cost'!$D$3*'Optimized Production Plan'!O77)+ ((4.1/100)*('Conversion Cost'!$B$8)*'Optimized Production Plan'!O77)+ ('Optimized Production Plan'!O77*'Conversion Cost'!$D$4)),0)))</f>
        <v>18.12557891055209</v>
      </c>
      <c r="V76" s="95">
        <f t="shared" si="6"/>
        <v>14.697949216156827</v>
      </c>
      <c r="X76" s="101">
        <f>IF('Optimized Production Plan'!M77&gt;0,1,0)+IF('Optimized Production Plan'!N77&gt;0,1,0)+IF('Optimized Production Plan'!O77&gt;0,1,0)</f>
        <v>1</v>
      </c>
      <c r="AH76" s="11"/>
      <c r="AI76" s="5" t="s">
        <v>16</v>
      </c>
      <c r="AJ76" s="6">
        <v>1.494251596181646</v>
      </c>
      <c r="AK76" s="6">
        <v>0</v>
      </c>
      <c r="AL76" s="113">
        <v>0</v>
      </c>
      <c r="AM76" s="11">
        <v>1.494251596181646</v>
      </c>
      <c r="AN76" s="68">
        <f t="shared" si="7"/>
        <v>1.494251596181646</v>
      </c>
    </row>
    <row r="77" spans="1:40">
      <c r="A77" s="9">
        <v>106</v>
      </c>
      <c r="B77" s="5" t="s">
        <v>4</v>
      </c>
      <c r="C77" s="94">
        <f>((VLOOKUP(B77,'Input Angle Price'!$B$4:$E$22,2)*'Optimized Production Plan'!C78)+(VLOOKUP(B77,'Input Angle Price'!$B$4:$E$22,3)*'Optimized Production Plan'!D78)+(VLOOKUP(B77,'Input Angle Price'!$B$4:$E$22,4)*'Optimized Production Plan'!E78))*(104.5/100)</f>
        <v>1030.4516840027713</v>
      </c>
      <c r="D77" s="94">
        <f>SUMPRODUCT('Conversion Cost'!$B$3:$D$3,'Optimized Production Plan'!C78:E78)</f>
        <v>175.08598806170846</v>
      </c>
      <c r="E77" s="94">
        <f>(4.1/100)*('Conversion Cost'!$B$8)*SUM('Optimized Production Plan'!C78:E78)</f>
        <v>148.627678319604</v>
      </c>
      <c r="F77" s="94">
        <f>SUMPRODUCT('Conversion Cost'!$B$4:$D$4,'Optimized Production Plan'!C78:E78)</f>
        <v>11.961970400139123</v>
      </c>
      <c r="G77" s="94">
        <f>(VLOOKUP(A77,'Outbound Logistic Price'!$A$3:$D$41,2)*'Optimized Production Plan'!C78)+(VLOOKUP(A77,'Outbound Logistic Price'!$A$3:$D$41,3)*'Optimized Production Plan'!D78)+(VLOOKUP(A77,'Outbound Logistic Price'!$A$3:$D$41,4)*'Optimized Production Plan'!E78)</f>
        <v>39.709819770953644</v>
      </c>
      <c r="H77" s="94">
        <f>IF(VLOOKUP(A77,CSTVAT!$A$2:$D$40,2)="NA",0,IF(VLOOKUP(A77,CSTVAT!$A$2:$D$40,2)="CST",0.02*((VLOOKUP(B77,'Input Angle Price'!$B$4:$E$22,2)*'Optimized Production Plan'!C78*(1.045))+ ('Conversion Cost'!$B$3*'Optimized Production Plan'!C78)+ ((4.1/100)*('Conversion Cost'!$B$8)*'Optimized Production Plan'!C78)+ ('Optimized Production Plan'!C78*'Conversion Cost'!$B$4)),IF(VLOOKUP(A77,CSTVAT!$A$2:$D$40,2)="VAT",0.05*((VLOOKUP(B77,'Input Angle Price'!$B$4:$E$22,2)*'Optimized Production Plan'!C78*(1.045))+ ('Conversion Cost'!$B$3*'Optimized Production Plan'!C78)+ ((4.1/100)*('Conversion Cost'!$B$8)*'Optimized Production Plan'!C78)+ ('Optimized Production Plan'!C78*'Conversion Cost'!$B$4)),0)))+ IF(VLOOKUP(A77,CSTVAT!$A$2:$D$40,3)="NA",0,IF(VLOOKUP(A77,CSTVAT!$A$2:$D$40,3)="CST",0.02*((VLOOKUP(B77,'Input Angle Price'!$B$4:$E$22,3)*'Optimized Production Plan'!D78*(1.045))+ ('Conversion Cost'!$C$3*'Optimized Production Plan'!D78)+ ((4.1/100)*('Conversion Cost'!$B$8)*'Optimized Production Plan'!D78)+ ('Optimized Production Plan'!D78*'Conversion Cost'!$C$4)),IF(VLOOKUP(A77,CSTVAT!$A$2:$D$40,3)="VAT",0.05*((VLOOKUP(B77,'Input Angle Price'!$B$4:$E$22,3)*'Optimized Production Plan'!D78*(1.045))+ ('Conversion Cost'!$C$3*'Optimized Production Plan'!D78)+ ((4.1/100)*('Conversion Cost'!$B$8)*'Optimized Production Plan'!D78)+ ('Optimized Production Plan'!D78*'Conversion Cost'!$C$4)),0)))+ IF(VLOOKUP(A77,CSTVAT!$A$2:$D$40,4)="NA",0,IF(VLOOKUP(A77,CSTVAT!$A$2:$D$40,4)="CST",0.02*((VLOOKUP(B77,'Input Angle Price'!$B$4:$E$22,4)*'Optimized Production Plan'!E78*(1.045))+ ('Conversion Cost'!$D$3*'Optimized Production Plan'!E78)+ ((4.1/100)*('Conversion Cost'!$B$8)*'Optimized Production Plan'!E78)+ ('Optimized Production Plan'!E78*'Conversion Cost'!$D$4)),IF(VLOOKUP(A77,CSTVAT!$A$2:$D$40,4)="VAT",0.05*((VLOOKUP(B77,'Input Angle Price'!$B$4:$E$22,4)*'Optimized Production Plan'!E78*(1.045))+ ('Conversion Cost'!$D$3*'Optimized Production Plan'!E78)+ ((4.1/100)*('Conversion Cost'!$B$8)*'Optimized Production Plan'!E78)+ ('Optimized Production Plan'!E78*'Conversion Cost'!$D$4)),0)))</f>
        <v>27.32254641568446</v>
      </c>
      <c r="I77" s="95">
        <f t="shared" si="5"/>
        <v>22.186758746471153</v>
      </c>
      <c r="N77" s="9">
        <v>106</v>
      </c>
      <c r="O77" s="5" t="s">
        <v>4</v>
      </c>
      <c r="P77" s="94">
        <f>((VLOOKUP(O77,'Input Angle Price'!$B$4:$E$22,2)*'Optimized Production Plan'!M78)+(VLOOKUP(O77,'Input Angle Price'!$B$4:$E$22,3)*'Optimized Production Plan'!N78)+(VLOOKUP(O77,'Input Angle Price'!$B$4:$E$22,4)*'Optimized Production Plan'!O78))*(104.5/100)</f>
        <v>1022.5621762302535</v>
      </c>
      <c r="Q77" s="94">
        <f>SUMPRODUCT('Conversion Cost'!$B$3:$D$3,'Optimized Production Plan'!M78:O78)</f>
        <v>212.44263332771672</v>
      </c>
      <c r="R77" s="94">
        <f>(4.1/100)*('Conversion Cost'!$B$8)*SUM('Optimized Production Plan'!M78:O78)</f>
        <v>148.627678319604</v>
      </c>
      <c r="S77" s="94">
        <f>SUMPRODUCT('Conversion Cost'!$B$4:$D$4,'Optimized Production Plan'!M78:O78)</f>
        <v>17.942955600208684</v>
      </c>
      <c r="T77" s="94">
        <f>(VLOOKUP(N77,'Outbound Logistic Price'!$A$3:$D$41,2)*'Optimized Production Plan'!M78)+(VLOOKUP(N77,'Outbound Logistic Price'!$A$3:$D$41,3)*'Optimized Production Plan'!N78)+(VLOOKUP(N77,'Outbound Logistic Price'!$A$3:$D$41,4)*'Optimized Production Plan'!O78)</f>
        <v>18.629298164151091</v>
      </c>
      <c r="U77" s="94">
        <f>IF(VLOOKUP(N77,CSTVAT!$A$2:$D$40,2)="NA",0,IF(VLOOKUP(N77,CSTVAT!$A$2:$D$40,2)="CST",0.02*((VLOOKUP(O77,'Input Angle Price'!$B$4:$E$22,2)*'Optimized Production Plan'!M78*(1.045))+ ('Conversion Cost'!$B$3*'Optimized Production Plan'!M78)+ ((4.1/100)*('Conversion Cost'!$B$8)*'Optimized Production Plan'!M78)+ ('Optimized Production Plan'!M78*'Conversion Cost'!$B$4)),IF(VLOOKUP(N77,CSTVAT!$A$2:$D$40,2)="VAT",0.05*((VLOOKUP(O77,'Input Angle Price'!$B$4:$E$22,2)*'Optimized Production Plan'!M78*(1.045))+ ('Conversion Cost'!$B$3*'Optimized Production Plan'!M78)+ ((4.1/100)*('Conversion Cost'!$B$8)*'Optimized Production Plan'!M78)+ ('Optimized Production Plan'!M78*'Conversion Cost'!$B$4)),0)))+ IF(VLOOKUP(N77,CSTVAT!$A$2:$D$40,3)="NA",0,IF(VLOOKUP(N77,CSTVAT!$A$2:$D$40,3)="CST",0.02*((VLOOKUP(O77,'Input Angle Price'!$B$4:$E$22,3)*'Optimized Production Plan'!N78*(1.045))+ ('Conversion Cost'!$C$3*'Optimized Production Plan'!N78)+ ((4.1/100)*('Conversion Cost'!$B$8)*'Optimized Production Plan'!N78)+ ('Optimized Production Plan'!N78*'Conversion Cost'!$C$4)),IF(VLOOKUP(N77,CSTVAT!$A$2:$D$40,3)="VAT",0.05*((VLOOKUP(O77,'Input Angle Price'!$B$4:$E$22,3)*'Optimized Production Plan'!N78*(1.045))+ ('Conversion Cost'!$C$3*'Optimized Production Plan'!N78)+ ((4.1/100)*('Conversion Cost'!$B$8)*'Optimized Production Plan'!N78)+ ('Optimized Production Plan'!N78*'Conversion Cost'!$C$4)),0)))+ IF(VLOOKUP(N77,CSTVAT!$A$2:$D$40,4)="NA",0,IF(VLOOKUP(N77,CSTVAT!$A$2:$D$40,4)="CST",0.02*((VLOOKUP(O77,'Input Angle Price'!$B$4:$E$22,4)*'Optimized Production Plan'!O78*(1.045))+ ('Conversion Cost'!$D$3*'Optimized Production Plan'!O78)+ ((4.1/100)*('Conversion Cost'!$B$8)*'Optimized Production Plan'!O78)+ ('Optimized Production Plan'!O78*'Conversion Cost'!$D$4)),IF(VLOOKUP(N77,CSTVAT!$A$2:$D$40,4)="VAT",0.05*((VLOOKUP(O77,'Input Angle Price'!$B$4:$E$22,4)*'Optimized Production Plan'!O78*(1.045))+ ('Conversion Cost'!$D$3*'Optimized Production Plan'!O78)+ ((4.1/100)*('Conversion Cost'!$B$8)*'Optimized Production Plan'!O78)+ ('Optimized Production Plan'!O78*'Conversion Cost'!$D$4)),0)))</f>
        <v>70.078772173889149</v>
      </c>
      <c r="V77" s="95">
        <f t="shared" si="6"/>
        <v>22.016888961895411</v>
      </c>
      <c r="X77" s="101">
        <f>IF('Optimized Production Plan'!M78&gt;0,1,0)+IF('Optimized Production Plan'!N78&gt;0,1,0)+IF('Optimized Production Plan'!O78&gt;0,1,0)</f>
        <v>1</v>
      </c>
      <c r="AH77" s="11"/>
      <c r="AI77" s="5" t="s">
        <v>2</v>
      </c>
      <c r="AJ77" s="6">
        <v>6.5324218738474791</v>
      </c>
      <c r="AK77" s="6">
        <v>0</v>
      </c>
      <c r="AL77" s="113">
        <v>0</v>
      </c>
      <c r="AM77" s="11">
        <v>6.5324218738474791</v>
      </c>
      <c r="AN77" s="68">
        <f t="shared" si="7"/>
        <v>6.5324218738474791</v>
      </c>
    </row>
    <row r="78" spans="1:40">
      <c r="A78" s="9">
        <v>106</v>
      </c>
      <c r="B78" s="5" t="s">
        <v>6</v>
      </c>
      <c r="C78" s="94">
        <f>((VLOOKUP(B78,'Input Angle Price'!$B$4:$E$22,2)*'Optimized Production Plan'!C79)+(VLOOKUP(B78,'Input Angle Price'!$B$4:$E$22,3)*'Optimized Production Plan'!D79)+(VLOOKUP(B78,'Input Angle Price'!$B$4:$E$22,4)*'Optimized Production Plan'!E79))*(104.5/100)</f>
        <v>507.60644003588783</v>
      </c>
      <c r="D78" s="94">
        <f>SUMPRODUCT('Conversion Cost'!$B$3:$D$3,'Optimized Production Plan'!C79:E79)</f>
        <v>84.682205186418344</v>
      </c>
      <c r="E78" s="94">
        <f>(4.1/100)*('Conversion Cost'!$B$8)*SUM('Optimized Production Plan'!C79:E79)</f>
        <v>71.885361536788153</v>
      </c>
      <c r="F78" s="94">
        <f>SUMPRODUCT('Conversion Cost'!$B$4:$D$4,'Optimized Production Plan'!C79:E79)</f>
        <v>5.7855345426124423</v>
      </c>
      <c r="G78" s="94">
        <f>(VLOOKUP(A78,'Outbound Logistic Price'!$A$3:$D$41,2)*'Optimized Production Plan'!C79)+(VLOOKUP(A78,'Outbound Logistic Price'!$A$3:$D$41,3)*'Optimized Production Plan'!D79)+(VLOOKUP(A78,'Outbound Logistic Price'!$A$3:$D$41,4)*'Optimized Production Plan'!E79)</f>
        <v>19.206077784901957</v>
      </c>
      <c r="H78" s="94">
        <f>IF(VLOOKUP(A78,CSTVAT!$A$2:$D$40,2)="NA",0,IF(VLOOKUP(A78,CSTVAT!$A$2:$D$40,2)="CST",0.02*((VLOOKUP(B78,'Input Angle Price'!$B$4:$E$22,2)*'Optimized Production Plan'!C79*(1.045))+ ('Conversion Cost'!$B$3*'Optimized Production Plan'!C79)+ ((4.1/100)*('Conversion Cost'!$B$8)*'Optimized Production Plan'!C79)+ ('Optimized Production Plan'!C79*'Conversion Cost'!$B$4)),IF(VLOOKUP(A78,CSTVAT!$A$2:$D$40,2)="VAT",0.05*((VLOOKUP(B78,'Input Angle Price'!$B$4:$E$22,2)*'Optimized Production Plan'!C79*(1.045))+ ('Conversion Cost'!$B$3*'Optimized Production Plan'!C79)+ ((4.1/100)*('Conversion Cost'!$B$8)*'Optimized Production Plan'!C79)+ ('Optimized Production Plan'!C79*'Conversion Cost'!$B$4)),0)))+ IF(VLOOKUP(A78,CSTVAT!$A$2:$D$40,3)="NA",0,IF(VLOOKUP(A78,CSTVAT!$A$2:$D$40,3)="CST",0.02*((VLOOKUP(B78,'Input Angle Price'!$B$4:$E$22,3)*'Optimized Production Plan'!D79*(1.045))+ ('Conversion Cost'!$C$3*'Optimized Production Plan'!D79)+ ((4.1/100)*('Conversion Cost'!$B$8)*'Optimized Production Plan'!D79)+ ('Optimized Production Plan'!D79*'Conversion Cost'!$C$4)),IF(VLOOKUP(A78,CSTVAT!$A$2:$D$40,3)="VAT",0.05*((VLOOKUP(B78,'Input Angle Price'!$B$4:$E$22,3)*'Optimized Production Plan'!D79*(1.045))+ ('Conversion Cost'!$C$3*'Optimized Production Plan'!D79)+ ((4.1/100)*('Conversion Cost'!$B$8)*'Optimized Production Plan'!D79)+ ('Optimized Production Plan'!D79*'Conversion Cost'!$C$4)),0)))+ IF(VLOOKUP(A78,CSTVAT!$A$2:$D$40,4)="NA",0,IF(VLOOKUP(A78,CSTVAT!$A$2:$D$40,4)="CST",0.02*((VLOOKUP(B78,'Input Angle Price'!$B$4:$E$22,4)*'Optimized Production Plan'!E79*(1.045))+ ('Conversion Cost'!$D$3*'Optimized Production Plan'!E79)+ ((4.1/100)*('Conversion Cost'!$B$8)*'Optimized Production Plan'!E79)+ ('Optimized Production Plan'!E79*'Conversion Cost'!$D$4)),IF(VLOOKUP(A78,CSTVAT!$A$2:$D$40,4)="VAT",0.05*((VLOOKUP(B78,'Input Angle Price'!$B$4:$E$22,4)*'Optimized Production Plan'!E79*(1.045))+ ('Conversion Cost'!$D$3*'Optimized Production Plan'!E79)+ ((4.1/100)*('Conversion Cost'!$B$8)*'Optimized Production Plan'!E79)+ ('Optimized Production Plan'!E79*'Conversion Cost'!$D$4)),0)))</f>
        <v>13.399190826034138</v>
      </c>
      <c r="I78" s="95">
        <f t="shared" si="5"/>
        <v>10.929325263930599</v>
      </c>
      <c r="N78" s="9">
        <v>106</v>
      </c>
      <c r="O78" s="5" t="s">
        <v>6</v>
      </c>
      <c r="P78" s="94">
        <f>((VLOOKUP(O78,'Input Angle Price'!$B$4:$E$22,2)*'Optimized Production Plan'!M79)+(VLOOKUP(O78,'Input Angle Price'!$B$4:$E$22,3)*'Optimized Production Plan'!N79)+(VLOOKUP(O78,'Input Angle Price'!$B$4:$E$22,4)*'Optimized Production Plan'!O79))*(104.5/100)</f>
        <v>507.60644003588783</v>
      </c>
      <c r="Q78" s="94">
        <f>SUMPRODUCT('Conversion Cost'!$B$3:$D$3,'Optimized Production Plan'!M79:O79)</f>
        <v>84.682205186418344</v>
      </c>
      <c r="R78" s="94">
        <f>(4.1/100)*('Conversion Cost'!$B$8)*SUM('Optimized Production Plan'!M79:O79)</f>
        <v>71.885361536788153</v>
      </c>
      <c r="S78" s="94">
        <f>SUMPRODUCT('Conversion Cost'!$B$4:$D$4,'Optimized Production Plan'!M79:O79)</f>
        <v>5.7855345426124423</v>
      </c>
      <c r="T78" s="94">
        <f>(VLOOKUP(N78,'Outbound Logistic Price'!$A$3:$D$41,2)*'Optimized Production Plan'!M79)+(VLOOKUP(N78,'Outbound Logistic Price'!$A$3:$D$41,3)*'Optimized Production Plan'!N79)+(VLOOKUP(N78,'Outbound Logistic Price'!$A$3:$D$41,4)*'Optimized Production Plan'!O79)</f>
        <v>19.206077784901957</v>
      </c>
      <c r="U78" s="94">
        <f>IF(VLOOKUP(N78,CSTVAT!$A$2:$D$40,2)="NA",0,IF(VLOOKUP(N78,CSTVAT!$A$2:$D$40,2)="CST",0.02*((VLOOKUP(O78,'Input Angle Price'!$B$4:$E$22,2)*'Optimized Production Plan'!M79*(1.045))+ ('Conversion Cost'!$B$3*'Optimized Production Plan'!M79)+ ((4.1/100)*('Conversion Cost'!$B$8)*'Optimized Production Plan'!M79)+ ('Optimized Production Plan'!M79*'Conversion Cost'!$B$4)),IF(VLOOKUP(N78,CSTVAT!$A$2:$D$40,2)="VAT",0.05*((VLOOKUP(O78,'Input Angle Price'!$B$4:$E$22,2)*'Optimized Production Plan'!M79*(1.045))+ ('Conversion Cost'!$B$3*'Optimized Production Plan'!M79)+ ((4.1/100)*('Conversion Cost'!$B$8)*'Optimized Production Plan'!M79)+ ('Optimized Production Plan'!M79*'Conversion Cost'!$B$4)),0)))+ IF(VLOOKUP(N78,CSTVAT!$A$2:$D$40,3)="NA",0,IF(VLOOKUP(N78,CSTVAT!$A$2:$D$40,3)="CST",0.02*((VLOOKUP(O78,'Input Angle Price'!$B$4:$E$22,3)*'Optimized Production Plan'!N79*(1.045))+ ('Conversion Cost'!$C$3*'Optimized Production Plan'!N79)+ ((4.1/100)*('Conversion Cost'!$B$8)*'Optimized Production Plan'!N79)+ ('Optimized Production Plan'!N79*'Conversion Cost'!$C$4)),IF(VLOOKUP(N78,CSTVAT!$A$2:$D$40,3)="VAT",0.05*((VLOOKUP(O78,'Input Angle Price'!$B$4:$E$22,3)*'Optimized Production Plan'!N79*(1.045))+ ('Conversion Cost'!$C$3*'Optimized Production Plan'!N79)+ ((4.1/100)*('Conversion Cost'!$B$8)*'Optimized Production Plan'!N79)+ ('Optimized Production Plan'!N79*'Conversion Cost'!$C$4)),0)))+ IF(VLOOKUP(N78,CSTVAT!$A$2:$D$40,4)="NA",0,IF(VLOOKUP(N78,CSTVAT!$A$2:$D$40,4)="CST",0.02*((VLOOKUP(O78,'Input Angle Price'!$B$4:$E$22,4)*'Optimized Production Plan'!O79*(1.045))+ ('Conversion Cost'!$D$3*'Optimized Production Plan'!O79)+ ((4.1/100)*('Conversion Cost'!$B$8)*'Optimized Production Plan'!O79)+ ('Optimized Production Plan'!O79*'Conversion Cost'!$D$4)),IF(VLOOKUP(N78,CSTVAT!$A$2:$D$40,4)="VAT",0.05*((VLOOKUP(O78,'Input Angle Price'!$B$4:$E$22,4)*'Optimized Production Plan'!O79*(1.045))+ ('Conversion Cost'!$D$3*'Optimized Production Plan'!O79)+ ((4.1/100)*('Conversion Cost'!$B$8)*'Optimized Production Plan'!O79)+ ('Optimized Production Plan'!O79*'Conversion Cost'!$D$4)),0)))</f>
        <v>13.399190826034138</v>
      </c>
      <c r="V78" s="95">
        <f t="shared" si="6"/>
        <v>10.929325263930599</v>
      </c>
      <c r="X78" s="101">
        <f>IF('Optimized Production Plan'!M79&gt;0,1,0)+IF('Optimized Production Plan'!N79&gt;0,1,0)+IF('Optimized Production Plan'!O79&gt;0,1,0)</f>
        <v>1</v>
      </c>
      <c r="AH78" s="11"/>
      <c r="AI78" s="5" t="s">
        <v>4</v>
      </c>
      <c r="AJ78" s="6">
        <v>0</v>
      </c>
      <c r="AK78" s="6">
        <v>9.8048937706058386</v>
      </c>
      <c r="AL78" s="113">
        <v>0</v>
      </c>
      <c r="AM78" s="11">
        <v>9.8048937706058386</v>
      </c>
      <c r="AN78" s="68">
        <f t="shared" si="7"/>
        <v>9.8048937706058386</v>
      </c>
    </row>
    <row r="79" spans="1:40">
      <c r="A79" s="9">
        <v>106</v>
      </c>
      <c r="B79" s="5" t="s">
        <v>8</v>
      </c>
      <c r="C79" s="94">
        <f>((VLOOKUP(B79,'Input Angle Price'!$B$4:$E$22,2)*'Optimized Production Plan'!C80)+(VLOOKUP(B79,'Input Angle Price'!$B$4:$E$22,3)*'Optimized Production Plan'!D80)+(VLOOKUP(B79,'Input Angle Price'!$B$4:$E$22,4)*'Optimized Production Plan'!E80))*(104.5/100)</f>
        <v>727.48872990201414</v>
      </c>
      <c r="D79" s="94">
        <f>SUMPRODUCT('Conversion Cost'!$B$3:$D$3,'Optimized Production Plan'!C80:E80)</f>
        <v>120.1910012861276</v>
      </c>
      <c r="E79" s="94">
        <f>(4.1/100)*('Conversion Cost'!$B$8)*SUM('Optimized Production Plan'!C80:E80)</f>
        <v>102.02820724734228</v>
      </c>
      <c r="F79" s="94">
        <f>SUMPRODUCT('Conversion Cost'!$B$4:$D$4,'Optimized Production Plan'!C80:E80)</f>
        <v>8.2115148999874386</v>
      </c>
      <c r="G79" s="94">
        <f>(VLOOKUP(A79,'Outbound Logistic Price'!$A$3:$D$41,2)*'Optimized Production Plan'!C80)+(VLOOKUP(A79,'Outbound Logistic Price'!$A$3:$D$41,3)*'Optimized Production Plan'!D80)+(VLOOKUP(A79,'Outbound Logistic Price'!$A$3:$D$41,4)*'Optimized Production Plan'!E80)</f>
        <v>27.259537167991084</v>
      </c>
      <c r="H79" s="94">
        <f>IF(VLOOKUP(A79,CSTVAT!$A$2:$D$40,2)="NA",0,IF(VLOOKUP(A79,CSTVAT!$A$2:$D$40,2)="CST",0.02*((VLOOKUP(B79,'Input Angle Price'!$B$4:$E$22,2)*'Optimized Production Plan'!C80*(1.045))+ ('Conversion Cost'!$B$3*'Optimized Production Plan'!C80)+ ((4.1/100)*('Conversion Cost'!$B$8)*'Optimized Production Plan'!C80)+ ('Optimized Production Plan'!C80*'Conversion Cost'!$B$4)),IF(VLOOKUP(A79,CSTVAT!$A$2:$D$40,2)="VAT",0.05*((VLOOKUP(B79,'Input Angle Price'!$B$4:$E$22,2)*'Optimized Production Plan'!C80*(1.045))+ ('Conversion Cost'!$B$3*'Optimized Production Plan'!C80)+ ((4.1/100)*('Conversion Cost'!$B$8)*'Optimized Production Plan'!C80)+ ('Optimized Production Plan'!C80*'Conversion Cost'!$B$4)),0)))+ IF(VLOOKUP(A79,CSTVAT!$A$2:$D$40,3)="NA",0,IF(VLOOKUP(A79,CSTVAT!$A$2:$D$40,3)="CST",0.02*((VLOOKUP(B79,'Input Angle Price'!$B$4:$E$22,3)*'Optimized Production Plan'!D80*(1.045))+ ('Conversion Cost'!$C$3*'Optimized Production Plan'!D80)+ ((4.1/100)*('Conversion Cost'!$B$8)*'Optimized Production Plan'!D80)+ ('Optimized Production Plan'!D80*'Conversion Cost'!$C$4)),IF(VLOOKUP(A79,CSTVAT!$A$2:$D$40,3)="VAT",0.05*((VLOOKUP(B79,'Input Angle Price'!$B$4:$E$22,3)*'Optimized Production Plan'!D80*(1.045))+ ('Conversion Cost'!$C$3*'Optimized Production Plan'!D80)+ ((4.1/100)*('Conversion Cost'!$B$8)*'Optimized Production Plan'!D80)+ ('Optimized Production Plan'!D80*'Conversion Cost'!$C$4)),0)))+ IF(VLOOKUP(A79,CSTVAT!$A$2:$D$40,4)="NA",0,IF(VLOOKUP(A79,CSTVAT!$A$2:$D$40,4)="CST",0.02*((VLOOKUP(B79,'Input Angle Price'!$B$4:$E$22,4)*'Optimized Production Plan'!E80*(1.045))+ ('Conversion Cost'!$D$3*'Optimized Production Plan'!E80)+ ((4.1/100)*('Conversion Cost'!$B$8)*'Optimized Production Plan'!E80)+ ('Optimized Production Plan'!E80*'Conversion Cost'!$D$4)),IF(VLOOKUP(A79,CSTVAT!$A$2:$D$40,4)="VAT",0.05*((VLOOKUP(B79,'Input Angle Price'!$B$4:$E$22,4)*'Optimized Production Plan'!E80*(1.045))+ ('Conversion Cost'!$D$3*'Optimized Production Plan'!E80)+ ((4.1/100)*('Conversion Cost'!$B$8)*'Optimized Production Plan'!E80)+ ('Optimized Production Plan'!E80*'Conversion Cost'!$D$4)),0)))</f>
        <v>19.158389066709432</v>
      </c>
      <c r="I79" s="95">
        <f t="shared" si="5"/>
        <v>15.663632940473988</v>
      </c>
      <c r="N79" s="9">
        <v>106</v>
      </c>
      <c r="O79" s="5" t="s">
        <v>8</v>
      </c>
      <c r="P79" s="94">
        <f>((VLOOKUP(O79,'Input Angle Price'!$B$4:$E$22,2)*'Optimized Production Plan'!M80)+(VLOOKUP(O79,'Input Angle Price'!$B$4:$E$22,3)*'Optimized Production Plan'!N80)+(VLOOKUP(O79,'Input Angle Price'!$B$4:$E$22,4)*'Optimized Production Plan'!O80))*(104.5/100)</f>
        <v>727.48872990201414</v>
      </c>
      <c r="Q79" s="94">
        <f>SUMPRODUCT('Conversion Cost'!$B$3:$D$3,'Optimized Production Plan'!M80:O80)</f>
        <v>120.1910012861276</v>
      </c>
      <c r="R79" s="94">
        <f>(4.1/100)*('Conversion Cost'!$B$8)*SUM('Optimized Production Plan'!M80:O80)</f>
        <v>102.02820724734228</v>
      </c>
      <c r="S79" s="94">
        <f>SUMPRODUCT('Conversion Cost'!$B$4:$D$4,'Optimized Production Plan'!M80:O80)</f>
        <v>8.2115148999874386</v>
      </c>
      <c r="T79" s="94">
        <f>(VLOOKUP(N79,'Outbound Logistic Price'!$A$3:$D$41,2)*'Optimized Production Plan'!M80)+(VLOOKUP(N79,'Outbound Logistic Price'!$A$3:$D$41,3)*'Optimized Production Plan'!N80)+(VLOOKUP(N79,'Outbound Logistic Price'!$A$3:$D$41,4)*'Optimized Production Plan'!O80)</f>
        <v>27.259537167991084</v>
      </c>
      <c r="U79" s="94">
        <f>IF(VLOOKUP(N79,CSTVAT!$A$2:$D$40,2)="NA",0,IF(VLOOKUP(N79,CSTVAT!$A$2:$D$40,2)="CST",0.02*((VLOOKUP(O79,'Input Angle Price'!$B$4:$E$22,2)*'Optimized Production Plan'!M80*(1.045))+ ('Conversion Cost'!$B$3*'Optimized Production Plan'!M80)+ ((4.1/100)*('Conversion Cost'!$B$8)*'Optimized Production Plan'!M80)+ ('Optimized Production Plan'!M80*'Conversion Cost'!$B$4)),IF(VLOOKUP(N79,CSTVAT!$A$2:$D$40,2)="VAT",0.05*((VLOOKUP(O79,'Input Angle Price'!$B$4:$E$22,2)*'Optimized Production Plan'!M80*(1.045))+ ('Conversion Cost'!$B$3*'Optimized Production Plan'!M80)+ ((4.1/100)*('Conversion Cost'!$B$8)*'Optimized Production Plan'!M80)+ ('Optimized Production Plan'!M80*'Conversion Cost'!$B$4)),0)))+ IF(VLOOKUP(N79,CSTVAT!$A$2:$D$40,3)="NA",0,IF(VLOOKUP(N79,CSTVAT!$A$2:$D$40,3)="CST",0.02*((VLOOKUP(O79,'Input Angle Price'!$B$4:$E$22,3)*'Optimized Production Plan'!N80*(1.045))+ ('Conversion Cost'!$C$3*'Optimized Production Plan'!N80)+ ((4.1/100)*('Conversion Cost'!$B$8)*'Optimized Production Plan'!N80)+ ('Optimized Production Plan'!N80*'Conversion Cost'!$C$4)),IF(VLOOKUP(N79,CSTVAT!$A$2:$D$40,3)="VAT",0.05*((VLOOKUP(O79,'Input Angle Price'!$B$4:$E$22,3)*'Optimized Production Plan'!N80*(1.045))+ ('Conversion Cost'!$C$3*'Optimized Production Plan'!N80)+ ((4.1/100)*('Conversion Cost'!$B$8)*'Optimized Production Plan'!N80)+ ('Optimized Production Plan'!N80*'Conversion Cost'!$C$4)),0)))+ IF(VLOOKUP(N79,CSTVAT!$A$2:$D$40,4)="NA",0,IF(VLOOKUP(N79,CSTVAT!$A$2:$D$40,4)="CST",0.02*((VLOOKUP(O79,'Input Angle Price'!$B$4:$E$22,4)*'Optimized Production Plan'!O80*(1.045))+ ('Conversion Cost'!$D$3*'Optimized Production Plan'!O80)+ ((4.1/100)*('Conversion Cost'!$B$8)*'Optimized Production Plan'!O80)+ ('Optimized Production Plan'!O80*'Conversion Cost'!$D$4)),IF(VLOOKUP(N79,CSTVAT!$A$2:$D$40,4)="VAT",0.05*((VLOOKUP(O79,'Input Angle Price'!$B$4:$E$22,4)*'Optimized Production Plan'!O80*(1.045))+ ('Conversion Cost'!$D$3*'Optimized Production Plan'!O80)+ ((4.1/100)*('Conversion Cost'!$B$8)*'Optimized Production Plan'!O80)+ ('Optimized Production Plan'!O80*'Conversion Cost'!$D$4)),0)))</f>
        <v>19.158389066709432</v>
      </c>
      <c r="V79" s="95">
        <f t="shared" si="6"/>
        <v>15.663632940473988</v>
      </c>
      <c r="X79" s="101">
        <f>IF('Optimized Production Plan'!M80&gt;0,1,0)+IF('Optimized Production Plan'!N80&gt;0,1,0)+IF('Optimized Production Plan'!O80&gt;0,1,0)</f>
        <v>1</v>
      </c>
      <c r="AH79" s="11"/>
      <c r="AI79" s="5" t="s">
        <v>6</v>
      </c>
      <c r="AJ79" s="6">
        <v>4.7422414283708543</v>
      </c>
      <c r="AK79" s="6">
        <v>0</v>
      </c>
      <c r="AL79" s="113">
        <v>0</v>
      </c>
      <c r="AM79" s="11">
        <v>4.7422414283708543</v>
      </c>
      <c r="AN79" s="68">
        <f t="shared" si="7"/>
        <v>4.7422414283708543</v>
      </c>
    </row>
    <row r="80" spans="1:40">
      <c r="A80" s="9">
        <v>106</v>
      </c>
      <c r="B80" s="5" t="s">
        <v>10</v>
      </c>
      <c r="C80" s="94">
        <f>((VLOOKUP(B80,'Input Angle Price'!$B$4:$E$22,2)*'Optimized Production Plan'!C81)+(VLOOKUP(B80,'Input Angle Price'!$B$4:$E$22,3)*'Optimized Production Plan'!D81)+(VLOOKUP(B80,'Input Angle Price'!$B$4:$E$22,4)*'Optimized Production Plan'!E81))*(104.5/100)</f>
        <v>1708.0700703435543</v>
      </c>
      <c r="D80" s="94">
        <f>SUMPRODUCT('Conversion Cost'!$B$3:$D$3,'Optimized Production Plan'!C81:E81)</f>
        <v>284.8401165482893</v>
      </c>
      <c r="E80" s="94">
        <f>(4.1/100)*('Conversion Cost'!$B$8)*SUM('Optimized Production Plan'!C81:E81)</f>
        <v>241.7961921655135</v>
      </c>
      <c r="F80" s="94">
        <f>SUMPRODUCT('Conversion Cost'!$B$4:$D$4,'Optimized Production Plan'!C81:E81)</f>
        <v>19.460432446038695</v>
      </c>
      <c r="G80" s="94">
        <f>(VLOOKUP(A80,'Outbound Logistic Price'!$A$3:$D$41,2)*'Optimized Production Plan'!C81)+(VLOOKUP(A80,'Outbound Logistic Price'!$A$3:$D$41,3)*'Optimized Production Plan'!D81)+(VLOOKUP(A80,'Outbound Logistic Price'!$A$3:$D$41,4)*'Optimized Production Plan'!E81)</f>
        <v>64.602255251194023</v>
      </c>
      <c r="H80" s="94">
        <f>IF(VLOOKUP(A80,CSTVAT!$A$2:$D$40,2)="NA",0,IF(VLOOKUP(A80,CSTVAT!$A$2:$D$40,2)="CST",0.02*((VLOOKUP(B80,'Input Angle Price'!$B$4:$E$22,2)*'Optimized Production Plan'!C81*(1.045))+ ('Conversion Cost'!$B$3*'Optimized Production Plan'!C81)+ ((4.1/100)*('Conversion Cost'!$B$8)*'Optimized Production Plan'!C81)+ ('Optimized Production Plan'!C81*'Conversion Cost'!$B$4)),IF(VLOOKUP(A80,CSTVAT!$A$2:$D$40,2)="VAT",0.05*((VLOOKUP(B80,'Input Angle Price'!$B$4:$E$22,2)*'Optimized Production Plan'!C81*(1.045))+ ('Conversion Cost'!$B$3*'Optimized Production Plan'!C81)+ ((4.1/100)*('Conversion Cost'!$B$8)*'Optimized Production Plan'!C81)+ ('Optimized Production Plan'!C81*'Conversion Cost'!$B$4)),0)))+ IF(VLOOKUP(A80,CSTVAT!$A$2:$D$40,3)="NA",0,IF(VLOOKUP(A80,CSTVAT!$A$2:$D$40,3)="CST",0.02*((VLOOKUP(B80,'Input Angle Price'!$B$4:$E$22,3)*'Optimized Production Plan'!D81*(1.045))+ ('Conversion Cost'!$C$3*'Optimized Production Plan'!D81)+ ((4.1/100)*('Conversion Cost'!$B$8)*'Optimized Production Plan'!D81)+ ('Optimized Production Plan'!D81*'Conversion Cost'!$C$4)),IF(VLOOKUP(A80,CSTVAT!$A$2:$D$40,3)="VAT",0.05*((VLOOKUP(B80,'Input Angle Price'!$B$4:$E$22,3)*'Optimized Production Plan'!D81*(1.045))+ ('Conversion Cost'!$C$3*'Optimized Production Plan'!D81)+ ((4.1/100)*('Conversion Cost'!$B$8)*'Optimized Production Plan'!D81)+ ('Optimized Production Plan'!D81*'Conversion Cost'!$C$4)),0)))+ IF(VLOOKUP(A80,CSTVAT!$A$2:$D$40,4)="NA",0,IF(VLOOKUP(A80,CSTVAT!$A$2:$D$40,4)="CST",0.02*((VLOOKUP(B80,'Input Angle Price'!$B$4:$E$22,4)*'Optimized Production Plan'!E81*(1.045))+ ('Conversion Cost'!$D$3*'Optimized Production Plan'!E81)+ ((4.1/100)*('Conversion Cost'!$B$8)*'Optimized Production Plan'!E81)+ ('Optimized Production Plan'!E81*'Conversion Cost'!$D$4)),IF(VLOOKUP(A80,CSTVAT!$A$2:$D$40,4)="VAT",0.05*((VLOOKUP(B80,'Input Angle Price'!$B$4:$E$22,4)*'Optimized Production Plan'!E81*(1.045))+ ('Conversion Cost'!$D$3*'Optimized Production Plan'!E81)+ ((4.1/100)*('Conversion Cost'!$B$8)*'Optimized Production Plan'!E81)+ ('Optimized Production Plan'!E81*'Conversion Cost'!$D$4)),0)))</f>
        <v>45.083336230067928</v>
      </c>
      <c r="I80" s="95">
        <f t="shared" si="5"/>
        <v>36.776628308832514</v>
      </c>
      <c r="N80" s="9">
        <v>106</v>
      </c>
      <c r="O80" s="5" t="s">
        <v>10</v>
      </c>
      <c r="P80" s="94">
        <f>((VLOOKUP(O80,'Input Angle Price'!$B$4:$E$22,2)*'Optimized Production Plan'!M81)+(VLOOKUP(O80,'Input Angle Price'!$B$4:$E$22,3)*'Optimized Production Plan'!N81)+(VLOOKUP(O80,'Input Angle Price'!$B$4:$E$22,4)*'Optimized Production Plan'!O81))*(104.5/100)</f>
        <v>1708.0700703435543</v>
      </c>
      <c r="Q80" s="94">
        <f>SUMPRODUCT('Conversion Cost'!$B$3:$D$3,'Optimized Production Plan'!M81:O81)</f>
        <v>284.8401165482893</v>
      </c>
      <c r="R80" s="94">
        <f>(4.1/100)*('Conversion Cost'!$B$8)*SUM('Optimized Production Plan'!M81:O81)</f>
        <v>241.7961921655135</v>
      </c>
      <c r="S80" s="94">
        <f>SUMPRODUCT('Conversion Cost'!$B$4:$D$4,'Optimized Production Plan'!M81:O81)</f>
        <v>19.460432446038695</v>
      </c>
      <c r="T80" s="94">
        <f>(VLOOKUP(N80,'Outbound Logistic Price'!$A$3:$D$41,2)*'Optimized Production Plan'!M81)+(VLOOKUP(N80,'Outbound Logistic Price'!$A$3:$D$41,3)*'Optimized Production Plan'!N81)+(VLOOKUP(N80,'Outbound Logistic Price'!$A$3:$D$41,4)*'Optimized Production Plan'!O81)</f>
        <v>64.602255251194023</v>
      </c>
      <c r="U80" s="94">
        <f>IF(VLOOKUP(N80,CSTVAT!$A$2:$D$40,2)="NA",0,IF(VLOOKUP(N80,CSTVAT!$A$2:$D$40,2)="CST",0.02*((VLOOKUP(O80,'Input Angle Price'!$B$4:$E$22,2)*'Optimized Production Plan'!M81*(1.045))+ ('Conversion Cost'!$B$3*'Optimized Production Plan'!M81)+ ((4.1/100)*('Conversion Cost'!$B$8)*'Optimized Production Plan'!M81)+ ('Optimized Production Plan'!M81*'Conversion Cost'!$B$4)),IF(VLOOKUP(N80,CSTVAT!$A$2:$D$40,2)="VAT",0.05*((VLOOKUP(O80,'Input Angle Price'!$B$4:$E$22,2)*'Optimized Production Plan'!M81*(1.045))+ ('Conversion Cost'!$B$3*'Optimized Production Plan'!M81)+ ((4.1/100)*('Conversion Cost'!$B$8)*'Optimized Production Plan'!M81)+ ('Optimized Production Plan'!M81*'Conversion Cost'!$B$4)),0)))+ IF(VLOOKUP(N80,CSTVAT!$A$2:$D$40,3)="NA",0,IF(VLOOKUP(N80,CSTVAT!$A$2:$D$40,3)="CST",0.02*((VLOOKUP(O80,'Input Angle Price'!$B$4:$E$22,3)*'Optimized Production Plan'!N81*(1.045))+ ('Conversion Cost'!$C$3*'Optimized Production Plan'!N81)+ ((4.1/100)*('Conversion Cost'!$B$8)*'Optimized Production Plan'!N81)+ ('Optimized Production Plan'!N81*'Conversion Cost'!$C$4)),IF(VLOOKUP(N80,CSTVAT!$A$2:$D$40,3)="VAT",0.05*((VLOOKUP(O80,'Input Angle Price'!$B$4:$E$22,3)*'Optimized Production Plan'!N81*(1.045))+ ('Conversion Cost'!$C$3*'Optimized Production Plan'!N81)+ ((4.1/100)*('Conversion Cost'!$B$8)*'Optimized Production Plan'!N81)+ ('Optimized Production Plan'!N81*'Conversion Cost'!$C$4)),0)))+ IF(VLOOKUP(N80,CSTVAT!$A$2:$D$40,4)="NA",0,IF(VLOOKUP(N80,CSTVAT!$A$2:$D$40,4)="CST",0.02*((VLOOKUP(O80,'Input Angle Price'!$B$4:$E$22,4)*'Optimized Production Plan'!O81*(1.045))+ ('Conversion Cost'!$D$3*'Optimized Production Plan'!O81)+ ((4.1/100)*('Conversion Cost'!$B$8)*'Optimized Production Plan'!O81)+ ('Optimized Production Plan'!O81*'Conversion Cost'!$D$4)),IF(VLOOKUP(N80,CSTVAT!$A$2:$D$40,4)="VAT",0.05*((VLOOKUP(O80,'Input Angle Price'!$B$4:$E$22,4)*'Optimized Production Plan'!O81*(1.045))+ ('Conversion Cost'!$D$3*'Optimized Production Plan'!O81)+ ((4.1/100)*('Conversion Cost'!$B$8)*'Optimized Production Plan'!O81)+ ('Optimized Production Plan'!O81*'Conversion Cost'!$D$4)),0)))</f>
        <v>45.083336230067928</v>
      </c>
      <c r="V80" s="95">
        <f t="shared" si="6"/>
        <v>36.776628308832514</v>
      </c>
      <c r="X80" s="101">
        <f>IF('Optimized Production Plan'!M81&gt;0,1,0)+IF('Optimized Production Plan'!N81&gt;0,1,0)+IF('Optimized Production Plan'!O81&gt;0,1,0)</f>
        <v>1</v>
      </c>
      <c r="AH80" s="11"/>
      <c r="AI80" s="5" t="s">
        <v>8</v>
      </c>
      <c r="AJ80" s="6">
        <v>6.7307499180224903</v>
      </c>
      <c r="AK80" s="6">
        <v>0</v>
      </c>
      <c r="AL80" s="113">
        <v>0</v>
      </c>
      <c r="AM80" s="11">
        <v>6.7307499180224903</v>
      </c>
      <c r="AN80" s="68">
        <f t="shared" si="7"/>
        <v>6.7307499180224903</v>
      </c>
    </row>
    <row r="81" spans="1:40">
      <c r="A81" s="9">
        <v>106</v>
      </c>
      <c r="B81" s="5" t="s">
        <v>11</v>
      </c>
      <c r="C81" s="94">
        <f>((VLOOKUP(B81,'Input Angle Price'!$B$4:$E$22,2)*'Optimized Production Plan'!C82)+(VLOOKUP(B81,'Input Angle Price'!$B$4:$E$22,3)*'Optimized Production Plan'!D82)+(VLOOKUP(B81,'Input Angle Price'!$B$4:$E$22,4)*'Optimized Production Plan'!E82))*(104.5/100)</f>
        <v>218.6164997129585</v>
      </c>
      <c r="D81" s="94">
        <f>SUMPRODUCT('Conversion Cost'!$B$3:$D$3,'Optimized Production Plan'!C82:E82)</f>
        <v>36.357441510371949</v>
      </c>
      <c r="E81" s="94">
        <f>(4.1/100)*('Conversion Cost'!$B$8)*SUM('Optimized Production Plan'!C82:E82)</f>
        <v>30.863247145870158</v>
      </c>
      <c r="F81" s="94">
        <f>SUMPRODUCT('Conversion Cost'!$B$4:$D$4,'Optimized Production Plan'!C82:E82)</f>
        <v>2.483960275670817</v>
      </c>
      <c r="G81" s="94">
        <f>(VLOOKUP(A81,'Outbound Logistic Price'!$A$3:$D$41,2)*'Optimized Production Plan'!C82)+(VLOOKUP(A81,'Outbound Logistic Price'!$A$3:$D$41,3)*'Optimized Production Plan'!D82)+(VLOOKUP(A81,'Outbound Logistic Price'!$A$3:$D$41,4)*'Optimized Production Plan'!E82)</f>
        <v>8.2459337020219738</v>
      </c>
      <c r="H81" s="94">
        <f>IF(VLOOKUP(A81,CSTVAT!$A$2:$D$40,2)="NA",0,IF(VLOOKUP(A81,CSTVAT!$A$2:$D$40,2)="CST",0.02*((VLOOKUP(B81,'Input Angle Price'!$B$4:$E$22,2)*'Optimized Production Plan'!C82*(1.045))+ ('Conversion Cost'!$B$3*'Optimized Production Plan'!C82)+ ((4.1/100)*('Conversion Cost'!$B$8)*'Optimized Production Plan'!C82)+ ('Optimized Production Plan'!C82*'Conversion Cost'!$B$4)),IF(VLOOKUP(A81,CSTVAT!$A$2:$D$40,2)="VAT",0.05*((VLOOKUP(B81,'Input Angle Price'!$B$4:$E$22,2)*'Optimized Production Plan'!C82*(1.045))+ ('Conversion Cost'!$B$3*'Optimized Production Plan'!C82)+ ((4.1/100)*('Conversion Cost'!$B$8)*'Optimized Production Plan'!C82)+ ('Optimized Production Plan'!C82*'Conversion Cost'!$B$4)),0)))+ IF(VLOOKUP(A81,CSTVAT!$A$2:$D$40,3)="NA",0,IF(VLOOKUP(A81,CSTVAT!$A$2:$D$40,3)="CST",0.02*((VLOOKUP(B81,'Input Angle Price'!$B$4:$E$22,3)*'Optimized Production Plan'!D82*(1.045))+ ('Conversion Cost'!$C$3*'Optimized Production Plan'!D82)+ ((4.1/100)*('Conversion Cost'!$B$8)*'Optimized Production Plan'!D82)+ ('Optimized Production Plan'!D82*'Conversion Cost'!$C$4)),IF(VLOOKUP(A81,CSTVAT!$A$2:$D$40,3)="VAT",0.05*((VLOOKUP(B81,'Input Angle Price'!$B$4:$E$22,3)*'Optimized Production Plan'!D82*(1.045))+ ('Conversion Cost'!$C$3*'Optimized Production Plan'!D82)+ ((4.1/100)*('Conversion Cost'!$B$8)*'Optimized Production Plan'!D82)+ ('Optimized Production Plan'!D82*'Conversion Cost'!$C$4)),0)))+ IF(VLOOKUP(A81,CSTVAT!$A$2:$D$40,4)="NA",0,IF(VLOOKUP(A81,CSTVAT!$A$2:$D$40,4)="CST",0.02*((VLOOKUP(B81,'Input Angle Price'!$B$4:$E$22,4)*'Optimized Production Plan'!E82*(1.045))+ ('Conversion Cost'!$D$3*'Optimized Production Plan'!E82)+ ((4.1/100)*('Conversion Cost'!$B$8)*'Optimized Production Plan'!E82)+ ('Optimized Production Plan'!E82*'Conversion Cost'!$D$4)),IF(VLOOKUP(A81,CSTVAT!$A$2:$D$40,4)="VAT",0.05*((VLOOKUP(B81,'Input Angle Price'!$B$4:$E$22,4)*'Optimized Production Plan'!E82*(1.045))+ ('Conversion Cost'!$D$3*'Optimized Production Plan'!E82)+ ((4.1/100)*('Conversion Cost'!$B$8)*'Optimized Production Plan'!E82)+ ('Optimized Production Plan'!E82*'Conversion Cost'!$D$4)),0)))</f>
        <v>5.7664229728974288</v>
      </c>
      <c r="I81" s="95">
        <f t="shared" si="5"/>
        <v>4.7070538215708773</v>
      </c>
      <c r="N81" s="9">
        <v>106</v>
      </c>
      <c r="O81" s="5" t="s">
        <v>11</v>
      </c>
      <c r="P81" s="94">
        <f>((VLOOKUP(O81,'Input Angle Price'!$B$4:$E$22,2)*'Optimized Production Plan'!M82)+(VLOOKUP(O81,'Input Angle Price'!$B$4:$E$22,3)*'Optimized Production Plan'!N82)+(VLOOKUP(O81,'Input Angle Price'!$B$4:$E$22,4)*'Optimized Production Plan'!O82))*(104.5/100)</f>
        <v>218.6164997129585</v>
      </c>
      <c r="Q81" s="94">
        <f>SUMPRODUCT('Conversion Cost'!$B$3:$D$3,'Optimized Production Plan'!M82:O82)</f>
        <v>36.357441510371949</v>
      </c>
      <c r="R81" s="94">
        <f>(4.1/100)*('Conversion Cost'!$B$8)*SUM('Optimized Production Plan'!M82:O82)</f>
        <v>30.863247145870158</v>
      </c>
      <c r="S81" s="94">
        <f>SUMPRODUCT('Conversion Cost'!$B$4:$D$4,'Optimized Production Plan'!M82:O82)</f>
        <v>2.483960275670817</v>
      </c>
      <c r="T81" s="94">
        <f>(VLOOKUP(N81,'Outbound Logistic Price'!$A$3:$D$41,2)*'Optimized Production Plan'!M82)+(VLOOKUP(N81,'Outbound Logistic Price'!$A$3:$D$41,3)*'Optimized Production Plan'!N82)+(VLOOKUP(N81,'Outbound Logistic Price'!$A$3:$D$41,4)*'Optimized Production Plan'!O82)</f>
        <v>8.2459337020219738</v>
      </c>
      <c r="U81" s="94">
        <f>IF(VLOOKUP(N81,CSTVAT!$A$2:$D$40,2)="NA",0,IF(VLOOKUP(N81,CSTVAT!$A$2:$D$40,2)="CST",0.02*((VLOOKUP(O81,'Input Angle Price'!$B$4:$E$22,2)*'Optimized Production Plan'!M82*(1.045))+ ('Conversion Cost'!$B$3*'Optimized Production Plan'!M82)+ ((4.1/100)*('Conversion Cost'!$B$8)*'Optimized Production Plan'!M82)+ ('Optimized Production Plan'!M82*'Conversion Cost'!$B$4)),IF(VLOOKUP(N81,CSTVAT!$A$2:$D$40,2)="VAT",0.05*((VLOOKUP(O81,'Input Angle Price'!$B$4:$E$22,2)*'Optimized Production Plan'!M82*(1.045))+ ('Conversion Cost'!$B$3*'Optimized Production Plan'!M82)+ ((4.1/100)*('Conversion Cost'!$B$8)*'Optimized Production Plan'!M82)+ ('Optimized Production Plan'!M82*'Conversion Cost'!$B$4)),0)))+ IF(VLOOKUP(N81,CSTVAT!$A$2:$D$40,3)="NA",0,IF(VLOOKUP(N81,CSTVAT!$A$2:$D$40,3)="CST",0.02*((VLOOKUP(O81,'Input Angle Price'!$B$4:$E$22,3)*'Optimized Production Plan'!N82*(1.045))+ ('Conversion Cost'!$C$3*'Optimized Production Plan'!N82)+ ((4.1/100)*('Conversion Cost'!$B$8)*'Optimized Production Plan'!N82)+ ('Optimized Production Plan'!N82*'Conversion Cost'!$C$4)),IF(VLOOKUP(N81,CSTVAT!$A$2:$D$40,3)="VAT",0.05*((VLOOKUP(O81,'Input Angle Price'!$B$4:$E$22,3)*'Optimized Production Plan'!N82*(1.045))+ ('Conversion Cost'!$C$3*'Optimized Production Plan'!N82)+ ((4.1/100)*('Conversion Cost'!$B$8)*'Optimized Production Plan'!N82)+ ('Optimized Production Plan'!N82*'Conversion Cost'!$C$4)),0)))+ IF(VLOOKUP(N81,CSTVAT!$A$2:$D$40,4)="NA",0,IF(VLOOKUP(N81,CSTVAT!$A$2:$D$40,4)="CST",0.02*((VLOOKUP(O81,'Input Angle Price'!$B$4:$E$22,4)*'Optimized Production Plan'!O82*(1.045))+ ('Conversion Cost'!$D$3*'Optimized Production Plan'!O82)+ ((4.1/100)*('Conversion Cost'!$B$8)*'Optimized Production Plan'!O82)+ ('Optimized Production Plan'!O82*'Conversion Cost'!$D$4)),IF(VLOOKUP(N81,CSTVAT!$A$2:$D$40,4)="VAT",0.05*((VLOOKUP(O81,'Input Angle Price'!$B$4:$E$22,4)*'Optimized Production Plan'!O82*(1.045))+ ('Conversion Cost'!$D$3*'Optimized Production Plan'!O82)+ ((4.1/100)*('Conversion Cost'!$B$8)*'Optimized Production Plan'!O82)+ ('Optimized Production Plan'!O82*'Conversion Cost'!$D$4)),0)))</f>
        <v>5.7664229728974288</v>
      </c>
      <c r="V81" s="95">
        <f t="shared" si="6"/>
        <v>4.7070538215708773</v>
      </c>
      <c r="X81" s="101">
        <f>IF('Optimized Production Plan'!M82&gt;0,1,0)+IF('Optimized Production Plan'!N82&gt;0,1,0)+IF('Optimized Production Plan'!O82&gt;0,1,0)</f>
        <v>1</v>
      </c>
      <c r="AH81" s="11"/>
      <c r="AI81" s="5" t="s">
        <v>10</v>
      </c>
      <c r="AJ81" s="6">
        <v>15.951174136097292</v>
      </c>
      <c r="AK81" s="6">
        <v>0</v>
      </c>
      <c r="AL81" s="113">
        <v>0</v>
      </c>
      <c r="AM81" s="11">
        <v>15.951174136097292</v>
      </c>
      <c r="AN81" s="68">
        <f t="shared" si="7"/>
        <v>15.951174136097292</v>
      </c>
    </row>
    <row r="82" spans="1:40">
      <c r="A82" s="9">
        <v>106</v>
      </c>
      <c r="B82" s="5" t="s">
        <v>14</v>
      </c>
      <c r="C82" s="94">
        <f>((VLOOKUP(B82,'Input Angle Price'!$B$4:$E$22,2)*'Optimized Production Plan'!C83)+(VLOOKUP(B82,'Input Angle Price'!$B$4:$E$22,3)*'Optimized Production Plan'!D83)+(VLOOKUP(B82,'Input Angle Price'!$B$4:$E$22,4)*'Optimized Production Plan'!E83))*(104.5/100)</f>
        <v>2211.1420001738561</v>
      </c>
      <c r="D82" s="94">
        <f>SUMPRODUCT('Conversion Cost'!$B$3:$D$3,'Optimized Production Plan'!C83:E83)</f>
        <v>364.88729247692146</v>
      </c>
      <c r="E82" s="94">
        <f>(4.1/100)*('Conversion Cost'!$B$8)*SUM('Optimized Production Plan'!C83:E83)</f>
        <v>309.74695193802222</v>
      </c>
      <c r="F82" s="94">
        <f>SUMPRODUCT('Conversion Cost'!$B$4:$D$4,'Optimized Production Plan'!C83:E83)</f>
        <v>24.929299256417323</v>
      </c>
      <c r="G82" s="94">
        <f>(VLOOKUP(A82,'Outbound Logistic Price'!$A$3:$D$41,2)*'Optimized Production Plan'!C83)+(VLOOKUP(A82,'Outbound Logistic Price'!$A$3:$D$41,3)*'Optimized Production Plan'!D83)+(VLOOKUP(A82,'Outbound Logistic Price'!$A$3:$D$41,4)*'Optimized Production Plan'!E83)</f>
        <v>82.757099990565706</v>
      </c>
      <c r="H82" s="94">
        <f>IF(VLOOKUP(A82,CSTVAT!$A$2:$D$40,2)="NA",0,IF(VLOOKUP(A82,CSTVAT!$A$2:$D$40,2)="CST",0.02*((VLOOKUP(B82,'Input Angle Price'!$B$4:$E$22,2)*'Optimized Production Plan'!C83*(1.045))+ ('Conversion Cost'!$B$3*'Optimized Production Plan'!C83)+ ((4.1/100)*('Conversion Cost'!$B$8)*'Optimized Production Plan'!C83)+ ('Optimized Production Plan'!C83*'Conversion Cost'!$B$4)),IF(VLOOKUP(A82,CSTVAT!$A$2:$D$40,2)="VAT",0.05*((VLOOKUP(B82,'Input Angle Price'!$B$4:$E$22,2)*'Optimized Production Plan'!C83*(1.045))+ ('Conversion Cost'!$B$3*'Optimized Production Plan'!C83)+ ((4.1/100)*('Conversion Cost'!$B$8)*'Optimized Production Plan'!C83)+ ('Optimized Production Plan'!C83*'Conversion Cost'!$B$4)),0)))+ IF(VLOOKUP(A82,CSTVAT!$A$2:$D$40,3)="NA",0,IF(VLOOKUP(A82,CSTVAT!$A$2:$D$40,3)="CST",0.02*((VLOOKUP(B82,'Input Angle Price'!$B$4:$E$22,3)*'Optimized Production Plan'!D83*(1.045))+ ('Conversion Cost'!$C$3*'Optimized Production Plan'!D83)+ ((4.1/100)*('Conversion Cost'!$B$8)*'Optimized Production Plan'!D83)+ ('Optimized Production Plan'!D83*'Conversion Cost'!$C$4)),IF(VLOOKUP(A82,CSTVAT!$A$2:$D$40,3)="VAT",0.05*((VLOOKUP(B82,'Input Angle Price'!$B$4:$E$22,3)*'Optimized Production Plan'!D83*(1.045))+ ('Conversion Cost'!$C$3*'Optimized Production Plan'!D83)+ ((4.1/100)*('Conversion Cost'!$B$8)*'Optimized Production Plan'!D83)+ ('Optimized Production Plan'!D83*'Conversion Cost'!$C$4)),0)))+ IF(VLOOKUP(A82,CSTVAT!$A$2:$D$40,4)="NA",0,IF(VLOOKUP(A82,CSTVAT!$A$2:$D$40,4)="CST",0.02*((VLOOKUP(B82,'Input Angle Price'!$B$4:$E$22,4)*'Optimized Production Plan'!E83*(1.045))+ ('Conversion Cost'!$D$3*'Optimized Production Plan'!E83)+ ((4.1/100)*('Conversion Cost'!$B$8)*'Optimized Production Plan'!E83)+ ('Optimized Production Plan'!E83*'Conversion Cost'!$D$4)),IF(VLOOKUP(A82,CSTVAT!$A$2:$D$40,4)="VAT",0.05*((VLOOKUP(B82,'Input Angle Price'!$B$4:$E$22,4)*'Optimized Production Plan'!E83*(1.045))+ ('Conversion Cost'!$D$3*'Optimized Production Plan'!E83)+ ((4.1/100)*('Conversion Cost'!$B$8)*'Optimized Production Plan'!E83)+ ('Optimized Production Plan'!E83*'Conversion Cost'!$D$4)),0)))</f>
        <v>58.21411087690435</v>
      </c>
      <c r="I82" s="95">
        <f t="shared" si="5"/>
        <v>47.608320577905992</v>
      </c>
      <c r="N82" s="9">
        <v>106</v>
      </c>
      <c r="O82" s="5" t="s">
        <v>14</v>
      </c>
      <c r="P82" s="94">
        <f>((VLOOKUP(O82,'Input Angle Price'!$B$4:$E$22,2)*'Optimized Production Plan'!M83)+(VLOOKUP(O82,'Input Angle Price'!$B$4:$E$22,3)*'Optimized Production Plan'!N83)+(VLOOKUP(O82,'Input Angle Price'!$B$4:$E$22,4)*'Optimized Production Plan'!O83))*(104.5/100)</f>
        <v>2211.1420001738561</v>
      </c>
      <c r="Q82" s="94">
        <f>SUMPRODUCT('Conversion Cost'!$B$3:$D$3,'Optimized Production Plan'!M83:O83)</f>
        <v>364.88729247692146</v>
      </c>
      <c r="R82" s="94">
        <f>(4.1/100)*('Conversion Cost'!$B$8)*SUM('Optimized Production Plan'!M83:O83)</f>
        <v>309.74695193802222</v>
      </c>
      <c r="S82" s="94">
        <f>SUMPRODUCT('Conversion Cost'!$B$4:$D$4,'Optimized Production Plan'!M83:O83)</f>
        <v>24.929299256417323</v>
      </c>
      <c r="T82" s="94">
        <f>(VLOOKUP(N82,'Outbound Logistic Price'!$A$3:$D$41,2)*'Optimized Production Plan'!M83)+(VLOOKUP(N82,'Outbound Logistic Price'!$A$3:$D$41,3)*'Optimized Production Plan'!N83)+(VLOOKUP(N82,'Outbound Logistic Price'!$A$3:$D$41,4)*'Optimized Production Plan'!O83)</f>
        <v>82.757099990565706</v>
      </c>
      <c r="U82" s="94">
        <f>IF(VLOOKUP(N82,CSTVAT!$A$2:$D$40,2)="NA",0,IF(VLOOKUP(N82,CSTVAT!$A$2:$D$40,2)="CST",0.02*((VLOOKUP(O82,'Input Angle Price'!$B$4:$E$22,2)*'Optimized Production Plan'!M83*(1.045))+ ('Conversion Cost'!$B$3*'Optimized Production Plan'!M83)+ ((4.1/100)*('Conversion Cost'!$B$8)*'Optimized Production Plan'!M83)+ ('Optimized Production Plan'!M83*'Conversion Cost'!$B$4)),IF(VLOOKUP(N82,CSTVAT!$A$2:$D$40,2)="VAT",0.05*((VLOOKUP(O82,'Input Angle Price'!$B$4:$E$22,2)*'Optimized Production Plan'!M83*(1.045))+ ('Conversion Cost'!$B$3*'Optimized Production Plan'!M83)+ ((4.1/100)*('Conversion Cost'!$B$8)*'Optimized Production Plan'!M83)+ ('Optimized Production Plan'!M83*'Conversion Cost'!$B$4)),0)))+ IF(VLOOKUP(N82,CSTVAT!$A$2:$D$40,3)="NA",0,IF(VLOOKUP(N82,CSTVAT!$A$2:$D$40,3)="CST",0.02*((VLOOKUP(O82,'Input Angle Price'!$B$4:$E$22,3)*'Optimized Production Plan'!N83*(1.045))+ ('Conversion Cost'!$C$3*'Optimized Production Plan'!N83)+ ((4.1/100)*('Conversion Cost'!$B$8)*'Optimized Production Plan'!N83)+ ('Optimized Production Plan'!N83*'Conversion Cost'!$C$4)),IF(VLOOKUP(N82,CSTVAT!$A$2:$D$40,3)="VAT",0.05*((VLOOKUP(O82,'Input Angle Price'!$B$4:$E$22,3)*'Optimized Production Plan'!N83*(1.045))+ ('Conversion Cost'!$C$3*'Optimized Production Plan'!N83)+ ((4.1/100)*('Conversion Cost'!$B$8)*'Optimized Production Plan'!N83)+ ('Optimized Production Plan'!N83*'Conversion Cost'!$C$4)),0)))+ IF(VLOOKUP(N82,CSTVAT!$A$2:$D$40,4)="NA",0,IF(VLOOKUP(N82,CSTVAT!$A$2:$D$40,4)="CST",0.02*((VLOOKUP(O82,'Input Angle Price'!$B$4:$E$22,4)*'Optimized Production Plan'!O83*(1.045))+ ('Conversion Cost'!$D$3*'Optimized Production Plan'!O83)+ ((4.1/100)*('Conversion Cost'!$B$8)*'Optimized Production Plan'!O83)+ ('Optimized Production Plan'!O83*'Conversion Cost'!$D$4)),IF(VLOOKUP(N82,CSTVAT!$A$2:$D$40,4)="VAT",0.05*((VLOOKUP(O82,'Input Angle Price'!$B$4:$E$22,4)*'Optimized Production Plan'!O83*(1.045))+ ('Conversion Cost'!$D$3*'Optimized Production Plan'!O83)+ ((4.1/100)*('Conversion Cost'!$B$8)*'Optimized Production Plan'!O83)+ ('Optimized Production Plan'!O83*'Conversion Cost'!$D$4)),0)))</f>
        <v>58.21411087690435</v>
      </c>
      <c r="V82" s="95">
        <f t="shared" si="6"/>
        <v>47.608320577905992</v>
      </c>
      <c r="X82" s="101">
        <f>IF('Optimized Production Plan'!M83&gt;0,1,0)+IF('Optimized Production Plan'!N83&gt;0,1,0)+IF('Optimized Production Plan'!O83&gt;0,1,0)</f>
        <v>1</v>
      </c>
      <c r="AH82" s="11"/>
      <c r="AI82" s="5" t="s">
        <v>11</v>
      </c>
      <c r="AJ82" s="6">
        <v>2.036033012844932</v>
      </c>
      <c r="AK82" s="6">
        <v>0</v>
      </c>
      <c r="AL82" s="113">
        <v>0</v>
      </c>
      <c r="AM82" s="11">
        <v>2.036033012844932</v>
      </c>
      <c r="AN82" s="68">
        <f t="shared" si="7"/>
        <v>2.036033012844932</v>
      </c>
    </row>
    <row r="83" spans="1:40">
      <c r="A83" s="85">
        <v>107</v>
      </c>
      <c r="B83" s="5" t="s">
        <v>7</v>
      </c>
      <c r="C83" s="94">
        <f>((VLOOKUP(B83,'Input Angle Price'!$B$4:$E$22,2)*'Optimized Production Plan'!C84)+(VLOOKUP(B83,'Input Angle Price'!$B$4:$E$22,3)*'Optimized Production Plan'!D84)+(VLOOKUP(B83,'Input Angle Price'!$B$4:$E$22,4)*'Optimized Production Plan'!E84))*(104.5/100)</f>
        <v>195.82709992999997</v>
      </c>
      <c r="D83" s="94">
        <f>SUMPRODUCT('Conversion Cost'!$B$3:$D$3,'Optimized Production Plan'!C84:E84)</f>
        <v>29.158387999999999</v>
      </c>
      <c r="E83" s="94">
        <f>(4.1/100)*('Conversion Cost'!$B$8)*SUM('Optimized Production Plan'!C84:E84)</f>
        <v>25.285927211999997</v>
      </c>
      <c r="F83" s="94">
        <f>SUMPRODUCT('Conversion Cost'!$B$4:$D$4,'Optimized Production Plan'!C84:E84)</f>
        <v>2.0350820000000001</v>
      </c>
      <c r="G83" s="94">
        <f>(VLOOKUP(A83,'Outbound Logistic Price'!$A$3:$D$41,2)*'Optimized Production Plan'!C84)+(VLOOKUP(A83,'Outbound Logistic Price'!$A$3:$D$41,3)*'Optimized Production Plan'!D84)+(VLOOKUP(A83,'Outbound Logistic Price'!$A$3:$D$41,4)*'Optimized Production Plan'!E84)</f>
        <v>1.100946</v>
      </c>
      <c r="H83" s="94">
        <f>IF(VLOOKUP(A83,CSTVAT!$A$2:$D$40,2)="NA",0,IF(VLOOKUP(A83,CSTVAT!$A$2:$D$40,2)="CST",0.02*((VLOOKUP(B83,'Input Angle Price'!$B$4:$E$22,2)*'Optimized Production Plan'!C84*(1.045))+ ('Conversion Cost'!$B$3*'Optimized Production Plan'!C84)+ ((4.1/100)*('Conversion Cost'!$B$8)*'Optimized Production Plan'!C84)+ ('Optimized Production Plan'!C84*'Conversion Cost'!$B$4)),IF(VLOOKUP(A83,CSTVAT!$A$2:$D$40,2)="VAT",0.05*((VLOOKUP(B83,'Input Angle Price'!$B$4:$E$22,2)*'Optimized Production Plan'!C84*(1.045))+ ('Conversion Cost'!$B$3*'Optimized Production Plan'!C84)+ ((4.1/100)*('Conversion Cost'!$B$8)*'Optimized Production Plan'!C84)+ ('Optimized Production Plan'!C84*'Conversion Cost'!$B$4)),0)))+ IF(VLOOKUP(A83,CSTVAT!$A$2:$D$40,3)="NA",0,IF(VLOOKUP(A83,CSTVAT!$A$2:$D$40,3)="CST",0.02*((VLOOKUP(B83,'Input Angle Price'!$B$4:$E$22,3)*'Optimized Production Plan'!D84*(1.045))+ ('Conversion Cost'!$C$3*'Optimized Production Plan'!D84)+ ((4.1/100)*('Conversion Cost'!$B$8)*'Optimized Production Plan'!D84)+ ('Optimized Production Plan'!D84*'Conversion Cost'!$C$4)),IF(VLOOKUP(A83,CSTVAT!$A$2:$D$40,3)="VAT",0.05*((VLOOKUP(B83,'Input Angle Price'!$B$4:$E$22,3)*'Optimized Production Plan'!D84*(1.045))+ ('Conversion Cost'!$C$3*'Optimized Production Plan'!D84)+ ((4.1/100)*('Conversion Cost'!$B$8)*'Optimized Production Plan'!D84)+ ('Optimized Production Plan'!D84*'Conversion Cost'!$C$4)),0)))+ IF(VLOOKUP(A83,CSTVAT!$A$2:$D$40,4)="NA",0,IF(VLOOKUP(A83,CSTVAT!$A$2:$D$40,4)="CST",0.02*((VLOOKUP(B83,'Input Angle Price'!$B$4:$E$22,4)*'Optimized Production Plan'!E84*(1.045))+ ('Conversion Cost'!$D$3*'Optimized Production Plan'!E84)+ ((4.1/100)*('Conversion Cost'!$B$8)*'Optimized Production Plan'!E84)+ ('Optimized Production Plan'!E84*'Conversion Cost'!$D$4)),IF(VLOOKUP(A83,CSTVAT!$A$2:$D$40,4)="VAT",0.05*((VLOOKUP(B83,'Input Angle Price'!$B$4:$E$22,4)*'Optimized Production Plan'!E84*(1.045))+ ('Conversion Cost'!$D$3*'Optimized Production Plan'!E84)+ ((4.1/100)*('Conversion Cost'!$B$8)*'Optimized Production Plan'!E84)+ ('Optimized Production Plan'!E84*'Conversion Cost'!$D$4)),0)))</f>
        <v>5.0461299428399995</v>
      </c>
      <c r="I83" s="95">
        <f t="shared" si="5"/>
        <v>4.2163729649999997</v>
      </c>
      <c r="N83" s="85">
        <v>107</v>
      </c>
      <c r="O83" s="5" t="s">
        <v>7</v>
      </c>
      <c r="P83" s="94">
        <f>((VLOOKUP(O83,'Input Angle Price'!$B$4:$E$22,2)*'Optimized Production Plan'!M84)+(VLOOKUP(O83,'Input Angle Price'!$B$4:$E$22,3)*'Optimized Production Plan'!N84)+(VLOOKUP(O83,'Input Angle Price'!$B$4:$E$22,4)*'Optimized Production Plan'!O84))*(104.5/100)</f>
        <v>195.82709992999997</v>
      </c>
      <c r="Q83" s="94">
        <f>SUMPRODUCT('Conversion Cost'!$B$3:$D$3,'Optimized Production Plan'!M84:O84)</f>
        <v>29.158387999999999</v>
      </c>
      <c r="R83" s="94">
        <f>(4.1/100)*('Conversion Cost'!$B$8)*SUM('Optimized Production Plan'!M84:O84)</f>
        <v>25.285927211999997</v>
      </c>
      <c r="S83" s="94">
        <f>SUMPRODUCT('Conversion Cost'!$B$4:$D$4,'Optimized Production Plan'!M84:O84)</f>
        <v>2.0350820000000001</v>
      </c>
      <c r="T83" s="94">
        <f>(VLOOKUP(N83,'Outbound Logistic Price'!$A$3:$D$41,2)*'Optimized Production Plan'!M84)+(VLOOKUP(N83,'Outbound Logistic Price'!$A$3:$D$41,3)*'Optimized Production Plan'!N84)+(VLOOKUP(N83,'Outbound Logistic Price'!$A$3:$D$41,4)*'Optimized Production Plan'!O84)</f>
        <v>1.100946</v>
      </c>
      <c r="U83" s="94">
        <f>IF(VLOOKUP(N83,CSTVAT!$A$2:$D$40,2)="NA",0,IF(VLOOKUP(N83,CSTVAT!$A$2:$D$40,2)="CST",0.02*((VLOOKUP(O83,'Input Angle Price'!$B$4:$E$22,2)*'Optimized Production Plan'!M84*(1.045))+ ('Conversion Cost'!$B$3*'Optimized Production Plan'!M84)+ ((4.1/100)*('Conversion Cost'!$B$8)*'Optimized Production Plan'!M84)+ ('Optimized Production Plan'!M84*'Conversion Cost'!$B$4)),IF(VLOOKUP(N83,CSTVAT!$A$2:$D$40,2)="VAT",0.05*((VLOOKUP(O83,'Input Angle Price'!$B$4:$E$22,2)*'Optimized Production Plan'!M84*(1.045))+ ('Conversion Cost'!$B$3*'Optimized Production Plan'!M84)+ ((4.1/100)*('Conversion Cost'!$B$8)*'Optimized Production Plan'!M84)+ ('Optimized Production Plan'!M84*'Conversion Cost'!$B$4)),0)))+ IF(VLOOKUP(N83,CSTVAT!$A$2:$D$40,3)="NA",0,IF(VLOOKUP(N83,CSTVAT!$A$2:$D$40,3)="CST",0.02*((VLOOKUP(O83,'Input Angle Price'!$B$4:$E$22,3)*'Optimized Production Plan'!N84*(1.045))+ ('Conversion Cost'!$C$3*'Optimized Production Plan'!N84)+ ((4.1/100)*('Conversion Cost'!$B$8)*'Optimized Production Plan'!N84)+ ('Optimized Production Plan'!N84*'Conversion Cost'!$C$4)),IF(VLOOKUP(N83,CSTVAT!$A$2:$D$40,3)="VAT",0.05*((VLOOKUP(O83,'Input Angle Price'!$B$4:$E$22,3)*'Optimized Production Plan'!N84*(1.045))+ ('Conversion Cost'!$C$3*'Optimized Production Plan'!N84)+ ((4.1/100)*('Conversion Cost'!$B$8)*'Optimized Production Plan'!N84)+ ('Optimized Production Plan'!N84*'Conversion Cost'!$C$4)),0)))+ IF(VLOOKUP(N83,CSTVAT!$A$2:$D$40,4)="NA",0,IF(VLOOKUP(N83,CSTVAT!$A$2:$D$40,4)="CST",0.02*((VLOOKUP(O83,'Input Angle Price'!$B$4:$E$22,4)*'Optimized Production Plan'!O84*(1.045))+ ('Conversion Cost'!$D$3*'Optimized Production Plan'!O84)+ ((4.1/100)*('Conversion Cost'!$B$8)*'Optimized Production Plan'!O84)+ ('Optimized Production Plan'!O84*'Conversion Cost'!$D$4)),IF(VLOOKUP(N83,CSTVAT!$A$2:$D$40,4)="VAT",0.05*((VLOOKUP(O83,'Input Angle Price'!$B$4:$E$22,4)*'Optimized Production Plan'!O84*(1.045))+ ('Conversion Cost'!$D$3*'Optimized Production Plan'!O84)+ ((4.1/100)*('Conversion Cost'!$B$8)*'Optimized Production Plan'!O84)+ ('Optimized Production Plan'!O84*'Conversion Cost'!$D$4)),0)))</f>
        <v>5.0461299428399995</v>
      </c>
      <c r="V83" s="95">
        <f t="shared" si="6"/>
        <v>4.2163729649999997</v>
      </c>
      <c r="X83" s="101">
        <f>IF('Optimized Production Plan'!M84&gt;0,1,0)+IF('Optimized Production Plan'!N84&gt;0,1,0)+IF('Optimized Production Plan'!O84&gt;0,1,0)</f>
        <v>1</v>
      </c>
      <c r="AH83" s="11"/>
      <c r="AI83" s="5" t="s">
        <v>14</v>
      </c>
      <c r="AJ83" s="6">
        <v>20.433851849522398</v>
      </c>
      <c r="AK83" s="6">
        <v>0</v>
      </c>
      <c r="AL83" s="113">
        <v>0</v>
      </c>
      <c r="AM83" s="11">
        <v>20.433851849522398</v>
      </c>
      <c r="AN83" s="68">
        <f t="shared" si="7"/>
        <v>20.433851849522398</v>
      </c>
    </row>
    <row r="84" spans="1:40">
      <c r="A84" s="9">
        <v>107</v>
      </c>
      <c r="B84" s="5" t="s">
        <v>15</v>
      </c>
      <c r="C84" s="94">
        <f>((VLOOKUP(B84,'Input Angle Price'!$B$4:$E$22,2)*'Optimized Production Plan'!C85)+(VLOOKUP(B84,'Input Angle Price'!$B$4:$E$22,3)*'Optimized Production Plan'!D85)+(VLOOKUP(B84,'Input Angle Price'!$B$4:$E$22,4)*'Optimized Production Plan'!E85))*(104.5/100)</f>
        <v>1294.57852087025</v>
      </c>
      <c r="D84" s="94">
        <f>SUMPRODUCT('Conversion Cost'!$B$3:$D$3,'Optimized Production Plan'!C85:E85)</f>
        <v>187.60086620000001</v>
      </c>
      <c r="E84" s="94">
        <f>(4.1/100)*('Conversion Cost'!$B$8)*SUM('Optimized Production Plan'!C85:E85)</f>
        <v>162.68601157379999</v>
      </c>
      <c r="F84" s="94">
        <f>SUMPRODUCT('Conversion Cost'!$B$4:$D$4,'Optimized Production Plan'!C85:E85)</f>
        <v>13.093424299999999</v>
      </c>
      <c r="G84" s="94">
        <f>(VLOOKUP(A84,'Outbound Logistic Price'!$A$3:$D$41,2)*'Optimized Production Plan'!C85)+(VLOOKUP(A84,'Outbound Logistic Price'!$A$3:$D$41,3)*'Optimized Production Plan'!D85)+(VLOOKUP(A84,'Outbound Logistic Price'!$A$3:$D$41,4)*'Optimized Production Plan'!E85)</f>
        <v>7.0833279000000005</v>
      </c>
      <c r="H84" s="94">
        <f>IF(VLOOKUP(A84,CSTVAT!$A$2:$D$40,2)="NA",0,IF(VLOOKUP(A84,CSTVAT!$A$2:$D$40,2)="CST",0.02*((VLOOKUP(B84,'Input Angle Price'!$B$4:$E$22,2)*'Optimized Production Plan'!C85*(1.045))+ ('Conversion Cost'!$B$3*'Optimized Production Plan'!C85)+ ((4.1/100)*('Conversion Cost'!$B$8)*'Optimized Production Plan'!C85)+ ('Optimized Production Plan'!C85*'Conversion Cost'!$B$4)),IF(VLOOKUP(A84,CSTVAT!$A$2:$D$40,2)="VAT",0.05*((VLOOKUP(B84,'Input Angle Price'!$B$4:$E$22,2)*'Optimized Production Plan'!C85*(1.045))+ ('Conversion Cost'!$B$3*'Optimized Production Plan'!C85)+ ((4.1/100)*('Conversion Cost'!$B$8)*'Optimized Production Plan'!C85)+ ('Optimized Production Plan'!C85*'Conversion Cost'!$B$4)),0)))+ IF(VLOOKUP(A84,CSTVAT!$A$2:$D$40,3)="NA",0,IF(VLOOKUP(A84,CSTVAT!$A$2:$D$40,3)="CST",0.02*((VLOOKUP(B84,'Input Angle Price'!$B$4:$E$22,3)*'Optimized Production Plan'!D85*(1.045))+ ('Conversion Cost'!$C$3*'Optimized Production Plan'!D85)+ ((4.1/100)*('Conversion Cost'!$B$8)*'Optimized Production Plan'!D85)+ ('Optimized Production Plan'!D85*'Conversion Cost'!$C$4)),IF(VLOOKUP(A84,CSTVAT!$A$2:$D$40,3)="VAT",0.05*((VLOOKUP(B84,'Input Angle Price'!$B$4:$E$22,3)*'Optimized Production Plan'!D85*(1.045))+ ('Conversion Cost'!$C$3*'Optimized Production Plan'!D85)+ ((4.1/100)*('Conversion Cost'!$B$8)*'Optimized Production Plan'!D85)+ ('Optimized Production Plan'!D85*'Conversion Cost'!$C$4)),0)))+ IF(VLOOKUP(A84,CSTVAT!$A$2:$D$40,4)="NA",0,IF(VLOOKUP(A84,CSTVAT!$A$2:$D$40,4)="CST",0.02*((VLOOKUP(B84,'Input Angle Price'!$B$4:$E$22,4)*'Optimized Production Plan'!E85*(1.045))+ ('Conversion Cost'!$D$3*'Optimized Production Plan'!E85)+ ((4.1/100)*('Conversion Cost'!$B$8)*'Optimized Production Plan'!E85)+ ('Optimized Production Plan'!E85*'Conversion Cost'!$D$4)),IF(VLOOKUP(A84,CSTVAT!$A$2:$D$40,4)="VAT",0.05*((VLOOKUP(B84,'Input Angle Price'!$B$4:$E$22,4)*'Optimized Production Plan'!E85*(1.045))+ ('Conversion Cost'!$D$3*'Optimized Production Plan'!E85)+ ((4.1/100)*('Conversion Cost'!$B$8)*'Optimized Production Plan'!E85)+ ('Optimized Production Plan'!E85*'Conversion Cost'!$D$4)),0)))</f>
        <v>33.159176458880999</v>
      </c>
      <c r="I84" s="95">
        <f t="shared" si="5"/>
        <v>27.873700210125001</v>
      </c>
      <c r="N84" s="9">
        <v>107</v>
      </c>
      <c r="O84" s="5" t="s">
        <v>15</v>
      </c>
      <c r="P84" s="94">
        <f>((VLOOKUP(O84,'Input Angle Price'!$B$4:$E$22,2)*'Optimized Production Plan'!M85)+(VLOOKUP(O84,'Input Angle Price'!$B$4:$E$22,3)*'Optimized Production Plan'!N85)+(VLOOKUP(O84,'Input Angle Price'!$B$4:$E$22,4)*'Optimized Production Plan'!O85))*(104.5/100)</f>
        <v>1294.57852087025</v>
      </c>
      <c r="Q84" s="94">
        <f>SUMPRODUCT('Conversion Cost'!$B$3:$D$3,'Optimized Production Plan'!M85:O85)</f>
        <v>187.60086620000001</v>
      </c>
      <c r="R84" s="94">
        <f>(4.1/100)*('Conversion Cost'!$B$8)*SUM('Optimized Production Plan'!M85:O85)</f>
        <v>162.68601157379999</v>
      </c>
      <c r="S84" s="94">
        <f>SUMPRODUCT('Conversion Cost'!$B$4:$D$4,'Optimized Production Plan'!M85:O85)</f>
        <v>13.093424299999999</v>
      </c>
      <c r="T84" s="94">
        <f>(VLOOKUP(N84,'Outbound Logistic Price'!$A$3:$D$41,2)*'Optimized Production Plan'!M85)+(VLOOKUP(N84,'Outbound Logistic Price'!$A$3:$D$41,3)*'Optimized Production Plan'!N85)+(VLOOKUP(N84,'Outbound Logistic Price'!$A$3:$D$41,4)*'Optimized Production Plan'!O85)</f>
        <v>7.0833279000000005</v>
      </c>
      <c r="U84" s="94">
        <f>IF(VLOOKUP(N84,CSTVAT!$A$2:$D$40,2)="NA",0,IF(VLOOKUP(N84,CSTVAT!$A$2:$D$40,2)="CST",0.02*((VLOOKUP(O84,'Input Angle Price'!$B$4:$E$22,2)*'Optimized Production Plan'!M85*(1.045))+ ('Conversion Cost'!$B$3*'Optimized Production Plan'!M85)+ ((4.1/100)*('Conversion Cost'!$B$8)*'Optimized Production Plan'!M85)+ ('Optimized Production Plan'!M85*'Conversion Cost'!$B$4)),IF(VLOOKUP(N84,CSTVAT!$A$2:$D$40,2)="VAT",0.05*((VLOOKUP(O84,'Input Angle Price'!$B$4:$E$22,2)*'Optimized Production Plan'!M85*(1.045))+ ('Conversion Cost'!$B$3*'Optimized Production Plan'!M85)+ ((4.1/100)*('Conversion Cost'!$B$8)*'Optimized Production Plan'!M85)+ ('Optimized Production Plan'!M85*'Conversion Cost'!$B$4)),0)))+ IF(VLOOKUP(N84,CSTVAT!$A$2:$D$40,3)="NA",0,IF(VLOOKUP(N84,CSTVAT!$A$2:$D$40,3)="CST",0.02*((VLOOKUP(O84,'Input Angle Price'!$B$4:$E$22,3)*'Optimized Production Plan'!N85*(1.045))+ ('Conversion Cost'!$C$3*'Optimized Production Plan'!N85)+ ((4.1/100)*('Conversion Cost'!$B$8)*'Optimized Production Plan'!N85)+ ('Optimized Production Plan'!N85*'Conversion Cost'!$C$4)),IF(VLOOKUP(N84,CSTVAT!$A$2:$D$40,3)="VAT",0.05*((VLOOKUP(O84,'Input Angle Price'!$B$4:$E$22,3)*'Optimized Production Plan'!N85*(1.045))+ ('Conversion Cost'!$C$3*'Optimized Production Plan'!N85)+ ((4.1/100)*('Conversion Cost'!$B$8)*'Optimized Production Plan'!N85)+ ('Optimized Production Plan'!N85*'Conversion Cost'!$C$4)),0)))+ IF(VLOOKUP(N84,CSTVAT!$A$2:$D$40,4)="NA",0,IF(VLOOKUP(N84,CSTVAT!$A$2:$D$40,4)="CST",0.02*((VLOOKUP(O84,'Input Angle Price'!$B$4:$E$22,4)*'Optimized Production Plan'!O85*(1.045))+ ('Conversion Cost'!$D$3*'Optimized Production Plan'!O85)+ ((4.1/100)*('Conversion Cost'!$B$8)*'Optimized Production Plan'!O85)+ ('Optimized Production Plan'!O85*'Conversion Cost'!$D$4)),IF(VLOOKUP(N84,CSTVAT!$A$2:$D$40,4)="VAT",0.05*((VLOOKUP(O84,'Input Angle Price'!$B$4:$E$22,4)*'Optimized Production Plan'!O85*(1.045))+ ('Conversion Cost'!$D$3*'Optimized Production Plan'!O85)+ ((4.1/100)*('Conversion Cost'!$B$8)*'Optimized Production Plan'!O85)+ ('Optimized Production Plan'!O85*'Conversion Cost'!$D$4)),0)))</f>
        <v>33.159176458880999</v>
      </c>
      <c r="V84" s="95">
        <f t="shared" si="6"/>
        <v>27.873700210125001</v>
      </c>
      <c r="X84" s="101">
        <f>IF('Optimized Production Plan'!M85&gt;0,1,0)+IF('Optimized Production Plan'!N85&gt;0,1,0)+IF('Optimized Production Plan'!O85&gt;0,1,0)</f>
        <v>1</v>
      </c>
      <c r="AH84" s="9">
        <v>107</v>
      </c>
      <c r="AI84" s="5" t="s">
        <v>7</v>
      </c>
      <c r="AJ84" s="6">
        <v>0</v>
      </c>
      <c r="AK84" s="6">
        <v>0</v>
      </c>
      <c r="AL84" s="113">
        <v>1.6680999999999999</v>
      </c>
      <c r="AM84" s="11">
        <v>1.6680999999999999</v>
      </c>
      <c r="AN84" s="68">
        <f t="shared" si="7"/>
        <v>1.6680999999999999</v>
      </c>
    </row>
    <row r="85" spans="1:40">
      <c r="A85" s="9">
        <v>107</v>
      </c>
      <c r="B85" s="5" t="s">
        <v>2</v>
      </c>
      <c r="C85" s="94">
        <f>((VLOOKUP(B85,'Input Angle Price'!$B$4:$E$22,2)*'Optimized Production Plan'!C86)+(VLOOKUP(B85,'Input Angle Price'!$B$4:$E$22,3)*'Optimized Production Plan'!D86)+(VLOOKUP(B85,'Input Angle Price'!$B$4:$E$22,4)*'Optimized Production Plan'!E86))*(104.5/100)</f>
        <v>32.998006799999999</v>
      </c>
      <c r="D85" s="94">
        <f>SUMPRODUCT('Conversion Cost'!$B$3:$D$3,'Optimized Production Plan'!C86:E86)</f>
        <v>5.1915600000000008</v>
      </c>
      <c r="E85" s="94">
        <f>(4.1/100)*('Conversion Cost'!$B$8)*SUM('Optimized Production Plan'!C86:E86)</f>
        <v>4.5020804400000003</v>
      </c>
      <c r="F85" s="94">
        <f>SUMPRODUCT('Conversion Cost'!$B$4:$D$4,'Optimized Production Plan'!C86:E86)</f>
        <v>0.36234000000000005</v>
      </c>
      <c r="G85" s="94">
        <f>(VLOOKUP(A85,'Outbound Logistic Price'!$A$3:$D$41,2)*'Optimized Production Plan'!C86)+(VLOOKUP(A85,'Outbound Logistic Price'!$A$3:$D$41,3)*'Optimized Production Plan'!D86)+(VLOOKUP(A85,'Outbound Logistic Price'!$A$3:$D$41,4)*'Optimized Production Plan'!E86)</f>
        <v>0.19602000000000003</v>
      </c>
      <c r="H85" s="94">
        <f>IF(VLOOKUP(A85,CSTVAT!$A$2:$D$40,2)="NA",0,IF(VLOOKUP(A85,CSTVAT!$A$2:$D$40,2)="CST",0.02*((VLOOKUP(B85,'Input Angle Price'!$B$4:$E$22,2)*'Optimized Production Plan'!C86*(1.045))+ ('Conversion Cost'!$B$3*'Optimized Production Plan'!C86)+ ((4.1/100)*('Conversion Cost'!$B$8)*'Optimized Production Plan'!C86)+ ('Optimized Production Plan'!C86*'Conversion Cost'!$B$4)),IF(VLOOKUP(A85,CSTVAT!$A$2:$D$40,2)="VAT",0.05*((VLOOKUP(B85,'Input Angle Price'!$B$4:$E$22,2)*'Optimized Production Plan'!C86*(1.045))+ ('Conversion Cost'!$B$3*'Optimized Production Plan'!C86)+ ((4.1/100)*('Conversion Cost'!$B$8)*'Optimized Production Plan'!C86)+ ('Optimized Production Plan'!C86*'Conversion Cost'!$B$4)),0)))+ IF(VLOOKUP(A85,CSTVAT!$A$2:$D$40,3)="NA",0,IF(VLOOKUP(A85,CSTVAT!$A$2:$D$40,3)="CST",0.02*((VLOOKUP(B85,'Input Angle Price'!$B$4:$E$22,3)*'Optimized Production Plan'!D86*(1.045))+ ('Conversion Cost'!$C$3*'Optimized Production Plan'!D86)+ ((4.1/100)*('Conversion Cost'!$B$8)*'Optimized Production Plan'!D86)+ ('Optimized Production Plan'!D86*'Conversion Cost'!$C$4)),IF(VLOOKUP(A85,CSTVAT!$A$2:$D$40,3)="VAT",0.05*((VLOOKUP(B85,'Input Angle Price'!$B$4:$E$22,3)*'Optimized Production Plan'!D86*(1.045))+ ('Conversion Cost'!$C$3*'Optimized Production Plan'!D86)+ ((4.1/100)*('Conversion Cost'!$B$8)*'Optimized Production Plan'!D86)+ ('Optimized Production Plan'!D86*'Conversion Cost'!$C$4)),0)))+ IF(VLOOKUP(A85,CSTVAT!$A$2:$D$40,4)="NA",0,IF(VLOOKUP(A85,CSTVAT!$A$2:$D$40,4)="CST",0.02*((VLOOKUP(B85,'Input Angle Price'!$B$4:$E$22,4)*'Optimized Production Plan'!E86*(1.045))+ ('Conversion Cost'!$D$3*'Optimized Production Plan'!E86)+ ((4.1/100)*('Conversion Cost'!$B$8)*'Optimized Production Plan'!E86)+ ('Optimized Production Plan'!E86*'Conversion Cost'!$D$4)),IF(VLOOKUP(A85,CSTVAT!$A$2:$D$40,4)="VAT",0.05*((VLOOKUP(B85,'Input Angle Price'!$B$4:$E$22,4)*'Optimized Production Plan'!E86*(1.045))+ ('Conversion Cost'!$D$3*'Optimized Production Plan'!E86)+ ((4.1/100)*('Conversion Cost'!$B$8)*'Optimized Production Plan'!E86)+ ('Optimized Production Plan'!E86*'Conversion Cost'!$D$4)),0)))</f>
        <v>0.86107974480000016</v>
      </c>
      <c r="I85" s="95">
        <f t="shared" si="5"/>
        <v>0.71048339999999999</v>
      </c>
      <c r="N85" s="9">
        <v>107</v>
      </c>
      <c r="O85" s="5" t="s">
        <v>2</v>
      </c>
      <c r="P85" s="94">
        <f>((VLOOKUP(O85,'Input Angle Price'!$B$4:$E$22,2)*'Optimized Production Plan'!M86)+(VLOOKUP(O85,'Input Angle Price'!$B$4:$E$22,3)*'Optimized Production Plan'!N86)+(VLOOKUP(O85,'Input Angle Price'!$B$4:$E$22,4)*'Optimized Production Plan'!O86))*(104.5/100)</f>
        <v>31.787583300000001</v>
      </c>
      <c r="Q85" s="94">
        <f>SUMPRODUCT('Conversion Cost'!$B$3:$D$3,'Optimized Production Plan'!M86:O86)</f>
        <v>6.435099000000001</v>
      </c>
      <c r="R85" s="94">
        <f>(4.1/100)*('Conversion Cost'!$B$8)*SUM('Optimized Production Plan'!M86:O86)</f>
        <v>4.5020804400000003</v>
      </c>
      <c r="S85" s="94">
        <f>SUMPRODUCT('Conversion Cost'!$B$4:$D$4,'Optimized Production Plan'!M86:O86)</f>
        <v>0.54351000000000005</v>
      </c>
      <c r="T85" s="94">
        <f>(VLOOKUP(N85,'Outbound Logistic Price'!$A$3:$D$41,2)*'Optimized Production Plan'!M86)+(VLOOKUP(N85,'Outbound Logistic Price'!$A$3:$D$41,3)*'Optimized Production Plan'!N86)+(VLOOKUP(N85,'Outbound Logistic Price'!$A$3:$D$41,4)*'Optimized Production Plan'!O86)</f>
        <v>1.1553300000000002</v>
      </c>
      <c r="U85" s="94">
        <f>IF(VLOOKUP(N85,CSTVAT!$A$2:$D$40,2)="NA",0,IF(VLOOKUP(N85,CSTVAT!$A$2:$D$40,2)="CST",0.02*((VLOOKUP(O85,'Input Angle Price'!$B$4:$E$22,2)*'Optimized Production Plan'!M86*(1.045))+ ('Conversion Cost'!$B$3*'Optimized Production Plan'!M86)+ ((4.1/100)*('Conversion Cost'!$B$8)*'Optimized Production Plan'!M86)+ ('Optimized Production Plan'!M86*'Conversion Cost'!$B$4)),IF(VLOOKUP(N85,CSTVAT!$A$2:$D$40,2)="VAT",0.05*((VLOOKUP(O85,'Input Angle Price'!$B$4:$E$22,2)*'Optimized Production Plan'!M86*(1.045))+ ('Conversion Cost'!$B$3*'Optimized Production Plan'!M86)+ ((4.1/100)*('Conversion Cost'!$B$8)*'Optimized Production Plan'!M86)+ ('Optimized Production Plan'!M86*'Conversion Cost'!$B$4)),0)))+ IF(VLOOKUP(N85,CSTVAT!$A$2:$D$40,3)="NA",0,IF(VLOOKUP(N85,CSTVAT!$A$2:$D$40,3)="CST",0.02*((VLOOKUP(O85,'Input Angle Price'!$B$4:$E$22,3)*'Optimized Production Plan'!N86*(1.045))+ ('Conversion Cost'!$C$3*'Optimized Production Plan'!N86)+ ((4.1/100)*('Conversion Cost'!$B$8)*'Optimized Production Plan'!N86)+ ('Optimized Production Plan'!N86*'Conversion Cost'!$C$4)),IF(VLOOKUP(N85,CSTVAT!$A$2:$D$40,3)="VAT",0.05*((VLOOKUP(O85,'Input Angle Price'!$B$4:$E$22,3)*'Optimized Production Plan'!N86*(1.045))+ ('Conversion Cost'!$C$3*'Optimized Production Plan'!N86)+ ((4.1/100)*('Conversion Cost'!$B$8)*'Optimized Production Plan'!N86)+ ('Optimized Production Plan'!N86*'Conversion Cost'!$C$4)),0)))+ IF(VLOOKUP(N85,CSTVAT!$A$2:$D$40,4)="NA",0,IF(VLOOKUP(N85,CSTVAT!$A$2:$D$40,4)="CST",0.02*((VLOOKUP(O85,'Input Angle Price'!$B$4:$E$22,4)*'Optimized Production Plan'!O86*(1.045))+ ('Conversion Cost'!$D$3*'Optimized Production Plan'!O86)+ ((4.1/100)*('Conversion Cost'!$B$8)*'Optimized Production Plan'!O86)+ ('Optimized Production Plan'!O86*'Conversion Cost'!$D$4)),IF(VLOOKUP(N85,CSTVAT!$A$2:$D$40,4)="VAT",0.05*((VLOOKUP(O85,'Input Angle Price'!$B$4:$E$22,4)*'Optimized Production Plan'!O86*(1.045))+ ('Conversion Cost'!$D$3*'Optimized Production Plan'!O86)+ ((4.1/100)*('Conversion Cost'!$B$8)*'Optimized Production Plan'!O86)+ ('Optimized Production Plan'!O86*'Conversion Cost'!$D$4)),0)))</f>
        <v>0.86536545480000004</v>
      </c>
      <c r="V85" s="95">
        <f t="shared" si="6"/>
        <v>0.68442164999999999</v>
      </c>
      <c r="X85" s="101">
        <f>IF('Optimized Production Plan'!M86&gt;0,1,0)+IF('Optimized Production Plan'!N86&gt;0,1,0)+IF('Optimized Production Plan'!O86&gt;0,1,0)</f>
        <v>1</v>
      </c>
      <c r="AH85" s="11"/>
      <c r="AI85" s="5" t="s">
        <v>15</v>
      </c>
      <c r="AJ85" s="6">
        <v>0</v>
      </c>
      <c r="AK85" s="6">
        <v>0</v>
      </c>
      <c r="AL85" s="113">
        <v>10.732315</v>
      </c>
      <c r="AM85" s="11">
        <v>10.732315</v>
      </c>
      <c r="AN85" s="68">
        <f t="shared" si="7"/>
        <v>10.732315</v>
      </c>
    </row>
    <row r="86" spans="1:40">
      <c r="A86" s="9">
        <v>107</v>
      </c>
      <c r="B86" s="5" t="s">
        <v>4</v>
      </c>
      <c r="C86" s="94">
        <f>((VLOOKUP(B86,'Input Angle Price'!$B$4:$E$22,2)*'Optimized Production Plan'!C87)+(VLOOKUP(B86,'Input Angle Price'!$B$4:$E$22,3)*'Optimized Production Plan'!D87)+(VLOOKUP(B86,'Input Angle Price'!$B$4:$E$22,4)*'Optimized Production Plan'!E87))*(104.5/100)</f>
        <v>78.217497599999987</v>
      </c>
      <c r="D86" s="94">
        <f>SUMPRODUCT('Conversion Cost'!$B$3:$D$3,'Optimized Production Plan'!C87:E87)</f>
        <v>12.30592</v>
      </c>
      <c r="E86" s="94">
        <f>(4.1/100)*('Conversion Cost'!$B$8)*SUM('Optimized Production Plan'!C87:E87)</f>
        <v>10.671598079999999</v>
      </c>
      <c r="F86" s="94">
        <f>SUMPRODUCT('Conversion Cost'!$B$4:$D$4,'Optimized Production Plan'!C87:E87)</f>
        <v>0.85887999999999998</v>
      </c>
      <c r="G86" s="94">
        <f>(VLOOKUP(A86,'Outbound Logistic Price'!$A$3:$D$41,2)*'Optimized Production Plan'!C87)+(VLOOKUP(A86,'Outbound Logistic Price'!$A$3:$D$41,3)*'Optimized Production Plan'!D87)+(VLOOKUP(A86,'Outbound Logistic Price'!$A$3:$D$41,4)*'Optimized Production Plan'!E87)</f>
        <v>0.46464</v>
      </c>
      <c r="H86" s="94">
        <f>IF(VLOOKUP(A86,CSTVAT!$A$2:$D$40,2)="NA",0,IF(VLOOKUP(A86,CSTVAT!$A$2:$D$40,2)="CST",0.02*((VLOOKUP(B86,'Input Angle Price'!$B$4:$E$22,2)*'Optimized Production Plan'!C87*(1.045))+ ('Conversion Cost'!$B$3*'Optimized Production Plan'!C87)+ ((4.1/100)*('Conversion Cost'!$B$8)*'Optimized Production Plan'!C87)+ ('Optimized Production Plan'!C87*'Conversion Cost'!$B$4)),IF(VLOOKUP(A86,CSTVAT!$A$2:$D$40,2)="VAT",0.05*((VLOOKUP(B86,'Input Angle Price'!$B$4:$E$22,2)*'Optimized Production Plan'!C87*(1.045))+ ('Conversion Cost'!$B$3*'Optimized Production Plan'!C87)+ ((4.1/100)*('Conversion Cost'!$B$8)*'Optimized Production Plan'!C87)+ ('Optimized Production Plan'!C87*'Conversion Cost'!$B$4)),0)))+ IF(VLOOKUP(A86,CSTVAT!$A$2:$D$40,3)="NA",0,IF(VLOOKUP(A86,CSTVAT!$A$2:$D$40,3)="CST",0.02*((VLOOKUP(B86,'Input Angle Price'!$B$4:$E$22,3)*'Optimized Production Plan'!D87*(1.045))+ ('Conversion Cost'!$C$3*'Optimized Production Plan'!D87)+ ((4.1/100)*('Conversion Cost'!$B$8)*'Optimized Production Plan'!D87)+ ('Optimized Production Plan'!D87*'Conversion Cost'!$C$4)),IF(VLOOKUP(A86,CSTVAT!$A$2:$D$40,3)="VAT",0.05*((VLOOKUP(B86,'Input Angle Price'!$B$4:$E$22,3)*'Optimized Production Plan'!D87*(1.045))+ ('Conversion Cost'!$C$3*'Optimized Production Plan'!D87)+ ((4.1/100)*('Conversion Cost'!$B$8)*'Optimized Production Plan'!D87)+ ('Optimized Production Plan'!D87*'Conversion Cost'!$C$4)),0)))+ IF(VLOOKUP(A86,CSTVAT!$A$2:$D$40,4)="NA",0,IF(VLOOKUP(A86,CSTVAT!$A$2:$D$40,4)="CST",0.02*((VLOOKUP(B86,'Input Angle Price'!$B$4:$E$22,4)*'Optimized Production Plan'!E87*(1.045))+ ('Conversion Cost'!$D$3*'Optimized Production Plan'!E87)+ ((4.1/100)*('Conversion Cost'!$B$8)*'Optimized Production Plan'!E87)+ ('Optimized Production Plan'!E87*'Conversion Cost'!$D$4)),IF(VLOOKUP(A86,CSTVAT!$A$2:$D$40,4)="VAT",0.05*((VLOOKUP(B86,'Input Angle Price'!$B$4:$E$22,4)*'Optimized Production Plan'!E87*(1.045))+ ('Conversion Cost'!$D$3*'Optimized Production Plan'!E87)+ ((4.1/100)*('Conversion Cost'!$B$8)*'Optimized Production Plan'!E87)+ ('Optimized Production Plan'!E87*'Conversion Cost'!$D$4)),0)))</f>
        <v>2.0410779135999997</v>
      </c>
      <c r="I86" s="95">
        <f t="shared" si="5"/>
        <v>1.6841087999999997</v>
      </c>
      <c r="N86" s="9">
        <v>107</v>
      </c>
      <c r="O86" s="5" t="s">
        <v>4</v>
      </c>
      <c r="P86" s="94">
        <f>((VLOOKUP(O86,'Input Angle Price'!$B$4:$E$22,2)*'Optimized Production Plan'!M87)+(VLOOKUP(O86,'Input Angle Price'!$B$4:$E$22,3)*'Optimized Production Plan'!N87)+(VLOOKUP(O86,'Input Angle Price'!$B$4:$E$22,4)*'Optimized Production Plan'!O87))*(104.5/100)</f>
        <v>73.42086399999998</v>
      </c>
      <c r="Q86" s="94">
        <f>SUMPRODUCT('Conversion Cost'!$B$3:$D$3,'Optimized Production Plan'!M87:O87)</f>
        <v>15.253568</v>
      </c>
      <c r="R86" s="94">
        <f>(4.1/100)*('Conversion Cost'!$B$8)*SUM('Optimized Production Plan'!M87:O87)</f>
        <v>10.671598079999999</v>
      </c>
      <c r="S86" s="94">
        <f>SUMPRODUCT('Conversion Cost'!$B$4:$D$4,'Optimized Production Plan'!M87:O87)</f>
        <v>1.2883199999999999</v>
      </c>
      <c r="T86" s="94">
        <f>(VLOOKUP(N86,'Outbound Logistic Price'!$A$3:$D$41,2)*'Optimized Production Plan'!M87)+(VLOOKUP(N86,'Outbound Logistic Price'!$A$3:$D$41,3)*'Optimized Production Plan'!N87)+(VLOOKUP(N86,'Outbound Logistic Price'!$A$3:$D$41,4)*'Optimized Production Plan'!O87)</f>
        <v>2.7385600000000001</v>
      </c>
      <c r="U86" s="94">
        <f>IF(VLOOKUP(N86,CSTVAT!$A$2:$D$40,2)="NA",0,IF(VLOOKUP(N86,CSTVAT!$A$2:$D$40,2)="CST",0.02*((VLOOKUP(O86,'Input Angle Price'!$B$4:$E$22,2)*'Optimized Production Plan'!M87*(1.045))+ ('Conversion Cost'!$B$3*'Optimized Production Plan'!M87)+ ((4.1/100)*('Conversion Cost'!$B$8)*'Optimized Production Plan'!M87)+ ('Optimized Production Plan'!M87*'Conversion Cost'!$B$4)),IF(VLOOKUP(N86,CSTVAT!$A$2:$D$40,2)="VAT",0.05*((VLOOKUP(O86,'Input Angle Price'!$B$4:$E$22,2)*'Optimized Production Plan'!M87*(1.045))+ ('Conversion Cost'!$B$3*'Optimized Production Plan'!M87)+ ((4.1/100)*('Conversion Cost'!$B$8)*'Optimized Production Plan'!M87)+ ('Optimized Production Plan'!M87*'Conversion Cost'!$B$4)),0)))+ IF(VLOOKUP(N86,CSTVAT!$A$2:$D$40,3)="NA",0,IF(VLOOKUP(N86,CSTVAT!$A$2:$D$40,3)="CST",0.02*((VLOOKUP(O86,'Input Angle Price'!$B$4:$E$22,3)*'Optimized Production Plan'!N87*(1.045))+ ('Conversion Cost'!$C$3*'Optimized Production Plan'!N87)+ ((4.1/100)*('Conversion Cost'!$B$8)*'Optimized Production Plan'!N87)+ ('Optimized Production Plan'!N87*'Conversion Cost'!$C$4)),IF(VLOOKUP(N86,CSTVAT!$A$2:$D$40,3)="VAT",0.05*((VLOOKUP(O86,'Input Angle Price'!$B$4:$E$22,3)*'Optimized Production Plan'!N87*(1.045))+ ('Conversion Cost'!$C$3*'Optimized Production Plan'!N87)+ ((4.1/100)*('Conversion Cost'!$B$8)*'Optimized Production Plan'!N87)+ ('Optimized Production Plan'!N87*'Conversion Cost'!$C$4)),0)))+ IF(VLOOKUP(N86,CSTVAT!$A$2:$D$40,4)="NA",0,IF(VLOOKUP(N86,CSTVAT!$A$2:$D$40,4)="CST",0.02*((VLOOKUP(O86,'Input Angle Price'!$B$4:$E$22,4)*'Optimized Production Plan'!O87*(1.045))+ ('Conversion Cost'!$D$3*'Optimized Production Plan'!O87)+ ((4.1/100)*('Conversion Cost'!$B$8)*'Optimized Production Plan'!O87)+ ('Optimized Production Plan'!O87*'Conversion Cost'!$D$4)),IF(VLOOKUP(N86,CSTVAT!$A$2:$D$40,4)="VAT",0.05*((VLOOKUP(O86,'Input Angle Price'!$B$4:$E$22,4)*'Optimized Production Plan'!O87*(1.045))+ ('Conversion Cost'!$D$3*'Optimized Production Plan'!O87)+ ((4.1/100)*('Conversion Cost'!$B$8)*'Optimized Production Plan'!O87)+ ('Optimized Production Plan'!O87*'Conversion Cost'!$D$4)),0)))</f>
        <v>2.0126870015999994</v>
      </c>
      <c r="V86" s="95">
        <f t="shared" si="6"/>
        <v>1.5808319999999998</v>
      </c>
      <c r="X86" s="101">
        <f>IF('Optimized Production Plan'!M87&gt;0,1,0)+IF('Optimized Production Plan'!N87&gt;0,1,0)+IF('Optimized Production Plan'!O87&gt;0,1,0)</f>
        <v>1</v>
      </c>
      <c r="AH86" s="11"/>
      <c r="AI86" s="5" t="s">
        <v>2</v>
      </c>
      <c r="AJ86" s="6">
        <v>0</v>
      </c>
      <c r="AK86" s="6">
        <v>0.29700000000000004</v>
      </c>
      <c r="AL86" s="113">
        <v>0</v>
      </c>
      <c r="AM86" s="11">
        <v>0.29700000000000004</v>
      </c>
      <c r="AN86" s="68">
        <f t="shared" si="7"/>
        <v>0.29700000000000004</v>
      </c>
    </row>
    <row r="87" spans="1:40">
      <c r="A87" s="9">
        <v>107</v>
      </c>
      <c r="B87" s="5" t="s">
        <v>10</v>
      </c>
      <c r="C87" s="94">
        <f>((VLOOKUP(B87,'Input Angle Price'!$B$4:$E$22,2)*'Optimized Production Plan'!C88)+(VLOOKUP(B87,'Input Angle Price'!$B$4:$E$22,3)*'Optimized Production Plan'!D88)+(VLOOKUP(B87,'Input Angle Price'!$B$4:$E$22,4)*'Optimized Production Plan'!E88))*(104.5/100)</f>
        <v>405.50963666399991</v>
      </c>
      <c r="D87" s="94">
        <f>SUMPRODUCT('Conversion Cost'!$B$3:$D$3,'Optimized Production Plan'!C88:E88)</f>
        <v>63.104198399999994</v>
      </c>
      <c r="E87" s="94">
        <f>(4.1/100)*('Conversion Cost'!$B$8)*SUM('Optimized Production Plan'!C88:E88)</f>
        <v>54.723469881599989</v>
      </c>
      <c r="F87" s="94">
        <f>SUMPRODUCT('Conversion Cost'!$B$4:$D$4,'Optimized Production Plan'!C88:E88)</f>
        <v>4.4042975999999996</v>
      </c>
      <c r="G87" s="94">
        <f>(VLOOKUP(A87,'Outbound Logistic Price'!$A$3:$D$41,2)*'Optimized Production Plan'!C88)+(VLOOKUP(A87,'Outbound Logistic Price'!$A$3:$D$41,3)*'Optimized Production Plan'!D88)+(VLOOKUP(A87,'Outbound Logistic Price'!$A$3:$D$41,4)*'Optimized Production Plan'!E88)</f>
        <v>2.3826527999999998</v>
      </c>
      <c r="H87" s="94">
        <f>IF(VLOOKUP(A87,CSTVAT!$A$2:$D$40,2)="NA",0,IF(VLOOKUP(A87,CSTVAT!$A$2:$D$40,2)="CST",0.02*((VLOOKUP(B87,'Input Angle Price'!$B$4:$E$22,2)*'Optimized Production Plan'!C88*(1.045))+ ('Conversion Cost'!$B$3*'Optimized Production Plan'!C88)+ ((4.1/100)*('Conversion Cost'!$B$8)*'Optimized Production Plan'!C88)+ ('Optimized Production Plan'!C88*'Conversion Cost'!$B$4)),IF(VLOOKUP(A87,CSTVAT!$A$2:$D$40,2)="VAT",0.05*((VLOOKUP(B87,'Input Angle Price'!$B$4:$E$22,2)*'Optimized Production Plan'!C88*(1.045))+ ('Conversion Cost'!$B$3*'Optimized Production Plan'!C88)+ ((4.1/100)*('Conversion Cost'!$B$8)*'Optimized Production Plan'!C88)+ ('Optimized Production Plan'!C88*'Conversion Cost'!$B$4)),0)))+ IF(VLOOKUP(A87,CSTVAT!$A$2:$D$40,3)="NA",0,IF(VLOOKUP(A87,CSTVAT!$A$2:$D$40,3)="CST",0.02*((VLOOKUP(B87,'Input Angle Price'!$B$4:$E$22,3)*'Optimized Production Plan'!D88*(1.045))+ ('Conversion Cost'!$C$3*'Optimized Production Plan'!D88)+ ((4.1/100)*('Conversion Cost'!$B$8)*'Optimized Production Plan'!D88)+ ('Optimized Production Plan'!D88*'Conversion Cost'!$C$4)),IF(VLOOKUP(A87,CSTVAT!$A$2:$D$40,3)="VAT",0.05*((VLOOKUP(B87,'Input Angle Price'!$B$4:$E$22,3)*'Optimized Production Plan'!D88*(1.045))+ ('Conversion Cost'!$C$3*'Optimized Production Plan'!D88)+ ((4.1/100)*('Conversion Cost'!$B$8)*'Optimized Production Plan'!D88)+ ('Optimized Production Plan'!D88*'Conversion Cost'!$C$4)),0)))+ IF(VLOOKUP(A87,CSTVAT!$A$2:$D$40,4)="NA",0,IF(VLOOKUP(A87,CSTVAT!$A$2:$D$40,4)="CST",0.02*((VLOOKUP(B87,'Input Angle Price'!$B$4:$E$22,4)*'Optimized Production Plan'!E88*(1.045))+ ('Conversion Cost'!$D$3*'Optimized Production Plan'!E88)+ ((4.1/100)*('Conversion Cost'!$B$8)*'Optimized Production Plan'!E88)+ ('Optimized Production Plan'!E88*'Conversion Cost'!$D$4)),IF(VLOOKUP(A87,CSTVAT!$A$2:$D$40,4)="VAT",0.05*((VLOOKUP(B87,'Input Angle Price'!$B$4:$E$22,4)*'Optimized Production Plan'!E88*(1.045))+ ('Conversion Cost'!$D$3*'Optimized Production Plan'!E88)+ ((4.1/100)*('Conversion Cost'!$B$8)*'Optimized Production Plan'!E88)+ ('Optimized Production Plan'!E88*'Conversion Cost'!$D$4)),0)))</f>
        <v>10.554832050911996</v>
      </c>
      <c r="I87" s="95">
        <f t="shared" si="5"/>
        <v>8.7310687319999989</v>
      </c>
      <c r="N87" s="9">
        <v>107</v>
      </c>
      <c r="O87" s="5" t="s">
        <v>10</v>
      </c>
      <c r="P87" s="94">
        <f>((VLOOKUP(O87,'Input Angle Price'!$B$4:$E$22,2)*'Optimized Production Plan'!M88)+(VLOOKUP(O87,'Input Angle Price'!$B$4:$E$22,3)*'Optimized Production Plan'!N88)+(VLOOKUP(O87,'Input Angle Price'!$B$4:$E$22,4)*'Optimized Production Plan'!O88))*(104.5/100)</f>
        <v>405.50963666399991</v>
      </c>
      <c r="Q87" s="94">
        <f>SUMPRODUCT('Conversion Cost'!$B$3:$D$3,'Optimized Production Plan'!M88:O88)</f>
        <v>63.104198399999994</v>
      </c>
      <c r="R87" s="94">
        <f>(4.1/100)*('Conversion Cost'!$B$8)*SUM('Optimized Production Plan'!M88:O88)</f>
        <v>54.723469881599989</v>
      </c>
      <c r="S87" s="94">
        <f>SUMPRODUCT('Conversion Cost'!$B$4:$D$4,'Optimized Production Plan'!M88:O88)</f>
        <v>4.4042975999999996</v>
      </c>
      <c r="T87" s="94">
        <f>(VLOOKUP(N87,'Outbound Logistic Price'!$A$3:$D$41,2)*'Optimized Production Plan'!M88)+(VLOOKUP(N87,'Outbound Logistic Price'!$A$3:$D$41,3)*'Optimized Production Plan'!N88)+(VLOOKUP(N87,'Outbound Logistic Price'!$A$3:$D$41,4)*'Optimized Production Plan'!O88)</f>
        <v>2.3826527999999998</v>
      </c>
      <c r="U87" s="94">
        <f>IF(VLOOKUP(N87,CSTVAT!$A$2:$D$40,2)="NA",0,IF(VLOOKUP(N87,CSTVAT!$A$2:$D$40,2)="CST",0.02*((VLOOKUP(O87,'Input Angle Price'!$B$4:$E$22,2)*'Optimized Production Plan'!M88*(1.045))+ ('Conversion Cost'!$B$3*'Optimized Production Plan'!M88)+ ((4.1/100)*('Conversion Cost'!$B$8)*'Optimized Production Plan'!M88)+ ('Optimized Production Plan'!M88*'Conversion Cost'!$B$4)),IF(VLOOKUP(N87,CSTVAT!$A$2:$D$40,2)="VAT",0.05*((VLOOKUP(O87,'Input Angle Price'!$B$4:$E$22,2)*'Optimized Production Plan'!M88*(1.045))+ ('Conversion Cost'!$B$3*'Optimized Production Plan'!M88)+ ((4.1/100)*('Conversion Cost'!$B$8)*'Optimized Production Plan'!M88)+ ('Optimized Production Plan'!M88*'Conversion Cost'!$B$4)),0)))+ IF(VLOOKUP(N87,CSTVAT!$A$2:$D$40,3)="NA",0,IF(VLOOKUP(N87,CSTVAT!$A$2:$D$40,3)="CST",0.02*((VLOOKUP(O87,'Input Angle Price'!$B$4:$E$22,3)*'Optimized Production Plan'!N88*(1.045))+ ('Conversion Cost'!$C$3*'Optimized Production Plan'!N88)+ ((4.1/100)*('Conversion Cost'!$B$8)*'Optimized Production Plan'!N88)+ ('Optimized Production Plan'!N88*'Conversion Cost'!$C$4)),IF(VLOOKUP(N87,CSTVAT!$A$2:$D$40,3)="VAT",0.05*((VLOOKUP(O87,'Input Angle Price'!$B$4:$E$22,3)*'Optimized Production Plan'!N88*(1.045))+ ('Conversion Cost'!$C$3*'Optimized Production Plan'!N88)+ ((4.1/100)*('Conversion Cost'!$B$8)*'Optimized Production Plan'!N88)+ ('Optimized Production Plan'!N88*'Conversion Cost'!$C$4)),0)))+ IF(VLOOKUP(N87,CSTVAT!$A$2:$D$40,4)="NA",0,IF(VLOOKUP(N87,CSTVAT!$A$2:$D$40,4)="CST",0.02*((VLOOKUP(O87,'Input Angle Price'!$B$4:$E$22,4)*'Optimized Production Plan'!O88*(1.045))+ ('Conversion Cost'!$D$3*'Optimized Production Plan'!O88)+ ((4.1/100)*('Conversion Cost'!$B$8)*'Optimized Production Plan'!O88)+ ('Optimized Production Plan'!O88*'Conversion Cost'!$D$4)),IF(VLOOKUP(N87,CSTVAT!$A$2:$D$40,4)="VAT",0.05*((VLOOKUP(O87,'Input Angle Price'!$B$4:$E$22,4)*'Optimized Production Plan'!O88*(1.045))+ ('Conversion Cost'!$D$3*'Optimized Production Plan'!O88)+ ((4.1/100)*('Conversion Cost'!$B$8)*'Optimized Production Plan'!O88)+ ('Optimized Production Plan'!O88*'Conversion Cost'!$D$4)),0)))</f>
        <v>10.554832050911996</v>
      </c>
      <c r="V87" s="95">
        <f t="shared" si="6"/>
        <v>8.7310687319999989</v>
      </c>
      <c r="X87" s="101">
        <f>IF('Optimized Production Plan'!M88&gt;0,1,0)+IF('Optimized Production Plan'!N88&gt;0,1,0)+IF('Optimized Production Plan'!O88&gt;0,1,0)</f>
        <v>1</v>
      </c>
      <c r="AH87" s="11"/>
      <c r="AI87" s="5" t="s">
        <v>4</v>
      </c>
      <c r="AJ87" s="6">
        <v>0</v>
      </c>
      <c r="AK87" s="6">
        <v>0.70399999999999996</v>
      </c>
      <c r="AL87" s="113">
        <v>0</v>
      </c>
      <c r="AM87" s="11">
        <v>0.70399999999999996</v>
      </c>
      <c r="AN87" s="68">
        <f t="shared" si="7"/>
        <v>0.70399999999999996</v>
      </c>
    </row>
    <row r="88" spans="1:40">
      <c r="A88" s="85">
        <v>108</v>
      </c>
      <c r="B88" s="5" t="s">
        <v>1</v>
      </c>
      <c r="C88" s="94">
        <f>((VLOOKUP(B88,'Input Angle Price'!$B$4:$E$22,2)*'Optimized Production Plan'!C89)+(VLOOKUP(B88,'Input Angle Price'!$B$4:$E$22,3)*'Optimized Production Plan'!D89)+(VLOOKUP(B88,'Input Angle Price'!$B$4:$E$22,4)*'Optimized Production Plan'!E89))*(104.5/100)</f>
        <v>8.0485920899999996</v>
      </c>
      <c r="D88" s="94">
        <f>SUMPRODUCT('Conversion Cost'!$B$3:$D$3,'Optimized Production Plan'!C89:E89)</f>
        <v>1.2113640000000001</v>
      </c>
      <c r="E88" s="94">
        <f>(4.1/100)*('Conversion Cost'!$B$8)*SUM('Optimized Production Plan'!C89:E89)</f>
        <v>1.050485436</v>
      </c>
      <c r="F88" s="94">
        <f>SUMPRODUCT('Conversion Cost'!$B$4:$D$4,'Optimized Production Plan'!C89:E89)</f>
        <v>8.4545999999999996E-2</v>
      </c>
      <c r="G88" s="94">
        <f>(VLOOKUP(A88,'Outbound Logistic Price'!$A$3:$D$41,2)*'Optimized Production Plan'!C89)+(VLOOKUP(A88,'Outbound Logistic Price'!$A$3:$D$41,3)*'Optimized Production Plan'!D89)+(VLOOKUP(A88,'Outbound Logistic Price'!$A$3:$D$41,4)*'Optimized Production Plan'!E89)</f>
        <v>0.2079</v>
      </c>
      <c r="H88" s="94">
        <f>IF(VLOOKUP(A88,CSTVAT!$A$2:$D$40,2)="NA",0,IF(VLOOKUP(A88,CSTVAT!$A$2:$D$40,2)="CST",0.02*((VLOOKUP(B88,'Input Angle Price'!$B$4:$E$22,2)*'Optimized Production Plan'!C89*(1.045))+ ('Conversion Cost'!$B$3*'Optimized Production Plan'!C89)+ ((4.1/100)*('Conversion Cost'!$B$8)*'Optimized Production Plan'!C89)+ ('Optimized Production Plan'!C89*'Conversion Cost'!$B$4)),IF(VLOOKUP(A88,CSTVAT!$A$2:$D$40,2)="VAT",0.05*((VLOOKUP(B88,'Input Angle Price'!$B$4:$E$22,2)*'Optimized Production Plan'!C89*(1.045))+ ('Conversion Cost'!$B$3*'Optimized Production Plan'!C89)+ ((4.1/100)*('Conversion Cost'!$B$8)*'Optimized Production Plan'!C89)+ ('Optimized Production Plan'!C89*'Conversion Cost'!$B$4)),0)))+ IF(VLOOKUP(A88,CSTVAT!$A$2:$D$40,3)="NA",0,IF(VLOOKUP(A88,CSTVAT!$A$2:$D$40,3)="CST",0.02*((VLOOKUP(B88,'Input Angle Price'!$B$4:$E$22,3)*'Optimized Production Plan'!D89*(1.045))+ ('Conversion Cost'!$C$3*'Optimized Production Plan'!D89)+ ((4.1/100)*('Conversion Cost'!$B$8)*'Optimized Production Plan'!D89)+ ('Optimized Production Plan'!D89*'Conversion Cost'!$C$4)),IF(VLOOKUP(A88,CSTVAT!$A$2:$D$40,3)="VAT",0.05*((VLOOKUP(B88,'Input Angle Price'!$B$4:$E$22,3)*'Optimized Production Plan'!D89*(1.045))+ ('Conversion Cost'!$C$3*'Optimized Production Plan'!D89)+ ((4.1/100)*('Conversion Cost'!$B$8)*'Optimized Production Plan'!D89)+ ('Optimized Production Plan'!D89*'Conversion Cost'!$C$4)),0)))+ IF(VLOOKUP(A88,CSTVAT!$A$2:$D$40,4)="NA",0,IF(VLOOKUP(A88,CSTVAT!$A$2:$D$40,4)="CST",0.02*((VLOOKUP(B88,'Input Angle Price'!$B$4:$E$22,4)*'Optimized Production Plan'!E89*(1.045))+ ('Conversion Cost'!$D$3*'Optimized Production Plan'!E89)+ ((4.1/100)*('Conversion Cost'!$B$8)*'Optimized Production Plan'!E89)+ ('Optimized Production Plan'!E89*'Conversion Cost'!$D$4)),IF(VLOOKUP(A88,CSTVAT!$A$2:$D$40,4)="VAT",0.05*((VLOOKUP(B88,'Input Angle Price'!$B$4:$E$22,4)*'Optimized Production Plan'!E89*(1.045))+ ('Conversion Cost'!$D$3*'Optimized Production Plan'!E89)+ ((4.1/100)*('Conversion Cost'!$B$8)*'Optimized Production Plan'!E89)+ ('Optimized Production Plan'!E89*'Conversion Cost'!$D$4)),0)))</f>
        <v>0.20789975051999998</v>
      </c>
      <c r="I88" s="95">
        <f t="shared" si="5"/>
        <v>0.17329504500000001</v>
      </c>
      <c r="N88" s="85">
        <v>108</v>
      </c>
      <c r="O88" s="5" t="s">
        <v>1</v>
      </c>
      <c r="P88" s="94">
        <f>((VLOOKUP(O88,'Input Angle Price'!$B$4:$E$22,2)*'Optimized Production Plan'!M89)+(VLOOKUP(O88,'Input Angle Price'!$B$4:$E$22,3)*'Optimized Production Plan'!N89)+(VLOOKUP(O88,'Input Angle Price'!$B$4:$E$22,4)*'Optimized Production Plan'!O89))*(104.5/100)</f>
        <v>7.6821544799999995</v>
      </c>
      <c r="Q88" s="94">
        <f>SUMPRODUCT('Conversion Cost'!$B$3:$D$3,'Optimized Production Plan'!M89:O89)</f>
        <v>1.2374901</v>
      </c>
      <c r="R88" s="94">
        <f>(4.1/100)*('Conversion Cost'!$B$8)*SUM('Optimized Production Plan'!M89:O89)</f>
        <v>1.050485436</v>
      </c>
      <c r="S88" s="94">
        <f>SUMPRODUCT('Conversion Cost'!$B$4:$D$4,'Optimized Production Plan'!M89:O89)</f>
        <v>8.4545999999999996E-2</v>
      </c>
      <c r="T88" s="94">
        <f>(VLOOKUP(N88,'Outbound Logistic Price'!$A$3:$D$41,2)*'Optimized Production Plan'!M89)+(VLOOKUP(N88,'Outbound Logistic Price'!$A$3:$D$41,3)*'Optimized Production Plan'!N89)+(VLOOKUP(N88,'Outbound Logistic Price'!$A$3:$D$41,4)*'Optimized Production Plan'!O89)</f>
        <v>0.34095599999999998</v>
      </c>
      <c r="U88" s="94">
        <f>IF(VLOOKUP(N88,CSTVAT!$A$2:$D$40,2)="NA",0,IF(VLOOKUP(N88,CSTVAT!$A$2:$D$40,2)="CST",0.02*((VLOOKUP(O88,'Input Angle Price'!$B$4:$E$22,2)*'Optimized Production Plan'!M89*(1.045))+ ('Conversion Cost'!$B$3*'Optimized Production Plan'!M89)+ ((4.1/100)*('Conversion Cost'!$B$8)*'Optimized Production Plan'!M89)+ ('Optimized Production Plan'!M89*'Conversion Cost'!$B$4)),IF(VLOOKUP(N88,CSTVAT!$A$2:$D$40,2)="VAT",0.05*((VLOOKUP(O88,'Input Angle Price'!$B$4:$E$22,2)*'Optimized Production Plan'!M89*(1.045))+ ('Conversion Cost'!$B$3*'Optimized Production Plan'!M89)+ ((4.1/100)*('Conversion Cost'!$B$8)*'Optimized Production Plan'!M89)+ ('Optimized Production Plan'!M89*'Conversion Cost'!$B$4)),0)))+ IF(VLOOKUP(N88,CSTVAT!$A$2:$D$40,3)="NA",0,IF(VLOOKUP(N88,CSTVAT!$A$2:$D$40,3)="CST",0.02*((VLOOKUP(O88,'Input Angle Price'!$B$4:$E$22,3)*'Optimized Production Plan'!N89*(1.045))+ ('Conversion Cost'!$C$3*'Optimized Production Plan'!N89)+ ((4.1/100)*('Conversion Cost'!$B$8)*'Optimized Production Plan'!N89)+ ('Optimized Production Plan'!N89*'Conversion Cost'!$C$4)),IF(VLOOKUP(N88,CSTVAT!$A$2:$D$40,3)="VAT",0.05*((VLOOKUP(O88,'Input Angle Price'!$B$4:$E$22,3)*'Optimized Production Plan'!N89*(1.045))+ ('Conversion Cost'!$C$3*'Optimized Production Plan'!N89)+ ((4.1/100)*('Conversion Cost'!$B$8)*'Optimized Production Plan'!N89)+ ('Optimized Production Plan'!N89*'Conversion Cost'!$C$4)),0)))+ IF(VLOOKUP(N88,CSTVAT!$A$2:$D$40,4)="NA",0,IF(VLOOKUP(N88,CSTVAT!$A$2:$D$40,4)="CST",0.02*((VLOOKUP(O88,'Input Angle Price'!$B$4:$E$22,4)*'Optimized Production Plan'!O89*(1.045))+ ('Conversion Cost'!$D$3*'Optimized Production Plan'!O89)+ ((4.1/100)*('Conversion Cost'!$B$8)*'Optimized Production Plan'!O89)+ ('Optimized Production Plan'!O89*'Conversion Cost'!$D$4)),IF(VLOOKUP(N88,CSTVAT!$A$2:$D$40,4)="VAT",0.05*((VLOOKUP(O88,'Input Angle Price'!$B$4:$E$22,4)*'Optimized Production Plan'!O89*(1.045))+ ('Conversion Cost'!$D$3*'Optimized Production Plan'!O89)+ ((4.1/100)*('Conversion Cost'!$B$8)*'Optimized Production Plan'!O89)+ ('Optimized Production Plan'!O89*'Conversion Cost'!$D$4)),0)))</f>
        <v>0.20109352032</v>
      </c>
      <c r="V88" s="95">
        <f t="shared" si="6"/>
        <v>0.16540524000000001</v>
      </c>
      <c r="X88" s="101">
        <f>IF('Optimized Production Plan'!M89&gt;0,1,0)+IF('Optimized Production Plan'!N89&gt;0,1,0)+IF('Optimized Production Plan'!O89&gt;0,1,0)</f>
        <v>1</v>
      </c>
      <c r="AH88" s="11"/>
      <c r="AI88" s="5" t="s">
        <v>10</v>
      </c>
      <c r="AJ88" s="6">
        <v>0</v>
      </c>
      <c r="AK88" s="6">
        <v>0</v>
      </c>
      <c r="AL88" s="113">
        <v>3.6100799999999995</v>
      </c>
      <c r="AM88" s="11">
        <v>3.6100799999999995</v>
      </c>
      <c r="AN88" s="68">
        <f t="shared" si="7"/>
        <v>3.6100799999999995</v>
      </c>
    </row>
    <row r="89" spans="1:40">
      <c r="A89" s="9">
        <v>108</v>
      </c>
      <c r="B89" s="5" t="s">
        <v>3</v>
      </c>
      <c r="C89" s="94">
        <f>((VLOOKUP(B89,'Input Angle Price'!$B$4:$E$22,2)*'Optimized Production Plan'!C90)+(VLOOKUP(B89,'Input Angle Price'!$B$4:$E$22,3)*'Optimized Production Plan'!D90)+(VLOOKUP(B89,'Input Angle Price'!$B$4:$E$22,4)*'Optimized Production Plan'!E90))*(104.5/100)</f>
        <v>1192.1335352629999</v>
      </c>
      <c r="D89" s="94">
        <f>SUMPRODUCT('Conversion Cost'!$B$3:$D$3,'Optimized Production Plan'!C90:E90)</f>
        <v>179.4236348</v>
      </c>
      <c r="E89" s="94">
        <f>(4.1/100)*('Conversion Cost'!$B$8)*SUM('Optimized Production Plan'!C90:E90)</f>
        <v>155.59478012519997</v>
      </c>
      <c r="F89" s="94">
        <f>SUMPRODUCT('Conversion Cost'!$B$4:$D$4,'Optimized Production Plan'!C90:E90)</f>
        <v>12.522702199999999</v>
      </c>
      <c r="G89" s="94">
        <f>(VLOOKUP(A89,'Outbound Logistic Price'!$A$3:$D$41,2)*'Optimized Production Plan'!C90)+(VLOOKUP(A89,'Outbound Logistic Price'!$A$3:$D$41,3)*'Optimized Production Plan'!D90)+(VLOOKUP(A89,'Outbound Logistic Price'!$A$3:$D$41,4)*'Optimized Production Plan'!E90)</f>
        <v>30.793529999999997</v>
      </c>
      <c r="H89" s="94">
        <f>IF(VLOOKUP(A89,CSTVAT!$A$2:$D$40,2)="NA",0,IF(VLOOKUP(A89,CSTVAT!$A$2:$D$40,2)="CST",0.02*((VLOOKUP(B89,'Input Angle Price'!$B$4:$E$22,2)*'Optimized Production Plan'!C90*(1.045))+ ('Conversion Cost'!$B$3*'Optimized Production Plan'!C90)+ ((4.1/100)*('Conversion Cost'!$B$8)*'Optimized Production Plan'!C90)+ ('Optimized Production Plan'!C90*'Conversion Cost'!$B$4)),IF(VLOOKUP(A89,CSTVAT!$A$2:$D$40,2)="VAT",0.05*((VLOOKUP(B89,'Input Angle Price'!$B$4:$E$22,2)*'Optimized Production Plan'!C90*(1.045))+ ('Conversion Cost'!$B$3*'Optimized Production Plan'!C90)+ ((4.1/100)*('Conversion Cost'!$B$8)*'Optimized Production Plan'!C90)+ ('Optimized Production Plan'!C90*'Conversion Cost'!$B$4)),0)))+ IF(VLOOKUP(A89,CSTVAT!$A$2:$D$40,3)="NA",0,IF(VLOOKUP(A89,CSTVAT!$A$2:$D$40,3)="CST",0.02*((VLOOKUP(B89,'Input Angle Price'!$B$4:$E$22,3)*'Optimized Production Plan'!D90*(1.045))+ ('Conversion Cost'!$C$3*'Optimized Production Plan'!D90)+ ((4.1/100)*('Conversion Cost'!$B$8)*'Optimized Production Plan'!D90)+ ('Optimized Production Plan'!D90*'Conversion Cost'!$C$4)),IF(VLOOKUP(A89,CSTVAT!$A$2:$D$40,3)="VAT",0.05*((VLOOKUP(B89,'Input Angle Price'!$B$4:$E$22,3)*'Optimized Production Plan'!D90*(1.045))+ ('Conversion Cost'!$C$3*'Optimized Production Plan'!D90)+ ((4.1/100)*('Conversion Cost'!$B$8)*'Optimized Production Plan'!D90)+ ('Optimized Production Plan'!D90*'Conversion Cost'!$C$4)),0)))+ IF(VLOOKUP(A89,CSTVAT!$A$2:$D$40,4)="NA",0,IF(VLOOKUP(A89,CSTVAT!$A$2:$D$40,4)="CST",0.02*((VLOOKUP(B89,'Input Angle Price'!$B$4:$E$22,4)*'Optimized Production Plan'!E90*(1.045))+ ('Conversion Cost'!$D$3*'Optimized Production Plan'!E90)+ ((4.1/100)*('Conversion Cost'!$B$8)*'Optimized Production Plan'!E90)+ ('Optimized Production Plan'!E90*'Conversion Cost'!$D$4)),IF(VLOOKUP(A89,CSTVAT!$A$2:$D$40,4)="VAT",0.05*((VLOOKUP(B89,'Input Angle Price'!$B$4:$E$22,4)*'Optimized Production Plan'!E90*(1.045))+ ('Conversion Cost'!$D$3*'Optimized Production Plan'!E90)+ ((4.1/100)*('Conversion Cost'!$B$8)*'Optimized Production Plan'!E90)+ ('Optimized Production Plan'!E90*'Conversion Cost'!$D$4)),0)))</f>
        <v>30.793493047763995</v>
      </c>
      <c r="I89" s="95">
        <f t="shared" si="5"/>
        <v>25.667946931499998</v>
      </c>
      <c r="N89" s="9">
        <v>108</v>
      </c>
      <c r="O89" s="5" t="s">
        <v>3</v>
      </c>
      <c r="P89" s="94">
        <f>((VLOOKUP(O89,'Input Angle Price'!$B$4:$E$22,2)*'Optimized Production Plan'!M90)+(VLOOKUP(O89,'Input Angle Price'!$B$4:$E$22,3)*'Optimized Production Plan'!N90)+(VLOOKUP(O89,'Input Angle Price'!$B$4:$E$22,4)*'Optimized Production Plan'!O90))*(104.5/100)</f>
        <v>1136.5707161819996</v>
      </c>
      <c r="Q89" s="94">
        <f>SUMPRODUCT('Conversion Cost'!$B$3:$D$3,'Optimized Production Plan'!M90:O90)</f>
        <v>183.29335506999999</v>
      </c>
      <c r="R89" s="94">
        <f>(4.1/100)*('Conversion Cost'!$B$8)*SUM('Optimized Production Plan'!M90:O90)</f>
        <v>155.59478012519997</v>
      </c>
      <c r="S89" s="94">
        <f>SUMPRODUCT('Conversion Cost'!$B$4:$D$4,'Optimized Production Plan'!M90:O90)</f>
        <v>12.522702199999999</v>
      </c>
      <c r="T89" s="94">
        <f>(VLOOKUP(N89,'Outbound Logistic Price'!$A$3:$D$41,2)*'Optimized Production Plan'!M90)+(VLOOKUP(N89,'Outbound Logistic Price'!$A$3:$D$41,3)*'Optimized Production Plan'!N90)+(VLOOKUP(N89,'Outbound Logistic Price'!$A$3:$D$41,4)*'Optimized Production Plan'!O90)</f>
        <v>50.501389199999998</v>
      </c>
      <c r="U89" s="94">
        <f>IF(VLOOKUP(N89,CSTVAT!$A$2:$D$40,2)="NA",0,IF(VLOOKUP(N89,CSTVAT!$A$2:$D$40,2)="CST",0.02*((VLOOKUP(O89,'Input Angle Price'!$B$4:$E$22,2)*'Optimized Production Plan'!M90*(1.045))+ ('Conversion Cost'!$B$3*'Optimized Production Plan'!M90)+ ((4.1/100)*('Conversion Cost'!$B$8)*'Optimized Production Plan'!M90)+ ('Optimized Production Plan'!M90*'Conversion Cost'!$B$4)),IF(VLOOKUP(N89,CSTVAT!$A$2:$D$40,2)="VAT",0.05*((VLOOKUP(O89,'Input Angle Price'!$B$4:$E$22,2)*'Optimized Production Plan'!M90*(1.045))+ ('Conversion Cost'!$B$3*'Optimized Production Plan'!M90)+ ((4.1/100)*('Conversion Cost'!$B$8)*'Optimized Production Plan'!M90)+ ('Optimized Production Plan'!M90*'Conversion Cost'!$B$4)),0)))+ IF(VLOOKUP(N89,CSTVAT!$A$2:$D$40,3)="NA",0,IF(VLOOKUP(N89,CSTVAT!$A$2:$D$40,3)="CST",0.02*((VLOOKUP(O89,'Input Angle Price'!$B$4:$E$22,3)*'Optimized Production Plan'!N90*(1.045))+ ('Conversion Cost'!$C$3*'Optimized Production Plan'!N90)+ ((4.1/100)*('Conversion Cost'!$B$8)*'Optimized Production Plan'!N90)+ ('Optimized Production Plan'!N90*'Conversion Cost'!$C$4)),IF(VLOOKUP(N89,CSTVAT!$A$2:$D$40,3)="VAT",0.05*((VLOOKUP(O89,'Input Angle Price'!$B$4:$E$22,3)*'Optimized Production Plan'!N90*(1.045))+ ('Conversion Cost'!$C$3*'Optimized Production Plan'!N90)+ ((4.1/100)*('Conversion Cost'!$B$8)*'Optimized Production Plan'!N90)+ ('Optimized Production Plan'!N90*'Conversion Cost'!$C$4)),0)))+ IF(VLOOKUP(N89,CSTVAT!$A$2:$D$40,4)="NA",0,IF(VLOOKUP(N89,CSTVAT!$A$2:$D$40,4)="CST",0.02*((VLOOKUP(O89,'Input Angle Price'!$B$4:$E$22,4)*'Optimized Production Plan'!O90*(1.045))+ ('Conversion Cost'!$D$3*'Optimized Production Plan'!O90)+ ((4.1/100)*('Conversion Cost'!$B$8)*'Optimized Production Plan'!O90)+ ('Optimized Production Plan'!O90*'Conversion Cost'!$D$4)),IF(VLOOKUP(N89,CSTVAT!$A$2:$D$40,4)="VAT",0.05*((VLOOKUP(O89,'Input Angle Price'!$B$4:$E$22,4)*'Optimized Production Plan'!O90*(1.045))+ ('Conversion Cost'!$D$3*'Optimized Production Plan'!O90)+ ((4.1/100)*('Conversion Cost'!$B$8)*'Optimized Production Plan'!O90)+ ('Optimized Production Plan'!O90*'Conversion Cost'!$D$4)),0)))</f>
        <v>29.759631071543993</v>
      </c>
      <c r="V89" s="95">
        <f t="shared" si="6"/>
        <v>24.471618290999995</v>
      </c>
      <c r="X89" s="101">
        <f>IF('Optimized Production Plan'!M90&gt;0,1,0)+IF('Optimized Production Plan'!N90&gt;0,1,0)+IF('Optimized Production Plan'!O90&gt;0,1,0)</f>
        <v>1</v>
      </c>
      <c r="AH89" s="9">
        <v>108</v>
      </c>
      <c r="AI89" s="5" t="s">
        <v>1</v>
      </c>
      <c r="AJ89" s="6">
        <v>6.93E-2</v>
      </c>
      <c r="AK89" s="6">
        <v>0</v>
      </c>
      <c r="AL89" s="113">
        <v>0</v>
      </c>
      <c r="AM89" s="11">
        <v>6.93E-2</v>
      </c>
      <c r="AN89" s="68">
        <f t="shared" si="7"/>
        <v>6.93E-2</v>
      </c>
    </row>
    <row r="90" spans="1:40">
      <c r="A90" s="9">
        <v>108</v>
      </c>
      <c r="B90" s="5" t="s">
        <v>5</v>
      </c>
      <c r="C90" s="94">
        <f>((VLOOKUP(B90,'Input Angle Price'!$B$4:$E$22,2)*'Optimized Production Plan'!C91)+(VLOOKUP(B90,'Input Angle Price'!$B$4:$E$22,3)*'Optimized Production Plan'!D91)+(VLOOKUP(B90,'Input Angle Price'!$B$4:$E$22,4)*'Optimized Production Plan'!E91))*(104.5/100)</f>
        <v>1799.2062375649998</v>
      </c>
      <c r="D90" s="94">
        <f>SUMPRODUCT('Conversion Cost'!$B$3:$D$3,'Optimized Production Plan'!C91:E91)</f>
        <v>267.89935399999996</v>
      </c>
      <c r="E90" s="94">
        <f>(4.1/100)*('Conversion Cost'!$B$8)*SUM('Optimized Production Plan'!C91:E91)</f>
        <v>232.32023544599997</v>
      </c>
      <c r="F90" s="94">
        <f>SUMPRODUCT('Conversion Cost'!$B$4:$D$4,'Optimized Production Plan'!C91:E91)</f>
        <v>18.697780999999999</v>
      </c>
      <c r="G90" s="94">
        <f>(VLOOKUP(A90,'Outbound Logistic Price'!$A$3:$D$41,2)*'Optimized Production Plan'!C91)+(VLOOKUP(A90,'Outbound Logistic Price'!$A$3:$D$41,3)*'Optimized Production Plan'!D91)+(VLOOKUP(A90,'Outbound Logistic Price'!$A$3:$D$41,4)*'Optimized Production Plan'!E91)</f>
        <v>45.978149999999999</v>
      </c>
      <c r="H90" s="94">
        <f>IF(VLOOKUP(A90,CSTVAT!$A$2:$D$40,2)="NA",0,IF(VLOOKUP(A90,CSTVAT!$A$2:$D$40,2)="CST",0.02*((VLOOKUP(B90,'Input Angle Price'!$B$4:$E$22,2)*'Optimized Production Plan'!C91*(1.045))+ ('Conversion Cost'!$B$3*'Optimized Production Plan'!C91)+ ((4.1/100)*('Conversion Cost'!$B$8)*'Optimized Production Plan'!C91)+ ('Optimized Production Plan'!C91*'Conversion Cost'!$B$4)),IF(VLOOKUP(A90,CSTVAT!$A$2:$D$40,2)="VAT",0.05*((VLOOKUP(B90,'Input Angle Price'!$B$4:$E$22,2)*'Optimized Production Plan'!C91*(1.045))+ ('Conversion Cost'!$B$3*'Optimized Production Plan'!C91)+ ((4.1/100)*('Conversion Cost'!$B$8)*'Optimized Production Plan'!C91)+ ('Optimized Production Plan'!C91*'Conversion Cost'!$B$4)),0)))+ IF(VLOOKUP(A90,CSTVAT!$A$2:$D$40,3)="NA",0,IF(VLOOKUP(A90,CSTVAT!$A$2:$D$40,3)="CST",0.02*((VLOOKUP(B90,'Input Angle Price'!$B$4:$E$22,3)*'Optimized Production Plan'!D91*(1.045))+ ('Conversion Cost'!$C$3*'Optimized Production Plan'!D91)+ ((4.1/100)*('Conversion Cost'!$B$8)*'Optimized Production Plan'!D91)+ ('Optimized Production Plan'!D91*'Conversion Cost'!$C$4)),IF(VLOOKUP(A90,CSTVAT!$A$2:$D$40,3)="VAT",0.05*((VLOOKUP(B90,'Input Angle Price'!$B$4:$E$22,3)*'Optimized Production Plan'!D91*(1.045))+ ('Conversion Cost'!$C$3*'Optimized Production Plan'!D91)+ ((4.1/100)*('Conversion Cost'!$B$8)*'Optimized Production Plan'!D91)+ ('Optimized Production Plan'!D91*'Conversion Cost'!$C$4)),0)))+ IF(VLOOKUP(A90,CSTVAT!$A$2:$D$40,4)="NA",0,IF(VLOOKUP(A90,CSTVAT!$A$2:$D$40,4)="CST",0.02*((VLOOKUP(B90,'Input Angle Price'!$B$4:$E$22,4)*'Optimized Production Plan'!E91*(1.045))+ ('Conversion Cost'!$D$3*'Optimized Production Plan'!E91)+ ((4.1/100)*('Conversion Cost'!$B$8)*'Optimized Production Plan'!E91)+ ('Optimized Production Plan'!E91*'Conversion Cost'!$D$4)),IF(VLOOKUP(A90,CSTVAT!$A$2:$D$40,4)="VAT",0.05*((VLOOKUP(B90,'Input Angle Price'!$B$4:$E$22,4)*'Optimized Production Plan'!E91*(1.045))+ ('Conversion Cost'!$D$3*'Optimized Production Plan'!E91)+ ((4.1/100)*('Conversion Cost'!$B$8)*'Optimized Production Plan'!E91)+ ('Optimized Production Plan'!E91*'Conversion Cost'!$D$4)),0)))</f>
        <v>46.362472160219994</v>
      </c>
      <c r="I90" s="95">
        <f t="shared" si="5"/>
        <v>38.738890282499995</v>
      </c>
      <c r="N90" s="9">
        <v>108</v>
      </c>
      <c r="O90" s="5" t="s">
        <v>5</v>
      </c>
      <c r="P90" s="94">
        <f>((VLOOKUP(O90,'Input Angle Price'!$B$4:$E$22,2)*'Optimized Production Plan'!M91)+(VLOOKUP(O90,'Input Angle Price'!$B$4:$E$22,3)*'Optimized Production Plan'!N91)+(VLOOKUP(O90,'Input Angle Price'!$B$4:$E$22,4)*'Optimized Production Plan'!O91))*(104.5/100)</f>
        <v>1723.1315568774999</v>
      </c>
      <c r="Q90" s="94">
        <f>SUMPRODUCT('Conversion Cost'!$B$3:$D$3,'Optimized Production Plan'!M91:O91)</f>
        <v>273.67727484999995</v>
      </c>
      <c r="R90" s="94">
        <f>(4.1/100)*('Conversion Cost'!$B$8)*SUM('Optimized Production Plan'!M91:O91)</f>
        <v>232.32023544599997</v>
      </c>
      <c r="S90" s="94">
        <f>SUMPRODUCT('Conversion Cost'!$B$4:$D$4,'Optimized Production Plan'!M91:O91)</f>
        <v>18.697780999999999</v>
      </c>
      <c r="T90" s="94">
        <f>(VLOOKUP(N90,'Outbound Logistic Price'!$A$3:$D$41,2)*'Optimized Production Plan'!M91)+(VLOOKUP(N90,'Outbound Logistic Price'!$A$3:$D$41,3)*'Optimized Production Plan'!N91)+(VLOOKUP(N90,'Outbound Logistic Price'!$A$3:$D$41,4)*'Optimized Production Plan'!O91)</f>
        <v>75.404165999999989</v>
      </c>
      <c r="U90" s="94">
        <f>IF(VLOOKUP(N90,CSTVAT!$A$2:$D$40,2)="NA",0,IF(VLOOKUP(N90,CSTVAT!$A$2:$D$40,2)="CST",0.02*((VLOOKUP(O90,'Input Angle Price'!$B$4:$E$22,2)*'Optimized Production Plan'!M91*(1.045))+ ('Conversion Cost'!$B$3*'Optimized Production Plan'!M91)+ ((4.1/100)*('Conversion Cost'!$B$8)*'Optimized Production Plan'!M91)+ ('Optimized Production Plan'!M91*'Conversion Cost'!$B$4)),IF(VLOOKUP(N90,CSTVAT!$A$2:$D$40,2)="VAT",0.05*((VLOOKUP(O90,'Input Angle Price'!$B$4:$E$22,2)*'Optimized Production Plan'!M91*(1.045))+ ('Conversion Cost'!$B$3*'Optimized Production Plan'!M91)+ ((4.1/100)*('Conversion Cost'!$B$8)*'Optimized Production Plan'!M91)+ ('Optimized Production Plan'!M91*'Conversion Cost'!$B$4)),0)))+ IF(VLOOKUP(N90,CSTVAT!$A$2:$D$40,3)="NA",0,IF(VLOOKUP(N90,CSTVAT!$A$2:$D$40,3)="CST",0.02*((VLOOKUP(O90,'Input Angle Price'!$B$4:$E$22,3)*'Optimized Production Plan'!N91*(1.045))+ ('Conversion Cost'!$C$3*'Optimized Production Plan'!N91)+ ((4.1/100)*('Conversion Cost'!$B$8)*'Optimized Production Plan'!N91)+ ('Optimized Production Plan'!N91*'Conversion Cost'!$C$4)),IF(VLOOKUP(N90,CSTVAT!$A$2:$D$40,3)="VAT",0.05*((VLOOKUP(O90,'Input Angle Price'!$B$4:$E$22,3)*'Optimized Production Plan'!N91*(1.045))+ ('Conversion Cost'!$C$3*'Optimized Production Plan'!N91)+ ((4.1/100)*('Conversion Cost'!$B$8)*'Optimized Production Plan'!N91)+ ('Optimized Production Plan'!N91*'Conversion Cost'!$C$4)),0)))+ IF(VLOOKUP(N90,CSTVAT!$A$2:$D$40,4)="NA",0,IF(VLOOKUP(N90,CSTVAT!$A$2:$D$40,4)="CST",0.02*((VLOOKUP(O90,'Input Angle Price'!$B$4:$E$22,4)*'Optimized Production Plan'!O91*(1.045))+ ('Conversion Cost'!$D$3*'Optimized Production Plan'!O91)+ ((4.1/100)*('Conversion Cost'!$B$8)*'Optimized Production Plan'!O91)+ ('Optimized Production Plan'!O91*'Conversion Cost'!$D$4)),IF(VLOOKUP(N90,CSTVAT!$A$2:$D$40,4)="VAT",0.05*((VLOOKUP(O90,'Input Angle Price'!$B$4:$E$22,4)*'Optimized Production Plan'!O91*(1.045))+ ('Conversion Cost'!$D$3*'Optimized Production Plan'!O91)+ ((4.1/100)*('Conversion Cost'!$B$8)*'Optimized Production Plan'!O91)+ ('Optimized Production Plan'!O91*'Conversion Cost'!$D$4)),0)))</f>
        <v>44.956536963469993</v>
      </c>
      <c r="V90" s="95">
        <f t="shared" si="6"/>
        <v>37.100918688749999</v>
      </c>
      <c r="X90" s="101">
        <f>IF('Optimized Production Plan'!M91&gt;0,1,0)+IF('Optimized Production Plan'!N91&gt;0,1,0)+IF('Optimized Production Plan'!O91&gt;0,1,0)</f>
        <v>1</v>
      </c>
      <c r="AH90" s="11"/>
      <c r="AI90" s="5" t="s">
        <v>3</v>
      </c>
      <c r="AJ90" s="6">
        <v>10.26451</v>
      </c>
      <c r="AK90" s="6">
        <v>0</v>
      </c>
      <c r="AL90" s="113">
        <v>0</v>
      </c>
      <c r="AM90" s="11">
        <v>10.26451</v>
      </c>
      <c r="AN90" s="68">
        <f t="shared" si="7"/>
        <v>10.26451</v>
      </c>
    </row>
    <row r="91" spans="1:40">
      <c r="A91" s="9">
        <v>108</v>
      </c>
      <c r="B91" s="5" t="s">
        <v>7</v>
      </c>
      <c r="C91" s="94">
        <f>((VLOOKUP(B91,'Input Angle Price'!$B$4:$E$22,2)*'Optimized Production Plan'!C92)+(VLOOKUP(B91,'Input Angle Price'!$B$4:$E$22,3)*'Optimized Production Plan'!D92)+(VLOOKUP(B91,'Input Angle Price'!$B$4:$E$22,4)*'Optimized Production Plan'!E92))*(104.5/100)</f>
        <v>4082.6093899799998</v>
      </c>
      <c r="D91" s="94">
        <f>SUMPRODUCT('Conversion Cost'!$B$3:$D$3,'Optimized Production Plan'!C92:E92)</f>
        <v>607.89496800000006</v>
      </c>
      <c r="E91" s="94">
        <f>(4.1/100)*('Conversion Cost'!$B$8)*SUM('Optimized Production Plan'!C92:E92)</f>
        <v>527.16178663200003</v>
      </c>
      <c r="F91" s="94">
        <f>SUMPRODUCT('Conversion Cost'!$B$4:$D$4,'Optimized Production Plan'!C92:E92)</f>
        <v>42.427452000000002</v>
      </c>
      <c r="G91" s="94">
        <f>(VLOOKUP(A91,'Outbound Logistic Price'!$A$3:$D$41,2)*'Optimized Production Plan'!C92)+(VLOOKUP(A91,'Outbound Logistic Price'!$A$3:$D$41,3)*'Optimized Production Plan'!D92)+(VLOOKUP(A91,'Outbound Logistic Price'!$A$3:$D$41,4)*'Optimized Production Plan'!E92)</f>
        <v>104.32980000000001</v>
      </c>
      <c r="H91" s="94">
        <f>IF(VLOOKUP(A91,CSTVAT!$A$2:$D$40,2)="NA",0,IF(VLOOKUP(A91,CSTVAT!$A$2:$D$40,2)="CST",0.02*((VLOOKUP(B91,'Input Angle Price'!$B$4:$E$22,2)*'Optimized Production Plan'!C92*(1.045))+ ('Conversion Cost'!$B$3*'Optimized Production Plan'!C92)+ ((4.1/100)*('Conversion Cost'!$B$8)*'Optimized Production Plan'!C92)+ ('Optimized Production Plan'!C92*'Conversion Cost'!$B$4)),IF(VLOOKUP(A91,CSTVAT!$A$2:$D$40,2)="VAT",0.05*((VLOOKUP(B91,'Input Angle Price'!$B$4:$E$22,2)*'Optimized Production Plan'!C92*(1.045))+ ('Conversion Cost'!$B$3*'Optimized Production Plan'!C92)+ ((4.1/100)*('Conversion Cost'!$B$8)*'Optimized Production Plan'!C92)+ ('Optimized Production Plan'!C92*'Conversion Cost'!$B$4)),0)))+ IF(VLOOKUP(A91,CSTVAT!$A$2:$D$40,3)="NA",0,IF(VLOOKUP(A91,CSTVAT!$A$2:$D$40,3)="CST",0.02*((VLOOKUP(B91,'Input Angle Price'!$B$4:$E$22,3)*'Optimized Production Plan'!D92*(1.045))+ ('Conversion Cost'!$C$3*'Optimized Production Plan'!D92)+ ((4.1/100)*('Conversion Cost'!$B$8)*'Optimized Production Plan'!D92)+ ('Optimized Production Plan'!D92*'Conversion Cost'!$C$4)),IF(VLOOKUP(A91,CSTVAT!$A$2:$D$40,3)="VAT",0.05*((VLOOKUP(B91,'Input Angle Price'!$B$4:$E$22,3)*'Optimized Production Plan'!D92*(1.045))+ ('Conversion Cost'!$C$3*'Optimized Production Plan'!D92)+ ((4.1/100)*('Conversion Cost'!$B$8)*'Optimized Production Plan'!D92)+ ('Optimized Production Plan'!D92*'Conversion Cost'!$C$4)),0)))+ IF(VLOOKUP(A91,CSTVAT!$A$2:$D$40,4)="NA",0,IF(VLOOKUP(A91,CSTVAT!$A$2:$D$40,4)="CST",0.02*((VLOOKUP(B91,'Input Angle Price'!$B$4:$E$22,4)*'Optimized Production Plan'!E92*(1.045))+ ('Conversion Cost'!$D$3*'Optimized Production Plan'!E92)+ ((4.1/100)*('Conversion Cost'!$B$8)*'Optimized Production Plan'!E92)+ ('Optimized Production Plan'!E92*'Conversion Cost'!$D$4)),IF(VLOOKUP(A91,CSTVAT!$A$2:$D$40,4)="VAT",0.05*((VLOOKUP(B91,'Input Angle Price'!$B$4:$E$22,4)*'Optimized Production Plan'!E92*(1.045))+ ('Conversion Cost'!$D$3*'Optimized Production Plan'!E92)+ ((4.1/100)*('Conversion Cost'!$B$8)*'Optimized Production Plan'!E92)+ ('Optimized Production Plan'!E92*'Conversion Cost'!$D$4)),0)))</f>
        <v>105.20187193224001</v>
      </c>
      <c r="I91" s="95">
        <f t="shared" si="5"/>
        <v>87.903072989999998</v>
      </c>
      <c r="N91" s="9">
        <v>108</v>
      </c>
      <c r="O91" s="5" t="s">
        <v>7</v>
      </c>
      <c r="P91" s="94">
        <f>((VLOOKUP(O91,'Input Angle Price'!$B$4:$E$22,2)*'Optimized Production Plan'!M92)+(VLOOKUP(O91,'Input Angle Price'!$B$4:$E$22,3)*'Optimized Production Plan'!N92)+(VLOOKUP(O91,'Input Angle Price'!$B$4:$E$22,4)*'Optimized Production Plan'!O92))*(104.5/100)</f>
        <v>4082.6093899799998</v>
      </c>
      <c r="Q91" s="94">
        <f>SUMPRODUCT('Conversion Cost'!$B$3:$D$3,'Optimized Production Plan'!M92:O92)</f>
        <v>607.89496800000006</v>
      </c>
      <c r="R91" s="94">
        <f>(4.1/100)*('Conversion Cost'!$B$8)*SUM('Optimized Production Plan'!M92:O92)</f>
        <v>527.16178663200003</v>
      </c>
      <c r="S91" s="94">
        <f>SUMPRODUCT('Conversion Cost'!$B$4:$D$4,'Optimized Production Plan'!M92:O92)</f>
        <v>42.427452000000002</v>
      </c>
      <c r="T91" s="94">
        <f>(VLOOKUP(N91,'Outbound Logistic Price'!$A$3:$D$41,2)*'Optimized Production Plan'!M92)+(VLOOKUP(N91,'Outbound Logistic Price'!$A$3:$D$41,3)*'Optimized Production Plan'!N92)+(VLOOKUP(N91,'Outbound Logistic Price'!$A$3:$D$41,4)*'Optimized Production Plan'!O92)</f>
        <v>104.32980000000001</v>
      </c>
      <c r="U91" s="94">
        <f>IF(VLOOKUP(N91,CSTVAT!$A$2:$D$40,2)="NA",0,IF(VLOOKUP(N91,CSTVAT!$A$2:$D$40,2)="CST",0.02*((VLOOKUP(O91,'Input Angle Price'!$B$4:$E$22,2)*'Optimized Production Plan'!M92*(1.045))+ ('Conversion Cost'!$B$3*'Optimized Production Plan'!M92)+ ((4.1/100)*('Conversion Cost'!$B$8)*'Optimized Production Plan'!M92)+ ('Optimized Production Plan'!M92*'Conversion Cost'!$B$4)),IF(VLOOKUP(N91,CSTVAT!$A$2:$D$40,2)="VAT",0.05*((VLOOKUP(O91,'Input Angle Price'!$B$4:$E$22,2)*'Optimized Production Plan'!M92*(1.045))+ ('Conversion Cost'!$B$3*'Optimized Production Plan'!M92)+ ((4.1/100)*('Conversion Cost'!$B$8)*'Optimized Production Plan'!M92)+ ('Optimized Production Plan'!M92*'Conversion Cost'!$B$4)),0)))+ IF(VLOOKUP(N91,CSTVAT!$A$2:$D$40,3)="NA",0,IF(VLOOKUP(N91,CSTVAT!$A$2:$D$40,3)="CST",0.02*((VLOOKUP(O91,'Input Angle Price'!$B$4:$E$22,3)*'Optimized Production Plan'!N92*(1.045))+ ('Conversion Cost'!$C$3*'Optimized Production Plan'!N92)+ ((4.1/100)*('Conversion Cost'!$B$8)*'Optimized Production Plan'!N92)+ ('Optimized Production Plan'!N92*'Conversion Cost'!$C$4)),IF(VLOOKUP(N91,CSTVAT!$A$2:$D$40,3)="VAT",0.05*((VLOOKUP(O91,'Input Angle Price'!$B$4:$E$22,3)*'Optimized Production Plan'!N92*(1.045))+ ('Conversion Cost'!$C$3*'Optimized Production Plan'!N92)+ ((4.1/100)*('Conversion Cost'!$B$8)*'Optimized Production Plan'!N92)+ ('Optimized Production Plan'!N92*'Conversion Cost'!$C$4)),0)))+ IF(VLOOKUP(N91,CSTVAT!$A$2:$D$40,4)="NA",0,IF(VLOOKUP(N91,CSTVAT!$A$2:$D$40,4)="CST",0.02*((VLOOKUP(O91,'Input Angle Price'!$B$4:$E$22,4)*'Optimized Production Plan'!O92*(1.045))+ ('Conversion Cost'!$D$3*'Optimized Production Plan'!O92)+ ((4.1/100)*('Conversion Cost'!$B$8)*'Optimized Production Plan'!O92)+ ('Optimized Production Plan'!O92*'Conversion Cost'!$D$4)),IF(VLOOKUP(N91,CSTVAT!$A$2:$D$40,4)="VAT",0.05*((VLOOKUP(O91,'Input Angle Price'!$B$4:$E$22,4)*'Optimized Production Plan'!O92*(1.045))+ ('Conversion Cost'!$D$3*'Optimized Production Plan'!O92)+ ((4.1/100)*('Conversion Cost'!$B$8)*'Optimized Production Plan'!O92)+ ('Optimized Production Plan'!O92*'Conversion Cost'!$D$4)),0)))</f>
        <v>105.20187193224001</v>
      </c>
      <c r="V91" s="95">
        <f t="shared" si="6"/>
        <v>87.903072989999998</v>
      </c>
      <c r="X91" s="101">
        <f>IF('Optimized Production Plan'!M92&gt;0,1,0)+IF('Optimized Production Plan'!N92&gt;0,1,0)+IF('Optimized Production Plan'!O92&gt;0,1,0)</f>
        <v>1</v>
      </c>
      <c r="AH91" s="11"/>
      <c r="AI91" s="5" t="s">
        <v>5</v>
      </c>
      <c r="AJ91" s="6">
        <v>15.326049999999999</v>
      </c>
      <c r="AK91" s="6">
        <v>0</v>
      </c>
      <c r="AL91" s="113">
        <v>0</v>
      </c>
      <c r="AM91" s="11">
        <v>15.326049999999999</v>
      </c>
      <c r="AN91" s="68">
        <f t="shared" si="7"/>
        <v>15.326049999999999</v>
      </c>
    </row>
    <row r="92" spans="1:40">
      <c r="A92" s="9">
        <v>108</v>
      </c>
      <c r="B92" s="5" t="s">
        <v>9</v>
      </c>
      <c r="C92" s="94">
        <f>((VLOOKUP(B92,'Input Angle Price'!$B$4:$E$22,2)*'Optimized Production Plan'!C93)+(VLOOKUP(B92,'Input Angle Price'!$B$4:$E$22,3)*'Optimized Production Plan'!D93)+(VLOOKUP(B92,'Input Angle Price'!$B$4:$E$22,4)*'Optimized Production Plan'!E93))*(104.5/100)</f>
        <v>2472.8737311519994</v>
      </c>
      <c r="D92" s="94">
        <f>SUMPRODUCT('Conversion Cost'!$B$3:$D$3,'Optimized Production Plan'!C93:E93)</f>
        <v>368.10922239999991</v>
      </c>
      <c r="E92" s="94">
        <f>(4.1/100)*('Conversion Cost'!$B$8)*SUM('Optimized Production Plan'!C93:E93)</f>
        <v>319.22145365759991</v>
      </c>
      <c r="F92" s="94">
        <f>SUMPRODUCT('Conversion Cost'!$B$4:$D$4,'Optimized Production Plan'!C93:E93)</f>
        <v>25.691833599999992</v>
      </c>
      <c r="G92" s="94">
        <f>(VLOOKUP(A92,'Outbound Logistic Price'!$A$3:$D$41,2)*'Optimized Production Plan'!C93)+(VLOOKUP(A92,'Outbound Logistic Price'!$A$3:$D$41,3)*'Optimized Production Plan'!D93)+(VLOOKUP(A92,'Outbound Logistic Price'!$A$3:$D$41,4)*'Optimized Production Plan'!E93)</f>
        <v>63.176639999999985</v>
      </c>
      <c r="H92" s="94">
        <f>IF(VLOOKUP(A92,CSTVAT!$A$2:$D$40,2)="NA",0,IF(VLOOKUP(A92,CSTVAT!$A$2:$D$40,2)="CST",0.02*((VLOOKUP(B92,'Input Angle Price'!$B$4:$E$22,2)*'Optimized Production Plan'!C93*(1.045))+ ('Conversion Cost'!$B$3*'Optimized Production Plan'!C93)+ ((4.1/100)*('Conversion Cost'!$B$8)*'Optimized Production Plan'!C93)+ ('Optimized Production Plan'!C93*'Conversion Cost'!$B$4)),IF(VLOOKUP(A92,CSTVAT!$A$2:$D$40,2)="VAT",0.05*((VLOOKUP(B92,'Input Angle Price'!$B$4:$E$22,2)*'Optimized Production Plan'!C93*(1.045))+ ('Conversion Cost'!$B$3*'Optimized Production Plan'!C93)+ ((4.1/100)*('Conversion Cost'!$B$8)*'Optimized Production Plan'!C93)+ ('Optimized Production Plan'!C93*'Conversion Cost'!$B$4)),0)))+ IF(VLOOKUP(A92,CSTVAT!$A$2:$D$40,3)="NA",0,IF(VLOOKUP(A92,CSTVAT!$A$2:$D$40,3)="CST",0.02*((VLOOKUP(B92,'Input Angle Price'!$B$4:$E$22,3)*'Optimized Production Plan'!D93*(1.045))+ ('Conversion Cost'!$C$3*'Optimized Production Plan'!D93)+ ((4.1/100)*('Conversion Cost'!$B$8)*'Optimized Production Plan'!D93)+ ('Optimized Production Plan'!D93*'Conversion Cost'!$C$4)),IF(VLOOKUP(A92,CSTVAT!$A$2:$D$40,3)="VAT",0.05*((VLOOKUP(B92,'Input Angle Price'!$B$4:$E$22,3)*'Optimized Production Plan'!D93*(1.045))+ ('Conversion Cost'!$C$3*'Optimized Production Plan'!D93)+ ((4.1/100)*('Conversion Cost'!$B$8)*'Optimized Production Plan'!D93)+ ('Optimized Production Plan'!D93*'Conversion Cost'!$C$4)),0)))+ IF(VLOOKUP(A92,CSTVAT!$A$2:$D$40,4)="NA",0,IF(VLOOKUP(A92,CSTVAT!$A$2:$D$40,4)="CST",0.02*((VLOOKUP(B92,'Input Angle Price'!$B$4:$E$22,4)*'Optimized Production Plan'!E93*(1.045))+ ('Conversion Cost'!$D$3*'Optimized Production Plan'!E93)+ ((4.1/100)*('Conversion Cost'!$B$8)*'Optimized Production Plan'!E93)+ ('Optimized Production Plan'!E93*'Conversion Cost'!$D$4)),IF(VLOOKUP(A92,CSTVAT!$A$2:$D$40,4)="VAT",0.05*((VLOOKUP(B92,'Input Angle Price'!$B$4:$E$22,4)*'Optimized Production Plan'!E93*(1.045))+ ('Conversion Cost'!$D$3*'Optimized Production Plan'!E93)+ ((4.1/100)*('Conversion Cost'!$B$8)*'Optimized Production Plan'!E93)+ ('Optimized Production Plan'!E93*'Conversion Cost'!$D$4)),0)))</f>
        <v>63.717924816191982</v>
      </c>
      <c r="I92" s="95">
        <f t="shared" si="5"/>
        <v>53.243692775999989</v>
      </c>
      <c r="N92" s="9">
        <v>108</v>
      </c>
      <c r="O92" s="5" t="s">
        <v>9</v>
      </c>
      <c r="P92" s="94">
        <f>((VLOOKUP(O92,'Input Angle Price'!$B$4:$E$22,2)*'Optimized Production Plan'!M93)+(VLOOKUP(O92,'Input Angle Price'!$B$4:$E$22,3)*'Optimized Production Plan'!N93)+(VLOOKUP(O92,'Input Angle Price'!$B$4:$E$22,4)*'Optimized Production Plan'!O93))*(104.5/100)</f>
        <v>2472.8737311519994</v>
      </c>
      <c r="Q92" s="94">
        <f>SUMPRODUCT('Conversion Cost'!$B$3:$D$3,'Optimized Production Plan'!M93:O93)</f>
        <v>368.10922239999991</v>
      </c>
      <c r="R92" s="94">
        <f>(4.1/100)*('Conversion Cost'!$B$8)*SUM('Optimized Production Plan'!M93:O93)</f>
        <v>319.22145365759991</v>
      </c>
      <c r="S92" s="94">
        <f>SUMPRODUCT('Conversion Cost'!$B$4:$D$4,'Optimized Production Plan'!M93:O93)</f>
        <v>25.691833599999992</v>
      </c>
      <c r="T92" s="94">
        <f>(VLOOKUP(N92,'Outbound Logistic Price'!$A$3:$D$41,2)*'Optimized Production Plan'!M93)+(VLOOKUP(N92,'Outbound Logistic Price'!$A$3:$D$41,3)*'Optimized Production Plan'!N93)+(VLOOKUP(N92,'Outbound Logistic Price'!$A$3:$D$41,4)*'Optimized Production Plan'!O93)</f>
        <v>63.176639999999985</v>
      </c>
      <c r="U92" s="94">
        <f>IF(VLOOKUP(N92,CSTVAT!$A$2:$D$40,2)="NA",0,IF(VLOOKUP(N92,CSTVAT!$A$2:$D$40,2)="CST",0.02*((VLOOKUP(O92,'Input Angle Price'!$B$4:$E$22,2)*'Optimized Production Plan'!M93*(1.045))+ ('Conversion Cost'!$B$3*'Optimized Production Plan'!M93)+ ((4.1/100)*('Conversion Cost'!$B$8)*'Optimized Production Plan'!M93)+ ('Optimized Production Plan'!M93*'Conversion Cost'!$B$4)),IF(VLOOKUP(N92,CSTVAT!$A$2:$D$40,2)="VAT",0.05*((VLOOKUP(O92,'Input Angle Price'!$B$4:$E$22,2)*'Optimized Production Plan'!M93*(1.045))+ ('Conversion Cost'!$B$3*'Optimized Production Plan'!M93)+ ((4.1/100)*('Conversion Cost'!$B$8)*'Optimized Production Plan'!M93)+ ('Optimized Production Plan'!M93*'Conversion Cost'!$B$4)),0)))+ IF(VLOOKUP(N92,CSTVAT!$A$2:$D$40,3)="NA",0,IF(VLOOKUP(N92,CSTVAT!$A$2:$D$40,3)="CST",0.02*((VLOOKUP(O92,'Input Angle Price'!$B$4:$E$22,3)*'Optimized Production Plan'!N93*(1.045))+ ('Conversion Cost'!$C$3*'Optimized Production Plan'!N93)+ ((4.1/100)*('Conversion Cost'!$B$8)*'Optimized Production Plan'!N93)+ ('Optimized Production Plan'!N93*'Conversion Cost'!$C$4)),IF(VLOOKUP(N92,CSTVAT!$A$2:$D$40,3)="VAT",0.05*((VLOOKUP(O92,'Input Angle Price'!$B$4:$E$22,3)*'Optimized Production Plan'!N93*(1.045))+ ('Conversion Cost'!$C$3*'Optimized Production Plan'!N93)+ ((4.1/100)*('Conversion Cost'!$B$8)*'Optimized Production Plan'!N93)+ ('Optimized Production Plan'!N93*'Conversion Cost'!$C$4)),0)))+ IF(VLOOKUP(N92,CSTVAT!$A$2:$D$40,4)="NA",0,IF(VLOOKUP(N92,CSTVAT!$A$2:$D$40,4)="CST",0.02*((VLOOKUP(O92,'Input Angle Price'!$B$4:$E$22,4)*'Optimized Production Plan'!O93*(1.045))+ ('Conversion Cost'!$D$3*'Optimized Production Plan'!O93)+ ((4.1/100)*('Conversion Cost'!$B$8)*'Optimized Production Plan'!O93)+ ('Optimized Production Plan'!O93*'Conversion Cost'!$D$4)),IF(VLOOKUP(N92,CSTVAT!$A$2:$D$40,4)="VAT",0.05*((VLOOKUP(O92,'Input Angle Price'!$B$4:$E$22,4)*'Optimized Production Plan'!O93*(1.045))+ ('Conversion Cost'!$D$3*'Optimized Production Plan'!O93)+ ((4.1/100)*('Conversion Cost'!$B$8)*'Optimized Production Plan'!O93)+ ('Optimized Production Plan'!O93*'Conversion Cost'!$D$4)),0)))</f>
        <v>63.717924816191982</v>
      </c>
      <c r="V92" s="95">
        <f t="shared" si="6"/>
        <v>53.243692775999989</v>
      </c>
      <c r="X92" s="101">
        <f>IF('Optimized Production Plan'!M93&gt;0,1,0)+IF('Optimized Production Plan'!N93&gt;0,1,0)+IF('Optimized Production Plan'!O93&gt;0,1,0)</f>
        <v>1</v>
      </c>
      <c r="AH92" s="11"/>
      <c r="AI92" s="5" t="s">
        <v>7</v>
      </c>
      <c r="AJ92" s="6">
        <v>0</v>
      </c>
      <c r="AK92" s="6">
        <v>0</v>
      </c>
      <c r="AL92" s="113">
        <v>34.776600000000002</v>
      </c>
      <c r="AM92" s="11">
        <v>34.776600000000002</v>
      </c>
      <c r="AN92" s="68">
        <f t="shared" si="7"/>
        <v>34.776600000000002</v>
      </c>
    </row>
    <row r="93" spans="1:40">
      <c r="A93" s="9">
        <v>108</v>
      </c>
      <c r="B93" s="5" t="s">
        <v>12</v>
      </c>
      <c r="C93" s="94">
        <f>((VLOOKUP(B93,'Input Angle Price'!$B$4:$E$22,2)*'Optimized Production Plan'!C94)+(VLOOKUP(B93,'Input Angle Price'!$B$4:$E$22,3)*'Optimized Production Plan'!D94)+(VLOOKUP(B93,'Input Angle Price'!$B$4:$E$22,4)*'Optimized Production Plan'!E94))*(104.5/100)</f>
        <v>672.41171959500002</v>
      </c>
      <c r="D93" s="94">
        <f>SUMPRODUCT('Conversion Cost'!$B$3:$D$3,'Optimized Production Plan'!C94:E94)</f>
        <v>98.585452000000018</v>
      </c>
      <c r="E93" s="94">
        <f>(4.1/100)*('Conversion Cost'!$B$8)*SUM('Optimized Production Plan'!C94:E94)</f>
        <v>85.492536948000009</v>
      </c>
      <c r="F93" s="94">
        <f>SUMPRODUCT('Conversion Cost'!$B$4:$D$4,'Optimized Production Plan'!C94:E94)</f>
        <v>6.8806780000000005</v>
      </c>
      <c r="G93" s="94">
        <f>(VLOOKUP(A93,'Outbound Logistic Price'!$A$3:$D$41,2)*'Optimized Production Plan'!C94)+(VLOOKUP(A93,'Outbound Logistic Price'!$A$3:$D$41,3)*'Optimized Production Plan'!D94)+(VLOOKUP(A93,'Outbound Logistic Price'!$A$3:$D$41,4)*'Optimized Production Plan'!E94)</f>
        <v>16.919700000000002</v>
      </c>
      <c r="H93" s="94">
        <f>IF(VLOOKUP(A93,CSTVAT!$A$2:$D$40,2)="NA",0,IF(VLOOKUP(A93,CSTVAT!$A$2:$D$40,2)="CST",0.02*((VLOOKUP(B93,'Input Angle Price'!$B$4:$E$22,2)*'Optimized Production Plan'!C94*(1.045))+ ('Conversion Cost'!$B$3*'Optimized Production Plan'!C94)+ ((4.1/100)*('Conversion Cost'!$B$8)*'Optimized Production Plan'!C94)+ ('Optimized Production Plan'!C94*'Conversion Cost'!$B$4)),IF(VLOOKUP(A93,CSTVAT!$A$2:$D$40,2)="VAT",0.05*((VLOOKUP(B93,'Input Angle Price'!$B$4:$E$22,2)*'Optimized Production Plan'!C94*(1.045))+ ('Conversion Cost'!$B$3*'Optimized Production Plan'!C94)+ ((4.1/100)*('Conversion Cost'!$B$8)*'Optimized Production Plan'!C94)+ ('Optimized Production Plan'!C94*'Conversion Cost'!$B$4)),0)))+ IF(VLOOKUP(A93,CSTVAT!$A$2:$D$40,3)="NA",0,IF(VLOOKUP(A93,CSTVAT!$A$2:$D$40,3)="CST",0.02*((VLOOKUP(B93,'Input Angle Price'!$B$4:$E$22,3)*'Optimized Production Plan'!D94*(1.045))+ ('Conversion Cost'!$C$3*'Optimized Production Plan'!D94)+ ((4.1/100)*('Conversion Cost'!$B$8)*'Optimized Production Plan'!D94)+ ('Optimized Production Plan'!D94*'Conversion Cost'!$C$4)),IF(VLOOKUP(A93,CSTVAT!$A$2:$D$40,3)="VAT",0.05*((VLOOKUP(B93,'Input Angle Price'!$B$4:$E$22,3)*'Optimized Production Plan'!D94*(1.045))+ ('Conversion Cost'!$C$3*'Optimized Production Plan'!D94)+ ((4.1/100)*('Conversion Cost'!$B$8)*'Optimized Production Plan'!D94)+ ('Optimized Production Plan'!D94*'Conversion Cost'!$C$4)),0)))+ IF(VLOOKUP(A93,CSTVAT!$A$2:$D$40,4)="NA",0,IF(VLOOKUP(A93,CSTVAT!$A$2:$D$40,4)="CST",0.02*((VLOOKUP(B93,'Input Angle Price'!$B$4:$E$22,4)*'Optimized Production Plan'!E94*(1.045))+ ('Conversion Cost'!$D$3*'Optimized Production Plan'!E94)+ ((4.1/100)*('Conversion Cost'!$B$8)*'Optimized Production Plan'!E94)+ ('Optimized Production Plan'!E94*'Conversion Cost'!$D$4)),IF(VLOOKUP(A93,CSTVAT!$A$2:$D$40,4)="VAT",0.05*((VLOOKUP(B93,'Input Angle Price'!$B$4:$E$22,4)*'Optimized Production Plan'!E94*(1.045))+ ('Conversion Cost'!$D$3*'Optimized Production Plan'!E94)+ ((4.1/100)*('Conversion Cost'!$B$8)*'Optimized Production Plan'!E94)+ ('Optimized Production Plan'!E94*'Conversion Cost'!$D$4)),0)))</f>
        <v>17.26740773086</v>
      </c>
      <c r="I93" s="95">
        <f t="shared" si="5"/>
        <v>14.477764297500002</v>
      </c>
      <c r="N93" s="9">
        <v>108</v>
      </c>
      <c r="O93" s="5" t="s">
        <v>12</v>
      </c>
      <c r="P93" s="94">
        <f>((VLOOKUP(O93,'Input Angle Price'!$B$4:$E$22,2)*'Optimized Production Plan'!M94)+(VLOOKUP(O93,'Input Angle Price'!$B$4:$E$22,3)*'Optimized Production Plan'!N94)+(VLOOKUP(O93,'Input Angle Price'!$B$4:$E$22,4)*'Optimized Production Plan'!O94))*(104.5/100)</f>
        <v>645.65434202500012</v>
      </c>
      <c r="Q93" s="94">
        <f>SUMPRODUCT('Conversion Cost'!$B$3:$D$3,'Optimized Production Plan'!M94:O94)</f>
        <v>100.7116943</v>
      </c>
      <c r="R93" s="94">
        <f>(4.1/100)*('Conversion Cost'!$B$8)*SUM('Optimized Production Plan'!M94:O94)</f>
        <v>85.492536948000009</v>
      </c>
      <c r="S93" s="94">
        <f>SUMPRODUCT('Conversion Cost'!$B$4:$D$4,'Optimized Production Plan'!M94:O94)</f>
        <v>6.8806780000000005</v>
      </c>
      <c r="T93" s="94">
        <f>(VLOOKUP(N93,'Outbound Logistic Price'!$A$3:$D$41,2)*'Optimized Production Plan'!M94)+(VLOOKUP(N93,'Outbound Logistic Price'!$A$3:$D$41,3)*'Optimized Production Plan'!N94)+(VLOOKUP(N93,'Outbound Logistic Price'!$A$3:$D$41,4)*'Optimized Production Plan'!O94)</f>
        <v>27.748308000000005</v>
      </c>
      <c r="U93" s="94">
        <f>IF(VLOOKUP(N93,CSTVAT!$A$2:$D$40,2)="NA",0,IF(VLOOKUP(N93,CSTVAT!$A$2:$D$40,2)="CST",0.02*((VLOOKUP(O93,'Input Angle Price'!$B$4:$E$22,2)*'Optimized Production Plan'!M94*(1.045))+ ('Conversion Cost'!$B$3*'Optimized Production Plan'!M94)+ ((4.1/100)*('Conversion Cost'!$B$8)*'Optimized Production Plan'!M94)+ ('Optimized Production Plan'!M94*'Conversion Cost'!$B$4)),IF(VLOOKUP(N93,CSTVAT!$A$2:$D$40,2)="VAT",0.05*((VLOOKUP(O93,'Input Angle Price'!$B$4:$E$22,2)*'Optimized Production Plan'!M94*(1.045))+ ('Conversion Cost'!$B$3*'Optimized Production Plan'!M94)+ ((4.1/100)*('Conversion Cost'!$B$8)*'Optimized Production Plan'!M94)+ ('Optimized Production Plan'!M94*'Conversion Cost'!$B$4)),0)))+ IF(VLOOKUP(N93,CSTVAT!$A$2:$D$40,3)="NA",0,IF(VLOOKUP(N93,CSTVAT!$A$2:$D$40,3)="CST",0.02*((VLOOKUP(O93,'Input Angle Price'!$B$4:$E$22,3)*'Optimized Production Plan'!N94*(1.045))+ ('Conversion Cost'!$C$3*'Optimized Production Plan'!N94)+ ((4.1/100)*('Conversion Cost'!$B$8)*'Optimized Production Plan'!N94)+ ('Optimized Production Plan'!N94*'Conversion Cost'!$C$4)),IF(VLOOKUP(N93,CSTVAT!$A$2:$D$40,3)="VAT",0.05*((VLOOKUP(O93,'Input Angle Price'!$B$4:$E$22,3)*'Optimized Production Plan'!N94*(1.045))+ ('Conversion Cost'!$C$3*'Optimized Production Plan'!N94)+ ((4.1/100)*('Conversion Cost'!$B$8)*'Optimized Production Plan'!N94)+ ('Optimized Production Plan'!N94*'Conversion Cost'!$C$4)),0)))+ IF(VLOOKUP(N93,CSTVAT!$A$2:$D$40,4)="NA",0,IF(VLOOKUP(N93,CSTVAT!$A$2:$D$40,4)="CST",0.02*((VLOOKUP(O93,'Input Angle Price'!$B$4:$E$22,4)*'Optimized Production Plan'!O94*(1.045))+ ('Conversion Cost'!$D$3*'Optimized Production Plan'!O94)+ ((4.1/100)*('Conversion Cost'!$B$8)*'Optimized Production Plan'!O94)+ ('Optimized Production Plan'!O94*'Conversion Cost'!$D$4)),IF(VLOOKUP(N93,CSTVAT!$A$2:$D$40,4)="VAT",0.05*((VLOOKUP(O93,'Input Angle Price'!$B$4:$E$22,4)*'Optimized Production Plan'!O94*(1.045))+ ('Conversion Cost'!$D$3*'Optimized Production Plan'!O94)+ ((4.1/100)*('Conversion Cost'!$B$8)*'Optimized Production Plan'!O94)+ ('Optimized Production Plan'!O94*'Conversion Cost'!$D$4)),0)))</f>
        <v>16.774785025460002</v>
      </c>
      <c r="V93" s="95">
        <f t="shared" si="6"/>
        <v>13.901648512500001</v>
      </c>
      <c r="X93" s="101">
        <f>IF('Optimized Production Plan'!M94&gt;0,1,0)+IF('Optimized Production Plan'!N94&gt;0,1,0)+IF('Optimized Production Plan'!O94&gt;0,1,0)</f>
        <v>1</v>
      </c>
      <c r="AH93" s="11"/>
      <c r="AI93" s="5" t="s">
        <v>9</v>
      </c>
      <c r="AJ93" s="6">
        <v>0</v>
      </c>
      <c r="AK93" s="6">
        <v>0</v>
      </c>
      <c r="AL93" s="113">
        <v>21.058879999999995</v>
      </c>
      <c r="AM93" s="11">
        <v>21.058879999999995</v>
      </c>
      <c r="AN93" s="68">
        <f t="shared" si="7"/>
        <v>21.058879999999995</v>
      </c>
    </row>
    <row r="94" spans="1:40">
      <c r="A94" s="9">
        <v>108</v>
      </c>
      <c r="B94" s="5" t="s">
        <v>13</v>
      </c>
      <c r="C94" s="94">
        <f>((VLOOKUP(B94,'Input Angle Price'!$B$4:$E$22,2)*'Optimized Production Plan'!C95)+(VLOOKUP(B94,'Input Angle Price'!$B$4:$E$22,3)*'Optimized Production Plan'!D95)+(VLOOKUP(B94,'Input Angle Price'!$B$4:$E$22,4)*'Optimized Production Plan'!E95))*(104.5/100)</f>
        <v>2846.0158671999998</v>
      </c>
      <c r="D94" s="94">
        <f>SUMPRODUCT('Conversion Cost'!$B$3:$D$3,'Optimized Production Plan'!C95:E95)</f>
        <v>414.39836000000003</v>
      </c>
      <c r="E94" s="94">
        <f>(4.1/100)*('Conversion Cost'!$B$8)*SUM('Optimized Production Plan'!C95:E95)</f>
        <v>359.36303363999997</v>
      </c>
      <c r="F94" s="94">
        <f>SUMPRODUCT('Conversion Cost'!$B$4:$D$4,'Optimized Production Plan'!C95:E95)</f>
        <v>28.922540000000001</v>
      </c>
      <c r="G94" s="94">
        <f>(VLOOKUP(A94,'Outbound Logistic Price'!$A$3:$D$41,2)*'Optimized Production Plan'!C95)+(VLOOKUP(A94,'Outbound Logistic Price'!$A$3:$D$41,3)*'Optimized Production Plan'!D95)+(VLOOKUP(A94,'Outbound Logistic Price'!$A$3:$D$41,4)*'Optimized Production Plan'!E95)</f>
        <v>71.121000000000009</v>
      </c>
      <c r="H94" s="94">
        <f>IF(VLOOKUP(A94,CSTVAT!$A$2:$D$40,2)="NA",0,IF(VLOOKUP(A94,CSTVAT!$A$2:$D$40,2)="CST",0.02*((VLOOKUP(B94,'Input Angle Price'!$B$4:$E$22,2)*'Optimized Production Plan'!C95*(1.045))+ ('Conversion Cost'!$B$3*'Optimized Production Plan'!C95)+ ((4.1/100)*('Conversion Cost'!$B$8)*'Optimized Production Plan'!C95)+ ('Optimized Production Plan'!C95*'Conversion Cost'!$B$4)),IF(VLOOKUP(A94,CSTVAT!$A$2:$D$40,2)="VAT",0.05*((VLOOKUP(B94,'Input Angle Price'!$B$4:$E$22,2)*'Optimized Production Plan'!C95*(1.045))+ ('Conversion Cost'!$B$3*'Optimized Production Plan'!C95)+ ((4.1/100)*('Conversion Cost'!$B$8)*'Optimized Production Plan'!C95)+ ('Optimized Production Plan'!C95*'Conversion Cost'!$B$4)),0)))+ IF(VLOOKUP(A94,CSTVAT!$A$2:$D$40,3)="NA",0,IF(VLOOKUP(A94,CSTVAT!$A$2:$D$40,3)="CST",0.02*((VLOOKUP(B94,'Input Angle Price'!$B$4:$E$22,3)*'Optimized Production Plan'!D95*(1.045))+ ('Conversion Cost'!$C$3*'Optimized Production Plan'!D95)+ ((4.1/100)*('Conversion Cost'!$B$8)*'Optimized Production Plan'!D95)+ ('Optimized Production Plan'!D95*'Conversion Cost'!$C$4)),IF(VLOOKUP(A94,CSTVAT!$A$2:$D$40,3)="VAT",0.05*((VLOOKUP(B94,'Input Angle Price'!$B$4:$E$22,3)*'Optimized Production Plan'!D95*(1.045))+ ('Conversion Cost'!$C$3*'Optimized Production Plan'!D95)+ ((4.1/100)*('Conversion Cost'!$B$8)*'Optimized Production Plan'!D95)+ ('Optimized Production Plan'!D95*'Conversion Cost'!$C$4)),0)))+ IF(VLOOKUP(A94,CSTVAT!$A$2:$D$40,4)="NA",0,IF(VLOOKUP(A94,CSTVAT!$A$2:$D$40,4)="CST",0.02*((VLOOKUP(B94,'Input Angle Price'!$B$4:$E$22,4)*'Optimized Production Plan'!E95*(1.045))+ ('Conversion Cost'!$D$3*'Optimized Production Plan'!E95)+ ((4.1/100)*('Conversion Cost'!$B$8)*'Optimized Production Plan'!E95)+ ('Optimized Production Plan'!E95*'Conversion Cost'!$D$4)),IF(VLOOKUP(A94,CSTVAT!$A$2:$D$40,4)="VAT",0.05*((VLOOKUP(B94,'Input Angle Price'!$B$4:$E$22,4)*'Optimized Production Plan'!E95*(1.045))+ ('Conversion Cost'!$D$3*'Optimized Production Plan'!E95)+ ((4.1/100)*('Conversion Cost'!$B$8)*'Optimized Production Plan'!E95)+ ('Optimized Production Plan'!E95*'Conversion Cost'!$D$4)),0)))</f>
        <v>72.973996016800001</v>
      </c>
      <c r="I94" s="95">
        <f t="shared" si="5"/>
        <v>61.2778536</v>
      </c>
      <c r="N94" s="9">
        <v>108</v>
      </c>
      <c r="O94" s="5" t="s">
        <v>13</v>
      </c>
      <c r="P94" s="94">
        <f>((VLOOKUP(O94,'Input Angle Price'!$B$4:$E$22,2)*'Optimized Production Plan'!M95)+(VLOOKUP(O94,'Input Angle Price'!$B$4:$E$22,3)*'Optimized Production Plan'!N95)+(VLOOKUP(O94,'Input Angle Price'!$B$4:$E$22,4)*'Optimized Production Plan'!O95))*(104.5/100)</f>
        <v>2739.7362008499999</v>
      </c>
      <c r="Q94" s="94">
        <f>SUMPRODUCT('Conversion Cost'!$B$3:$D$3,'Optimized Production Plan'!M95:O95)</f>
        <v>423.33589899999998</v>
      </c>
      <c r="R94" s="94">
        <f>(4.1/100)*('Conversion Cost'!$B$8)*SUM('Optimized Production Plan'!M95:O95)</f>
        <v>359.36303363999997</v>
      </c>
      <c r="S94" s="94">
        <f>SUMPRODUCT('Conversion Cost'!$B$4:$D$4,'Optimized Production Plan'!M95:O95)</f>
        <v>28.922540000000001</v>
      </c>
      <c r="T94" s="94">
        <f>(VLOOKUP(N94,'Outbound Logistic Price'!$A$3:$D$41,2)*'Optimized Production Plan'!M95)+(VLOOKUP(N94,'Outbound Logistic Price'!$A$3:$D$41,3)*'Optimized Production Plan'!N95)+(VLOOKUP(N94,'Outbound Logistic Price'!$A$3:$D$41,4)*'Optimized Production Plan'!O95)</f>
        <v>116.63844</v>
      </c>
      <c r="U94" s="94">
        <f>IF(VLOOKUP(N94,CSTVAT!$A$2:$D$40,2)="NA",0,IF(VLOOKUP(N94,CSTVAT!$A$2:$D$40,2)="CST",0.02*((VLOOKUP(O94,'Input Angle Price'!$B$4:$E$22,2)*'Optimized Production Plan'!M95*(1.045))+ ('Conversion Cost'!$B$3*'Optimized Production Plan'!M95)+ ((4.1/100)*('Conversion Cost'!$B$8)*'Optimized Production Plan'!M95)+ ('Optimized Production Plan'!M95*'Conversion Cost'!$B$4)),IF(VLOOKUP(N94,CSTVAT!$A$2:$D$40,2)="VAT",0.05*((VLOOKUP(O94,'Input Angle Price'!$B$4:$E$22,2)*'Optimized Production Plan'!M95*(1.045))+ ('Conversion Cost'!$B$3*'Optimized Production Plan'!M95)+ ((4.1/100)*('Conversion Cost'!$B$8)*'Optimized Production Plan'!M95)+ ('Optimized Production Plan'!M95*'Conversion Cost'!$B$4)),0)))+ IF(VLOOKUP(N94,CSTVAT!$A$2:$D$40,3)="NA",0,IF(VLOOKUP(N94,CSTVAT!$A$2:$D$40,3)="CST",0.02*((VLOOKUP(O94,'Input Angle Price'!$B$4:$E$22,3)*'Optimized Production Plan'!N95*(1.045))+ ('Conversion Cost'!$C$3*'Optimized Production Plan'!N95)+ ((4.1/100)*('Conversion Cost'!$B$8)*'Optimized Production Plan'!N95)+ ('Optimized Production Plan'!N95*'Conversion Cost'!$C$4)),IF(VLOOKUP(N94,CSTVAT!$A$2:$D$40,3)="VAT",0.05*((VLOOKUP(O94,'Input Angle Price'!$B$4:$E$22,3)*'Optimized Production Plan'!N95*(1.045))+ ('Conversion Cost'!$C$3*'Optimized Production Plan'!N95)+ ((4.1/100)*('Conversion Cost'!$B$8)*'Optimized Production Plan'!N95)+ ('Optimized Production Plan'!N95*'Conversion Cost'!$C$4)),0)))+ IF(VLOOKUP(N94,CSTVAT!$A$2:$D$40,4)="NA",0,IF(VLOOKUP(N94,CSTVAT!$A$2:$D$40,4)="CST",0.02*((VLOOKUP(O94,'Input Angle Price'!$B$4:$E$22,4)*'Optimized Production Plan'!O95*(1.045))+ ('Conversion Cost'!$D$3*'Optimized Production Plan'!O95)+ ((4.1/100)*('Conversion Cost'!$B$8)*'Optimized Production Plan'!O95)+ ('Optimized Production Plan'!O95*'Conversion Cost'!$D$4)),IF(VLOOKUP(N94,CSTVAT!$A$2:$D$40,4)="VAT",0.05*((VLOOKUP(O94,'Input Angle Price'!$B$4:$E$22,4)*'Optimized Production Plan'!O95*(1.045))+ ('Conversion Cost'!$D$3*'Optimized Production Plan'!O95)+ ((4.1/100)*('Conversion Cost'!$B$8)*'Optimized Production Plan'!O95)+ ('Optimized Production Plan'!O95*'Conversion Cost'!$D$4)),0)))</f>
        <v>71.027153469800012</v>
      </c>
      <c r="V94" s="95">
        <f t="shared" si="6"/>
        <v>58.989535425</v>
      </c>
      <c r="X94" s="101">
        <f>IF('Optimized Production Plan'!M95&gt;0,1,0)+IF('Optimized Production Plan'!N95&gt;0,1,0)+IF('Optimized Production Plan'!O95&gt;0,1,0)</f>
        <v>1</v>
      </c>
      <c r="AH94" s="11"/>
      <c r="AI94" s="5" t="s">
        <v>12</v>
      </c>
      <c r="AJ94" s="6">
        <v>5.6399000000000008</v>
      </c>
      <c r="AK94" s="6">
        <v>0</v>
      </c>
      <c r="AL94" s="113">
        <v>0</v>
      </c>
      <c r="AM94" s="11">
        <v>5.6399000000000008</v>
      </c>
      <c r="AN94" s="68">
        <f t="shared" si="7"/>
        <v>5.6399000000000008</v>
      </c>
    </row>
    <row r="95" spans="1:40">
      <c r="A95" s="9">
        <v>108</v>
      </c>
      <c r="B95" s="5" t="s">
        <v>15</v>
      </c>
      <c r="C95" s="94">
        <f>((VLOOKUP(B95,'Input Angle Price'!$B$4:$E$22,2)*'Optimized Production Plan'!C96)+(VLOOKUP(B95,'Input Angle Price'!$B$4:$E$22,3)*'Optimized Production Plan'!D96)+(VLOOKUP(B95,'Input Angle Price'!$B$4:$E$22,4)*'Optimized Production Plan'!E96))*(104.5/100)</f>
        <v>4964.4579671225001</v>
      </c>
      <c r="D95" s="94">
        <f>SUMPRODUCT('Conversion Cost'!$B$3:$D$3,'Optimized Production Plan'!C96:E96)</f>
        <v>719.41299800000013</v>
      </c>
      <c r="E95" s="94">
        <f>(4.1/100)*('Conversion Cost'!$B$8)*SUM('Optimized Production Plan'!C96:E96)</f>
        <v>623.86935460200004</v>
      </c>
      <c r="F95" s="94">
        <f>SUMPRODUCT('Conversion Cost'!$B$4:$D$4,'Optimized Production Plan'!C96:E96)</f>
        <v>50.210747000000005</v>
      </c>
      <c r="G95" s="94">
        <f>(VLOOKUP(A95,'Outbound Logistic Price'!$A$3:$D$41,2)*'Optimized Production Plan'!C96)+(VLOOKUP(A95,'Outbound Logistic Price'!$A$3:$D$41,3)*'Optimized Production Plan'!D96)+(VLOOKUP(A95,'Outbound Logistic Price'!$A$3:$D$41,4)*'Optimized Production Plan'!E96)</f>
        <v>123.46905000000001</v>
      </c>
      <c r="H95" s="94">
        <f>IF(VLOOKUP(A95,CSTVAT!$A$2:$D$40,2)="NA",0,IF(VLOOKUP(A95,CSTVAT!$A$2:$D$40,2)="CST",0.02*((VLOOKUP(B95,'Input Angle Price'!$B$4:$E$22,2)*'Optimized Production Plan'!C96*(1.045))+ ('Conversion Cost'!$B$3*'Optimized Production Plan'!C96)+ ((4.1/100)*('Conversion Cost'!$B$8)*'Optimized Production Plan'!C96)+ ('Optimized Production Plan'!C96*'Conversion Cost'!$B$4)),IF(VLOOKUP(A95,CSTVAT!$A$2:$D$40,2)="VAT",0.05*((VLOOKUP(B95,'Input Angle Price'!$B$4:$E$22,2)*'Optimized Production Plan'!C96*(1.045))+ ('Conversion Cost'!$B$3*'Optimized Production Plan'!C96)+ ((4.1/100)*('Conversion Cost'!$B$8)*'Optimized Production Plan'!C96)+ ('Optimized Production Plan'!C96*'Conversion Cost'!$B$4)),0)))+ IF(VLOOKUP(A95,CSTVAT!$A$2:$D$40,3)="NA",0,IF(VLOOKUP(A95,CSTVAT!$A$2:$D$40,3)="CST",0.02*((VLOOKUP(B95,'Input Angle Price'!$B$4:$E$22,3)*'Optimized Production Plan'!D96*(1.045))+ ('Conversion Cost'!$C$3*'Optimized Production Plan'!D96)+ ((4.1/100)*('Conversion Cost'!$B$8)*'Optimized Production Plan'!D96)+ ('Optimized Production Plan'!D96*'Conversion Cost'!$C$4)),IF(VLOOKUP(A95,CSTVAT!$A$2:$D$40,3)="VAT",0.05*((VLOOKUP(B95,'Input Angle Price'!$B$4:$E$22,3)*'Optimized Production Plan'!D96*(1.045))+ ('Conversion Cost'!$C$3*'Optimized Production Plan'!D96)+ ((4.1/100)*('Conversion Cost'!$B$8)*'Optimized Production Plan'!D96)+ ('Optimized Production Plan'!D96*'Conversion Cost'!$C$4)),0)))+ IF(VLOOKUP(A95,CSTVAT!$A$2:$D$40,4)="NA",0,IF(VLOOKUP(A95,CSTVAT!$A$2:$D$40,4)="CST",0.02*((VLOOKUP(B95,'Input Angle Price'!$B$4:$E$22,4)*'Optimized Production Plan'!E96*(1.045))+ ('Conversion Cost'!$D$3*'Optimized Production Plan'!E96)+ ((4.1/100)*('Conversion Cost'!$B$8)*'Optimized Production Plan'!E96)+ ('Optimized Production Plan'!E96*'Conversion Cost'!$D$4)),IF(VLOOKUP(A95,CSTVAT!$A$2:$D$40,4)="VAT",0.05*((VLOOKUP(B95,'Input Angle Price'!$B$4:$E$22,4)*'Optimized Production Plan'!E96*(1.045))+ ('Conversion Cost'!$D$3*'Optimized Production Plan'!E96)+ ((4.1/100)*('Conversion Cost'!$B$8)*'Optimized Production Plan'!E96)+ ('Optimized Production Plan'!E96*'Conversion Cost'!$D$4)),0)))</f>
        <v>127.15902133449001</v>
      </c>
      <c r="I95" s="95">
        <f t="shared" si="5"/>
        <v>106.89024331125</v>
      </c>
      <c r="N95" s="9">
        <v>108</v>
      </c>
      <c r="O95" s="5" t="s">
        <v>15</v>
      </c>
      <c r="P95" s="94">
        <f>((VLOOKUP(O95,'Input Angle Price'!$B$4:$E$22,2)*'Optimized Production Plan'!M96)+(VLOOKUP(O95,'Input Angle Price'!$B$4:$E$22,3)*'Optimized Production Plan'!N96)+(VLOOKUP(O95,'Input Angle Price'!$B$4:$E$22,4)*'Optimized Production Plan'!O96))*(104.5/100)</f>
        <v>4749.8461222300002</v>
      </c>
      <c r="Q95" s="94">
        <f>SUMPRODUCT('Conversion Cost'!$B$3:$D$3,'Optimized Production Plan'!M96:O96)</f>
        <v>734.92894195000008</v>
      </c>
      <c r="R95" s="94">
        <f>(4.1/100)*('Conversion Cost'!$B$8)*SUM('Optimized Production Plan'!M96:O96)</f>
        <v>623.86935460200004</v>
      </c>
      <c r="S95" s="94">
        <f>SUMPRODUCT('Conversion Cost'!$B$4:$D$4,'Optimized Production Plan'!M96:O96)</f>
        <v>50.210747000000005</v>
      </c>
      <c r="T95" s="94">
        <f>(VLOOKUP(N95,'Outbound Logistic Price'!$A$3:$D$41,2)*'Optimized Production Plan'!M96)+(VLOOKUP(N95,'Outbound Logistic Price'!$A$3:$D$41,3)*'Optimized Production Plan'!N96)+(VLOOKUP(N95,'Outbound Logistic Price'!$A$3:$D$41,4)*'Optimized Production Plan'!O96)</f>
        <v>202.48924200000002</v>
      </c>
      <c r="U95" s="94">
        <f>IF(VLOOKUP(N95,CSTVAT!$A$2:$D$40,2)="NA",0,IF(VLOOKUP(N95,CSTVAT!$A$2:$D$40,2)="CST",0.02*((VLOOKUP(O95,'Input Angle Price'!$B$4:$E$22,2)*'Optimized Production Plan'!M96*(1.045))+ ('Conversion Cost'!$B$3*'Optimized Production Plan'!M96)+ ((4.1/100)*('Conversion Cost'!$B$8)*'Optimized Production Plan'!M96)+ ('Optimized Production Plan'!M96*'Conversion Cost'!$B$4)),IF(VLOOKUP(N95,CSTVAT!$A$2:$D$40,2)="VAT",0.05*((VLOOKUP(O95,'Input Angle Price'!$B$4:$E$22,2)*'Optimized Production Plan'!M96*(1.045))+ ('Conversion Cost'!$B$3*'Optimized Production Plan'!M96)+ ((4.1/100)*('Conversion Cost'!$B$8)*'Optimized Production Plan'!M96)+ ('Optimized Production Plan'!M96*'Conversion Cost'!$B$4)),0)))+ IF(VLOOKUP(N95,CSTVAT!$A$2:$D$40,3)="NA",0,IF(VLOOKUP(N95,CSTVAT!$A$2:$D$40,3)="CST",0.02*((VLOOKUP(O95,'Input Angle Price'!$B$4:$E$22,3)*'Optimized Production Plan'!N96*(1.045))+ ('Conversion Cost'!$C$3*'Optimized Production Plan'!N96)+ ((4.1/100)*('Conversion Cost'!$B$8)*'Optimized Production Plan'!N96)+ ('Optimized Production Plan'!N96*'Conversion Cost'!$C$4)),IF(VLOOKUP(N95,CSTVAT!$A$2:$D$40,3)="VAT",0.05*((VLOOKUP(O95,'Input Angle Price'!$B$4:$E$22,3)*'Optimized Production Plan'!N96*(1.045))+ ('Conversion Cost'!$C$3*'Optimized Production Plan'!N96)+ ((4.1/100)*('Conversion Cost'!$B$8)*'Optimized Production Plan'!N96)+ ('Optimized Production Plan'!N96*'Conversion Cost'!$C$4)),0)))+ IF(VLOOKUP(N95,CSTVAT!$A$2:$D$40,4)="NA",0,IF(VLOOKUP(N95,CSTVAT!$A$2:$D$40,4)="CST",0.02*((VLOOKUP(O95,'Input Angle Price'!$B$4:$E$22,4)*'Optimized Production Plan'!O96*(1.045))+ ('Conversion Cost'!$D$3*'Optimized Production Plan'!O96)+ ((4.1/100)*('Conversion Cost'!$B$8)*'Optimized Production Plan'!O96)+ ('Optimized Production Plan'!O96*'Conversion Cost'!$D$4)),IF(VLOOKUP(N95,CSTVAT!$A$2:$D$40,4)="VAT",0.05*((VLOOKUP(O95,'Input Angle Price'!$B$4:$E$22,4)*'Optimized Production Plan'!O96*(1.045))+ ('Conversion Cost'!$D$3*'Optimized Production Plan'!O96)+ ((4.1/100)*('Conversion Cost'!$B$8)*'Optimized Production Plan'!O96)+ ('Optimized Production Plan'!O96*'Conversion Cost'!$D$4)),0)))</f>
        <v>123.17710331564003</v>
      </c>
      <c r="V95" s="95">
        <f t="shared" si="6"/>
        <v>102.269414115</v>
      </c>
      <c r="X95" s="101">
        <f>IF('Optimized Production Plan'!M96&gt;0,1,0)+IF('Optimized Production Plan'!N96&gt;0,1,0)+IF('Optimized Production Plan'!O96&gt;0,1,0)</f>
        <v>1</v>
      </c>
      <c r="AH95" s="11"/>
      <c r="AI95" s="5" t="s">
        <v>13</v>
      </c>
      <c r="AJ95" s="6">
        <v>23.707000000000001</v>
      </c>
      <c r="AK95" s="6">
        <v>0</v>
      </c>
      <c r="AL95" s="113">
        <v>0</v>
      </c>
      <c r="AM95" s="11">
        <v>23.707000000000001</v>
      </c>
      <c r="AN95" s="68">
        <f t="shared" si="7"/>
        <v>23.707000000000001</v>
      </c>
    </row>
    <row r="96" spans="1:40">
      <c r="A96" s="9">
        <v>108</v>
      </c>
      <c r="B96" s="5" t="s">
        <v>17</v>
      </c>
      <c r="C96" s="94">
        <f>((VLOOKUP(B96,'Input Angle Price'!$B$4:$E$22,2)*'Optimized Production Plan'!C97)+(VLOOKUP(B96,'Input Angle Price'!$B$4:$E$22,3)*'Optimized Production Plan'!D97)+(VLOOKUP(B96,'Input Angle Price'!$B$4:$E$22,4)*'Optimized Production Plan'!E97))*(104.5/100)</f>
        <v>8643.9744057260014</v>
      </c>
      <c r="D96" s="94">
        <f>SUMPRODUCT('Conversion Cost'!$B$3:$D$3,'Optimized Production Plan'!C97:E97)</f>
        <v>1215.9626384000005</v>
      </c>
      <c r="E96" s="94">
        <f>(4.1/100)*('Conversion Cost'!$B$8)*SUM('Optimized Production Plan'!C97:E97)</f>
        <v>1054.4733394416003</v>
      </c>
      <c r="F96" s="94">
        <f>SUMPRODUCT('Conversion Cost'!$B$4:$D$4,'Optimized Production Plan'!C97:E97)</f>
        <v>84.866957600000035</v>
      </c>
      <c r="G96" s="94">
        <f>(VLOOKUP(A96,'Outbound Logistic Price'!$A$3:$D$41,2)*'Optimized Production Plan'!C97)+(VLOOKUP(A96,'Outbound Logistic Price'!$A$3:$D$41,3)*'Optimized Production Plan'!D97)+(VLOOKUP(A96,'Outbound Logistic Price'!$A$3:$D$41,4)*'Optimized Production Plan'!E97)</f>
        <v>208.6892400000001</v>
      </c>
      <c r="H96" s="94">
        <f>IF(VLOOKUP(A96,CSTVAT!$A$2:$D$40,2)="NA",0,IF(VLOOKUP(A96,CSTVAT!$A$2:$D$40,2)="CST",0.02*((VLOOKUP(B96,'Input Angle Price'!$B$4:$E$22,2)*'Optimized Production Plan'!C97*(1.045))+ ('Conversion Cost'!$B$3*'Optimized Production Plan'!C97)+ ((4.1/100)*('Conversion Cost'!$B$8)*'Optimized Production Plan'!C97)+ ('Optimized Production Plan'!C97*'Conversion Cost'!$B$4)),IF(VLOOKUP(A96,CSTVAT!$A$2:$D$40,2)="VAT",0.05*((VLOOKUP(B96,'Input Angle Price'!$B$4:$E$22,2)*'Optimized Production Plan'!C97*(1.045))+ ('Conversion Cost'!$B$3*'Optimized Production Plan'!C97)+ ((4.1/100)*('Conversion Cost'!$B$8)*'Optimized Production Plan'!C97)+ ('Optimized Production Plan'!C97*'Conversion Cost'!$B$4)),0)))+ IF(VLOOKUP(A96,CSTVAT!$A$2:$D$40,3)="NA",0,IF(VLOOKUP(A96,CSTVAT!$A$2:$D$40,3)="CST",0.02*((VLOOKUP(B96,'Input Angle Price'!$B$4:$E$22,3)*'Optimized Production Plan'!D97*(1.045))+ ('Conversion Cost'!$C$3*'Optimized Production Plan'!D97)+ ((4.1/100)*('Conversion Cost'!$B$8)*'Optimized Production Plan'!D97)+ ('Optimized Production Plan'!D97*'Conversion Cost'!$C$4)),IF(VLOOKUP(A96,CSTVAT!$A$2:$D$40,3)="VAT",0.05*((VLOOKUP(B96,'Input Angle Price'!$B$4:$E$22,3)*'Optimized Production Plan'!D97*(1.045))+ ('Conversion Cost'!$C$3*'Optimized Production Plan'!D97)+ ((4.1/100)*('Conversion Cost'!$B$8)*'Optimized Production Plan'!D97)+ ('Optimized Production Plan'!D97*'Conversion Cost'!$C$4)),0)))+ IF(VLOOKUP(A96,CSTVAT!$A$2:$D$40,4)="NA",0,IF(VLOOKUP(A96,CSTVAT!$A$2:$D$40,4)="CST",0.02*((VLOOKUP(B96,'Input Angle Price'!$B$4:$E$22,4)*'Optimized Production Plan'!E97*(1.045))+ ('Conversion Cost'!$D$3*'Optimized Production Plan'!E97)+ ((4.1/100)*('Conversion Cost'!$B$8)*'Optimized Production Plan'!E97)+ ('Optimized Production Plan'!E97*'Conversion Cost'!$D$4)),IF(VLOOKUP(A96,CSTVAT!$A$2:$D$40,4)="VAT",0.05*((VLOOKUP(B96,'Input Angle Price'!$B$4:$E$22,4)*'Optimized Production Plan'!E97*(1.045))+ ('Conversion Cost'!$D$3*'Optimized Production Plan'!E97)+ ((4.1/100)*('Conversion Cost'!$B$8)*'Optimized Production Plan'!E97)+ ('Optimized Production Plan'!E97*'Conversion Cost'!$D$4)),0)))</f>
        <v>219.98554682335202</v>
      </c>
      <c r="I96" s="95">
        <f t="shared" si="5"/>
        <v>186.11428146300005</v>
      </c>
      <c r="N96" s="9">
        <v>108</v>
      </c>
      <c r="O96" s="5" t="s">
        <v>17</v>
      </c>
      <c r="P96" s="94">
        <f>((VLOOKUP(O96,'Input Angle Price'!$B$4:$E$22,2)*'Optimized Production Plan'!M97)+(VLOOKUP(O96,'Input Angle Price'!$B$4:$E$22,3)*'Optimized Production Plan'!N97)+(VLOOKUP(O96,'Input Angle Price'!$B$4:$E$22,4)*'Optimized Production Plan'!O97))*(104.5/100)</f>
        <v>8211.4485650560018</v>
      </c>
      <c r="Q96" s="94">
        <f>SUMPRODUCT('Conversion Cost'!$B$3:$D$3,'Optimized Production Plan'!M97:O97)</f>
        <v>1242.1879195600004</v>
      </c>
      <c r="R96" s="94">
        <f>(4.1/100)*('Conversion Cost'!$B$8)*SUM('Optimized Production Plan'!M97:O97)</f>
        <v>1054.4733394416003</v>
      </c>
      <c r="S96" s="94">
        <f>SUMPRODUCT('Conversion Cost'!$B$4:$D$4,'Optimized Production Plan'!M97:O97)</f>
        <v>84.866957600000035</v>
      </c>
      <c r="T96" s="94">
        <f>(VLOOKUP(N96,'Outbound Logistic Price'!$A$3:$D$41,2)*'Optimized Production Plan'!M97)+(VLOOKUP(N96,'Outbound Logistic Price'!$A$3:$D$41,3)*'Optimized Production Plan'!N97)+(VLOOKUP(N96,'Outbound Logistic Price'!$A$3:$D$41,4)*'Optimized Production Plan'!O97)</f>
        <v>342.25035360000015</v>
      </c>
      <c r="U96" s="94">
        <f>IF(VLOOKUP(N96,CSTVAT!$A$2:$D$40,2)="NA",0,IF(VLOOKUP(N96,CSTVAT!$A$2:$D$40,2)="CST",0.02*((VLOOKUP(O96,'Input Angle Price'!$B$4:$E$22,2)*'Optimized Production Plan'!M97*(1.045))+ ('Conversion Cost'!$B$3*'Optimized Production Plan'!M97)+ ((4.1/100)*('Conversion Cost'!$B$8)*'Optimized Production Plan'!M97)+ ('Optimized Production Plan'!M97*'Conversion Cost'!$B$4)),IF(VLOOKUP(N96,CSTVAT!$A$2:$D$40,2)="VAT",0.05*((VLOOKUP(O96,'Input Angle Price'!$B$4:$E$22,2)*'Optimized Production Plan'!M97*(1.045))+ ('Conversion Cost'!$B$3*'Optimized Production Plan'!M97)+ ((4.1/100)*('Conversion Cost'!$B$8)*'Optimized Production Plan'!M97)+ ('Optimized Production Plan'!M97*'Conversion Cost'!$B$4)),0)))+ IF(VLOOKUP(N96,CSTVAT!$A$2:$D$40,3)="NA",0,IF(VLOOKUP(N96,CSTVAT!$A$2:$D$40,3)="CST",0.02*((VLOOKUP(O96,'Input Angle Price'!$B$4:$E$22,3)*'Optimized Production Plan'!N97*(1.045))+ ('Conversion Cost'!$C$3*'Optimized Production Plan'!N97)+ ((4.1/100)*('Conversion Cost'!$B$8)*'Optimized Production Plan'!N97)+ ('Optimized Production Plan'!N97*'Conversion Cost'!$C$4)),IF(VLOOKUP(N96,CSTVAT!$A$2:$D$40,3)="VAT",0.05*((VLOOKUP(O96,'Input Angle Price'!$B$4:$E$22,3)*'Optimized Production Plan'!N97*(1.045))+ ('Conversion Cost'!$C$3*'Optimized Production Plan'!N97)+ ((4.1/100)*('Conversion Cost'!$B$8)*'Optimized Production Plan'!N97)+ ('Optimized Production Plan'!N97*'Conversion Cost'!$C$4)),0)))+ IF(VLOOKUP(N96,CSTVAT!$A$2:$D$40,4)="NA",0,IF(VLOOKUP(N96,CSTVAT!$A$2:$D$40,4)="CST",0.02*((VLOOKUP(O96,'Input Angle Price'!$B$4:$E$22,4)*'Optimized Production Plan'!O97*(1.045))+ ('Conversion Cost'!$D$3*'Optimized Production Plan'!O97)+ ((4.1/100)*('Conversion Cost'!$B$8)*'Optimized Production Plan'!O97)+ ('Optimized Production Plan'!O97*'Conversion Cost'!$D$4)),IF(VLOOKUP(N96,CSTVAT!$A$2:$D$40,4)="VAT",0.05*((VLOOKUP(O96,'Input Angle Price'!$B$4:$E$22,4)*'Optimized Production Plan'!O97*(1.045))+ ('Conversion Cost'!$D$3*'Optimized Production Plan'!O97)+ ((4.1/100)*('Conversion Cost'!$B$8)*'Optimized Production Plan'!O97)+ ('Optimized Production Plan'!O97*'Conversion Cost'!$D$4)),0)))</f>
        <v>211.85953563315206</v>
      </c>
      <c r="V96" s="95">
        <f t="shared" si="6"/>
        <v>176.80152412800004</v>
      </c>
      <c r="X96" s="101">
        <f>IF('Optimized Production Plan'!M97&gt;0,1,0)+IF('Optimized Production Plan'!N97&gt;0,1,0)+IF('Optimized Production Plan'!O97&gt;0,1,0)</f>
        <v>1</v>
      </c>
      <c r="AH96" s="11"/>
      <c r="AI96" s="5" t="s">
        <v>15</v>
      </c>
      <c r="AJ96" s="6">
        <v>41.156350000000003</v>
      </c>
      <c r="AK96" s="6">
        <v>0</v>
      </c>
      <c r="AL96" s="113">
        <v>0</v>
      </c>
      <c r="AM96" s="11">
        <v>41.156350000000003</v>
      </c>
      <c r="AN96" s="68">
        <f t="shared" si="7"/>
        <v>41.156350000000003</v>
      </c>
    </row>
    <row r="97" spans="1:40">
      <c r="A97" s="9">
        <v>108</v>
      </c>
      <c r="B97" s="5" t="s">
        <v>2</v>
      </c>
      <c r="C97" s="94">
        <f>((VLOOKUP(B97,'Input Angle Price'!$B$4:$E$22,2)*'Optimized Production Plan'!C98)+(VLOOKUP(B97,'Input Angle Price'!$B$4:$E$22,3)*'Optimized Production Plan'!D98)+(VLOOKUP(B97,'Input Angle Price'!$B$4:$E$22,4)*'Optimized Production Plan'!E98))*(104.5/100)</f>
        <v>6858.1468540199994</v>
      </c>
      <c r="D97" s="94">
        <f>SUMPRODUCT('Conversion Cost'!$B$3:$D$3,'Optimized Production Plan'!C98:E98)</f>
        <v>1078.9888340000002</v>
      </c>
      <c r="E97" s="94">
        <f>(4.1/100)*('Conversion Cost'!$B$8)*SUM('Optimized Production Plan'!C98:E98)</f>
        <v>935.69072196600007</v>
      </c>
      <c r="F97" s="94">
        <f>SUMPRODUCT('Conversion Cost'!$B$4:$D$4,'Optimized Production Plan'!C98:E98)</f>
        <v>75.307001</v>
      </c>
      <c r="G97" s="94">
        <f>(VLOOKUP(A97,'Outbound Logistic Price'!$A$3:$D$41,2)*'Optimized Production Plan'!C98)+(VLOOKUP(A97,'Outbound Logistic Price'!$A$3:$D$41,3)*'Optimized Production Plan'!D98)+(VLOOKUP(A97,'Outbound Logistic Price'!$A$3:$D$41,4)*'Optimized Production Plan'!E98)</f>
        <v>185.18115</v>
      </c>
      <c r="H97" s="94">
        <f>IF(VLOOKUP(A97,CSTVAT!$A$2:$D$40,2)="NA",0,IF(VLOOKUP(A97,CSTVAT!$A$2:$D$40,2)="CST",0.02*((VLOOKUP(B97,'Input Angle Price'!$B$4:$E$22,2)*'Optimized Production Plan'!C98*(1.045))+ ('Conversion Cost'!$B$3*'Optimized Production Plan'!C98)+ ((4.1/100)*('Conversion Cost'!$B$8)*'Optimized Production Plan'!C98)+ ('Optimized Production Plan'!C98*'Conversion Cost'!$B$4)),IF(VLOOKUP(A97,CSTVAT!$A$2:$D$40,2)="VAT",0.05*((VLOOKUP(B97,'Input Angle Price'!$B$4:$E$22,2)*'Optimized Production Plan'!C98*(1.045))+ ('Conversion Cost'!$B$3*'Optimized Production Plan'!C98)+ ((4.1/100)*('Conversion Cost'!$B$8)*'Optimized Production Plan'!C98)+ ('Optimized Production Plan'!C98*'Conversion Cost'!$B$4)),0)))+ IF(VLOOKUP(A97,CSTVAT!$A$2:$D$40,3)="NA",0,IF(VLOOKUP(A97,CSTVAT!$A$2:$D$40,3)="CST",0.02*((VLOOKUP(B97,'Input Angle Price'!$B$4:$E$22,3)*'Optimized Production Plan'!D98*(1.045))+ ('Conversion Cost'!$C$3*'Optimized Production Plan'!D98)+ ((4.1/100)*('Conversion Cost'!$B$8)*'Optimized Production Plan'!D98)+ ('Optimized Production Plan'!D98*'Conversion Cost'!$C$4)),IF(VLOOKUP(A97,CSTVAT!$A$2:$D$40,3)="VAT",0.05*((VLOOKUP(B97,'Input Angle Price'!$B$4:$E$22,3)*'Optimized Production Plan'!D98*(1.045))+ ('Conversion Cost'!$C$3*'Optimized Production Plan'!D98)+ ((4.1/100)*('Conversion Cost'!$B$8)*'Optimized Production Plan'!D98)+ ('Optimized Production Plan'!D98*'Conversion Cost'!$C$4)),0)))+ IF(VLOOKUP(A97,CSTVAT!$A$2:$D$40,4)="NA",0,IF(VLOOKUP(A97,CSTVAT!$A$2:$D$40,4)="CST",0.02*((VLOOKUP(B97,'Input Angle Price'!$B$4:$E$22,4)*'Optimized Production Plan'!E98*(1.045))+ ('Conversion Cost'!$D$3*'Optimized Production Plan'!E98)+ ((4.1/100)*('Conversion Cost'!$B$8)*'Optimized Production Plan'!E98)+ ('Optimized Production Plan'!E98*'Conversion Cost'!$D$4)),IF(VLOOKUP(A97,CSTVAT!$A$2:$D$40,4)="VAT",0.05*((VLOOKUP(B97,'Input Angle Price'!$B$4:$E$22,4)*'Optimized Production Plan'!E98*(1.045))+ ('Conversion Cost'!$D$3*'Optimized Production Plan'!E98)+ ((4.1/100)*('Conversion Cost'!$B$8)*'Optimized Production Plan'!E98)+ ('Optimized Production Plan'!E98*'Conversion Cost'!$D$4)),0)))</f>
        <v>178.96266821972</v>
      </c>
      <c r="I97" s="95">
        <f t="shared" si="5"/>
        <v>147.66344900999999</v>
      </c>
      <c r="N97" s="9">
        <v>108</v>
      </c>
      <c r="O97" s="5" t="s">
        <v>2</v>
      </c>
      <c r="P97" s="94">
        <f>((VLOOKUP(O97,'Input Angle Price'!$B$4:$E$22,2)*'Optimized Production Plan'!M98)+(VLOOKUP(O97,'Input Angle Price'!$B$4:$E$22,3)*'Optimized Production Plan'!N98)+(VLOOKUP(O97,'Input Angle Price'!$B$4:$E$22,4)*'Optimized Production Plan'!O98))*(104.5/100)</f>
        <v>6450.4767250000004</v>
      </c>
      <c r="Q97" s="94">
        <f>SUMPRODUCT('Conversion Cost'!$B$3:$D$3,'Optimized Production Plan'!M98:O98)</f>
        <v>1102.2599318500002</v>
      </c>
      <c r="R97" s="94">
        <f>(4.1/100)*('Conversion Cost'!$B$8)*SUM('Optimized Production Plan'!M98:O98)</f>
        <v>935.69072196600007</v>
      </c>
      <c r="S97" s="94">
        <f>SUMPRODUCT('Conversion Cost'!$B$4:$D$4,'Optimized Production Plan'!M98:O98)</f>
        <v>75.307001</v>
      </c>
      <c r="T97" s="94">
        <f>(VLOOKUP(N97,'Outbound Logistic Price'!$A$3:$D$41,2)*'Optimized Production Plan'!M98)+(VLOOKUP(N97,'Outbound Logistic Price'!$A$3:$D$41,3)*'Optimized Production Plan'!N98)+(VLOOKUP(N97,'Outbound Logistic Price'!$A$3:$D$41,4)*'Optimized Production Plan'!O98)</f>
        <v>303.69708600000001</v>
      </c>
      <c r="U97" s="94">
        <f>IF(VLOOKUP(N97,CSTVAT!$A$2:$D$40,2)="NA",0,IF(VLOOKUP(N97,CSTVAT!$A$2:$D$40,2)="CST",0.02*((VLOOKUP(O97,'Input Angle Price'!$B$4:$E$22,2)*'Optimized Production Plan'!M98*(1.045))+ ('Conversion Cost'!$B$3*'Optimized Production Plan'!M98)+ ((4.1/100)*('Conversion Cost'!$B$8)*'Optimized Production Plan'!M98)+ ('Optimized Production Plan'!M98*'Conversion Cost'!$B$4)),IF(VLOOKUP(N97,CSTVAT!$A$2:$D$40,2)="VAT",0.05*((VLOOKUP(O97,'Input Angle Price'!$B$4:$E$22,2)*'Optimized Production Plan'!M98*(1.045))+ ('Conversion Cost'!$B$3*'Optimized Production Plan'!M98)+ ((4.1/100)*('Conversion Cost'!$B$8)*'Optimized Production Plan'!M98)+ ('Optimized Production Plan'!M98*'Conversion Cost'!$B$4)),0)))+ IF(VLOOKUP(N97,CSTVAT!$A$2:$D$40,3)="NA",0,IF(VLOOKUP(N97,CSTVAT!$A$2:$D$40,3)="CST",0.02*((VLOOKUP(O97,'Input Angle Price'!$B$4:$E$22,3)*'Optimized Production Plan'!N98*(1.045))+ ('Conversion Cost'!$C$3*'Optimized Production Plan'!N98)+ ((4.1/100)*('Conversion Cost'!$B$8)*'Optimized Production Plan'!N98)+ ('Optimized Production Plan'!N98*'Conversion Cost'!$C$4)),IF(VLOOKUP(N97,CSTVAT!$A$2:$D$40,3)="VAT",0.05*((VLOOKUP(O97,'Input Angle Price'!$B$4:$E$22,3)*'Optimized Production Plan'!N98*(1.045))+ ('Conversion Cost'!$C$3*'Optimized Production Plan'!N98)+ ((4.1/100)*('Conversion Cost'!$B$8)*'Optimized Production Plan'!N98)+ ('Optimized Production Plan'!N98*'Conversion Cost'!$C$4)),0)))+ IF(VLOOKUP(N97,CSTVAT!$A$2:$D$40,4)="NA",0,IF(VLOOKUP(N97,CSTVAT!$A$2:$D$40,4)="CST",0.02*((VLOOKUP(O97,'Input Angle Price'!$B$4:$E$22,4)*'Optimized Production Plan'!O98*(1.045))+ ('Conversion Cost'!$D$3*'Optimized Production Plan'!O98)+ ((4.1/100)*('Conversion Cost'!$B$8)*'Optimized Production Plan'!O98)+ ('Optimized Production Plan'!O98*'Conversion Cost'!$D$4)),IF(VLOOKUP(N97,CSTVAT!$A$2:$D$40,4)="VAT",0.05*((VLOOKUP(O97,'Input Angle Price'!$B$4:$E$22,4)*'Optimized Production Plan'!O98*(1.045))+ ('Conversion Cost'!$D$3*'Optimized Production Plan'!O98)+ ((4.1/100)*('Conversion Cost'!$B$8)*'Optimized Production Plan'!O98)+ ('Optimized Production Plan'!O98*'Conversion Cost'!$D$4)),0)))</f>
        <v>171.27468759632001</v>
      </c>
      <c r="V97" s="95">
        <f t="shared" si="6"/>
        <v>138.8858625</v>
      </c>
      <c r="X97" s="101">
        <f>IF('Optimized Production Plan'!M98&gt;0,1,0)+IF('Optimized Production Plan'!N98&gt;0,1,0)+IF('Optimized Production Plan'!O98&gt;0,1,0)</f>
        <v>1</v>
      </c>
      <c r="AH97" s="11"/>
      <c r="AI97" s="5" t="s">
        <v>17</v>
      </c>
      <c r="AJ97" s="6">
        <v>69.563080000000028</v>
      </c>
      <c r="AK97" s="6">
        <v>0</v>
      </c>
      <c r="AL97" s="113">
        <v>0</v>
      </c>
      <c r="AM97" s="11">
        <v>69.563080000000028</v>
      </c>
      <c r="AN97" s="68">
        <f t="shared" si="7"/>
        <v>69.563080000000028</v>
      </c>
    </row>
    <row r="98" spans="1:40">
      <c r="A98" s="9">
        <v>108</v>
      </c>
      <c r="B98" s="5" t="s">
        <v>4</v>
      </c>
      <c r="C98" s="94">
        <f>((VLOOKUP(B98,'Input Angle Price'!$B$4:$E$22,2)*'Optimized Production Plan'!C99)+(VLOOKUP(B98,'Input Angle Price'!$B$4:$E$22,3)*'Optimized Production Plan'!D99)+(VLOOKUP(B98,'Input Angle Price'!$B$4:$E$22,4)*'Optimized Production Plan'!E99))*(104.5/100)</f>
        <v>4655.9520968399993</v>
      </c>
      <c r="D98" s="94">
        <f>SUMPRODUCT('Conversion Cost'!$B$3:$D$3,'Optimized Production Plan'!C99:E99)</f>
        <v>732.51862800000004</v>
      </c>
      <c r="E98" s="94">
        <f>(4.1/100)*('Conversion Cost'!$B$8)*SUM('Optimized Production Plan'!C99:E99)</f>
        <v>635.23445497199998</v>
      </c>
      <c r="F98" s="94">
        <f>SUMPRODUCT('Conversion Cost'!$B$4:$D$4,'Optimized Production Plan'!C99:E99)</f>
        <v>51.125442</v>
      </c>
      <c r="G98" s="94">
        <f>(VLOOKUP(A98,'Outbound Logistic Price'!$A$3:$D$41,2)*'Optimized Production Plan'!C99)+(VLOOKUP(A98,'Outbound Logistic Price'!$A$3:$D$41,3)*'Optimized Production Plan'!D99)+(VLOOKUP(A98,'Outbound Logistic Price'!$A$3:$D$41,4)*'Optimized Production Plan'!E99)</f>
        <v>125.7183</v>
      </c>
      <c r="H98" s="94">
        <f>IF(VLOOKUP(A98,CSTVAT!$A$2:$D$40,2)="NA",0,IF(VLOOKUP(A98,CSTVAT!$A$2:$D$40,2)="CST",0.02*((VLOOKUP(B98,'Input Angle Price'!$B$4:$E$22,2)*'Optimized Production Plan'!C99*(1.045))+ ('Conversion Cost'!$B$3*'Optimized Production Plan'!C99)+ ((4.1/100)*('Conversion Cost'!$B$8)*'Optimized Production Plan'!C99)+ ('Optimized Production Plan'!C99*'Conversion Cost'!$B$4)),IF(VLOOKUP(A98,CSTVAT!$A$2:$D$40,2)="VAT",0.05*((VLOOKUP(B98,'Input Angle Price'!$B$4:$E$22,2)*'Optimized Production Plan'!C99*(1.045))+ ('Conversion Cost'!$B$3*'Optimized Production Plan'!C99)+ ((4.1/100)*('Conversion Cost'!$B$8)*'Optimized Production Plan'!C99)+ ('Optimized Production Plan'!C99*'Conversion Cost'!$B$4)),0)))+ IF(VLOOKUP(A98,CSTVAT!$A$2:$D$40,3)="NA",0,IF(VLOOKUP(A98,CSTVAT!$A$2:$D$40,3)="CST",0.02*((VLOOKUP(B98,'Input Angle Price'!$B$4:$E$22,3)*'Optimized Production Plan'!D99*(1.045))+ ('Conversion Cost'!$C$3*'Optimized Production Plan'!D99)+ ((4.1/100)*('Conversion Cost'!$B$8)*'Optimized Production Plan'!D99)+ ('Optimized Production Plan'!D99*'Conversion Cost'!$C$4)),IF(VLOOKUP(A98,CSTVAT!$A$2:$D$40,3)="VAT",0.05*((VLOOKUP(B98,'Input Angle Price'!$B$4:$E$22,3)*'Optimized Production Plan'!D99*(1.045))+ ('Conversion Cost'!$C$3*'Optimized Production Plan'!D99)+ ((4.1/100)*('Conversion Cost'!$B$8)*'Optimized Production Plan'!D99)+ ('Optimized Production Plan'!D99*'Conversion Cost'!$C$4)),0)))+ IF(VLOOKUP(A98,CSTVAT!$A$2:$D$40,4)="NA",0,IF(VLOOKUP(A98,CSTVAT!$A$2:$D$40,4)="CST",0.02*((VLOOKUP(B98,'Input Angle Price'!$B$4:$E$22,4)*'Optimized Production Plan'!E99*(1.045))+ ('Conversion Cost'!$D$3*'Optimized Production Plan'!E99)+ ((4.1/100)*('Conversion Cost'!$B$8)*'Optimized Production Plan'!E99)+ ('Optimized Production Plan'!E99*'Conversion Cost'!$D$4)),IF(VLOOKUP(A98,CSTVAT!$A$2:$D$40,4)="VAT",0.05*((VLOOKUP(B98,'Input Angle Price'!$B$4:$E$22,4)*'Optimized Production Plan'!E99*(1.045))+ ('Conversion Cost'!$D$3*'Optimized Production Plan'!E99)+ ((4.1/100)*('Conversion Cost'!$B$8)*'Optimized Production Plan'!E99)+ ('Optimized Production Plan'!E99*'Conversion Cost'!$D$4)),0)))</f>
        <v>121.49661243623997</v>
      </c>
      <c r="I98" s="95">
        <f t="shared" si="5"/>
        <v>100.24777241999999</v>
      </c>
      <c r="N98" s="9">
        <v>108</v>
      </c>
      <c r="O98" s="5" t="s">
        <v>4</v>
      </c>
      <c r="P98" s="94">
        <f>((VLOOKUP(O98,'Input Angle Price'!$B$4:$E$22,2)*'Optimized Production Plan'!M99)+(VLOOKUP(O98,'Input Angle Price'!$B$4:$E$22,3)*'Optimized Production Plan'!N99)+(VLOOKUP(O98,'Input Angle Price'!$B$4:$E$22,4)*'Optimized Production Plan'!O99))*(104.5/100)</f>
        <v>4370.4290750999999</v>
      </c>
      <c r="Q98" s="94">
        <f>SUMPRODUCT('Conversion Cost'!$B$3:$D$3,'Optimized Production Plan'!M99:O99)</f>
        <v>907.9794687000001</v>
      </c>
      <c r="R98" s="94">
        <f>(4.1/100)*('Conversion Cost'!$B$8)*SUM('Optimized Production Plan'!M99:O99)</f>
        <v>635.23445497199998</v>
      </c>
      <c r="S98" s="94">
        <f>SUMPRODUCT('Conversion Cost'!$B$4:$D$4,'Optimized Production Plan'!M99:O99)</f>
        <v>76.688163000000003</v>
      </c>
      <c r="T98" s="94">
        <f>(VLOOKUP(N98,'Outbound Logistic Price'!$A$3:$D$41,2)*'Optimized Production Plan'!M99)+(VLOOKUP(N98,'Outbound Logistic Price'!$A$3:$D$41,3)*'Optimized Production Plan'!N99)+(VLOOKUP(N98,'Outbound Logistic Price'!$A$3:$D$41,4)*'Optimized Production Plan'!O99)</f>
        <v>188.57745</v>
      </c>
      <c r="U98" s="94">
        <f>IF(VLOOKUP(N98,CSTVAT!$A$2:$D$40,2)="NA",0,IF(VLOOKUP(N98,CSTVAT!$A$2:$D$40,2)="CST",0.02*((VLOOKUP(O98,'Input Angle Price'!$B$4:$E$22,2)*'Optimized Production Plan'!M99*(1.045))+ ('Conversion Cost'!$B$3*'Optimized Production Plan'!M99)+ ((4.1/100)*('Conversion Cost'!$B$8)*'Optimized Production Plan'!M99)+ ('Optimized Production Plan'!M99*'Conversion Cost'!$B$4)),IF(VLOOKUP(N98,CSTVAT!$A$2:$D$40,2)="VAT",0.05*((VLOOKUP(O98,'Input Angle Price'!$B$4:$E$22,2)*'Optimized Production Plan'!M99*(1.045))+ ('Conversion Cost'!$B$3*'Optimized Production Plan'!M99)+ ((4.1/100)*('Conversion Cost'!$B$8)*'Optimized Production Plan'!M99)+ ('Optimized Production Plan'!M99*'Conversion Cost'!$B$4)),0)))+ IF(VLOOKUP(N98,CSTVAT!$A$2:$D$40,3)="NA",0,IF(VLOOKUP(N98,CSTVAT!$A$2:$D$40,3)="CST",0.02*((VLOOKUP(O98,'Input Angle Price'!$B$4:$E$22,3)*'Optimized Production Plan'!N99*(1.045))+ ('Conversion Cost'!$C$3*'Optimized Production Plan'!N99)+ ((4.1/100)*('Conversion Cost'!$B$8)*'Optimized Production Plan'!N99)+ ('Optimized Production Plan'!N99*'Conversion Cost'!$C$4)),IF(VLOOKUP(N98,CSTVAT!$A$2:$D$40,3)="VAT",0.05*((VLOOKUP(O98,'Input Angle Price'!$B$4:$E$22,3)*'Optimized Production Plan'!N99*(1.045))+ ('Conversion Cost'!$C$3*'Optimized Production Plan'!N99)+ ((4.1/100)*('Conversion Cost'!$B$8)*'Optimized Production Plan'!N99)+ ('Optimized Production Plan'!N99*'Conversion Cost'!$C$4)),0)))+ IF(VLOOKUP(N98,CSTVAT!$A$2:$D$40,4)="NA",0,IF(VLOOKUP(N98,CSTVAT!$A$2:$D$40,4)="CST",0.02*((VLOOKUP(O98,'Input Angle Price'!$B$4:$E$22,4)*'Optimized Production Plan'!O99*(1.045))+ ('Conversion Cost'!$D$3*'Optimized Production Plan'!O99)+ ((4.1/100)*('Conversion Cost'!$B$8)*'Optimized Production Plan'!O99)+ ('Optimized Production Plan'!O99*'Conversion Cost'!$D$4)),IF(VLOOKUP(N98,CSTVAT!$A$2:$D$40,4)="VAT",0.05*((VLOOKUP(O98,'Input Angle Price'!$B$4:$E$22,4)*'Optimized Production Plan'!O99*(1.045))+ ('Conversion Cost'!$D$3*'Optimized Production Plan'!O99)+ ((4.1/100)*('Conversion Cost'!$B$8)*'Optimized Production Plan'!O99)+ ('Optimized Production Plan'!O99*'Conversion Cost'!$D$4)),0)))</f>
        <v>119.80662323544</v>
      </c>
      <c r="V98" s="95">
        <f t="shared" si="6"/>
        <v>94.100147550000003</v>
      </c>
      <c r="X98" s="101">
        <f>IF('Optimized Production Plan'!M99&gt;0,1,0)+IF('Optimized Production Plan'!N99&gt;0,1,0)+IF('Optimized Production Plan'!O99&gt;0,1,0)</f>
        <v>1</v>
      </c>
      <c r="AH98" s="11"/>
      <c r="AI98" s="5" t="s">
        <v>2</v>
      </c>
      <c r="AJ98" s="6">
        <v>61.727050000000006</v>
      </c>
      <c r="AK98" s="6">
        <v>0</v>
      </c>
      <c r="AL98" s="113">
        <v>0</v>
      </c>
      <c r="AM98" s="11">
        <v>61.727050000000006</v>
      </c>
      <c r="AN98" s="68">
        <f t="shared" si="7"/>
        <v>61.727050000000006</v>
      </c>
    </row>
    <row r="99" spans="1:40">
      <c r="A99" s="9">
        <v>108</v>
      </c>
      <c r="B99" s="5" t="s">
        <v>6</v>
      </c>
      <c r="C99" s="94">
        <f>((VLOOKUP(B99,'Input Angle Price'!$B$4:$E$22,2)*'Optimized Production Plan'!C100)+(VLOOKUP(B99,'Input Angle Price'!$B$4:$E$22,3)*'Optimized Production Plan'!D100)+(VLOOKUP(B99,'Input Angle Price'!$B$4:$E$22,4)*'Optimized Production Plan'!E100))*(104.5/100)</f>
        <v>2011.2450986099998</v>
      </c>
      <c r="D99" s="94">
        <f>SUMPRODUCT('Conversion Cost'!$B$3:$D$3,'Optimized Production Plan'!C100:E100)</f>
        <v>312.86752799999999</v>
      </c>
      <c r="E99" s="94">
        <f>(4.1/100)*('Conversion Cost'!$B$8)*SUM('Optimized Production Plan'!C100:E100)</f>
        <v>271.31628607199997</v>
      </c>
      <c r="F99" s="94">
        <f>SUMPRODUCT('Conversion Cost'!$B$4:$D$4,'Optimized Production Plan'!C100:E100)</f>
        <v>21.836291999999997</v>
      </c>
      <c r="G99" s="94">
        <f>(VLOOKUP(A99,'Outbound Logistic Price'!$A$3:$D$41,2)*'Optimized Production Plan'!C100)+(VLOOKUP(A99,'Outbound Logistic Price'!$A$3:$D$41,3)*'Optimized Production Plan'!D100)+(VLOOKUP(A99,'Outbound Logistic Price'!$A$3:$D$41,4)*'Optimized Production Plan'!E100)</f>
        <v>53.695799999999991</v>
      </c>
      <c r="H99" s="94">
        <f>IF(VLOOKUP(A99,CSTVAT!$A$2:$D$40,2)="NA",0,IF(VLOOKUP(A99,CSTVAT!$A$2:$D$40,2)="CST",0.02*((VLOOKUP(B99,'Input Angle Price'!$B$4:$E$22,2)*'Optimized Production Plan'!C100*(1.045))+ ('Conversion Cost'!$B$3*'Optimized Production Plan'!C100)+ ((4.1/100)*('Conversion Cost'!$B$8)*'Optimized Production Plan'!C100)+ ('Optimized Production Plan'!C100*'Conversion Cost'!$B$4)),IF(VLOOKUP(A99,CSTVAT!$A$2:$D$40,2)="VAT",0.05*((VLOOKUP(B99,'Input Angle Price'!$B$4:$E$22,2)*'Optimized Production Plan'!C100*(1.045))+ ('Conversion Cost'!$B$3*'Optimized Production Plan'!C100)+ ((4.1/100)*('Conversion Cost'!$B$8)*'Optimized Production Plan'!C100)+ ('Optimized Production Plan'!C100*'Conversion Cost'!$B$4)),0)))+ IF(VLOOKUP(A99,CSTVAT!$A$2:$D$40,3)="NA",0,IF(VLOOKUP(A99,CSTVAT!$A$2:$D$40,3)="CST",0.02*((VLOOKUP(B99,'Input Angle Price'!$B$4:$E$22,3)*'Optimized Production Plan'!D100*(1.045))+ ('Conversion Cost'!$C$3*'Optimized Production Plan'!D100)+ ((4.1/100)*('Conversion Cost'!$B$8)*'Optimized Production Plan'!D100)+ ('Optimized Production Plan'!D100*'Conversion Cost'!$C$4)),IF(VLOOKUP(A99,CSTVAT!$A$2:$D$40,3)="VAT",0.05*((VLOOKUP(B99,'Input Angle Price'!$B$4:$E$22,3)*'Optimized Production Plan'!D100*(1.045))+ ('Conversion Cost'!$C$3*'Optimized Production Plan'!D100)+ ((4.1/100)*('Conversion Cost'!$B$8)*'Optimized Production Plan'!D100)+ ('Optimized Production Plan'!D100*'Conversion Cost'!$C$4)),0)))+ IF(VLOOKUP(A99,CSTVAT!$A$2:$D$40,4)="NA",0,IF(VLOOKUP(A99,CSTVAT!$A$2:$D$40,4)="CST",0.02*((VLOOKUP(B99,'Input Angle Price'!$B$4:$E$22,4)*'Optimized Production Plan'!E100*(1.045))+ ('Conversion Cost'!$D$3*'Optimized Production Plan'!E100)+ ((4.1/100)*('Conversion Cost'!$B$8)*'Optimized Production Plan'!E100)+ ('Optimized Production Plan'!E100*'Conversion Cost'!$D$4)),IF(VLOOKUP(A99,CSTVAT!$A$2:$D$40,4)="VAT",0.05*((VLOOKUP(B99,'Input Angle Price'!$B$4:$E$22,4)*'Optimized Production Plan'!E100*(1.045))+ ('Conversion Cost'!$D$3*'Optimized Production Plan'!E100)+ ((4.1/100)*('Conversion Cost'!$B$8)*'Optimized Production Plan'!E100)+ ('Optimized Production Plan'!E100*'Conversion Cost'!$D$4)),0)))</f>
        <v>52.345304093639996</v>
      </c>
      <c r="I99" s="95">
        <f t="shared" si="5"/>
        <v>43.304320304999997</v>
      </c>
      <c r="N99" s="9">
        <v>108</v>
      </c>
      <c r="O99" s="5" t="s">
        <v>6</v>
      </c>
      <c r="P99" s="94">
        <f>((VLOOKUP(O99,'Input Angle Price'!$B$4:$E$22,2)*'Optimized Production Plan'!M100)+(VLOOKUP(O99,'Input Angle Price'!$B$4:$E$22,3)*'Optimized Production Plan'!N100)+(VLOOKUP(O99,'Input Angle Price'!$B$4:$E$22,4)*'Optimized Production Plan'!O100))*(104.5/100)</f>
        <v>1915.8545099099997</v>
      </c>
      <c r="Q99" s="94">
        <f>SUMPRODUCT('Conversion Cost'!$B$3:$D$3,'Optimized Production Plan'!M100:O100)</f>
        <v>319.61530019999998</v>
      </c>
      <c r="R99" s="94">
        <f>(4.1/100)*('Conversion Cost'!$B$8)*SUM('Optimized Production Plan'!M100:O100)</f>
        <v>271.31628607199997</v>
      </c>
      <c r="S99" s="94">
        <f>SUMPRODUCT('Conversion Cost'!$B$4:$D$4,'Optimized Production Plan'!M100:O100)</f>
        <v>21.836291999999997</v>
      </c>
      <c r="T99" s="94">
        <f>(VLOOKUP(N99,'Outbound Logistic Price'!$A$3:$D$41,2)*'Optimized Production Plan'!M100)+(VLOOKUP(N99,'Outbound Logistic Price'!$A$3:$D$41,3)*'Optimized Production Plan'!N100)+(VLOOKUP(N99,'Outbound Logistic Price'!$A$3:$D$41,4)*'Optimized Production Plan'!O100)</f>
        <v>88.061111999999994</v>
      </c>
      <c r="U99" s="94">
        <f>IF(VLOOKUP(N99,CSTVAT!$A$2:$D$40,2)="NA",0,IF(VLOOKUP(N99,CSTVAT!$A$2:$D$40,2)="CST",0.02*((VLOOKUP(O99,'Input Angle Price'!$B$4:$E$22,2)*'Optimized Production Plan'!M100*(1.045))+ ('Conversion Cost'!$B$3*'Optimized Production Plan'!M100)+ ((4.1/100)*('Conversion Cost'!$B$8)*'Optimized Production Plan'!M100)+ ('Optimized Production Plan'!M100*'Conversion Cost'!$B$4)),IF(VLOOKUP(N99,CSTVAT!$A$2:$D$40,2)="VAT",0.05*((VLOOKUP(O99,'Input Angle Price'!$B$4:$E$22,2)*'Optimized Production Plan'!M100*(1.045))+ ('Conversion Cost'!$B$3*'Optimized Production Plan'!M100)+ ((4.1/100)*('Conversion Cost'!$B$8)*'Optimized Production Plan'!M100)+ ('Optimized Production Plan'!M100*'Conversion Cost'!$B$4)),0)))+ IF(VLOOKUP(N99,CSTVAT!$A$2:$D$40,3)="NA",0,IF(VLOOKUP(N99,CSTVAT!$A$2:$D$40,3)="CST",0.02*((VLOOKUP(O99,'Input Angle Price'!$B$4:$E$22,3)*'Optimized Production Plan'!N100*(1.045))+ ('Conversion Cost'!$C$3*'Optimized Production Plan'!N100)+ ((4.1/100)*('Conversion Cost'!$B$8)*'Optimized Production Plan'!N100)+ ('Optimized Production Plan'!N100*'Conversion Cost'!$C$4)),IF(VLOOKUP(N99,CSTVAT!$A$2:$D$40,3)="VAT",0.05*((VLOOKUP(O99,'Input Angle Price'!$B$4:$E$22,3)*'Optimized Production Plan'!N100*(1.045))+ ('Conversion Cost'!$C$3*'Optimized Production Plan'!N100)+ ((4.1/100)*('Conversion Cost'!$B$8)*'Optimized Production Plan'!N100)+ ('Optimized Production Plan'!N100*'Conversion Cost'!$C$4)),0)))+ IF(VLOOKUP(N99,CSTVAT!$A$2:$D$40,4)="NA",0,IF(VLOOKUP(N99,CSTVAT!$A$2:$D$40,4)="CST",0.02*((VLOOKUP(O99,'Input Angle Price'!$B$4:$E$22,4)*'Optimized Production Plan'!O100*(1.045))+ ('Conversion Cost'!$D$3*'Optimized Production Plan'!O100)+ ((4.1/100)*('Conversion Cost'!$B$8)*'Optimized Production Plan'!O100)+ ('Optimized Production Plan'!O100*'Conversion Cost'!$D$4)),IF(VLOOKUP(N99,CSTVAT!$A$2:$D$40,4)="VAT",0.05*((VLOOKUP(O99,'Input Angle Price'!$B$4:$E$22,4)*'Optimized Production Plan'!O100*(1.045))+ ('Conversion Cost'!$D$3*'Optimized Production Plan'!O100)+ ((4.1/100)*('Conversion Cost'!$B$8)*'Optimized Production Plan'!O100)+ ('Optimized Production Plan'!O100*'Conversion Cost'!$D$4)),0)))</f>
        <v>50.572447763639993</v>
      </c>
      <c r="V99" s="95">
        <f t="shared" si="6"/>
        <v>41.250455955</v>
      </c>
      <c r="X99" s="101">
        <f>IF('Optimized Production Plan'!M100&gt;0,1,0)+IF('Optimized Production Plan'!N100&gt;0,1,0)+IF('Optimized Production Plan'!O100&gt;0,1,0)</f>
        <v>1</v>
      </c>
      <c r="AH99" s="11"/>
      <c r="AI99" s="5" t="s">
        <v>4</v>
      </c>
      <c r="AJ99" s="6">
        <v>0</v>
      </c>
      <c r="AK99" s="6">
        <v>41.906100000000002</v>
      </c>
      <c r="AL99" s="113">
        <v>0</v>
      </c>
      <c r="AM99" s="11">
        <v>41.906100000000002</v>
      </c>
      <c r="AN99" s="68">
        <f t="shared" si="7"/>
        <v>41.906100000000002</v>
      </c>
    </row>
    <row r="100" spans="1:40">
      <c r="A100" s="9">
        <v>108</v>
      </c>
      <c r="B100" s="5" t="s">
        <v>8</v>
      </c>
      <c r="C100" s="94">
        <f>((VLOOKUP(B100,'Input Angle Price'!$B$4:$E$22,2)*'Optimized Production Plan'!C101)+(VLOOKUP(B100,'Input Angle Price'!$B$4:$E$22,3)*'Optimized Production Plan'!D101)+(VLOOKUP(B100,'Input Angle Price'!$B$4:$E$22,4)*'Optimized Production Plan'!E101))*(104.5/100)</f>
        <v>6406.3650103804985</v>
      </c>
      <c r="D100" s="94">
        <f>SUMPRODUCT('Conversion Cost'!$B$3:$D$3,'Optimized Production Plan'!C101:E101)</f>
        <v>996.56853639999974</v>
      </c>
      <c r="E100" s="94">
        <f>(4.1/100)*('Conversion Cost'!$B$8)*SUM('Optimized Production Plan'!C101:E101)</f>
        <v>864.21648114359971</v>
      </c>
      <c r="F100" s="94">
        <f>SUMPRODUCT('Conversion Cost'!$B$4:$D$4,'Optimized Production Plan'!C101:E101)</f>
        <v>69.554554599999975</v>
      </c>
      <c r="G100" s="94">
        <f>(VLOOKUP(A100,'Outbound Logistic Price'!$A$3:$D$41,2)*'Optimized Production Plan'!C101)+(VLOOKUP(A100,'Outbound Logistic Price'!$A$3:$D$41,3)*'Optimized Production Plan'!D101)+(VLOOKUP(A100,'Outbound Logistic Price'!$A$3:$D$41,4)*'Optimized Production Plan'!E101)</f>
        <v>171.03578999999996</v>
      </c>
      <c r="H100" s="94">
        <f>IF(VLOOKUP(A100,CSTVAT!$A$2:$D$40,2)="NA",0,IF(VLOOKUP(A100,CSTVAT!$A$2:$D$40,2)="CST",0.02*((VLOOKUP(B100,'Input Angle Price'!$B$4:$E$22,2)*'Optimized Production Plan'!C101*(1.045))+ ('Conversion Cost'!$B$3*'Optimized Production Plan'!C101)+ ((4.1/100)*('Conversion Cost'!$B$8)*'Optimized Production Plan'!C101)+ ('Optimized Production Plan'!C101*'Conversion Cost'!$B$4)),IF(VLOOKUP(A100,CSTVAT!$A$2:$D$40,2)="VAT",0.05*((VLOOKUP(B100,'Input Angle Price'!$B$4:$E$22,2)*'Optimized Production Plan'!C101*(1.045))+ ('Conversion Cost'!$B$3*'Optimized Production Plan'!C101)+ ((4.1/100)*('Conversion Cost'!$B$8)*'Optimized Production Plan'!C101)+ ('Optimized Production Plan'!C101*'Conversion Cost'!$B$4)),0)))+ IF(VLOOKUP(A100,CSTVAT!$A$2:$D$40,3)="NA",0,IF(VLOOKUP(A100,CSTVAT!$A$2:$D$40,3)="CST",0.02*((VLOOKUP(B100,'Input Angle Price'!$B$4:$E$22,3)*'Optimized Production Plan'!D101*(1.045))+ ('Conversion Cost'!$C$3*'Optimized Production Plan'!D101)+ ((4.1/100)*('Conversion Cost'!$B$8)*'Optimized Production Plan'!D101)+ ('Optimized Production Plan'!D101*'Conversion Cost'!$C$4)),IF(VLOOKUP(A100,CSTVAT!$A$2:$D$40,3)="VAT",0.05*((VLOOKUP(B100,'Input Angle Price'!$B$4:$E$22,3)*'Optimized Production Plan'!D101*(1.045))+ ('Conversion Cost'!$C$3*'Optimized Production Plan'!D101)+ ((4.1/100)*('Conversion Cost'!$B$8)*'Optimized Production Plan'!D101)+ ('Optimized Production Plan'!D101*'Conversion Cost'!$C$4)),0)))+ IF(VLOOKUP(A100,CSTVAT!$A$2:$D$40,4)="NA",0,IF(VLOOKUP(A100,CSTVAT!$A$2:$D$40,4)="CST",0.02*((VLOOKUP(B100,'Input Angle Price'!$B$4:$E$22,4)*'Optimized Production Plan'!E101*(1.045))+ ('Conversion Cost'!$D$3*'Optimized Production Plan'!E101)+ ((4.1/100)*('Conversion Cost'!$B$8)*'Optimized Production Plan'!E101)+ ('Optimized Production Plan'!E101*'Conversion Cost'!$D$4)),IF(VLOOKUP(A100,CSTVAT!$A$2:$D$40,4)="VAT",0.05*((VLOOKUP(B100,'Input Angle Price'!$B$4:$E$22,4)*'Optimized Production Plan'!E101*(1.045))+ ('Conversion Cost'!$D$3*'Optimized Production Plan'!E101)+ ((4.1/100)*('Conversion Cost'!$B$8)*'Optimized Production Plan'!E101)+ ('Optimized Production Plan'!E101*'Conversion Cost'!$D$4)),0)))</f>
        <v>166.73409165048199</v>
      </c>
      <c r="I100" s="95">
        <f t="shared" si="5"/>
        <v>137.93608874024997</v>
      </c>
      <c r="N100" s="9">
        <v>108</v>
      </c>
      <c r="O100" s="5" t="s">
        <v>8</v>
      </c>
      <c r="P100" s="94">
        <f>((VLOOKUP(O100,'Input Angle Price'!$B$4:$E$22,2)*'Optimized Production Plan'!M101)+(VLOOKUP(O100,'Input Angle Price'!$B$4:$E$22,3)*'Optimized Production Plan'!N101)+(VLOOKUP(O100,'Input Angle Price'!$B$4:$E$22,4)*'Optimized Production Plan'!O101))*(104.5/100)</f>
        <v>6406.3650103804985</v>
      </c>
      <c r="Q100" s="94">
        <f>SUMPRODUCT('Conversion Cost'!$B$3:$D$3,'Optimized Production Plan'!M101:O101)</f>
        <v>996.56853639999974</v>
      </c>
      <c r="R100" s="94">
        <f>(4.1/100)*('Conversion Cost'!$B$8)*SUM('Optimized Production Plan'!M101:O101)</f>
        <v>864.21648114359971</v>
      </c>
      <c r="S100" s="94">
        <f>SUMPRODUCT('Conversion Cost'!$B$4:$D$4,'Optimized Production Plan'!M101:O101)</f>
        <v>69.554554599999975</v>
      </c>
      <c r="T100" s="94">
        <f>(VLOOKUP(N100,'Outbound Logistic Price'!$A$3:$D$41,2)*'Optimized Production Plan'!M101)+(VLOOKUP(N100,'Outbound Logistic Price'!$A$3:$D$41,3)*'Optimized Production Plan'!N101)+(VLOOKUP(N100,'Outbound Logistic Price'!$A$3:$D$41,4)*'Optimized Production Plan'!O101)</f>
        <v>171.03578999999996</v>
      </c>
      <c r="U100" s="94">
        <f>IF(VLOOKUP(N100,CSTVAT!$A$2:$D$40,2)="NA",0,IF(VLOOKUP(N100,CSTVAT!$A$2:$D$40,2)="CST",0.02*((VLOOKUP(O100,'Input Angle Price'!$B$4:$E$22,2)*'Optimized Production Plan'!M101*(1.045))+ ('Conversion Cost'!$B$3*'Optimized Production Plan'!M101)+ ((4.1/100)*('Conversion Cost'!$B$8)*'Optimized Production Plan'!M101)+ ('Optimized Production Plan'!M101*'Conversion Cost'!$B$4)),IF(VLOOKUP(N100,CSTVAT!$A$2:$D$40,2)="VAT",0.05*((VLOOKUP(O100,'Input Angle Price'!$B$4:$E$22,2)*'Optimized Production Plan'!M101*(1.045))+ ('Conversion Cost'!$B$3*'Optimized Production Plan'!M101)+ ((4.1/100)*('Conversion Cost'!$B$8)*'Optimized Production Plan'!M101)+ ('Optimized Production Plan'!M101*'Conversion Cost'!$B$4)),0)))+ IF(VLOOKUP(N100,CSTVAT!$A$2:$D$40,3)="NA",0,IF(VLOOKUP(N100,CSTVAT!$A$2:$D$40,3)="CST",0.02*((VLOOKUP(O100,'Input Angle Price'!$B$4:$E$22,3)*'Optimized Production Plan'!N101*(1.045))+ ('Conversion Cost'!$C$3*'Optimized Production Plan'!N101)+ ((4.1/100)*('Conversion Cost'!$B$8)*'Optimized Production Plan'!N101)+ ('Optimized Production Plan'!N101*'Conversion Cost'!$C$4)),IF(VLOOKUP(N100,CSTVAT!$A$2:$D$40,3)="VAT",0.05*((VLOOKUP(O100,'Input Angle Price'!$B$4:$E$22,3)*'Optimized Production Plan'!N101*(1.045))+ ('Conversion Cost'!$C$3*'Optimized Production Plan'!N101)+ ((4.1/100)*('Conversion Cost'!$B$8)*'Optimized Production Plan'!N101)+ ('Optimized Production Plan'!N101*'Conversion Cost'!$C$4)),0)))+ IF(VLOOKUP(N100,CSTVAT!$A$2:$D$40,4)="NA",0,IF(VLOOKUP(N100,CSTVAT!$A$2:$D$40,4)="CST",0.02*((VLOOKUP(O100,'Input Angle Price'!$B$4:$E$22,4)*'Optimized Production Plan'!O101*(1.045))+ ('Conversion Cost'!$D$3*'Optimized Production Plan'!O101)+ ((4.1/100)*('Conversion Cost'!$B$8)*'Optimized Production Plan'!O101)+ ('Optimized Production Plan'!O101*'Conversion Cost'!$D$4)),IF(VLOOKUP(N100,CSTVAT!$A$2:$D$40,4)="VAT",0.05*((VLOOKUP(O100,'Input Angle Price'!$B$4:$E$22,4)*'Optimized Production Plan'!O101*(1.045))+ ('Conversion Cost'!$D$3*'Optimized Production Plan'!O101)+ ((4.1/100)*('Conversion Cost'!$B$8)*'Optimized Production Plan'!O101)+ ('Optimized Production Plan'!O101*'Conversion Cost'!$D$4)),0)))</f>
        <v>166.73409165048199</v>
      </c>
      <c r="V100" s="95">
        <f t="shared" si="6"/>
        <v>137.93608874024997</v>
      </c>
      <c r="X100" s="101">
        <f>IF('Optimized Production Plan'!M101&gt;0,1,0)+IF('Optimized Production Plan'!N101&gt;0,1,0)+IF('Optimized Production Plan'!O101&gt;0,1,0)</f>
        <v>1</v>
      </c>
      <c r="AH100" s="11"/>
      <c r="AI100" s="5" t="s">
        <v>6</v>
      </c>
      <c r="AJ100" s="6">
        <v>17.898599999999998</v>
      </c>
      <c r="AK100" s="6">
        <v>0</v>
      </c>
      <c r="AL100" s="113">
        <v>0</v>
      </c>
      <c r="AM100" s="11">
        <v>17.898599999999998</v>
      </c>
      <c r="AN100" s="68">
        <f t="shared" si="7"/>
        <v>17.898599999999998</v>
      </c>
    </row>
    <row r="101" spans="1:40">
      <c r="A101" s="9">
        <v>108</v>
      </c>
      <c r="B101" s="5" t="s">
        <v>10</v>
      </c>
      <c r="C101" s="94">
        <f>((VLOOKUP(B101,'Input Angle Price'!$B$4:$E$22,2)*'Optimized Production Plan'!C102)+(VLOOKUP(B101,'Input Angle Price'!$B$4:$E$22,3)*'Optimized Production Plan'!D102)+(VLOOKUP(B101,'Input Angle Price'!$B$4:$E$22,4)*'Optimized Production Plan'!E102))*(104.5/100)</f>
        <v>3484.8557413394983</v>
      </c>
      <c r="D101" s="94">
        <f>SUMPRODUCT('Conversion Cost'!$B$3:$D$3,'Optimized Production Plan'!C102:E102)</f>
        <v>542.30284119999988</v>
      </c>
      <c r="E101" s="94">
        <f>(4.1/100)*('Conversion Cost'!$B$8)*SUM('Optimized Production Plan'!C102:E102)</f>
        <v>470.28080459879982</v>
      </c>
      <c r="F101" s="94">
        <f>SUMPRODUCT('Conversion Cost'!$B$4:$D$4,'Optimized Production Plan'!C102:E102)</f>
        <v>37.849511799999988</v>
      </c>
      <c r="G101" s="94">
        <f>(VLOOKUP(A101,'Outbound Logistic Price'!$A$3:$D$41,2)*'Optimized Production Plan'!C102)+(VLOOKUP(A101,'Outbound Logistic Price'!$A$3:$D$41,3)*'Optimized Production Plan'!D102)+(VLOOKUP(A101,'Outbound Logistic Price'!$A$3:$D$41,4)*'Optimized Production Plan'!E102)</f>
        <v>93.07256999999997</v>
      </c>
      <c r="H101" s="94">
        <f>IF(VLOOKUP(A101,CSTVAT!$A$2:$D$40,2)="NA",0,IF(VLOOKUP(A101,CSTVAT!$A$2:$D$40,2)="CST",0.02*((VLOOKUP(B101,'Input Angle Price'!$B$4:$E$22,2)*'Optimized Production Plan'!C102*(1.045))+ ('Conversion Cost'!$B$3*'Optimized Production Plan'!C102)+ ((4.1/100)*('Conversion Cost'!$B$8)*'Optimized Production Plan'!C102)+ ('Optimized Production Plan'!C102*'Conversion Cost'!$B$4)),IF(VLOOKUP(A101,CSTVAT!$A$2:$D$40,2)="VAT",0.05*((VLOOKUP(B101,'Input Angle Price'!$B$4:$E$22,2)*'Optimized Production Plan'!C102*(1.045))+ ('Conversion Cost'!$B$3*'Optimized Production Plan'!C102)+ ((4.1/100)*('Conversion Cost'!$B$8)*'Optimized Production Plan'!C102)+ ('Optimized Production Plan'!C102*'Conversion Cost'!$B$4)),0)))+ IF(VLOOKUP(A101,CSTVAT!$A$2:$D$40,3)="NA",0,IF(VLOOKUP(A101,CSTVAT!$A$2:$D$40,3)="CST",0.02*((VLOOKUP(B101,'Input Angle Price'!$B$4:$E$22,3)*'Optimized Production Plan'!D102*(1.045))+ ('Conversion Cost'!$C$3*'Optimized Production Plan'!D102)+ ((4.1/100)*('Conversion Cost'!$B$8)*'Optimized Production Plan'!D102)+ ('Optimized Production Plan'!D102*'Conversion Cost'!$C$4)),IF(VLOOKUP(A101,CSTVAT!$A$2:$D$40,3)="VAT",0.05*((VLOOKUP(B101,'Input Angle Price'!$B$4:$E$22,3)*'Optimized Production Plan'!D102*(1.045))+ ('Conversion Cost'!$C$3*'Optimized Production Plan'!D102)+ ((4.1/100)*('Conversion Cost'!$B$8)*'Optimized Production Plan'!D102)+ ('Optimized Production Plan'!D102*'Conversion Cost'!$C$4)),0)))+ IF(VLOOKUP(A101,CSTVAT!$A$2:$D$40,4)="NA",0,IF(VLOOKUP(A101,CSTVAT!$A$2:$D$40,4)="CST",0.02*((VLOOKUP(B101,'Input Angle Price'!$B$4:$E$22,4)*'Optimized Production Plan'!E102*(1.045))+ ('Conversion Cost'!$D$3*'Optimized Production Plan'!E102)+ ((4.1/100)*('Conversion Cost'!$B$8)*'Optimized Production Plan'!E102)+ ('Optimized Production Plan'!E102*'Conversion Cost'!$D$4)),IF(VLOOKUP(A101,CSTVAT!$A$2:$D$40,4)="VAT",0.05*((VLOOKUP(B101,'Input Angle Price'!$B$4:$E$22,4)*'Optimized Production Plan'!E102*(1.045))+ ('Conversion Cost'!$D$3*'Optimized Production Plan'!E102)+ ((4.1/100)*('Conversion Cost'!$B$8)*'Optimized Production Plan'!E102)+ ('Optimized Production Plan'!E102*'Conversion Cost'!$D$4)),0)))</f>
        <v>90.705777978765965</v>
      </c>
      <c r="I101" s="95">
        <f t="shared" si="5"/>
        <v>75.032779119749961</v>
      </c>
      <c r="N101" s="9">
        <v>108</v>
      </c>
      <c r="O101" s="5" t="s">
        <v>10</v>
      </c>
      <c r="P101" s="94">
        <f>((VLOOKUP(O101,'Input Angle Price'!$B$4:$E$22,2)*'Optimized Production Plan'!M102)+(VLOOKUP(O101,'Input Angle Price'!$B$4:$E$22,3)*'Optimized Production Plan'!N102)+(VLOOKUP(O101,'Input Angle Price'!$B$4:$E$22,4)*'Optimized Production Plan'!O102))*(104.5/100)</f>
        <v>3322.1059430184987</v>
      </c>
      <c r="Q101" s="94">
        <f>SUMPRODUCT('Conversion Cost'!$B$3:$D$3,'Optimized Production Plan'!M102:O102)</f>
        <v>553.99896082999976</v>
      </c>
      <c r="R101" s="94">
        <f>(4.1/100)*('Conversion Cost'!$B$8)*SUM('Optimized Production Plan'!M102:O102)</f>
        <v>470.28080459879982</v>
      </c>
      <c r="S101" s="94">
        <f>SUMPRODUCT('Conversion Cost'!$B$4:$D$4,'Optimized Production Plan'!M102:O102)</f>
        <v>37.849511799999988</v>
      </c>
      <c r="T101" s="94">
        <f>(VLOOKUP(N101,'Outbound Logistic Price'!$A$3:$D$41,2)*'Optimized Production Plan'!M102)+(VLOOKUP(N101,'Outbound Logistic Price'!$A$3:$D$41,3)*'Optimized Production Plan'!N102)+(VLOOKUP(N101,'Outbound Logistic Price'!$A$3:$D$41,4)*'Optimized Production Plan'!O102)</f>
        <v>152.63901479999996</v>
      </c>
      <c r="U101" s="94">
        <f>IF(VLOOKUP(N101,CSTVAT!$A$2:$D$40,2)="NA",0,IF(VLOOKUP(N101,CSTVAT!$A$2:$D$40,2)="CST",0.02*((VLOOKUP(O101,'Input Angle Price'!$B$4:$E$22,2)*'Optimized Production Plan'!M102*(1.045))+ ('Conversion Cost'!$B$3*'Optimized Production Plan'!M102)+ ((4.1/100)*('Conversion Cost'!$B$8)*'Optimized Production Plan'!M102)+ ('Optimized Production Plan'!M102*'Conversion Cost'!$B$4)),IF(VLOOKUP(N101,CSTVAT!$A$2:$D$40,2)="VAT",0.05*((VLOOKUP(O101,'Input Angle Price'!$B$4:$E$22,2)*'Optimized Production Plan'!M102*(1.045))+ ('Conversion Cost'!$B$3*'Optimized Production Plan'!M102)+ ((4.1/100)*('Conversion Cost'!$B$8)*'Optimized Production Plan'!M102)+ ('Optimized Production Plan'!M102*'Conversion Cost'!$B$4)),0)))+ IF(VLOOKUP(N101,CSTVAT!$A$2:$D$40,3)="NA",0,IF(VLOOKUP(N101,CSTVAT!$A$2:$D$40,3)="CST",0.02*((VLOOKUP(O101,'Input Angle Price'!$B$4:$E$22,3)*'Optimized Production Plan'!N102*(1.045))+ ('Conversion Cost'!$C$3*'Optimized Production Plan'!N102)+ ((4.1/100)*('Conversion Cost'!$B$8)*'Optimized Production Plan'!N102)+ ('Optimized Production Plan'!N102*'Conversion Cost'!$C$4)),IF(VLOOKUP(N101,CSTVAT!$A$2:$D$40,3)="VAT",0.05*((VLOOKUP(O101,'Input Angle Price'!$B$4:$E$22,3)*'Optimized Production Plan'!N102*(1.045))+ ('Conversion Cost'!$C$3*'Optimized Production Plan'!N102)+ ((4.1/100)*('Conversion Cost'!$B$8)*'Optimized Production Plan'!N102)+ ('Optimized Production Plan'!N102*'Conversion Cost'!$C$4)),0)))+ IF(VLOOKUP(N101,CSTVAT!$A$2:$D$40,4)="NA",0,IF(VLOOKUP(N101,CSTVAT!$A$2:$D$40,4)="CST",0.02*((VLOOKUP(O101,'Input Angle Price'!$B$4:$E$22,4)*'Optimized Production Plan'!O102*(1.045))+ ('Conversion Cost'!$D$3*'Optimized Production Plan'!O102)+ ((4.1/100)*('Conversion Cost'!$B$8)*'Optimized Production Plan'!O102)+ ('Optimized Production Plan'!O102*'Conversion Cost'!$D$4)),IF(VLOOKUP(N101,CSTVAT!$A$2:$D$40,4)="VAT",0.05*((VLOOKUP(O101,'Input Angle Price'!$B$4:$E$22,4)*'Optimized Production Plan'!O102*(1.045))+ ('Conversion Cost'!$D$3*'Optimized Production Plan'!O102)+ ((4.1/100)*('Conversion Cost'!$B$8)*'Optimized Production Plan'!O102)+ ('Optimized Production Plan'!O102*'Conversion Cost'!$D$4)),0)))</f>
        <v>87.684704404945975</v>
      </c>
      <c r="V101" s="95">
        <f t="shared" si="6"/>
        <v>71.528596859249973</v>
      </c>
      <c r="X101" s="101">
        <f>IF('Optimized Production Plan'!M102&gt;0,1,0)+IF('Optimized Production Plan'!N102&gt;0,1,0)+IF('Optimized Production Plan'!O102&gt;0,1,0)</f>
        <v>1</v>
      </c>
      <c r="AH101" s="11"/>
      <c r="AI101" s="5" t="s">
        <v>8</v>
      </c>
      <c r="AJ101" s="6">
        <v>0</v>
      </c>
      <c r="AK101" s="6">
        <v>0</v>
      </c>
      <c r="AL101" s="113">
        <v>57.011929999999985</v>
      </c>
      <c r="AM101" s="11">
        <v>57.011929999999985</v>
      </c>
      <c r="AN101" s="68">
        <f t="shared" si="7"/>
        <v>57.011929999999985</v>
      </c>
    </row>
    <row r="102" spans="1:40">
      <c r="A102" s="9">
        <v>108</v>
      </c>
      <c r="B102" s="5" t="s">
        <v>11</v>
      </c>
      <c r="C102" s="94">
        <f>((VLOOKUP(B102,'Input Angle Price'!$B$4:$E$22,2)*'Optimized Production Plan'!C103)+(VLOOKUP(B102,'Input Angle Price'!$B$4:$E$22,3)*'Optimized Production Plan'!D103)+(VLOOKUP(B102,'Input Angle Price'!$B$4:$E$22,4)*'Optimized Production Plan'!E103))*(104.5/100)</f>
        <v>1910.2799340019997</v>
      </c>
      <c r="D102" s="94">
        <f>SUMPRODUCT('Conversion Cost'!$B$3:$D$3,'Optimized Production Plan'!C103:E103)</f>
        <v>293.77377439999998</v>
      </c>
      <c r="E102" s="94">
        <f>(4.1/100)*('Conversion Cost'!$B$8)*SUM('Optimized Production Plan'!C103:E103)</f>
        <v>254.75833150559995</v>
      </c>
      <c r="F102" s="94">
        <f>SUMPRODUCT('Conversion Cost'!$B$4:$D$4,'Optimized Production Plan'!C103:E103)</f>
        <v>20.503661599999997</v>
      </c>
      <c r="G102" s="94">
        <f>(VLOOKUP(A102,'Outbound Logistic Price'!$A$3:$D$41,2)*'Optimized Production Plan'!C103)+(VLOOKUP(A102,'Outbound Logistic Price'!$A$3:$D$41,3)*'Optimized Production Plan'!D103)+(VLOOKUP(A102,'Outbound Logistic Price'!$A$3:$D$41,4)*'Optimized Production Plan'!E103)</f>
        <v>50.418839999999989</v>
      </c>
      <c r="H102" s="94">
        <f>IF(VLOOKUP(A102,CSTVAT!$A$2:$D$40,2)="NA",0,IF(VLOOKUP(A102,CSTVAT!$A$2:$D$40,2)="CST",0.02*((VLOOKUP(B102,'Input Angle Price'!$B$4:$E$22,2)*'Optimized Production Plan'!C103*(1.045))+ ('Conversion Cost'!$B$3*'Optimized Production Plan'!C103)+ ((4.1/100)*('Conversion Cost'!$B$8)*'Optimized Production Plan'!C103)+ ('Optimized Production Plan'!C103*'Conversion Cost'!$B$4)),IF(VLOOKUP(A102,CSTVAT!$A$2:$D$40,2)="VAT",0.05*((VLOOKUP(B102,'Input Angle Price'!$B$4:$E$22,2)*'Optimized Production Plan'!C103*(1.045))+ ('Conversion Cost'!$B$3*'Optimized Production Plan'!C103)+ ((4.1/100)*('Conversion Cost'!$B$8)*'Optimized Production Plan'!C103)+ ('Optimized Production Plan'!C103*'Conversion Cost'!$B$4)),0)))+ IF(VLOOKUP(A102,CSTVAT!$A$2:$D$40,3)="NA",0,IF(VLOOKUP(A102,CSTVAT!$A$2:$D$40,3)="CST",0.02*((VLOOKUP(B102,'Input Angle Price'!$B$4:$E$22,3)*'Optimized Production Plan'!D103*(1.045))+ ('Conversion Cost'!$C$3*'Optimized Production Plan'!D103)+ ((4.1/100)*('Conversion Cost'!$B$8)*'Optimized Production Plan'!D103)+ ('Optimized Production Plan'!D103*'Conversion Cost'!$C$4)),IF(VLOOKUP(A102,CSTVAT!$A$2:$D$40,3)="VAT",0.05*((VLOOKUP(B102,'Input Angle Price'!$B$4:$E$22,3)*'Optimized Production Plan'!D103*(1.045))+ ('Conversion Cost'!$C$3*'Optimized Production Plan'!D103)+ ((4.1/100)*('Conversion Cost'!$B$8)*'Optimized Production Plan'!D103)+ ('Optimized Production Plan'!D103*'Conversion Cost'!$C$4)),0)))+ IF(VLOOKUP(A102,CSTVAT!$A$2:$D$40,4)="NA",0,IF(VLOOKUP(A102,CSTVAT!$A$2:$D$40,4)="CST",0.02*((VLOOKUP(B102,'Input Angle Price'!$B$4:$E$22,4)*'Optimized Production Plan'!E103*(1.045))+ ('Conversion Cost'!$D$3*'Optimized Production Plan'!E103)+ ((4.1/100)*('Conversion Cost'!$B$8)*'Optimized Production Plan'!E103)+ ('Optimized Production Plan'!E103*'Conversion Cost'!$D$4)),IF(VLOOKUP(A102,CSTVAT!$A$2:$D$40,4)="VAT",0.05*((VLOOKUP(B102,'Input Angle Price'!$B$4:$E$22,4)*'Optimized Production Plan'!E103*(1.045))+ ('Conversion Cost'!$D$3*'Optimized Production Plan'!E103)+ ((4.1/100)*('Conversion Cost'!$B$8)*'Optimized Production Plan'!E103)+ ('Optimized Production Plan'!E103*'Conversion Cost'!$D$4)),0)))</f>
        <v>49.586314030151996</v>
      </c>
      <c r="I102" s="95">
        <f t="shared" si="5"/>
        <v>41.130429200999991</v>
      </c>
      <c r="N102" s="9">
        <v>108</v>
      </c>
      <c r="O102" s="5" t="s">
        <v>11</v>
      </c>
      <c r="P102" s="94">
        <f>((VLOOKUP(O102,'Input Angle Price'!$B$4:$E$22,2)*'Optimized Production Plan'!M103)+(VLOOKUP(O102,'Input Angle Price'!$B$4:$E$22,3)*'Optimized Production Plan'!N103)+(VLOOKUP(O102,'Input Angle Price'!$B$4:$E$22,4)*'Optimized Production Plan'!O103))*(104.5/100)</f>
        <v>1804.5533071499997</v>
      </c>
      <c r="Q102" s="94">
        <f>SUMPRODUCT('Conversion Cost'!$B$3:$D$3,'Optimized Production Plan'!M103:O103)</f>
        <v>300.10974195999995</v>
      </c>
      <c r="R102" s="94">
        <f>(4.1/100)*('Conversion Cost'!$B$8)*SUM('Optimized Production Plan'!M103:O103)</f>
        <v>254.75833150559995</v>
      </c>
      <c r="S102" s="94">
        <f>SUMPRODUCT('Conversion Cost'!$B$4:$D$4,'Optimized Production Plan'!M103:O103)</f>
        <v>20.503661599999997</v>
      </c>
      <c r="T102" s="94">
        <f>(VLOOKUP(N102,'Outbound Logistic Price'!$A$3:$D$41,2)*'Optimized Production Plan'!M103)+(VLOOKUP(N102,'Outbound Logistic Price'!$A$3:$D$41,3)*'Optimized Production Plan'!N103)+(VLOOKUP(N102,'Outbound Logistic Price'!$A$3:$D$41,4)*'Optimized Production Plan'!O103)</f>
        <v>82.68689759999998</v>
      </c>
      <c r="U102" s="94">
        <f>IF(VLOOKUP(N102,CSTVAT!$A$2:$D$40,2)="NA",0,IF(VLOOKUP(N102,CSTVAT!$A$2:$D$40,2)="CST",0.02*((VLOOKUP(O102,'Input Angle Price'!$B$4:$E$22,2)*'Optimized Production Plan'!M103*(1.045))+ ('Conversion Cost'!$B$3*'Optimized Production Plan'!M103)+ ((4.1/100)*('Conversion Cost'!$B$8)*'Optimized Production Plan'!M103)+ ('Optimized Production Plan'!M103*'Conversion Cost'!$B$4)),IF(VLOOKUP(N102,CSTVAT!$A$2:$D$40,2)="VAT",0.05*((VLOOKUP(O102,'Input Angle Price'!$B$4:$E$22,2)*'Optimized Production Plan'!M103*(1.045))+ ('Conversion Cost'!$B$3*'Optimized Production Plan'!M103)+ ((4.1/100)*('Conversion Cost'!$B$8)*'Optimized Production Plan'!M103)+ ('Optimized Production Plan'!M103*'Conversion Cost'!$B$4)),0)))+ IF(VLOOKUP(N102,CSTVAT!$A$2:$D$40,3)="NA",0,IF(VLOOKUP(N102,CSTVAT!$A$2:$D$40,3)="CST",0.02*((VLOOKUP(O102,'Input Angle Price'!$B$4:$E$22,3)*'Optimized Production Plan'!N103*(1.045))+ ('Conversion Cost'!$C$3*'Optimized Production Plan'!N103)+ ((4.1/100)*('Conversion Cost'!$B$8)*'Optimized Production Plan'!N103)+ ('Optimized Production Plan'!N103*'Conversion Cost'!$C$4)),IF(VLOOKUP(N102,CSTVAT!$A$2:$D$40,3)="VAT",0.05*((VLOOKUP(O102,'Input Angle Price'!$B$4:$E$22,3)*'Optimized Production Plan'!N103*(1.045))+ ('Conversion Cost'!$C$3*'Optimized Production Plan'!N103)+ ((4.1/100)*('Conversion Cost'!$B$8)*'Optimized Production Plan'!N103)+ ('Optimized Production Plan'!N103*'Conversion Cost'!$C$4)),0)))+ IF(VLOOKUP(N102,CSTVAT!$A$2:$D$40,4)="NA",0,IF(VLOOKUP(N102,CSTVAT!$A$2:$D$40,4)="CST",0.02*((VLOOKUP(O102,'Input Angle Price'!$B$4:$E$22,4)*'Optimized Production Plan'!O103*(1.045))+ ('Conversion Cost'!$D$3*'Optimized Production Plan'!O103)+ ((4.1/100)*('Conversion Cost'!$B$8)*'Optimized Production Plan'!O103)+ ('Optimized Production Plan'!O103*'Conversion Cost'!$D$4)),IF(VLOOKUP(N102,CSTVAT!$A$2:$D$40,4)="VAT",0.05*((VLOOKUP(O102,'Input Angle Price'!$B$4:$E$22,4)*'Optimized Production Plan'!O103*(1.045))+ ('Conversion Cost'!$D$3*'Optimized Production Plan'!O103)+ ((4.1/100)*('Conversion Cost'!$B$8)*'Optimized Production Plan'!O103)+ ('Optimized Production Plan'!O103*'Conversion Cost'!$D$4)),0)))</f>
        <v>47.598500844311992</v>
      </c>
      <c r="V102" s="95">
        <f t="shared" si="6"/>
        <v>38.854018574999991</v>
      </c>
      <c r="X102" s="101">
        <f>IF('Optimized Production Plan'!M103&gt;0,1,0)+IF('Optimized Production Plan'!N103&gt;0,1,0)+IF('Optimized Production Plan'!O103&gt;0,1,0)</f>
        <v>1</v>
      </c>
      <c r="AH102" s="11"/>
      <c r="AI102" s="5" t="s">
        <v>10</v>
      </c>
      <c r="AJ102" s="6">
        <v>31.02418999999999</v>
      </c>
      <c r="AK102" s="6">
        <v>0</v>
      </c>
      <c r="AL102" s="113">
        <v>0</v>
      </c>
      <c r="AM102" s="11">
        <v>31.02418999999999</v>
      </c>
      <c r="AN102" s="68">
        <f t="shared" si="7"/>
        <v>31.02418999999999</v>
      </c>
    </row>
    <row r="103" spans="1:40">
      <c r="A103" s="9">
        <v>108</v>
      </c>
      <c r="B103" s="5" t="s">
        <v>14</v>
      </c>
      <c r="C103" s="94">
        <f>((VLOOKUP(B103,'Input Angle Price'!$B$4:$E$22,2)*'Optimized Production Plan'!C104)+(VLOOKUP(B103,'Input Angle Price'!$B$4:$E$22,3)*'Optimized Production Plan'!D104)+(VLOOKUP(B103,'Input Angle Price'!$B$4:$E$22,4)*'Optimized Production Plan'!E104))*(104.5/100)</f>
        <v>268.58476721999995</v>
      </c>
      <c r="D103" s="94">
        <f>SUMPRODUCT('Conversion Cost'!$B$3:$D$3,'Optimized Production Plan'!C104:E104)</f>
        <v>40.599048000000003</v>
      </c>
      <c r="E103" s="94">
        <f>(4.1/100)*('Conversion Cost'!$B$8)*SUM('Optimized Production Plan'!C104:E104)</f>
        <v>35.207178551999995</v>
      </c>
      <c r="F103" s="94">
        <f>SUMPRODUCT('Conversion Cost'!$B$4:$D$4,'Optimized Production Plan'!C104:E104)</f>
        <v>2.8335719999999998</v>
      </c>
      <c r="G103" s="94">
        <f>(VLOOKUP(A103,'Outbound Logistic Price'!$A$3:$D$41,2)*'Optimized Production Plan'!C104)+(VLOOKUP(A103,'Outbound Logistic Price'!$A$3:$D$41,3)*'Optimized Production Plan'!D104)+(VLOOKUP(A103,'Outbound Logistic Price'!$A$3:$D$41,4)*'Optimized Production Plan'!E104)</f>
        <v>6.9678000000000004</v>
      </c>
      <c r="H103" s="94">
        <f>IF(VLOOKUP(A103,CSTVAT!$A$2:$D$40,2)="NA",0,IF(VLOOKUP(A103,CSTVAT!$A$2:$D$40,2)="CST",0.02*((VLOOKUP(B103,'Input Angle Price'!$B$4:$E$22,2)*'Optimized Production Plan'!C104*(1.045))+ ('Conversion Cost'!$B$3*'Optimized Production Plan'!C104)+ ((4.1/100)*('Conversion Cost'!$B$8)*'Optimized Production Plan'!C104)+ ('Optimized Production Plan'!C104*'Conversion Cost'!$B$4)),IF(VLOOKUP(A103,CSTVAT!$A$2:$D$40,2)="VAT",0.05*((VLOOKUP(B103,'Input Angle Price'!$B$4:$E$22,2)*'Optimized Production Plan'!C104*(1.045))+ ('Conversion Cost'!$B$3*'Optimized Production Plan'!C104)+ ((4.1/100)*('Conversion Cost'!$B$8)*'Optimized Production Plan'!C104)+ ('Optimized Production Plan'!C104*'Conversion Cost'!$B$4)),0)))+ IF(VLOOKUP(A103,CSTVAT!$A$2:$D$40,3)="NA",0,IF(VLOOKUP(A103,CSTVAT!$A$2:$D$40,3)="CST",0.02*((VLOOKUP(B103,'Input Angle Price'!$B$4:$E$22,3)*'Optimized Production Plan'!D104*(1.045))+ ('Conversion Cost'!$C$3*'Optimized Production Plan'!D104)+ ((4.1/100)*('Conversion Cost'!$B$8)*'Optimized Production Plan'!D104)+ ('Optimized Production Plan'!D104*'Conversion Cost'!$C$4)),IF(VLOOKUP(A103,CSTVAT!$A$2:$D$40,3)="VAT",0.05*((VLOOKUP(B103,'Input Angle Price'!$B$4:$E$22,3)*'Optimized Production Plan'!D104*(1.045))+ ('Conversion Cost'!$C$3*'Optimized Production Plan'!D104)+ ((4.1/100)*('Conversion Cost'!$B$8)*'Optimized Production Plan'!D104)+ ('Optimized Production Plan'!D104*'Conversion Cost'!$C$4)),0)))+ IF(VLOOKUP(A103,CSTVAT!$A$2:$D$40,4)="NA",0,IF(VLOOKUP(A103,CSTVAT!$A$2:$D$40,4)="CST",0.02*((VLOOKUP(B103,'Input Angle Price'!$B$4:$E$22,4)*'Optimized Production Plan'!E104*(1.045))+ ('Conversion Cost'!$D$3*'Optimized Production Plan'!E104)+ ((4.1/100)*('Conversion Cost'!$B$8)*'Optimized Production Plan'!E104)+ ('Optimized Production Plan'!E104*'Conversion Cost'!$D$4)),IF(VLOOKUP(A103,CSTVAT!$A$2:$D$40,4)="VAT",0.05*((VLOOKUP(B103,'Input Angle Price'!$B$4:$E$22,4)*'Optimized Production Plan'!E104*(1.045))+ ('Conversion Cost'!$D$3*'Optimized Production Plan'!E104)+ ((4.1/100)*('Conversion Cost'!$B$8)*'Optimized Production Plan'!E104)+ ('Optimized Production Plan'!E104*'Conversion Cost'!$D$4)),0)))</f>
        <v>6.9444913154399988</v>
      </c>
      <c r="I103" s="95">
        <f t="shared" si="5"/>
        <v>5.7829256099999995</v>
      </c>
      <c r="N103" s="9">
        <v>108</v>
      </c>
      <c r="O103" s="5" t="s">
        <v>14</v>
      </c>
      <c r="P103" s="94">
        <f>((VLOOKUP(O103,'Input Angle Price'!$B$4:$E$22,2)*'Optimized Production Plan'!M104)+(VLOOKUP(O103,'Input Angle Price'!$B$4:$E$22,3)*'Optimized Production Plan'!N104)+(VLOOKUP(O103,'Input Angle Price'!$B$4:$E$22,4)*'Optimized Production Plan'!O104))*(104.5/100)</f>
        <v>251.32796534999997</v>
      </c>
      <c r="Q103" s="94">
        <f>SUMPRODUCT('Conversion Cost'!$B$3:$D$3,'Optimized Production Plan'!M104:O104)</f>
        <v>41.474668199999996</v>
      </c>
      <c r="R103" s="94">
        <f>(4.1/100)*('Conversion Cost'!$B$8)*SUM('Optimized Production Plan'!M104:O104)</f>
        <v>35.207178551999995</v>
      </c>
      <c r="S103" s="94">
        <f>SUMPRODUCT('Conversion Cost'!$B$4:$D$4,'Optimized Production Plan'!M104:O104)</f>
        <v>2.8335719999999998</v>
      </c>
      <c r="T103" s="94">
        <f>(VLOOKUP(N103,'Outbound Logistic Price'!$A$3:$D$41,2)*'Optimized Production Plan'!M104)+(VLOOKUP(N103,'Outbound Logistic Price'!$A$3:$D$41,3)*'Optimized Production Plan'!N104)+(VLOOKUP(N103,'Outbound Logistic Price'!$A$3:$D$41,4)*'Optimized Production Plan'!O104)</f>
        <v>11.427192</v>
      </c>
      <c r="U103" s="94">
        <f>IF(VLOOKUP(N103,CSTVAT!$A$2:$D$40,2)="NA",0,IF(VLOOKUP(N103,CSTVAT!$A$2:$D$40,2)="CST",0.02*((VLOOKUP(O103,'Input Angle Price'!$B$4:$E$22,2)*'Optimized Production Plan'!M104*(1.045))+ ('Conversion Cost'!$B$3*'Optimized Production Plan'!M104)+ ((4.1/100)*('Conversion Cost'!$B$8)*'Optimized Production Plan'!M104)+ ('Optimized Production Plan'!M104*'Conversion Cost'!$B$4)),IF(VLOOKUP(N103,CSTVAT!$A$2:$D$40,2)="VAT",0.05*((VLOOKUP(O103,'Input Angle Price'!$B$4:$E$22,2)*'Optimized Production Plan'!M104*(1.045))+ ('Conversion Cost'!$B$3*'Optimized Production Plan'!M104)+ ((4.1/100)*('Conversion Cost'!$B$8)*'Optimized Production Plan'!M104)+ ('Optimized Production Plan'!M104*'Conversion Cost'!$B$4)),0)))+ IF(VLOOKUP(N103,CSTVAT!$A$2:$D$40,3)="NA",0,IF(VLOOKUP(N103,CSTVAT!$A$2:$D$40,3)="CST",0.02*((VLOOKUP(O103,'Input Angle Price'!$B$4:$E$22,3)*'Optimized Production Plan'!N104*(1.045))+ ('Conversion Cost'!$C$3*'Optimized Production Plan'!N104)+ ((4.1/100)*('Conversion Cost'!$B$8)*'Optimized Production Plan'!N104)+ ('Optimized Production Plan'!N104*'Conversion Cost'!$C$4)),IF(VLOOKUP(N103,CSTVAT!$A$2:$D$40,3)="VAT",0.05*((VLOOKUP(O103,'Input Angle Price'!$B$4:$E$22,3)*'Optimized Production Plan'!N104*(1.045))+ ('Conversion Cost'!$C$3*'Optimized Production Plan'!N104)+ ((4.1/100)*('Conversion Cost'!$B$8)*'Optimized Production Plan'!N104)+ ('Optimized Production Plan'!N104*'Conversion Cost'!$C$4)),0)))+ IF(VLOOKUP(N103,CSTVAT!$A$2:$D$40,4)="NA",0,IF(VLOOKUP(N103,CSTVAT!$A$2:$D$40,4)="CST",0.02*((VLOOKUP(O103,'Input Angle Price'!$B$4:$E$22,4)*'Optimized Production Plan'!O104*(1.045))+ ('Conversion Cost'!$D$3*'Optimized Production Plan'!O104)+ ((4.1/100)*('Conversion Cost'!$B$8)*'Optimized Production Plan'!O104)+ ('Optimized Production Plan'!O104*'Conversion Cost'!$D$4)),IF(VLOOKUP(N103,CSTVAT!$A$2:$D$40,4)="VAT",0.05*((VLOOKUP(O103,'Input Angle Price'!$B$4:$E$22,4)*'Optimized Production Plan'!O104*(1.045))+ ('Conversion Cost'!$D$3*'Optimized Production Plan'!O104)+ ((4.1/100)*('Conversion Cost'!$B$8)*'Optimized Production Plan'!O104)+ ('Optimized Production Plan'!O104*'Conversion Cost'!$D$4)),0)))</f>
        <v>6.6168676820400005</v>
      </c>
      <c r="V103" s="95">
        <f t="shared" si="6"/>
        <v>5.4113676749999993</v>
      </c>
      <c r="X103" s="101">
        <f>IF('Optimized Production Plan'!M104&gt;0,1,0)+IF('Optimized Production Plan'!N104&gt;0,1,0)+IF('Optimized Production Plan'!O104&gt;0,1,0)</f>
        <v>1</v>
      </c>
      <c r="AH103" s="11"/>
      <c r="AI103" s="5" t="s">
        <v>11</v>
      </c>
      <c r="AJ103" s="6">
        <v>16.806279999999997</v>
      </c>
      <c r="AK103" s="6">
        <v>0</v>
      </c>
      <c r="AL103" s="113">
        <v>0</v>
      </c>
      <c r="AM103" s="11">
        <v>16.806279999999997</v>
      </c>
      <c r="AN103" s="68">
        <f t="shared" si="7"/>
        <v>16.806279999999997</v>
      </c>
    </row>
    <row r="104" spans="1:40">
      <c r="A104" s="85">
        <v>109</v>
      </c>
      <c r="B104" s="5" t="s">
        <v>1</v>
      </c>
      <c r="C104" s="94">
        <f>((VLOOKUP(B104,'Input Angle Price'!$B$4:$E$22,2)*'Optimized Production Plan'!C105)+(VLOOKUP(B104,'Input Angle Price'!$B$4:$E$22,3)*'Optimized Production Plan'!D105)+(VLOOKUP(B104,'Input Angle Price'!$B$4:$E$22,4)*'Optimized Production Plan'!E105))*(104.5/100)</f>
        <v>76.744298399999991</v>
      </c>
      <c r="D104" s="94">
        <f>SUMPRODUCT('Conversion Cost'!$B$3:$D$3,'Optimized Production Plan'!C105:E105)</f>
        <v>12.365826000000002</v>
      </c>
      <c r="E104" s="94">
        <f>(4.1/100)*('Conversion Cost'!$B$8)*SUM('Optimized Production Plan'!C105:E105)</f>
        <v>10.004623199999999</v>
      </c>
      <c r="F104" s="94">
        <f>SUMPRODUCT('Conversion Cost'!$B$4:$D$4,'Optimized Production Plan'!C105:E105)</f>
        <v>0.92598000000000003</v>
      </c>
      <c r="G104" s="94">
        <f>(VLOOKUP(A104,'Outbound Logistic Price'!$A$3:$D$41,2)*'Optimized Production Plan'!C105)+(VLOOKUP(A104,'Outbound Logistic Price'!$A$3:$D$41,3)*'Optimized Production Plan'!D105)+(VLOOKUP(A104,'Outbound Logistic Price'!$A$3:$D$41,4)*'Optimized Production Plan'!E105)</f>
        <v>4.4312400000000007</v>
      </c>
      <c r="H104" s="94">
        <f>IF(VLOOKUP(A104,CSTVAT!$A$2:$D$40,2)="NA",0,IF(VLOOKUP(A104,CSTVAT!$A$2:$D$40,2)="CST",0.02*((VLOOKUP(B104,'Input Angle Price'!$B$4:$E$22,2)*'Optimized Production Plan'!C105*(1.045))+ ('Conversion Cost'!$B$3*'Optimized Production Plan'!C105)+ ((4.1/100)*('Conversion Cost'!$B$8)*'Optimized Production Plan'!C105)+ ('Optimized Production Plan'!C105*'Conversion Cost'!$B$4)),IF(VLOOKUP(A104,CSTVAT!$A$2:$D$40,2)="VAT",0.05*((VLOOKUP(B104,'Input Angle Price'!$B$4:$E$22,2)*'Optimized Production Plan'!C105*(1.045))+ ('Conversion Cost'!$B$3*'Optimized Production Plan'!C105)+ ((4.1/100)*('Conversion Cost'!$B$8)*'Optimized Production Plan'!C105)+ ('Optimized Production Plan'!C105*'Conversion Cost'!$B$4)),0)))+ IF(VLOOKUP(A104,CSTVAT!$A$2:$D$40,3)="NA",0,IF(VLOOKUP(A104,CSTVAT!$A$2:$D$40,3)="CST",0.02*((VLOOKUP(B104,'Input Angle Price'!$B$4:$E$22,3)*'Optimized Production Plan'!D105*(1.045))+ ('Conversion Cost'!$C$3*'Optimized Production Plan'!D105)+ ((4.1/100)*('Conversion Cost'!$B$8)*'Optimized Production Plan'!D105)+ ('Optimized Production Plan'!D105*'Conversion Cost'!$C$4)),IF(VLOOKUP(A104,CSTVAT!$A$2:$D$40,3)="VAT",0.05*((VLOOKUP(B104,'Input Angle Price'!$B$4:$E$22,3)*'Optimized Production Plan'!D105*(1.045))+ ('Conversion Cost'!$C$3*'Optimized Production Plan'!D105)+ ((4.1/100)*('Conversion Cost'!$B$8)*'Optimized Production Plan'!D105)+ ('Optimized Production Plan'!D105*'Conversion Cost'!$C$4)),0)))+ IF(VLOOKUP(A104,CSTVAT!$A$2:$D$40,4)="NA",0,IF(VLOOKUP(A104,CSTVAT!$A$2:$D$40,4)="CST",0.02*((VLOOKUP(B104,'Input Angle Price'!$B$4:$E$22,4)*'Optimized Production Plan'!E105*(1.045))+ ('Conversion Cost'!$D$3*'Optimized Production Plan'!E105)+ ((4.1/100)*('Conversion Cost'!$B$8)*'Optimized Production Plan'!E105)+ ('Optimized Production Plan'!E105*'Conversion Cost'!$D$4)),IF(VLOOKUP(A104,CSTVAT!$A$2:$D$40,4)="VAT",0.05*((VLOOKUP(B104,'Input Angle Price'!$B$4:$E$22,4)*'Optimized Production Plan'!E105*(1.045))+ ('Conversion Cost'!$D$3*'Optimized Production Plan'!E105)+ ((4.1/100)*('Conversion Cost'!$B$8)*'Optimized Production Plan'!E105)+ ('Optimized Production Plan'!E105*'Conversion Cost'!$D$4)),0)))</f>
        <v>2.000814552</v>
      </c>
      <c r="I104" s="95">
        <f t="shared" si="5"/>
        <v>1.6523892</v>
      </c>
      <c r="N104" s="85">
        <v>109</v>
      </c>
      <c r="O104" s="5" t="s">
        <v>1</v>
      </c>
      <c r="P104" s="94">
        <f>((VLOOKUP(O104,'Input Angle Price'!$B$4:$E$22,2)*'Optimized Production Plan'!M105)+(VLOOKUP(O104,'Input Angle Price'!$B$4:$E$22,3)*'Optimized Production Plan'!N105)+(VLOOKUP(O104,'Input Angle Price'!$B$4:$E$22,4)*'Optimized Production Plan'!O105))*(104.5/100)</f>
        <v>73.163376</v>
      </c>
      <c r="Q104" s="94">
        <f>SUMPRODUCT('Conversion Cost'!$B$3:$D$3,'Optimized Production Plan'!M105:O105)</f>
        <v>11.78562</v>
      </c>
      <c r="R104" s="94">
        <f>(4.1/100)*('Conversion Cost'!$B$8)*SUM('Optimized Production Plan'!M105:O105)</f>
        <v>10.004623199999999</v>
      </c>
      <c r="S104" s="94">
        <f>SUMPRODUCT('Conversion Cost'!$B$4:$D$4,'Optimized Production Plan'!M105:O105)</f>
        <v>0.80520000000000003</v>
      </c>
      <c r="T104" s="94">
        <f>(VLOOKUP(N104,'Outbound Logistic Price'!$A$3:$D$41,2)*'Optimized Production Plan'!M105)+(VLOOKUP(N104,'Outbound Logistic Price'!$A$3:$D$41,3)*'Optimized Production Plan'!N105)+(VLOOKUP(N104,'Outbound Logistic Price'!$A$3:$D$41,4)*'Optimized Production Plan'!O105)</f>
        <v>2.6664000000000003</v>
      </c>
      <c r="U104" s="94">
        <f>IF(VLOOKUP(N104,CSTVAT!$A$2:$D$40,2)="NA",0,IF(VLOOKUP(N104,CSTVAT!$A$2:$D$40,2)="CST",0.02*((VLOOKUP(O104,'Input Angle Price'!$B$4:$E$22,2)*'Optimized Production Plan'!M105*(1.045))+ ('Conversion Cost'!$B$3*'Optimized Production Plan'!M105)+ ((4.1/100)*('Conversion Cost'!$B$8)*'Optimized Production Plan'!M105)+ ('Optimized Production Plan'!M105*'Conversion Cost'!$B$4)),IF(VLOOKUP(N104,CSTVAT!$A$2:$D$40,2)="VAT",0.05*((VLOOKUP(O104,'Input Angle Price'!$B$4:$E$22,2)*'Optimized Production Plan'!M105*(1.045))+ ('Conversion Cost'!$B$3*'Optimized Production Plan'!M105)+ ((4.1/100)*('Conversion Cost'!$B$8)*'Optimized Production Plan'!M105)+ ('Optimized Production Plan'!M105*'Conversion Cost'!$B$4)),0)))+ IF(VLOOKUP(N104,CSTVAT!$A$2:$D$40,3)="NA",0,IF(VLOOKUP(N104,CSTVAT!$A$2:$D$40,3)="CST",0.02*((VLOOKUP(O104,'Input Angle Price'!$B$4:$E$22,3)*'Optimized Production Plan'!N105*(1.045))+ ('Conversion Cost'!$C$3*'Optimized Production Plan'!N105)+ ((4.1/100)*('Conversion Cost'!$B$8)*'Optimized Production Plan'!N105)+ ('Optimized Production Plan'!N105*'Conversion Cost'!$C$4)),IF(VLOOKUP(N104,CSTVAT!$A$2:$D$40,3)="VAT",0.05*((VLOOKUP(O104,'Input Angle Price'!$B$4:$E$22,3)*'Optimized Production Plan'!N105*(1.045))+ ('Conversion Cost'!$C$3*'Optimized Production Plan'!N105)+ ((4.1/100)*('Conversion Cost'!$B$8)*'Optimized Production Plan'!N105)+ ('Optimized Production Plan'!N105*'Conversion Cost'!$C$4)),0)))+ IF(VLOOKUP(N104,CSTVAT!$A$2:$D$40,4)="NA",0,IF(VLOOKUP(N104,CSTVAT!$A$2:$D$40,4)="CST",0.02*((VLOOKUP(O104,'Input Angle Price'!$B$4:$E$22,4)*'Optimized Production Plan'!O105*(1.045))+ ('Conversion Cost'!$D$3*'Optimized Production Plan'!O105)+ ((4.1/100)*('Conversion Cost'!$B$8)*'Optimized Production Plan'!O105)+ ('Optimized Production Plan'!O105*'Conversion Cost'!$D$4)),IF(VLOOKUP(N104,CSTVAT!$A$2:$D$40,4)="VAT",0.05*((VLOOKUP(O104,'Input Angle Price'!$B$4:$E$22,4)*'Optimized Production Plan'!O105*(1.045))+ ('Conversion Cost'!$D$3*'Optimized Production Plan'!O105)+ ((4.1/100)*('Conversion Cost'!$B$8)*'Optimized Production Plan'!O105)+ ('Optimized Production Plan'!O105*'Conversion Cost'!$D$4)),0)))</f>
        <v>1.9151763839999998</v>
      </c>
      <c r="V104" s="95">
        <f t="shared" si="6"/>
        <v>1.5752879999999998</v>
      </c>
      <c r="X104" s="101">
        <f>IF('Optimized Production Plan'!M105&gt;0,1,0)+IF('Optimized Production Plan'!N105&gt;0,1,0)+IF('Optimized Production Plan'!O105&gt;0,1,0)</f>
        <v>1</v>
      </c>
      <c r="AH104" s="11"/>
      <c r="AI104" s="5" t="s">
        <v>14</v>
      </c>
      <c r="AJ104" s="6">
        <v>2.3226</v>
      </c>
      <c r="AK104" s="6">
        <v>0</v>
      </c>
      <c r="AL104" s="113">
        <v>0</v>
      </c>
      <c r="AM104" s="11">
        <v>2.3226</v>
      </c>
      <c r="AN104" s="68">
        <f t="shared" si="7"/>
        <v>2.3226</v>
      </c>
    </row>
    <row r="105" spans="1:40">
      <c r="A105" s="9">
        <v>109</v>
      </c>
      <c r="B105" s="5" t="s">
        <v>3</v>
      </c>
      <c r="C105" s="94">
        <f>((VLOOKUP(B105,'Input Angle Price'!$B$4:$E$22,2)*'Optimized Production Plan'!C106)+(VLOOKUP(B105,'Input Angle Price'!$B$4:$E$22,3)*'Optimized Production Plan'!D106)+(VLOOKUP(B105,'Input Angle Price'!$B$4:$E$22,4)*'Optimized Production Plan'!E106))*(104.5/100)</f>
        <v>1278.8860339651844</v>
      </c>
      <c r="D105" s="94">
        <f>SUMPRODUCT('Conversion Cost'!$B$3:$D$3,'Optimized Production Plan'!C106:E106)</f>
        <v>216.53038699272869</v>
      </c>
      <c r="E105" s="94">
        <f>(4.1/100)*('Conversion Cost'!$B$8)*SUM('Optimized Production Plan'!C106:E106)</f>
        <v>169.26560125207212</v>
      </c>
      <c r="F105" s="94">
        <f>SUMPRODUCT('Conversion Cost'!$B$4:$D$4,'Optimized Production Plan'!C106:E106)</f>
        <v>16.485088042231563</v>
      </c>
      <c r="G105" s="94">
        <f>(VLOOKUP(A105,'Outbound Logistic Price'!$A$3:$D$41,2)*'Optimized Production Plan'!C106)+(VLOOKUP(A105,'Outbound Logistic Price'!$A$3:$D$41,3)*'Optimized Production Plan'!D106)+(VLOOKUP(A105,'Outbound Logistic Price'!$A$3:$D$41,4)*'Optimized Production Plan'!E106)</f>
        <v>51.842602180832387</v>
      </c>
      <c r="H105" s="94">
        <f>IF(VLOOKUP(A105,CSTVAT!$A$2:$D$40,2)="NA",0,IF(VLOOKUP(A105,CSTVAT!$A$2:$D$40,2)="CST",0.02*((VLOOKUP(B105,'Input Angle Price'!$B$4:$E$22,2)*'Optimized Production Plan'!C106*(1.045))+ ('Conversion Cost'!$B$3*'Optimized Production Plan'!C106)+ ((4.1/100)*('Conversion Cost'!$B$8)*'Optimized Production Plan'!C106)+ ('Optimized Production Plan'!C106*'Conversion Cost'!$B$4)),IF(VLOOKUP(A105,CSTVAT!$A$2:$D$40,2)="VAT",0.05*((VLOOKUP(B105,'Input Angle Price'!$B$4:$E$22,2)*'Optimized Production Plan'!C106*(1.045))+ ('Conversion Cost'!$B$3*'Optimized Production Plan'!C106)+ ((4.1/100)*('Conversion Cost'!$B$8)*'Optimized Production Plan'!C106)+ ('Optimized Production Plan'!C106*'Conversion Cost'!$B$4)),0)))+ IF(VLOOKUP(A105,CSTVAT!$A$2:$D$40,3)="NA",0,IF(VLOOKUP(A105,CSTVAT!$A$2:$D$40,3)="CST",0.02*((VLOOKUP(B105,'Input Angle Price'!$B$4:$E$22,3)*'Optimized Production Plan'!D106*(1.045))+ ('Conversion Cost'!$C$3*'Optimized Production Plan'!D106)+ ((4.1/100)*('Conversion Cost'!$B$8)*'Optimized Production Plan'!D106)+ ('Optimized Production Plan'!D106*'Conversion Cost'!$C$4)),IF(VLOOKUP(A105,CSTVAT!$A$2:$D$40,3)="VAT",0.05*((VLOOKUP(B105,'Input Angle Price'!$B$4:$E$22,3)*'Optimized Production Plan'!D106*(1.045))+ ('Conversion Cost'!$C$3*'Optimized Production Plan'!D106)+ ((4.1/100)*('Conversion Cost'!$B$8)*'Optimized Production Plan'!D106)+ ('Optimized Production Plan'!D106*'Conversion Cost'!$C$4)),0)))+ IF(VLOOKUP(A105,CSTVAT!$A$2:$D$40,4)="NA",0,IF(VLOOKUP(A105,CSTVAT!$A$2:$D$40,4)="CST",0.02*((VLOOKUP(B105,'Input Angle Price'!$B$4:$E$22,4)*'Optimized Production Plan'!E106*(1.045))+ ('Conversion Cost'!$D$3*'Optimized Production Plan'!E106)+ ((4.1/100)*('Conversion Cost'!$B$8)*'Optimized Production Plan'!E106)+ ('Optimized Production Plan'!E106*'Conversion Cost'!$D$4)),IF(VLOOKUP(A105,CSTVAT!$A$2:$D$40,4)="VAT",0.05*((VLOOKUP(B105,'Input Angle Price'!$B$4:$E$22,4)*'Optimized Production Plan'!E106*(1.045))+ ('Conversion Cost'!$D$3*'Optimized Production Plan'!E106)+ ((4.1/100)*('Conversion Cost'!$B$8)*'Optimized Production Plan'!E106)+ ('Optimized Production Plan'!E106*'Conversion Cost'!$D$4)),0)))</f>
        <v>33.623342205044331</v>
      </c>
      <c r="I105" s="95">
        <f t="shared" si="5"/>
        <v>27.535823697814976</v>
      </c>
      <c r="N105" s="9">
        <v>109</v>
      </c>
      <c r="O105" s="5" t="s">
        <v>3</v>
      </c>
      <c r="P105" s="94">
        <f>((VLOOKUP(O105,'Input Angle Price'!$B$4:$E$22,2)*'Optimized Production Plan'!M106)+(VLOOKUP(O105,'Input Angle Price'!$B$4:$E$22,3)*'Optimized Production Plan'!N106)+(VLOOKUP(O105,'Input Angle Price'!$B$4:$E$22,4)*'Optimized Production Plan'!O106))*(104.5/100)</f>
        <v>1236.4317458801843</v>
      </c>
      <c r="Q105" s="94">
        <f>SUMPRODUCT('Conversion Cost'!$B$3:$D$3,'Optimized Production Plan'!M106:O106)</f>
        <v>199.39781994272872</v>
      </c>
      <c r="R105" s="94">
        <f>(4.1/100)*('Conversion Cost'!$B$8)*SUM('Optimized Production Plan'!M106:O106)</f>
        <v>169.26560125207212</v>
      </c>
      <c r="S105" s="94">
        <f>SUMPRODUCT('Conversion Cost'!$B$4:$D$4,'Optimized Production Plan'!M106:O106)</f>
        <v>13.622968042231562</v>
      </c>
      <c r="T105" s="94">
        <f>(VLOOKUP(N105,'Outbound Logistic Price'!$A$3:$D$41,2)*'Optimized Production Plan'!M106)+(VLOOKUP(N105,'Outbound Logistic Price'!$A$3:$D$41,3)*'Optimized Production Plan'!N106)+(VLOOKUP(N105,'Outbound Logistic Price'!$A$3:$D$41,4)*'Optimized Production Plan'!O106)</f>
        <v>45.11212368083239</v>
      </c>
      <c r="U105" s="94">
        <f>IF(VLOOKUP(N105,CSTVAT!$A$2:$D$40,2)="NA",0,IF(VLOOKUP(N105,CSTVAT!$A$2:$D$40,2)="CST",0.02*((VLOOKUP(O105,'Input Angle Price'!$B$4:$E$22,2)*'Optimized Production Plan'!M106*(1.045))+ ('Conversion Cost'!$B$3*'Optimized Production Plan'!M106)+ ((4.1/100)*('Conversion Cost'!$B$8)*'Optimized Production Plan'!M106)+ ('Optimized Production Plan'!M106*'Conversion Cost'!$B$4)),IF(VLOOKUP(N105,CSTVAT!$A$2:$D$40,2)="VAT",0.05*((VLOOKUP(O105,'Input Angle Price'!$B$4:$E$22,2)*'Optimized Production Plan'!M106*(1.045))+ ('Conversion Cost'!$B$3*'Optimized Production Plan'!M106)+ ((4.1/100)*('Conversion Cost'!$B$8)*'Optimized Production Plan'!M106)+ ('Optimized Production Plan'!M106*'Conversion Cost'!$B$4)),0)))+ IF(VLOOKUP(N105,CSTVAT!$A$2:$D$40,3)="NA",0,IF(VLOOKUP(N105,CSTVAT!$A$2:$D$40,3)="CST",0.02*((VLOOKUP(O105,'Input Angle Price'!$B$4:$E$22,3)*'Optimized Production Plan'!N106*(1.045))+ ('Conversion Cost'!$C$3*'Optimized Production Plan'!N106)+ ((4.1/100)*('Conversion Cost'!$B$8)*'Optimized Production Plan'!N106)+ ('Optimized Production Plan'!N106*'Conversion Cost'!$C$4)),IF(VLOOKUP(N105,CSTVAT!$A$2:$D$40,3)="VAT",0.05*((VLOOKUP(O105,'Input Angle Price'!$B$4:$E$22,3)*'Optimized Production Plan'!N106*(1.045))+ ('Conversion Cost'!$C$3*'Optimized Production Plan'!N106)+ ((4.1/100)*('Conversion Cost'!$B$8)*'Optimized Production Plan'!N106)+ ('Optimized Production Plan'!N106*'Conversion Cost'!$C$4)),0)))+ IF(VLOOKUP(N105,CSTVAT!$A$2:$D$40,4)="NA",0,IF(VLOOKUP(N105,CSTVAT!$A$2:$D$40,4)="CST",0.02*((VLOOKUP(O105,'Input Angle Price'!$B$4:$E$22,4)*'Optimized Production Plan'!O106*(1.045))+ ('Conversion Cost'!$D$3*'Optimized Production Plan'!O106)+ ((4.1/100)*('Conversion Cost'!$B$8)*'Optimized Production Plan'!O106)+ ('Optimized Production Plan'!O106*'Conversion Cost'!$D$4)),IF(VLOOKUP(N105,CSTVAT!$A$2:$D$40,4)="VAT",0.05*((VLOOKUP(O105,'Input Angle Price'!$B$4:$E$22,4)*'Optimized Production Plan'!O106*(1.045))+ ('Conversion Cost'!$D$3*'Optimized Production Plan'!O106)+ ((4.1/100)*('Conversion Cost'!$B$8)*'Optimized Production Plan'!O106)+ ('Optimized Production Plan'!O106*'Conversion Cost'!$D$4)),0)))</f>
        <v>32.374362702344335</v>
      </c>
      <c r="V105" s="95">
        <f t="shared" si="6"/>
        <v>26.621736155314974</v>
      </c>
      <c r="X105" s="101">
        <f>IF('Optimized Production Plan'!M106&gt;0,1,0)+IF('Optimized Production Plan'!N106&gt;0,1,0)+IF('Optimized Production Plan'!O106&gt;0,1,0)</f>
        <v>1</v>
      </c>
      <c r="AH105" s="9">
        <v>109</v>
      </c>
      <c r="AI105" s="5" t="s">
        <v>1</v>
      </c>
      <c r="AJ105" s="6">
        <v>0.66</v>
      </c>
      <c r="AK105" s="6">
        <v>0</v>
      </c>
      <c r="AL105" s="113">
        <v>0</v>
      </c>
      <c r="AM105" s="11">
        <v>0.66</v>
      </c>
      <c r="AN105" s="68">
        <f t="shared" si="7"/>
        <v>0.66</v>
      </c>
    </row>
    <row r="106" spans="1:40">
      <c r="A106" s="9">
        <v>109</v>
      </c>
      <c r="B106" s="5" t="s">
        <v>5</v>
      </c>
      <c r="C106" s="94">
        <f>((VLOOKUP(B106,'Input Angle Price'!$B$4:$E$22,2)*'Optimized Production Plan'!C107)+(VLOOKUP(B106,'Input Angle Price'!$B$4:$E$22,3)*'Optimized Production Plan'!D107)+(VLOOKUP(B106,'Input Angle Price'!$B$4:$E$22,4)*'Optimized Production Plan'!E107))*(104.5/100)</f>
        <v>2456.57382366</v>
      </c>
      <c r="D106" s="94">
        <f>SUMPRODUCT('Conversion Cost'!$B$3:$D$3,'Optimized Production Plan'!C107:E107)</f>
        <v>451.81824600000004</v>
      </c>
      <c r="E106" s="94">
        <f>(4.1/100)*('Conversion Cost'!$B$8)*SUM('Optimized Production Plan'!C107:E107)</f>
        <v>320.029705944</v>
      </c>
      <c r="F106" s="94">
        <f>SUMPRODUCT('Conversion Cost'!$B$4:$D$4,'Optimized Production Plan'!C107:E107)</f>
        <v>37.816583999999999</v>
      </c>
      <c r="G106" s="94">
        <f>(VLOOKUP(A106,'Outbound Logistic Price'!$A$3:$D$41,2)*'Optimized Production Plan'!C107)+(VLOOKUP(A106,'Outbound Logistic Price'!$A$3:$D$41,3)*'Optimized Production Plan'!D107)+(VLOOKUP(A106,'Outbound Logistic Price'!$A$3:$D$41,4)*'Optimized Production Plan'!E107)</f>
        <v>86.389589999999998</v>
      </c>
      <c r="H106" s="94">
        <f>IF(VLOOKUP(A106,CSTVAT!$A$2:$D$40,2)="NA",0,IF(VLOOKUP(A106,CSTVAT!$A$2:$D$40,2)="CST",0.02*((VLOOKUP(B106,'Input Angle Price'!$B$4:$E$22,2)*'Optimized Production Plan'!C107*(1.045))+ ('Conversion Cost'!$B$3*'Optimized Production Plan'!C107)+ ((4.1/100)*('Conversion Cost'!$B$8)*'Optimized Production Plan'!C107)+ ('Optimized Production Plan'!C107*'Conversion Cost'!$B$4)),IF(VLOOKUP(A106,CSTVAT!$A$2:$D$40,2)="VAT",0.05*((VLOOKUP(B106,'Input Angle Price'!$B$4:$E$22,2)*'Optimized Production Plan'!C107*(1.045))+ ('Conversion Cost'!$B$3*'Optimized Production Plan'!C107)+ ((4.1/100)*('Conversion Cost'!$B$8)*'Optimized Production Plan'!C107)+ ('Optimized Production Plan'!C107*'Conversion Cost'!$B$4)),0)))+ IF(VLOOKUP(A106,CSTVAT!$A$2:$D$40,3)="NA",0,IF(VLOOKUP(A106,CSTVAT!$A$2:$D$40,3)="CST",0.02*((VLOOKUP(B106,'Input Angle Price'!$B$4:$E$22,3)*'Optimized Production Plan'!D107*(1.045))+ ('Conversion Cost'!$C$3*'Optimized Production Plan'!D107)+ ((4.1/100)*('Conversion Cost'!$B$8)*'Optimized Production Plan'!D107)+ ('Optimized Production Plan'!D107*'Conversion Cost'!$C$4)),IF(VLOOKUP(A106,CSTVAT!$A$2:$D$40,3)="VAT",0.05*((VLOOKUP(B106,'Input Angle Price'!$B$4:$E$22,3)*'Optimized Production Plan'!D107*(1.045))+ ('Conversion Cost'!$C$3*'Optimized Production Plan'!D107)+ ((4.1/100)*('Conversion Cost'!$B$8)*'Optimized Production Plan'!D107)+ ('Optimized Production Plan'!D107*'Conversion Cost'!$C$4)),0)))+ IF(VLOOKUP(A106,CSTVAT!$A$2:$D$40,4)="NA",0,IF(VLOOKUP(A106,CSTVAT!$A$2:$D$40,4)="CST",0.02*((VLOOKUP(B106,'Input Angle Price'!$B$4:$E$22,4)*'Optimized Production Plan'!E107*(1.045))+ ('Conversion Cost'!$D$3*'Optimized Production Plan'!E107)+ ((4.1/100)*('Conversion Cost'!$B$8)*'Optimized Production Plan'!E107)+ ('Optimized Production Plan'!E107*'Conversion Cost'!$D$4)),IF(VLOOKUP(A106,CSTVAT!$A$2:$D$40,4)="VAT",0.05*((VLOOKUP(B106,'Input Angle Price'!$B$4:$E$22,4)*'Optimized Production Plan'!E107*(1.045))+ ('Conversion Cost'!$D$3*'Optimized Production Plan'!E107)+ ((4.1/100)*('Conversion Cost'!$B$8)*'Optimized Production Plan'!E107)+ ('Optimized Production Plan'!E107*'Conversion Cost'!$D$4)),0)))</f>
        <v>65.324767192079989</v>
      </c>
      <c r="I106" s="95">
        <f t="shared" si="5"/>
        <v>52.892737830000002</v>
      </c>
      <c r="N106" s="9">
        <v>109</v>
      </c>
      <c r="O106" s="5" t="s">
        <v>5</v>
      </c>
      <c r="P106" s="94">
        <f>((VLOOKUP(O106,'Input Angle Price'!$B$4:$E$22,2)*'Optimized Production Plan'!M107)+(VLOOKUP(O106,'Input Angle Price'!$B$4:$E$22,3)*'Optimized Production Plan'!N107)+(VLOOKUP(O106,'Input Angle Price'!$B$4:$E$22,4)*'Optimized Production Plan'!O107))*(104.5/100)</f>
        <v>2373.6773699100004</v>
      </c>
      <c r="Q106" s="94">
        <f>SUMPRODUCT('Conversion Cost'!$B$3:$D$3,'Optimized Production Plan'!M107:O107)</f>
        <v>377.0005554</v>
      </c>
      <c r="R106" s="94">
        <f>(4.1/100)*('Conversion Cost'!$B$8)*SUM('Optimized Production Plan'!M107:O107)</f>
        <v>320.029705944</v>
      </c>
      <c r="S106" s="94">
        <f>SUMPRODUCT('Conversion Cost'!$B$4:$D$4,'Optimized Production Plan'!M107:O107)</f>
        <v>25.756883999999999</v>
      </c>
      <c r="T106" s="94">
        <f>(VLOOKUP(N106,'Outbound Logistic Price'!$A$3:$D$41,2)*'Optimized Production Plan'!M107)+(VLOOKUP(N106,'Outbound Logistic Price'!$A$3:$D$41,3)*'Optimized Production Plan'!N107)+(VLOOKUP(N106,'Outbound Logistic Price'!$A$3:$D$41,4)*'Optimized Production Plan'!O107)</f>
        <v>85.293288000000004</v>
      </c>
      <c r="U106" s="94">
        <f>IF(VLOOKUP(N106,CSTVAT!$A$2:$D$40,2)="NA",0,IF(VLOOKUP(N106,CSTVAT!$A$2:$D$40,2)="CST",0.02*((VLOOKUP(O106,'Input Angle Price'!$B$4:$E$22,2)*'Optimized Production Plan'!M107*(1.045))+ ('Conversion Cost'!$B$3*'Optimized Production Plan'!M107)+ ((4.1/100)*('Conversion Cost'!$B$8)*'Optimized Production Plan'!M107)+ ('Optimized Production Plan'!M107*'Conversion Cost'!$B$4)),IF(VLOOKUP(N106,CSTVAT!$A$2:$D$40,2)="VAT",0.05*((VLOOKUP(O106,'Input Angle Price'!$B$4:$E$22,2)*'Optimized Production Plan'!M107*(1.045))+ ('Conversion Cost'!$B$3*'Optimized Production Plan'!M107)+ ((4.1/100)*('Conversion Cost'!$B$8)*'Optimized Production Plan'!M107)+ ('Optimized Production Plan'!M107*'Conversion Cost'!$B$4)),0)))+ IF(VLOOKUP(N106,CSTVAT!$A$2:$D$40,3)="NA",0,IF(VLOOKUP(N106,CSTVAT!$A$2:$D$40,3)="CST",0.02*((VLOOKUP(O106,'Input Angle Price'!$B$4:$E$22,3)*'Optimized Production Plan'!N107*(1.045))+ ('Conversion Cost'!$C$3*'Optimized Production Plan'!N107)+ ((4.1/100)*('Conversion Cost'!$B$8)*'Optimized Production Plan'!N107)+ ('Optimized Production Plan'!N107*'Conversion Cost'!$C$4)),IF(VLOOKUP(N106,CSTVAT!$A$2:$D$40,3)="VAT",0.05*((VLOOKUP(O106,'Input Angle Price'!$B$4:$E$22,3)*'Optimized Production Plan'!N107*(1.045))+ ('Conversion Cost'!$C$3*'Optimized Production Plan'!N107)+ ((4.1/100)*('Conversion Cost'!$B$8)*'Optimized Production Plan'!N107)+ ('Optimized Production Plan'!N107*'Conversion Cost'!$C$4)),0)))+ IF(VLOOKUP(N106,CSTVAT!$A$2:$D$40,4)="NA",0,IF(VLOOKUP(N106,CSTVAT!$A$2:$D$40,4)="CST",0.02*((VLOOKUP(O106,'Input Angle Price'!$B$4:$E$22,4)*'Optimized Production Plan'!O107*(1.045))+ ('Conversion Cost'!$D$3*'Optimized Production Plan'!O107)+ ((4.1/100)*('Conversion Cost'!$B$8)*'Optimized Production Plan'!O107)+ ('Optimized Production Plan'!O107*'Conversion Cost'!$D$4)),IF(VLOOKUP(N106,CSTVAT!$A$2:$D$40,4)="VAT",0.05*((VLOOKUP(O106,'Input Angle Price'!$B$4:$E$22,4)*'Optimized Production Plan'!O107*(1.045))+ ('Conversion Cost'!$D$3*'Optimized Production Plan'!O107)+ ((4.1/100)*('Conversion Cost'!$B$8)*'Optimized Production Plan'!O107)+ ('Optimized Production Plan'!O107*'Conversion Cost'!$D$4)),0)))</f>
        <v>61.929290305080002</v>
      </c>
      <c r="V106" s="95">
        <f t="shared" si="6"/>
        <v>51.107885955000008</v>
      </c>
      <c r="X106" s="101">
        <f>IF('Optimized Production Plan'!M107&gt;0,1,0)+IF('Optimized Production Plan'!N107&gt;0,1,0)+IF('Optimized Production Plan'!O107&gt;0,1,0)</f>
        <v>1</v>
      </c>
      <c r="AH106" s="11"/>
      <c r="AI106" s="5" t="s">
        <v>3</v>
      </c>
      <c r="AJ106" s="6">
        <v>11.16636724773079</v>
      </c>
      <c r="AK106" s="6">
        <v>0</v>
      </c>
      <c r="AL106" s="113">
        <v>0</v>
      </c>
      <c r="AM106" s="11">
        <v>11.16636724773079</v>
      </c>
      <c r="AN106" s="68">
        <f t="shared" si="7"/>
        <v>11.16636724773079</v>
      </c>
    </row>
    <row r="107" spans="1:40">
      <c r="A107" s="9">
        <v>109</v>
      </c>
      <c r="B107" s="5" t="s">
        <v>7</v>
      </c>
      <c r="C107" s="94">
        <f>((VLOOKUP(B107,'Input Angle Price'!$B$4:$E$22,2)*'Optimized Production Plan'!C108)+(VLOOKUP(B107,'Input Angle Price'!$B$4:$E$22,3)*'Optimized Production Plan'!D108)+(VLOOKUP(B107,'Input Angle Price'!$B$4:$E$22,4)*'Optimized Production Plan'!E108))*(104.5/100)</f>
        <v>9490.0103779156379</v>
      </c>
      <c r="D107" s="94">
        <f>SUMPRODUCT('Conversion Cost'!$B$3:$D$3,'Optimized Production Plan'!C108:E108)</f>
        <v>1731.0270052855046</v>
      </c>
      <c r="E107" s="94">
        <f>(4.1/100)*('Conversion Cost'!$B$8)*SUM('Optimized Production Plan'!C108:E108)</f>
        <v>1223.4380473676981</v>
      </c>
      <c r="F107" s="94">
        <f>SUMPRODUCT('Conversion Cost'!$B$4:$D$4,'Optimized Production Plan'!C108:E108)</f>
        <v>145.03676890750495</v>
      </c>
      <c r="G107" s="94">
        <f>(VLOOKUP(A107,'Outbound Logistic Price'!$A$3:$D$41,2)*'Optimized Production Plan'!C108)+(VLOOKUP(A107,'Outbound Logistic Price'!$A$3:$D$41,3)*'Optimized Production Plan'!D108)+(VLOOKUP(A107,'Outbound Logistic Price'!$A$3:$D$41,4)*'Optimized Production Plan'!E108)</f>
        <v>321.26148325927869</v>
      </c>
      <c r="H107" s="94">
        <f>IF(VLOOKUP(A107,CSTVAT!$A$2:$D$40,2)="NA",0,IF(VLOOKUP(A107,CSTVAT!$A$2:$D$40,2)="CST",0.02*((VLOOKUP(B107,'Input Angle Price'!$B$4:$E$22,2)*'Optimized Production Plan'!C108*(1.045))+ ('Conversion Cost'!$B$3*'Optimized Production Plan'!C108)+ ((4.1/100)*('Conversion Cost'!$B$8)*'Optimized Production Plan'!C108)+ ('Optimized Production Plan'!C108*'Conversion Cost'!$B$4)),IF(VLOOKUP(A107,CSTVAT!$A$2:$D$40,2)="VAT",0.05*((VLOOKUP(B107,'Input Angle Price'!$B$4:$E$22,2)*'Optimized Production Plan'!C108*(1.045))+ ('Conversion Cost'!$B$3*'Optimized Production Plan'!C108)+ ((4.1/100)*('Conversion Cost'!$B$8)*'Optimized Production Plan'!C108)+ ('Optimized Production Plan'!C108*'Conversion Cost'!$B$4)),0)))+ IF(VLOOKUP(A107,CSTVAT!$A$2:$D$40,3)="NA",0,IF(VLOOKUP(A107,CSTVAT!$A$2:$D$40,3)="CST",0.02*((VLOOKUP(B107,'Input Angle Price'!$B$4:$E$22,3)*'Optimized Production Plan'!D108*(1.045))+ ('Conversion Cost'!$C$3*'Optimized Production Plan'!D108)+ ((4.1/100)*('Conversion Cost'!$B$8)*'Optimized Production Plan'!D108)+ ('Optimized Production Plan'!D108*'Conversion Cost'!$C$4)),IF(VLOOKUP(A107,CSTVAT!$A$2:$D$40,3)="VAT",0.05*((VLOOKUP(B107,'Input Angle Price'!$B$4:$E$22,3)*'Optimized Production Plan'!D108*(1.045))+ ('Conversion Cost'!$C$3*'Optimized Production Plan'!D108)+ ((4.1/100)*('Conversion Cost'!$B$8)*'Optimized Production Plan'!D108)+ ('Optimized Production Plan'!D108*'Conversion Cost'!$C$4)),0)))+ IF(VLOOKUP(A107,CSTVAT!$A$2:$D$40,4)="NA",0,IF(VLOOKUP(A107,CSTVAT!$A$2:$D$40,4)="CST",0.02*((VLOOKUP(B107,'Input Angle Price'!$B$4:$E$22,4)*'Optimized Production Plan'!E108*(1.045))+ ('Conversion Cost'!$D$3*'Optimized Production Plan'!E108)+ ((4.1/100)*('Conversion Cost'!$B$8)*'Optimized Production Plan'!E108)+ ('Optimized Production Plan'!E108*'Conversion Cost'!$D$4)),IF(VLOOKUP(A107,CSTVAT!$A$2:$D$40,4)="VAT",0.05*((VLOOKUP(B107,'Input Angle Price'!$B$4:$E$22,4)*'Optimized Production Plan'!E108*(1.045))+ ('Conversion Cost'!$D$3*'Optimized Production Plan'!E108)+ ((4.1/100)*('Conversion Cost'!$B$8)*'Optimized Production Plan'!E108)+ ('Optimized Production Plan'!E108*'Conversion Cost'!$D$4)),0)))</f>
        <v>251.79024398952694</v>
      </c>
      <c r="I107" s="95">
        <f t="shared" si="5"/>
        <v>204.33036698861423</v>
      </c>
      <c r="N107" s="9">
        <v>109</v>
      </c>
      <c r="O107" s="5" t="s">
        <v>7</v>
      </c>
      <c r="P107" s="94">
        <f>((VLOOKUP(O107,'Input Angle Price'!$B$4:$E$22,2)*'Optimized Production Plan'!M108)+(VLOOKUP(O107,'Input Angle Price'!$B$4:$E$22,3)*'Optimized Production Plan'!N108)+(VLOOKUP(O107,'Input Angle Price'!$B$4:$E$22,4)*'Optimized Production Plan'!O108))*(104.5/100)</f>
        <v>9168.7676557581399</v>
      </c>
      <c r="Q107" s="94">
        <f>SUMPRODUCT('Conversion Cost'!$B$3:$D$3,'Optimized Production Plan'!M108:O108)</f>
        <v>1441.2312819355047</v>
      </c>
      <c r="R107" s="94">
        <f>(4.1/100)*('Conversion Cost'!$B$8)*SUM('Optimized Production Plan'!M108:O108)</f>
        <v>1223.4380473676981</v>
      </c>
      <c r="S107" s="94">
        <f>SUMPRODUCT('Conversion Cost'!$B$4:$D$4,'Optimized Production Plan'!M108:O108)</f>
        <v>98.465708907504947</v>
      </c>
      <c r="T107" s="94">
        <f>(VLOOKUP(N107,'Outbound Logistic Price'!$A$3:$D$41,2)*'Optimized Production Plan'!M108)+(VLOOKUP(N107,'Outbound Logistic Price'!$A$3:$D$41,3)*'Optimized Production Plan'!N108)+(VLOOKUP(N107,'Outbound Logistic Price'!$A$3:$D$41,4)*'Optimized Production Plan'!O108)</f>
        <v>326.0667737592787</v>
      </c>
      <c r="U107" s="94">
        <f>IF(VLOOKUP(N107,CSTVAT!$A$2:$D$40,2)="NA",0,IF(VLOOKUP(N107,CSTVAT!$A$2:$D$40,2)="CST",0.02*((VLOOKUP(O107,'Input Angle Price'!$B$4:$E$22,2)*'Optimized Production Plan'!M108*(1.045))+ ('Conversion Cost'!$B$3*'Optimized Production Plan'!M108)+ ((4.1/100)*('Conversion Cost'!$B$8)*'Optimized Production Plan'!M108)+ ('Optimized Production Plan'!M108*'Conversion Cost'!$B$4)),IF(VLOOKUP(N107,CSTVAT!$A$2:$D$40,2)="VAT",0.05*((VLOOKUP(O107,'Input Angle Price'!$B$4:$E$22,2)*'Optimized Production Plan'!M108*(1.045))+ ('Conversion Cost'!$B$3*'Optimized Production Plan'!M108)+ ((4.1/100)*('Conversion Cost'!$B$8)*'Optimized Production Plan'!M108)+ ('Optimized Production Plan'!M108*'Conversion Cost'!$B$4)),0)))+ IF(VLOOKUP(N107,CSTVAT!$A$2:$D$40,3)="NA",0,IF(VLOOKUP(N107,CSTVAT!$A$2:$D$40,3)="CST",0.02*((VLOOKUP(O107,'Input Angle Price'!$B$4:$E$22,3)*'Optimized Production Plan'!N108*(1.045))+ ('Conversion Cost'!$C$3*'Optimized Production Plan'!N108)+ ((4.1/100)*('Conversion Cost'!$B$8)*'Optimized Production Plan'!N108)+ ('Optimized Production Plan'!N108*'Conversion Cost'!$C$4)),IF(VLOOKUP(N107,CSTVAT!$A$2:$D$40,3)="VAT",0.05*((VLOOKUP(O107,'Input Angle Price'!$B$4:$E$22,3)*'Optimized Production Plan'!N108*(1.045))+ ('Conversion Cost'!$C$3*'Optimized Production Plan'!N108)+ ((4.1/100)*('Conversion Cost'!$B$8)*'Optimized Production Plan'!N108)+ ('Optimized Production Plan'!N108*'Conversion Cost'!$C$4)),0)))+ IF(VLOOKUP(N107,CSTVAT!$A$2:$D$40,4)="NA",0,IF(VLOOKUP(N107,CSTVAT!$A$2:$D$40,4)="CST",0.02*((VLOOKUP(O107,'Input Angle Price'!$B$4:$E$22,4)*'Optimized Production Plan'!O108*(1.045))+ ('Conversion Cost'!$D$3*'Optimized Production Plan'!O108)+ ((4.1/100)*('Conversion Cost'!$B$8)*'Optimized Production Plan'!O108)+ ('Optimized Production Plan'!O108*'Conversion Cost'!$D$4)),IF(VLOOKUP(N107,CSTVAT!$A$2:$D$40,4)="VAT",0.05*((VLOOKUP(O107,'Input Angle Price'!$B$4:$E$22,4)*'Optimized Production Plan'!O108*(1.045))+ ('Conversion Cost'!$D$3*'Optimized Production Plan'!O108)+ ((4.1/100)*('Conversion Cost'!$B$8)*'Optimized Production Plan'!O108)+ ('Optimized Production Plan'!O108*'Conversion Cost'!$D$4)),0)))</f>
        <v>238.63805387937694</v>
      </c>
      <c r="V107" s="95">
        <f t="shared" si="6"/>
        <v>197.41365765986427</v>
      </c>
      <c r="X107" s="101">
        <f>IF('Optimized Production Plan'!M108&gt;0,1,0)+IF('Optimized Production Plan'!N108&gt;0,1,0)+IF('Optimized Production Plan'!O108&gt;0,1,0)</f>
        <v>1</v>
      </c>
      <c r="AH107" s="11"/>
      <c r="AI107" s="5" t="s">
        <v>5</v>
      </c>
      <c r="AJ107" s="6">
        <v>21.112200000000001</v>
      </c>
      <c r="AK107" s="6">
        <v>0</v>
      </c>
      <c r="AL107" s="113">
        <v>0</v>
      </c>
      <c r="AM107" s="11">
        <v>21.112200000000001</v>
      </c>
      <c r="AN107" s="68">
        <f t="shared" si="7"/>
        <v>21.112200000000001</v>
      </c>
    </row>
    <row r="108" spans="1:40">
      <c r="A108" s="9">
        <v>109</v>
      </c>
      <c r="B108" s="5" t="s">
        <v>9</v>
      </c>
      <c r="C108" s="94">
        <f>((VLOOKUP(B108,'Input Angle Price'!$B$4:$E$22,2)*'Optimized Production Plan'!C109)+(VLOOKUP(B108,'Input Angle Price'!$B$4:$E$22,3)*'Optimized Production Plan'!D109)+(VLOOKUP(B108,'Input Angle Price'!$B$4:$E$22,4)*'Optimized Production Plan'!E109))*(104.5/100)</f>
        <v>22124.06604901094</v>
      </c>
      <c r="D108" s="94">
        <f>SUMPRODUCT('Conversion Cost'!$B$3:$D$3,'Optimized Production Plan'!C109:E109)</f>
        <v>3815.2565144975028</v>
      </c>
      <c r="E108" s="94">
        <f>(4.1/100)*('Conversion Cost'!$B$8)*SUM('Optimized Production Plan'!C109:E109)</f>
        <v>2878.235796962837</v>
      </c>
      <c r="F108" s="94">
        <f>SUMPRODUCT('Conversion Cost'!$B$4:$D$4,'Optimized Production Plan'!C109:E109)</f>
        <v>300.8474606597386</v>
      </c>
      <c r="G108" s="94">
        <f>(VLOOKUP(A108,'Outbound Logistic Price'!$A$3:$D$41,2)*'Optimized Production Plan'!C109)+(VLOOKUP(A108,'Outbound Logistic Price'!$A$3:$D$41,3)*'Optimized Production Plan'!D109)+(VLOOKUP(A108,'Outbound Logistic Price'!$A$3:$D$41,4)*'Optimized Production Plan'!E109)</f>
        <v>821.73985408634769</v>
      </c>
      <c r="H108" s="94">
        <f>IF(VLOOKUP(A108,CSTVAT!$A$2:$D$40,2)="NA",0,IF(VLOOKUP(A108,CSTVAT!$A$2:$D$40,2)="CST",0.02*((VLOOKUP(B108,'Input Angle Price'!$B$4:$E$22,2)*'Optimized Production Plan'!C109*(1.045))+ ('Conversion Cost'!$B$3*'Optimized Production Plan'!C109)+ ((4.1/100)*('Conversion Cost'!$B$8)*'Optimized Production Plan'!C109)+ ('Optimized Production Plan'!C109*'Conversion Cost'!$B$4)),IF(VLOOKUP(A108,CSTVAT!$A$2:$D$40,2)="VAT",0.05*((VLOOKUP(B108,'Input Angle Price'!$B$4:$E$22,2)*'Optimized Production Plan'!C109*(1.045))+ ('Conversion Cost'!$B$3*'Optimized Production Plan'!C109)+ ((4.1/100)*('Conversion Cost'!$B$8)*'Optimized Production Plan'!C109)+ ('Optimized Production Plan'!C109*'Conversion Cost'!$B$4)),0)))+ IF(VLOOKUP(A108,CSTVAT!$A$2:$D$40,3)="NA",0,IF(VLOOKUP(A108,CSTVAT!$A$2:$D$40,3)="CST",0.02*((VLOOKUP(B108,'Input Angle Price'!$B$4:$E$22,3)*'Optimized Production Plan'!D109*(1.045))+ ('Conversion Cost'!$C$3*'Optimized Production Plan'!D109)+ ((4.1/100)*('Conversion Cost'!$B$8)*'Optimized Production Plan'!D109)+ ('Optimized Production Plan'!D109*'Conversion Cost'!$C$4)),IF(VLOOKUP(A108,CSTVAT!$A$2:$D$40,3)="VAT",0.05*((VLOOKUP(B108,'Input Angle Price'!$B$4:$E$22,3)*'Optimized Production Plan'!D109*(1.045))+ ('Conversion Cost'!$C$3*'Optimized Production Plan'!D109)+ ((4.1/100)*('Conversion Cost'!$B$8)*'Optimized Production Plan'!D109)+ ('Optimized Production Plan'!D109*'Conversion Cost'!$C$4)),0)))+ IF(VLOOKUP(A108,CSTVAT!$A$2:$D$40,4)="NA",0,IF(VLOOKUP(A108,CSTVAT!$A$2:$D$40,4)="CST",0.02*((VLOOKUP(B108,'Input Angle Price'!$B$4:$E$22,4)*'Optimized Production Plan'!E109*(1.045))+ ('Conversion Cost'!$D$3*'Optimized Production Plan'!E109)+ ((4.1/100)*('Conversion Cost'!$B$8)*'Optimized Production Plan'!E109)+ ('Optimized Production Plan'!E109*'Conversion Cost'!$D$4)),IF(VLOOKUP(A108,CSTVAT!$A$2:$D$40,4)="VAT",0.05*((VLOOKUP(B108,'Input Angle Price'!$B$4:$E$22,4)*'Optimized Production Plan'!E109*(1.045))+ ('Conversion Cost'!$D$3*'Optimized Production Plan'!E109)+ ((4.1/100)*('Conversion Cost'!$B$8)*'Optimized Production Plan'!E109)+ ('Optimized Production Plan'!E109*'Conversion Cost'!$D$4)),0)))</f>
        <v>582.36811642262046</v>
      </c>
      <c r="I108" s="95">
        <f t="shared" si="5"/>
        <v>476.35548909353702</v>
      </c>
      <c r="N108" s="9">
        <v>109</v>
      </c>
      <c r="O108" s="5" t="s">
        <v>9</v>
      </c>
      <c r="P108" s="94">
        <f>((VLOOKUP(O108,'Input Angle Price'!$B$4:$E$22,2)*'Optimized Production Plan'!M109)+(VLOOKUP(O108,'Input Angle Price'!$B$4:$E$22,3)*'Optimized Production Plan'!N109)+(VLOOKUP(O108,'Input Angle Price'!$B$4:$E$22,4)*'Optimized Production Plan'!O109))*(104.5/100)</f>
        <v>21619.863825540942</v>
      </c>
      <c r="Q108" s="94">
        <f>SUMPRODUCT('Conversion Cost'!$B$3:$D$3,'Optimized Production Plan'!M109:O109)</f>
        <v>3390.611789697502</v>
      </c>
      <c r="R108" s="94">
        <f>(4.1/100)*('Conversion Cost'!$B$8)*SUM('Optimized Production Plan'!M109:O109)</f>
        <v>2878.235796962837</v>
      </c>
      <c r="S108" s="94">
        <f>SUMPRODUCT('Conversion Cost'!$B$4:$D$4,'Optimized Production Plan'!M109:O109)</f>
        <v>231.64845065973861</v>
      </c>
      <c r="T108" s="94">
        <f>(VLOOKUP(N108,'Outbound Logistic Price'!$A$3:$D$41,2)*'Optimized Production Plan'!M109)+(VLOOKUP(N108,'Outbound Logistic Price'!$A$3:$D$41,3)*'Optimized Production Plan'!N109)+(VLOOKUP(N108,'Outbound Logistic Price'!$A$3:$D$41,4)*'Optimized Production Plan'!O109)</f>
        <v>767.09814808634758</v>
      </c>
      <c r="U108" s="94">
        <f>IF(VLOOKUP(N108,CSTVAT!$A$2:$D$40,2)="NA",0,IF(VLOOKUP(N108,CSTVAT!$A$2:$D$40,2)="CST",0.02*((VLOOKUP(O108,'Input Angle Price'!$B$4:$E$22,2)*'Optimized Production Plan'!M109*(1.045))+ ('Conversion Cost'!$B$3*'Optimized Production Plan'!M109)+ ((4.1/100)*('Conversion Cost'!$B$8)*'Optimized Production Plan'!M109)+ ('Optimized Production Plan'!M109*'Conversion Cost'!$B$4)),IF(VLOOKUP(N108,CSTVAT!$A$2:$D$40,2)="VAT",0.05*((VLOOKUP(O108,'Input Angle Price'!$B$4:$E$22,2)*'Optimized Production Plan'!M109*(1.045))+ ('Conversion Cost'!$B$3*'Optimized Production Plan'!M109)+ ((4.1/100)*('Conversion Cost'!$B$8)*'Optimized Production Plan'!M109)+ ('Optimized Production Plan'!M109*'Conversion Cost'!$B$4)),0)))+ IF(VLOOKUP(N108,CSTVAT!$A$2:$D$40,3)="NA",0,IF(VLOOKUP(N108,CSTVAT!$A$2:$D$40,3)="CST",0.02*((VLOOKUP(O108,'Input Angle Price'!$B$4:$E$22,3)*'Optimized Production Plan'!N109*(1.045))+ ('Conversion Cost'!$C$3*'Optimized Production Plan'!N109)+ ((4.1/100)*('Conversion Cost'!$B$8)*'Optimized Production Plan'!N109)+ ('Optimized Production Plan'!N109*'Conversion Cost'!$C$4)),IF(VLOOKUP(N108,CSTVAT!$A$2:$D$40,3)="VAT",0.05*((VLOOKUP(O108,'Input Angle Price'!$B$4:$E$22,3)*'Optimized Production Plan'!N109*(1.045))+ ('Conversion Cost'!$C$3*'Optimized Production Plan'!N109)+ ((4.1/100)*('Conversion Cost'!$B$8)*'Optimized Production Plan'!N109)+ ('Optimized Production Plan'!N109*'Conversion Cost'!$C$4)),0)))+ IF(VLOOKUP(N108,CSTVAT!$A$2:$D$40,4)="NA",0,IF(VLOOKUP(N108,CSTVAT!$A$2:$D$40,4)="CST",0.02*((VLOOKUP(O108,'Input Angle Price'!$B$4:$E$22,4)*'Optimized Production Plan'!O109*(1.045))+ ('Conversion Cost'!$D$3*'Optimized Production Plan'!O109)+ ((4.1/100)*('Conversion Cost'!$B$8)*'Optimized Production Plan'!O109)+ ('Optimized Production Plan'!O109*'Conversion Cost'!$D$4)),IF(VLOOKUP(N108,CSTVAT!$A$2:$D$40,4)="VAT",0.05*((VLOOKUP(O108,'Input Angle Price'!$B$4:$E$22,4)*'Optimized Production Plan'!O109*(1.045))+ ('Conversion Cost'!$D$3*'Optimized Production Plan'!O109)+ ((4.1/100)*('Conversion Cost'!$B$8)*'Optimized Production Plan'!O109)+ ('Optimized Production Plan'!O109*'Conversion Cost'!$D$4)),0)))</f>
        <v>562.40719725722033</v>
      </c>
      <c r="V108" s="95">
        <f t="shared" si="6"/>
        <v>465.49946035853702</v>
      </c>
      <c r="X108" s="101">
        <f>IF('Optimized Production Plan'!M109&gt;0,1,0)+IF('Optimized Production Plan'!N109&gt;0,1,0)+IF('Optimized Production Plan'!O109&gt;0,1,0)</f>
        <v>1</v>
      </c>
      <c r="AH108" s="11"/>
      <c r="AI108" s="5" t="s">
        <v>7</v>
      </c>
      <c r="AJ108" s="6">
        <v>80.709597465167988</v>
      </c>
      <c r="AK108" s="6">
        <v>0</v>
      </c>
      <c r="AL108" s="113">
        <v>0</v>
      </c>
      <c r="AM108" s="11">
        <v>80.709597465167988</v>
      </c>
      <c r="AN108" s="68">
        <f t="shared" si="7"/>
        <v>80.709597465167988</v>
      </c>
    </row>
    <row r="109" spans="1:40">
      <c r="A109" s="9">
        <v>109</v>
      </c>
      <c r="B109" s="5" t="s">
        <v>12</v>
      </c>
      <c r="C109" s="94">
        <f>((VLOOKUP(B109,'Input Angle Price'!$B$4:$E$22,2)*'Optimized Production Plan'!C110)+(VLOOKUP(B109,'Input Angle Price'!$B$4:$E$22,3)*'Optimized Production Plan'!D110)+(VLOOKUP(B109,'Input Angle Price'!$B$4:$E$22,4)*'Optimized Production Plan'!E110))*(104.5/100)</f>
        <v>23376.194041680639</v>
      </c>
      <c r="D109" s="94">
        <f>SUMPRODUCT('Conversion Cost'!$B$3:$D$3,'Optimized Production Plan'!C110:E110)</f>
        <v>3959.5838990570528</v>
      </c>
      <c r="E109" s="94">
        <f>(4.1/100)*('Conversion Cost'!$B$8)*SUM('Optimized Production Plan'!C110:E110)</f>
        <v>3039.058983068559</v>
      </c>
      <c r="F109" s="94">
        <f>SUMPRODUCT('Conversion Cost'!$B$4:$D$4,'Optimized Production Plan'!C110:E110)</f>
        <v>306.41910956655676</v>
      </c>
      <c r="G109" s="94">
        <f>(VLOOKUP(A109,'Outbound Logistic Price'!$A$3:$D$41,2)*'Optimized Production Plan'!C110)+(VLOOKUP(A109,'Outbound Logistic Price'!$A$3:$D$41,3)*'Optimized Production Plan'!D110)+(VLOOKUP(A109,'Outbound Logistic Price'!$A$3:$D$41,4)*'Optimized Production Plan'!E110)</f>
        <v>857.61134703351581</v>
      </c>
      <c r="H109" s="94">
        <f>IF(VLOOKUP(A109,CSTVAT!$A$2:$D$40,2)="NA",0,IF(VLOOKUP(A109,CSTVAT!$A$2:$D$40,2)="CST",0.02*((VLOOKUP(B109,'Input Angle Price'!$B$4:$E$22,2)*'Optimized Production Plan'!C110*(1.045))+ ('Conversion Cost'!$B$3*'Optimized Production Plan'!C110)+ ((4.1/100)*('Conversion Cost'!$B$8)*'Optimized Production Plan'!C110)+ ('Optimized Production Plan'!C110*'Conversion Cost'!$B$4)),IF(VLOOKUP(A109,CSTVAT!$A$2:$D$40,2)="VAT",0.05*((VLOOKUP(B109,'Input Angle Price'!$B$4:$E$22,2)*'Optimized Production Plan'!C110*(1.045))+ ('Conversion Cost'!$B$3*'Optimized Production Plan'!C110)+ ((4.1/100)*('Conversion Cost'!$B$8)*'Optimized Production Plan'!C110)+ ('Optimized Production Plan'!C110*'Conversion Cost'!$B$4)),0)))+ IF(VLOOKUP(A109,CSTVAT!$A$2:$D$40,3)="NA",0,IF(VLOOKUP(A109,CSTVAT!$A$2:$D$40,3)="CST",0.02*((VLOOKUP(B109,'Input Angle Price'!$B$4:$E$22,3)*'Optimized Production Plan'!D110*(1.045))+ ('Conversion Cost'!$C$3*'Optimized Production Plan'!D110)+ ((4.1/100)*('Conversion Cost'!$B$8)*'Optimized Production Plan'!D110)+ ('Optimized Production Plan'!D110*'Conversion Cost'!$C$4)),IF(VLOOKUP(A109,CSTVAT!$A$2:$D$40,3)="VAT",0.05*((VLOOKUP(B109,'Input Angle Price'!$B$4:$E$22,3)*'Optimized Production Plan'!D110*(1.045))+ ('Conversion Cost'!$C$3*'Optimized Production Plan'!D110)+ ((4.1/100)*('Conversion Cost'!$B$8)*'Optimized Production Plan'!D110)+ ('Optimized Production Plan'!D110*'Conversion Cost'!$C$4)),0)))+ IF(VLOOKUP(A109,CSTVAT!$A$2:$D$40,4)="NA",0,IF(VLOOKUP(A109,CSTVAT!$A$2:$D$40,4)="CST",0.02*((VLOOKUP(B109,'Input Angle Price'!$B$4:$E$22,4)*'Optimized Production Plan'!E110*(1.045))+ ('Conversion Cost'!$D$3*'Optimized Production Plan'!E110)+ ((4.1/100)*('Conversion Cost'!$B$8)*'Optimized Production Plan'!E110)+ ('Optimized Production Plan'!E110*'Conversion Cost'!$D$4)),IF(VLOOKUP(A109,CSTVAT!$A$2:$D$40,4)="VAT",0.05*((VLOOKUP(B109,'Input Angle Price'!$B$4:$E$22,4)*'Optimized Production Plan'!E110*(1.045))+ ('Conversion Cost'!$D$3*'Optimized Production Plan'!E110)+ ((4.1/100)*('Conversion Cost'!$B$8)*'Optimized Production Plan'!E110)+ ('Optimized Production Plan'!E110*'Conversion Cost'!$D$4)),0)))</f>
        <v>613.62512066745626</v>
      </c>
      <c r="I109" s="95">
        <f t="shared" si="5"/>
        <v>503.31518271561185</v>
      </c>
      <c r="N109" s="9">
        <v>109</v>
      </c>
      <c r="O109" s="5" t="s">
        <v>12</v>
      </c>
      <c r="P109" s="94">
        <f>((VLOOKUP(O109,'Input Angle Price'!$B$4:$E$22,2)*'Optimized Production Plan'!M110)+(VLOOKUP(O109,'Input Angle Price'!$B$4:$E$22,3)*'Optimized Production Plan'!N110)+(VLOOKUP(O109,'Input Angle Price'!$B$4:$E$22,4)*'Optimized Production Plan'!O110))*(104.5/100)</f>
        <v>22951.496097042644</v>
      </c>
      <c r="Q109" s="94">
        <f>SUMPRODUCT('Conversion Cost'!$B$3:$D$3,'Optimized Production Plan'!M110:O110)</f>
        <v>3580.0642978770525</v>
      </c>
      <c r="R109" s="94">
        <f>(4.1/100)*('Conversion Cost'!$B$8)*SUM('Optimized Production Plan'!M110:O110)</f>
        <v>3039.058983068559</v>
      </c>
      <c r="S109" s="94">
        <f>SUMPRODUCT('Conversion Cost'!$B$4:$D$4,'Optimized Production Plan'!M110:O110)</f>
        <v>244.59194956655676</v>
      </c>
      <c r="T109" s="94">
        <f>(VLOOKUP(N109,'Outbound Logistic Price'!$A$3:$D$41,2)*'Optimized Production Plan'!M110)+(VLOOKUP(N109,'Outbound Logistic Price'!$A$3:$D$41,3)*'Optimized Production Plan'!N110)+(VLOOKUP(N109,'Outbound Logistic Price'!$A$3:$D$41,4)*'Optimized Production Plan'!O110)</f>
        <v>809.96022643351591</v>
      </c>
      <c r="U109" s="94">
        <f>IF(VLOOKUP(N109,CSTVAT!$A$2:$D$40,2)="NA",0,IF(VLOOKUP(N109,CSTVAT!$A$2:$D$40,2)="CST",0.02*((VLOOKUP(O109,'Input Angle Price'!$B$4:$E$22,2)*'Optimized Production Plan'!M110*(1.045))+ ('Conversion Cost'!$B$3*'Optimized Production Plan'!M110)+ ((4.1/100)*('Conversion Cost'!$B$8)*'Optimized Production Plan'!M110)+ ('Optimized Production Plan'!M110*'Conversion Cost'!$B$4)),IF(VLOOKUP(N109,CSTVAT!$A$2:$D$40,2)="VAT",0.05*((VLOOKUP(O109,'Input Angle Price'!$B$4:$E$22,2)*'Optimized Production Plan'!M110*(1.045))+ ('Conversion Cost'!$B$3*'Optimized Production Plan'!M110)+ ((4.1/100)*('Conversion Cost'!$B$8)*'Optimized Production Plan'!M110)+ ('Optimized Production Plan'!M110*'Conversion Cost'!$B$4)),0)))+ IF(VLOOKUP(N109,CSTVAT!$A$2:$D$40,3)="NA",0,IF(VLOOKUP(N109,CSTVAT!$A$2:$D$40,3)="CST",0.02*((VLOOKUP(O109,'Input Angle Price'!$B$4:$E$22,3)*'Optimized Production Plan'!N110*(1.045))+ ('Conversion Cost'!$C$3*'Optimized Production Plan'!N110)+ ((4.1/100)*('Conversion Cost'!$B$8)*'Optimized Production Plan'!N110)+ ('Optimized Production Plan'!N110*'Conversion Cost'!$C$4)),IF(VLOOKUP(N109,CSTVAT!$A$2:$D$40,3)="VAT",0.05*((VLOOKUP(O109,'Input Angle Price'!$B$4:$E$22,3)*'Optimized Production Plan'!N110*(1.045))+ ('Conversion Cost'!$C$3*'Optimized Production Plan'!N110)+ ((4.1/100)*('Conversion Cost'!$B$8)*'Optimized Production Plan'!N110)+ ('Optimized Production Plan'!N110*'Conversion Cost'!$C$4)),0)))+ IF(VLOOKUP(N109,CSTVAT!$A$2:$D$40,4)="NA",0,IF(VLOOKUP(N109,CSTVAT!$A$2:$D$40,4)="CST",0.02*((VLOOKUP(O109,'Input Angle Price'!$B$4:$E$22,4)*'Optimized Production Plan'!O110*(1.045))+ ('Conversion Cost'!$D$3*'Optimized Production Plan'!O110)+ ((4.1/100)*('Conversion Cost'!$B$8)*'Optimized Production Plan'!O110)+ ('Optimized Production Plan'!O110*'Conversion Cost'!$D$4)),IF(VLOOKUP(N109,CSTVAT!$A$2:$D$40,4)="VAT",0.05*((VLOOKUP(O109,'Input Angle Price'!$B$4:$E$22,4)*'Optimized Production Plan'!O110*(1.045))+ ('Conversion Cost'!$D$3*'Optimized Production Plan'!O110)+ ((4.1/100)*('Conversion Cost'!$B$8)*'Optimized Production Plan'!O110)+ ('Optimized Production Plan'!O110*'Conversion Cost'!$D$4)),0)))</f>
        <v>596.30422655109635</v>
      </c>
      <c r="V109" s="95">
        <f t="shared" si="6"/>
        <v>494.170968596612</v>
      </c>
      <c r="X109" s="101">
        <f>IF('Optimized Production Plan'!M110&gt;0,1,0)+IF('Optimized Production Plan'!N110&gt;0,1,0)+IF('Optimized Production Plan'!O110&gt;0,1,0)</f>
        <v>1</v>
      </c>
      <c r="AH109" s="11"/>
      <c r="AI109" s="5" t="s">
        <v>9</v>
      </c>
      <c r="AJ109" s="6">
        <v>189.87577922929395</v>
      </c>
      <c r="AK109" s="6">
        <v>0</v>
      </c>
      <c r="AL109" s="113">
        <v>0</v>
      </c>
      <c r="AM109" s="11">
        <v>189.87577922929395</v>
      </c>
      <c r="AN109" s="68">
        <f t="shared" si="7"/>
        <v>189.87577922929395</v>
      </c>
    </row>
    <row r="110" spans="1:40">
      <c r="A110" s="9">
        <v>109</v>
      </c>
      <c r="B110" s="5" t="s">
        <v>13</v>
      </c>
      <c r="C110" s="94">
        <f>((VLOOKUP(B110,'Input Angle Price'!$B$4:$E$22,2)*'Optimized Production Plan'!C111)+(VLOOKUP(B110,'Input Angle Price'!$B$4:$E$22,3)*'Optimized Production Plan'!D111)+(VLOOKUP(B110,'Input Angle Price'!$B$4:$E$22,4)*'Optimized Production Plan'!E111))*(104.5/100)</f>
        <v>70750.611610544918</v>
      </c>
      <c r="D110" s="94">
        <f>SUMPRODUCT('Conversion Cost'!$B$3:$D$3,'Optimized Production Plan'!C111:E111)</f>
        <v>11926.697627406815</v>
      </c>
      <c r="E110" s="94">
        <f>(4.1/100)*('Conversion Cost'!$B$8)*SUM('Optimized Production Plan'!C111:E111)</f>
        <v>9076.3632861127444</v>
      </c>
      <c r="F110" s="94">
        <f>SUMPRODUCT('Conversion Cost'!$B$4:$D$4,'Optimized Production Plan'!C111:E111)</f>
        <v>933.22028117501907</v>
      </c>
      <c r="G110" s="94">
        <f>(VLOOKUP(A110,'Outbound Logistic Price'!$A$3:$D$41,2)*'Optimized Production Plan'!C111)+(VLOOKUP(A110,'Outbound Logistic Price'!$A$3:$D$41,3)*'Optimized Production Plan'!D111)+(VLOOKUP(A110,'Outbound Logistic Price'!$A$3:$D$41,4)*'Optimized Production Plan'!E111)</f>
        <v>2677.3907170713742</v>
      </c>
      <c r="H110" s="94">
        <f>IF(VLOOKUP(A110,CSTVAT!$A$2:$D$40,2)="NA",0,IF(VLOOKUP(A110,CSTVAT!$A$2:$D$40,2)="CST",0.02*((VLOOKUP(B110,'Input Angle Price'!$B$4:$E$22,2)*'Optimized Production Plan'!C111*(1.045))+ ('Conversion Cost'!$B$3*'Optimized Production Plan'!C111)+ ((4.1/100)*('Conversion Cost'!$B$8)*'Optimized Production Plan'!C111)+ ('Optimized Production Plan'!C111*'Conversion Cost'!$B$4)),IF(VLOOKUP(A110,CSTVAT!$A$2:$D$40,2)="VAT",0.05*((VLOOKUP(B110,'Input Angle Price'!$B$4:$E$22,2)*'Optimized Production Plan'!C111*(1.045))+ ('Conversion Cost'!$B$3*'Optimized Production Plan'!C111)+ ((4.1/100)*('Conversion Cost'!$B$8)*'Optimized Production Plan'!C111)+ ('Optimized Production Plan'!C111*'Conversion Cost'!$B$4)),0)))+ IF(VLOOKUP(A110,CSTVAT!$A$2:$D$40,3)="NA",0,IF(VLOOKUP(A110,CSTVAT!$A$2:$D$40,3)="CST",0.02*((VLOOKUP(B110,'Input Angle Price'!$B$4:$E$22,3)*'Optimized Production Plan'!D111*(1.045))+ ('Conversion Cost'!$C$3*'Optimized Production Plan'!D111)+ ((4.1/100)*('Conversion Cost'!$B$8)*'Optimized Production Plan'!D111)+ ('Optimized Production Plan'!D111*'Conversion Cost'!$C$4)),IF(VLOOKUP(A110,CSTVAT!$A$2:$D$40,3)="VAT",0.05*((VLOOKUP(B110,'Input Angle Price'!$B$4:$E$22,3)*'Optimized Production Plan'!D111*(1.045))+ ('Conversion Cost'!$C$3*'Optimized Production Plan'!D111)+ ((4.1/100)*('Conversion Cost'!$B$8)*'Optimized Production Plan'!D111)+ ('Optimized Production Plan'!D111*'Conversion Cost'!$C$4)),0)))+ IF(VLOOKUP(A110,CSTVAT!$A$2:$D$40,4)="NA",0,IF(VLOOKUP(A110,CSTVAT!$A$2:$D$40,4)="CST",0.02*((VLOOKUP(B110,'Input Angle Price'!$B$4:$E$22,4)*'Optimized Production Plan'!E111*(1.045))+ ('Conversion Cost'!$D$3*'Optimized Production Plan'!E111)+ ((4.1/100)*('Conversion Cost'!$B$8)*'Optimized Production Plan'!E111)+ ('Optimized Production Plan'!E111*'Conversion Cost'!$D$4)),IF(VLOOKUP(A110,CSTVAT!$A$2:$D$40,4)="VAT",0.05*((VLOOKUP(B110,'Input Angle Price'!$B$4:$E$22,4)*'Optimized Production Plan'!E111*(1.045))+ ('Conversion Cost'!$D$3*'Optimized Production Plan'!E111)+ ((4.1/100)*('Conversion Cost'!$B$8)*'Optimized Production Plan'!E111)+ ('Optimized Production Plan'!E111*'Conversion Cost'!$D$4)),0)))</f>
        <v>1853.7378561047899</v>
      </c>
      <c r="I110" s="95">
        <f t="shared" si="5"/>
        <v>1523.3385274997709</v>
      </c>
      <c r="N110" s="9">
        <v>109</v>
      </c>
      <c r="O110" s="5" t="s">
        <v>13</v>
      </c>
      <c r="P110" s="94">
        <f>((VLOOKUP(O110,'Input Angle Price'!$B$4:$E$22,2)*'Optimized Production Plan'!M111)+(VLOOKUP(O110,'Input Angle Price'!$B$4:$E$22,3)*'Optimized Production Plan'!N111)+(VLOOKUP(O110,'Input Angle Price'!$B$4:$E$22,4)*'Optimized Production Plan'!O111))*(104.5/100)</f>
        <v>69196.992287024899</v>
      </c>
      <c r="Q110" s="94">
        <f>SUMPRODUCT('Conversion Cost'!$B$3:$D$3,'Optimized Production Plan'!M111:O111)</f>
        <v>10692.113689206813</v>
      </c>
      <c r="R110" s="94">
        <f>(4.1/100)*('Conversion Cost'!$B$8)*SUM('Optimized Production Plan'!M111:O111)</f>
        <v>9076.3632861127444</v>
      </c>
      <c r="S110" s="94">
        <f>SUMPRODUCT('Conversion Cost'!$B$4:$D$4,'Optimized Production Plan'!M111:O111)</f>
        <v>730.49105117501892</v>
      </c>
      <c r="T110" s="94">
        <f>(VLOOKUP(N110,'Outbound Logistic Price'!$A$3:$D$41,2)*'Optimized Production Plan'!M111)+(VLOOKUP(N110,'Outbound Logistic Price'!$A$3:$D$41,3)*'Optimized Production Plan'!N111)+(VLOOKUP(N110,'Outbound Logistic Price'!$A$3:$D$41,4)*'Optimized Production Plan'!O111)</f>
        <v>2419.0031530713745</v>
      </c>
      <c r="U110" s="94">
        <f>IF(VLOOKUP(N110,CSTVAT!$A$2:$D$40,2)="NA",0,IF(VLOOKUP(N110,CSTVAT!$A$2:$D$40,2)="CST",0.02*((VLOOKUP(O110,'Input Angle Price'!$B$4:$E$22,2)*'Optimized Production Plan'!M111*(1.045))+ ('Conversion Cost'!$B$3*'Optimized Production Plan'!M111)+ ((4.1/100)*('Conversion Cost'!$B$8)*'Optimized Production Plan'!M111)+ ('Optimized Production Plan'!M111*'Conversion Cost'!$B$4)),IF(VLOOKUP(N110,CSTVAT!$A$2:$D$40,2)="VAT",0.05*((VLOOKUP(O110,'Input Angle Price'!$B$4:$E$22,2)*'Optimized Production Plan'!M111*(1.045))+ ('Conversion Cost'!$B$3*'Optimized Production Plan'!M111)+ ((4.1/100)*('Conversion Cost'!$B$8)*'Optimized Production Plan'!M111)+ ('Optimized Production Plan'!M111*'Conversion Cost'!$B$4)),0)))+ IF(VLOOKUP(N110,CSTVAT!$A$2:$D$40,3)="NA",0,IF(VLOOKUP(N110,CSTVAT!$A$2:$D$40,3)="CST",0.02*((VLOOKUP(O110,'Input Angle Price'!$B$4:$E$22,3)*'Optimized Production Plan'!N111*(1.045))+ ('Conversion Cost'!$C$3*'Optimized Production Plan'!N111)+ ((4.1/100)*('Conversion Cost'!$B$8)*'Optimized Production Plan'!N111)+ ('Optimized Production Plan'!N111*'Conversion Cost'!$C$4)),IF(VLOOKUP(N110,CSTVAT!$A$2:$D$40,3)="VAT",0.05*((VLOOKUP(O110,'Input Angle Price'!$B$4:$E$22,3)*'Optimized Production Plan'!N111*(1.045))+ ('Conversion Cost'!$C$3*'Optimized Production Plan'!N111)+ ((4.1/100)*('Conversion Cost'!$B$8)*'Optimized Production Plan'!N111)+ ('Optimized Production Plan'!N111*'Conversion Cost'!$C$4)),0)))+ IF(VLOOKUP(N110,CSTVAT!$A$2:$D$40,4)="NA",0,IF(VLOOKUP(N110,CSTVAT!$A$2:$D$40,4)="CST",0.02*((VLOOKUP(O110,'Input Angle Price'!$B$4:$E$22,4)*'Optimized Production Plan'!O111*(1.045))+ ('Conversion Cost'!$D$3*'Optimized Production Plan'!O111)+ ((4.1/100)*('Conversion Cost'!$B$8)*'Optimized Production Plan'!O111)+ ('Optimized Production Plan'!O111*'Conversion Cost'!$D$4)),IF(VLOOKUP(N110,CSTVAT!$A$2:$D$40,4)="VAT",0.05*((VLOOKUP(O110,'Input Angle Price'!$B$4:$E$22,4)*'Optimized Production Plan'!O111*(1.045))+ ('Conversion Cost'!$D$3*'Optimized Production Plan'!O111)+ ((4.1/100)*('Conversion Cost'!$B$8)*'Optimized Production Plan'!O111)+ ('Optimized Production Plan'!O111*'Conversion Cost'!$D$4)),0)))</f>
        <v>1793.9192062703896</v>
      </c>
      <c r="V110" s="95">
        <f t="shared" si="6"/>
        <v>1489.8873937397707</v>
      </c>
      <c r="X110" s="101">
        <f>IF('Optimized Production Plan'!M111&gt;0,1,0)+IF('Optimized Production Plan'!N111&gt;0,1,0)+IF('Optimized Production Plan'!O111&gt;0,1,0)</f>
        <v>1</v>
      </c>
      <c r="AH110" s="11"/>
      <c r="AI110" s="5" t="s">
        <v>12</v>
      </c>
      <c r="AJ110" s="6">
        <v>200.48520456275145</v>
      </c>
      <c r="AK110" s="6">
        <v>0</v>
      </c>
      <c r="AL110" s="113">
        <v>0</v>
      </c>
      <c r="AM110" s="11">
        <v>200.48520456275145</v>
      </c>
      <c r="AN110" s="68">
        <f t="shared" si="7"/>
        <v>200.48520456275145</v>
      </c>
    </row>
    <row r="111" spans="1:40">
      <c r="A111" s="9">
        <v>109</v>
      </c>
      <c r="B111" s="5" t="s">
        <v>15</v>
      </c>
      <c r="C111" s="94">
        <f>((VLOOKUP(B111,'Input Angle Price'!$B$4:$E$22,2)*'Optimized Production Plan'!C112)+(VLOOKUP(B111,'Input Angle Price'!$B$4:$E$22,3)*'Optimized Production Plan'!D112)+(VLOOKUP(B111,'Input Angle Price'!$B$4:$E$22,4)*'Optimized Production Plan'!E112))*(104.5/100)</f>
        <v>89715.717900178061</v>
      </c>
      <c r="D111" s="94">
        <f>SUMPRODUCT('Conversion Cost'!$B$3:$D$3,'Optimized Production Plan'!C112:E112)</f>
        <v>15906.082949355261</v>
      </c>
      <c r="E111" s="94">
        <f>(4.1/100)*('Conversion Cost'!$B$8)*SUM('Optimized Production Plan'!C112:E112)</f>
        <v>11511.470822052113</v>
      </c>
      <c r="F111" s="94">
        <f>SUMPRODUCT('Conversion Cost'!$B$4:$D$4,'Optimized Production Plan'!C112:E112)</f>
        <v>1304.9595625297711</v>
      </c>
      <c r="G111" s="94">
        <f>(VLOOKUP(A111,'Outbound Logistic Price'!$A$3:$D$41,2)*'Optimized Production Plan'!C112)+(VLOOKUP(A111,'Outbound Logistic Price'!$A$3:$D$41,3)*'Optimized Production Plan'!D112)+(VLOOKUP(A111,'Outbound Logistic Price'!$A$3:$D$41,4)*'Optimized Production Plan'!E112)</f>
        <v>3130.6633831977651</v>
      </c>
      <c r="H111" s="94">
        <f>IF(VLOOKUP(A111,CSTVAT!$A$2:$D$40,2)="NA",0,IF(VLOOKUP(A111,CSTVAT!$A$2:$D$40,2)="CST",0.02*((VLOOKUP(B111,'Input Angle Price'!$B$4:$E$22,2)*'Optimized Production Plan'!C112*(1.045))+ ('Conversion Cost'!$B$3*'Optimized Production Plan'!C112)+ ((4.1/100)*('Conversion Cost'!$B$8)*'Optimized Production Plan'!C112)+ ('Optimized Production Plan'!C112*'Conversion Cost'!$B$4)),IF(VLOOKUP(A111,CSTVAT!$A$2:$D$40,2)="VAT",0.05*((VLOOKUP(B111,'Input Angle Price'!$B$4:$E$22,2)*'Optimized Production Plan'!C112*(1.045))+ ('Conversion Cost'!$B$3*'Optimized Production Plan'!C112)+ ((4.1/100)*('Conversion Cost'!$B$8)*'Optimized Production Plan'!C112)+ ('Optimized Production Plan'!C112*'Conversion Cost'!$B$4)),0)))+ IF(VLOOKUP(A111,CSTVAT!$A$2:$D$40,3)="NA",0,IF(VLOOKUP(A111,CSTVAT!$A$2:$D$40,3)="CST",0.02*((VLOOKUP(B111,'Input Angle Price'!$B$4:$E$22,3)*'Optimized Production Plan'!D112*(1.045))+ ('Conversion Cost'!$C$3*'Optimized Production Plan'!D112)+ ((4.1/100)*('Conversion Cost'!$B$8)*'Optimized Production Plan'!D112)+ ('Optimized Production Plan'!D112*'Conversion Cost'!$C$4)),IF(VLOOKUP(A111,CSTVAT!$A$2:$D$40,3)="VAT",0.05*((VLOOKUP(B111,'Input Angle Price'!$B$4:$E$22,3)*'Optimized Production Plan'!D112*(1.045))+ ('Conversion Cost'!$C$3*'Optimized Production Plan'!D112)+ ((4.1/100)*('Conversion Cost'!$B$8)*'Optimized Production Plan'!D112)+ ('Optimized Production Plan'!D112*'Conversion Cost'!$C$4)),0)))+ IF(VLOOKUP(A111,CSTVAT!$A$2:$D$40,4)="NA",0,IF(VLOOKUP(A111,CSTVAT!$A$2:$D$40,4)="CST",0.02*((VLOOKUP(B111,'Input Angle Price'!$B$4:$E$22,4)*'Optimized Production Plan'!E112*(1.045))+ ('Conversion Cost'!$D$3*'Optimized Production Plan'!E112)+ ((4.1/100)*('Conversion Cost'!$B$8)*'Optimized Production Plan'!E112)+ ('Optimized Production Plan'!E112*'Conversion Cost'!$D$4)),IF(VLOOKUP(A111,CSTVAT!$A$2:$D$40,4)="VAT",0.05*((VLOOKUP(B111,'Input Angle Price'!$B$4:$E$22,4)*'Optimized Production Plan'!E112*(1.045))+ ('Conversion Cost'!$D$3*'Optimized Production Plan'!E112)+ ((4.1/100)*('Conversion Cost'!$B$8)*'Optimized Production Plan'!E112)+ ('Optimized Production Plan'!E112*'Conversion Cost'!$D$4)),0)))</f>
        <v>2368.7646246823042</v>
      </c>
      <c r="I111" s="95">
        <f t="shared" si="5"/>
        <v>1931.6781366067048</v>
      </c>
      <c r="N111" s="9">
        <v>109</v>
      </c>
      <c r="O111" s="5" t="s">
        <v>15</v>
      </c>
      <c r="P111" s="94">
        <f>((VLOOKUP(O111,'Input Angle Price'!$B$4:$E$22,2)*'Optimized Production Plan'!M112)+(VLOOKUP(O111,'Input Angle Price'!$B$4:$E$22,3)*'Optimized Production Plan'!N112)+(VLOOKUP(O111,'Input Angle Price'!$B$4:$E$22,4)*'Optimized Production Plan'!O112))*(104.5/100)</f>
        <v>87642.892926147804</v>
      </c>
      <c r="Q111" s="94">
        <f>SUMPRODUCT('Conversion Cost'!$B$3:$D$3,'Optimized Production Plan'!M112:O112)</f>
        <v>13560.712686290257</v>
      </c>
      <c r="R111" s="94">
        <f>(4.1/100)*('Conversion Cost'!$B$8)*SUM('Optimized Production Plan'!M112:O112)</f>
        <v>11511.470822052113</v>
      </c>
      <c r="S111" s="94">
        <f>SUMPRODUCT('Conversion Cost'!$B$4:$D$4,'Optimized Production Plan'!M112:O112)</f>
        <v>926.47530252977072</v>
      </c>
      <c r="T111" s="94">
        <f>(VLOOKUP(N111,'Outbound Logistic Price'!$A$3:$D$41,2)*'Optimized Production Plan'!M112)+(VLOOKUP(N111,'Outbound Logistic Price'!$A$3:$D$41,3)*'Optimized Production Plan'!N112)+(VLOOKUP(N111,'Outbound Logistic Price'!$A$3:$D$41,4)*'Optimized Production Plan'!O112)</f>
        <v>3068.0001821477654</v>
      </c>
      <c r="U111" s="94">
        <f>IF(VLOOKUP(N111,CSTVAT!$A$2:$D$40,2)="NA",0,IF(VLOOKUP(N111,CSTVAT!$A$2:$D$40,2)="CST",0.02*((VLOOKUP(O111,'Input Angle Price'!$B$4:$E$22,2)*'Optimized Production Plan'!M112*(1.045))+ ('Conversion Cost'!$B$3*'Optimized Production Plan'!M112)+ ((4.1/100)*('Conversion Cost'!$B$8)*'Optimized Production Plan'!M112)+ ('Optimized Production Plan'!M112*'Conversion Cost'!$B$4)),IF(VLOOKUP(N111,CSTVAT!$A$2:$D$40,2)="VAT",0.05*((VLOOKUP(O111,'Input Angle Price'!$B$4:$E$22,2)*'Optimized Production Plan'!M112*(1.045))+ ('Conversion Cost'!$B$3*'Optimized Production Plan'!M112)+ ((4.1/100)*('Conversion Cost'!$B$8)*'Optimized Production Plan'!M112)+ ('Optimized Production Plan'!M112*'Conversion Cost'!$B$4)),0)))+ IF(VLOOKUP(N111,CSTVAT!$A$2:$D$40,3)="NA",0,IF(VLOOKUP(N111,CSTVAT!$A$2:$D$40,3)="CST",0.02*((VLOOKUP(O111,'Input Angle Price'!$B$4:$E$22,3)*'Optimized Production Plan'!N112*(1.045))+ ('Conversion Cost'!$C$3*'Optimized Production Plan'!N112)+ ((4.1/100)*('Conversion Cost'!$B$8)*'Optimized Production Plan'!N112)+ ('Optimized Production Plan'!N112*'Conversion Cost'!$C$4)),IF(VLOOKUP(N111,CSTVAT!$A$2:$D$40,3)="VAT",0.05*((VLOOKUP(O111,'Input Angle Price'!$B$4:$E$22,3)*'Optimized Production Plan'!N112*(1.045))+ ('Conversion Cost'!$C$3*'Optimized Production Plan'!N112)+ ((4.1/100)*('Conversion Cost'!$B$8)*'Optimized Production Plan'!N112)+ ('Optimized Production Plan'!N112*'Conversion Cost'!$C$4)),0)))+ IF(VLOOKUP(N111,CSTVAT!$A$2:$D$40,4)="NA",0,IF(VLOOKUP(N111,CSTVAT!$A$2:$D$40,4)="CST",0.02*((VLOOKUP(O111,'Input Angle Price'!$B$4:$E$22,4)*'Optimized Production Plan'!O112*(1.045))+ ('Conversion Cost'!$D$3*'Optimized Production Plan'!O112)+ ((4.1/100)*('Conversion Cost'!$B$8)*'Optimized Production Plan'!O112)+ ('Optimized Production Plan'!O112*'Conversion Cost'!$D$4)),IF(VLOOKUP(N111,CSTVAT!$A$2:$D$40,4)="VAT",0.05*((VLOOKUP(O111,'Input Angle Price'!$B$4:$E$22,4)*'Optimized Production Plan'!O112*(1.045))+ ('Conversion Cost'!$D$3*'Optimized Production Plan'!O112)+ ((4.1/100)*('Conversion Cost'!$B$8)*'Optimized Production Plan'!O112)+ ('Optimized Production Plan'!O112*'Conversion Cost'!$D$4)),0)))</f>
        <v>2272.831034740399</v>
      </c>
      <c r="V111" s="95">
        <f t="shared" si="6"/>
        <v>1887.0479338165796</v>
      </c>
      <c r="X111" s="101">
        <f>IF('Optimized Production Plan'!M112&gt;0,1,0)+IF('Optimized Production Plan'!N112&gt;0,1,0)+IF('Optimized Production Plan'!O112&gt;0,1,0)</f>
        <v>1</v>
      </c>
      <c r="AH111" s="11"/>
      <c r="AI111" s="5" t="s">
        <v>13</v>
      </c>
      <c r="AJ111" s="6">
        <v>598.76315670083522</v>
      </c>
      <c r="AK111" s="6">
        <v>0</v>
      </c>
      <c r="AL111" s="113">
        <v>0</v>
      </c>
      <c r="AM111" s="11">
        <v>598.76315670083522</v>
      </c>
      <c r="AN111" s="68">
        <f t="shared" si="7"/>
        <v>598.76315670083522</v>
      </c>
    </row>
    <row r="112" spans="1:40">
      <c r="A112" s="9">
        <v>109</v>
      </c>
      <c r="B112" s="5" t="s">
        <v>17</v>
      </c>
      <c r="C112" s="94">
        <f>((VLOOKUP(B112,'Input Angle Price'!$B$4:$E$22,2)*'Optimized Production Plan'!C113)+(VLOOKUP(B112,'Input Angle Price'!$B$4:$E$22,3)*'Optimized Production Plan'!D113)+(VLOOKUP(B112,'Input Angle Price'!$B$4:$E$22,4)*'Optimized Production Plan'!E113))*(104.5/100)</f>
        <v>100631.52658508296</v>
      </c>
      <c r="D112" s="94">
        <f>SUMPRODUCT('Conversion Cost'!$B$3:$D$3,'Optimized Production Plan'!C113:E113)</f>
        <v>16155.902880276624</v>
      </c>
      <c r="E112" s="94">
        <f>(4.1/100)*('Conversion Cost'!$B$8)*SUM('Optimized Production Plan'!C113:E113)</f>
        <v>12648.247343712663</v>
      </c>
      <c r="F112" s="94">
        <f>SUMPRODUCT('Conversion Cost'!$B$4:$D$4,'Optimized Production Plan'!C113:E113)</f>
        <v>1225.9365999590627</v>
      </c>
      <c r="G112" s="94">
        <f>(VLOOKUP(A112,'Outbound Logistic Price'!$A$3:$D$41,2)*'Optimized Production Plan'!C113)+(VLOOKUP(A112,'Outbound Logistic Price'!$A$3:$D$41,3)*'Optimized Production Plan'!D113)+(VLOOKUP(A112,'Outbound Logistic Price'!$A$3:$D$41,4)*'Optimized Production Plan'!E113)</f>
        <v>3744.4568770324695</v>
      </c>
      <c r="H112" s="94">
        <f>IF(VLOOKUP(A112,CSTVAT!$A$2:$D$40,2)="NA",0,IF(VLOOKUP(A112,CSTVAT!$A$2:$D$40,2)="CST",0.02*((VLOOKUP(B112,'Input Angle Price'!$B$4:$E$22,2)*'Optimized Production Plan'!C113*(1.045))+ ('Conversion Cost'!$B$3*'Optimized Production Plan'!C113)+ ((4.1/100)*('Conversion Cost'!$B$8)*'Optimized Production Plan'!C113)+ ('Optimized Production Plan'!C113*'Conversion Cost'!$B$4)),IF(VLOOKUP(A112,CSTVAT!$A$2:$D$40,2)="VAT",0.05*((VLOOKUP(B112,'Input Angle Price'!$B$4:$E$22,2)*'Optimized Production Plan'!C113*(1.045))+ ('Conversion Cost'!$B$3*'Optimized Production Plan'!C113)+ ((4.1/100)*('Conversion Cost'!$B$8)*'Optimized Production Plan'!C113)+ ('Optimized Production Plan'!C113*'Conversion Cost'!$B$4)),0)))+ IF(VLOOKUP(A112,CSTVAT!$A$2:$D$40,3)="NA",0,IF(VLOOKUP(A112,CSTVAT!$A$2:$D$40,3)="CST",0.02*((VLOOKUP(B112,'Input Angle Price'!$B$4:$E$22,3)*'Optimized Production Plan'!D113*(1.045))+ ('Conversion Cost'!$C$3*'Optimized Production Plan'!D113)+ ((4.1/100)*('Conversion Cost'!$B$8)*'Optimized Production Plan'!D113)+ ('Optimized Production Plan'!D113*'Conversion Cost'!$C$4)),IF(VLOOKUP(A112,CSTVAT!$A$2:$D$40,3)="VAT",0.05*((VLOOKUP(B112,'Input Angle Price'!$B$4:$E$22,3)*'Optimized Production Plan'!D113*(1.045))+ ('Conversion Cost'!$C$3*'Optimized Production Plan'!D113)+ ((4.1/100)*('Conversion Cost'!$B$8)*'Optimized Production Plan'!D113)+ ('Optimized Production Plan'!D113*'Conversion Cost'!$C$4)),0)))+ IF(VLOOKUP(A112,CSTVAT!$A$2:$D$40,4)="NA",0,IF(VLOOKUP(A112,CSTVAT!$A$2:$D$40,4)="CST",0.02*((VLOOKUP(B112,'Input Angle Price'!$B$4:$E$22,4)*'Optimized Production Plan'!E113*(1.045))+ ('Conversion Cost'!$D$3*'Optimized Production Plan'!E113)+ ((4.1/100)*('Conversion Cost'!$B$8)*'Optimized Production Plan'!E113)+ ('Optimized Production Plan'!E113*'Conversion Cost'!$D$4)),IF(VLOOKUP(A112,CSTVAT!$A$2:$D$40,4)="VAT",0.05*((VLOOKUP(B112,'Input Angle Price'!$B$4:$E$22,4)*'Optimized Production Plan'!E113*(1.045))+ ('Conversion Cost'!$D$3*'Optimized Production Plan'!E113)+ ((4.1/100)*('Conversion Cost'!$B$8)*'Optimized Production Plan'!E113)+ ('Optimized Production Plan'!E113*'Conversion Cost'!$D$4)),0)))</f>
        <v>2613.2322681806263</v>
      </c>
      <c r="I112" s="95">
        <f t="shared" si="5"/>
        <v>2166.7075102051358</v>
      </c>
      <c r="N112" s="9">
        <v>109</v>
      </c>
      <c r="O112" s="5" t="s">
        <v>17</v>
      </c>
      <c r="P112" s="94">
        <f>((VLOOKUP(O112,'Input Angle Price'!$B$4:$E$22,2)*'Optimized Production Plan'!M113)+(VLOOKUP(O112,'Input Angle Price'!$B$4:$E$22,3)*'Optimized Production Plan'!N113)+(VLOOKUP(O112,'Input Angle Price'!$B$4:$E$22,4)*'Optimized Production Plan'!O113))*(104.5/100)</f>
        <v>98495.076751776724</v>
      </c>
      <c r="Q112" s="94">
        <f>SUMPRODUCT('Conversion Cost'!$B$3:$D$3,'Optimized Production Plan'!M113:O113)</f>
        <v>14899.855184851624</v>
      </c>
      <c r="R112" s="94">
        <f>(4.1/100)*('Conversion Cost'!$B$8)*SUM('Optimized Production Plan'!M113:O113)</f>
        <v>12648.247343712663</v>
      </c>
      <c r="S112" s="94">
        <f>SUMPRODUCT('Conversion Cost'!$B$4:$D$4,'Optimized Production Plan'!M113:O113)</f>
        <v>1017.9662499590626</v>
      </c>
      <c r="T112" s="94">
        <f>(VLOOKUP(N112,'Outbound Logistic Price'!$A$3:$D$41,2)*'Optimized Production Plan'!M113)+(VLOOKUP(N112,'Outbound Logistic Price'!$A$3:$D$41,3)*'Optimized Production Plan'!N113)+(VLOOKUP(N112,'Outbound Logistic Price'!$A$3:$D$41,4)*'Optimized Production Plan'!O113)</f>
        <v>3370.9702047824699</v>
      </c>
      <c r="U112" s="94">
        <f>IF(VLOOKUP(N112,CSTVAT!$A$2:$D$40,2)="NA",0,IF(VLOOKUP(N112,CSTVAT!$A$2:$D$40,2)="CST",0.02*((VLOOKUP(O112,'Input Angle Price'!$B$4:$E$22,2)*'Optimized Production Plan'!M113*(1.045))+ ('Conversion Cost'!$B$3*'Optimized Production Plan'!M113)+ ((4.1/100)*('Conversion Cost'!$B$8)*'Optimized Production Plan'!M113)+ ('Optimized Production Plan'!M113*'Conversion Cost'!$B$4)),IF(VLOOKUP(N112,CSTVAT!$A$2:$D$40,2)="VAT",0.05*((VLOOKUP(O112,'Input Angle Price'!$B$4:$E$22,2)*'Optimized Production Plan'!M113*(1.045))+ ('Conversion Cost'!$B$3*'Optimized Production Plan'!M113)+ ((4.1/100)*('Conversion Cost'!$B$8)*'Optimized Production Plan'!M113)+ ('Optimized Production Plan'!M113*'Conversion Cost'!$B$4)),0)))+ IF(VLOOKUP(N112,CSTVAT!$A$2:$D$40,3)="NA",0,IF(VLOOKUP(N112,CSTVAT!$A$2:$D$40,3)="CST",0.02*((VLOOKUP(O112,'Input Angle Price'!$B$4:$E$22,3)*'Optimized Production Plan'!N113*(1.045))+ ('Conversion Cost'!$C$3*'Optimized Production Plan'!N113)+ ((4.1/100)*('Conversion Cost'!$B$8)*'Optimized Production Plan'!N113)+ ('Optimized Production Plan'!N113*'Conversion Cost'!$C$4)),IF(VLOOKUP(N112,CSTVAT!$A$2:$D$40,3)="VAT",0.05*((VLOOKUP(O112,'Input Angle Price'!$B$4:$E$22,3)*'Optimized Production Plan'!N113*(1.045))+ ('Conversion Cost'!$C$3*'Optimized Production Plan'!N113)+ ((4.1/100)*('Conversion Cost'!$B$8)*'Optimized Production Plan'!N113)+ ('Optimized Production Plan'!N113*'Conversion Cost'!$C$4)),0)))+ IF(VLOOKUP(N112,CSTVAT!$A$2:$D$40,4)="NA",0,IF(VLOOKUP(N112,CSTVAT!$A$2:$D$40,4)="CST",0.02*((VLOOKUP(O112,'Input Angle Price'!$B$4:$E$22,4)*'Optimized Production Plan'!O113*(1.045))+ ('Conversion Cost'!$D$3*'Optimized Production Plan'!O113)+ ((4.1/100)*('Conversion Cost'!$B$8)*'Optimized Production Plan'!O113)+ ('Optimized Production Plan'!O113*'Conversion Cost'!$D$4)),IF(VLOOKUP(N112,CSTVAT!$A$2:$D$40,4)="VAT",0.05*((VLOOKUP(O112,'Input Angle Price'!$B$4:$E$22,4)*'Optimized Production Plan'!O113*(1.045))+ ('Conversion Cost'!$D$3*'Optimized Production Plan'!O113)+ ((4.1/100)*('Conversion Cost'!$B$8)*'Optimized Production Plan'!O113)+ ('Optimized Production Plan'!O113*'Conversion Cost'!$D$4)),0)))</f>
        <v>2541.2229106060013</v>
      </c>
      <c r="V112" s="95">
        <f t="shared" si="6"/>
        <v>2120.7073941770109</v>
      </c>
      <c r="X112" s="101">
        <f>IF('Optimized Production Plan'!M113&gt;0,1,0)+IF('Optimized Production Plan'!N113&gt;0,1,0)+IF('Optimized Production Plan'!O113&gt;0,1,0)</f>
        <v>1</v>
      </c>
      <c r="AH112" s="11"/>
      <c r="AI112" s="5" t="s">
        <v>15</v>
      </c>
      <c r="AJ112" s="6">
        <v>759.40598568013991</v>
      </c>
      <c r="AK112" s="6">
        <v>0</v>
      </c>
      <c r="AL112" s="113">
        <v>0</v>
      </c>
      <c r="AM112" s="11">
        <v>759.40598568013991</v>
      </c>
      <c r="AN112" s="68">
        <f t="shared" si="7"/>
        <v>759.40598568013991</v>
      </c>
    </row>
    <row r="113" spans="1:40">
      <c r="A113" s="9">
        <v>109</v>
      </c>
      <c r="B113" s="5" t="s">
        <v>16</v>
      </c>
      <c r="C113" s="94">
        <f>((VLOOKUP(B113,'Input Angle Price'!$B$4:$E$22,2)*'Optimized Production Plan'!C114)+(VLOOKUP(B113,'Input Angle Price'!$B$4:$E$22,3)*'Optimized Production Plan'!D114)+(VLOOKUP(B113,'Input Angle Price'!$B$4:$E$22,4)*'Optimized Production Plan'!E114))*(104.5/100)</f>
        <v>970.94569939225437</v>
      </c>
      <c r="D113" s="94">
        <f>SUMPRODUCT('Conversion Cost'!$B$3:$D$3,'Optimized Production Plan'!C114:E114)</f>
        <v>153.23896502141056</v>
      </c>
      <c r="E113" s="94">
        <f>(4.1/100)*('Conversion Cost'!$B$8)*SUM('Optimized Production Plan'!C114:E114)</f>
        <v>131.16379076841309</v>
      </c>
      <c r="F113" s="94">
        <f>SUMPRODUCT('Conversion Cost'!$B$4:$D$4,'Optimized Production Plan'!C114:E114)</f>
        <v>10.55642798488665</v>
      </c>
      <c r="G113" s="94">
        <f>(VLOOKUP(A113,'Outbound Logistic Price'!$A$3:$D$41,2)*'Optimized Production Plan'!C114)+(VLOOKUP(A113,'Outbound Logistic Price'!$A$3:$D$41,3)*'Optimized Production Plan'!D114)+(VLOOKUP(A113,'Outbound Logistic Price'!$A$3:$D$41,4)*'Optimized Production Plan'!E114)</f>
        <v>48.17315168765743</v>
      </c>
      <c r="H113" s="94">
        <f>IF(VLOOKUP(A113,CSTVAT!$A$2:$D$40,2)="NA",0,IF(VLOOKUP(A113,CSTVAT!$A$2:$D$40,2)="CST",0.02*((VLOOKUP(B113,'Input Angle Price'!$B$4:$E$22,2)*'Optimized Production Plan'!C114*(1.045))+ ('Conversion Cost'!$B$3*'Optimized Production Plan'!C114)+ ((4.1/100)*('Conversion Cost'!$B$8)*'Optimized Production Plan'!C114)+ ('Optimized Production Plan'!C114*'Conversion Cost'!$B$4)),IF(VLOOKUP(A113,CSTVAT!$A$2:$D$40,2)="VAT",0.05*((VLOOKUP(B113,'Input Angle Price'!$B$4:$E$22,2)*'Optimized Production Plan'!C114*(1.045))+ ('Conversion Cost'!$B$3*'Optimized Production Plan'!C114)+ ((4.1/100)*('Conversion Cost'!$B$8)*'Optimized Production Plan'!C114)+ ('Optimized Production Plan'!C114*'Conversion Cost'!$B$4)),0)))+ IF(VLOOKUP(A113,CSTVAT!$A$2:$D$40,3)="NA",0,IF(VLOOKUP(A113,CSTVAT!$A$2:$D$40,3)="CST",0.02*((VLOOKUP(B113,'Input Angle Price'!$B$4:$E$22,3)*'Optimized Production Plan'!D114*(1.045))+ ('Conversion Cost'!$C$3*'Optimized Production Plan'!D114)+ ((4.1/100)*('Conversion Cost'!$B$8)*'Optimized Production Plan'!D114)+ ('Optimized Production Plan'!D114*'Conversion Cost'!$C$4)),IF(VLOOKUP(A113,CSTVAT!$A$2:$D$40,3)="VAT",0.05*((VLOOKUP(B113,'Input Angle Price'!$B$4:$E$22,3)*'Optimized Production Plan'!D114*(1.045))+ ('Conversion Cost'!$C$3*'Optimized Production Plan'!D114)+ ((4.1/100)*('Conversion Cost'!$B$8)*'Optimized Production Plan'!D114)+ ('Optimized Production Plan'!D114*'Conversion Cost'!$C$4)),0)))+ IF(VLOOKUP(A113,CSTVAT!$A$2:$D$40,4)="NA",0,IF(VLOOKUP(A113,CSTVAT!$A$2:$D$40,4)="CST",0.02*((VLOOKUP(B113,'Input Angle Price'!$B$4:$E$22,4)*'Optimized Production Plan'!E114*(1.045))+ ('Conversion Cost'!$D$3*'Optimized Production Plan'!E114)+ ((4.1/100)*('Conversion Cost'!$B$8)*'Optimized Production Plan'!E114)+ ('Optimized Production Plan'!E114*'Conversion Cost'!$D$4)),IF(VLOOKUP(A113,CSTVAT!$A$2:$D$40,4)="VAT",0.05*((VLOOKUP(B113,'Input Angle Price'!$B$4:$E$22,4)*'Optimized Production Plan'!E114*(1.045))+ ('Conversion Cost'!$D$3*'Optimized Production Plan'!E114)+ ((4.1/100)*('Conversion Cost'!$B$8)*'Optimized Production Plan'!E114)+ ('Optimized Production Plan'!E114*'Conversion Cost'!$D$4)),0)))</f>
        <v>25.318097663339294</v>
      </c>
      <c r="I113" s="95">
        <f t="shared" si="5"/>
        <v>20.905529412751889</v>
      </c>
      <c r="N113" s="9">
        <v>109</v>
      </c>
      <c r="O113" s="5" t="s">
        <v>16</v>
      </c>
      <c r="P113" s="94">
        <f>((VLOOKUP(O113,'Input Angle Price'!$B$4:$E$22,2)*'Optimized Production Plan'!M114)+(VLOOKUP(O113,'Input Angle Price'!$B$4:$E$22,3)*'Optimized Production Plan'!N114)+(VLOOKUP(O113,'Input Angle Price'!$B$4:$E$22,4)*'Optimized Production Plan'!O114))*(104.5/100)</f>
        <v>950.42419839225443</v>
      </c>
      <c r="Q113" s="94">
        <f>SUMPRODUCT('Conversion Cost'!$B$3:$D$3,'Optimized Production Plan'!M114:O114)</f>
        <v>154.51322502141059</v>
      </c>
      <c r="R113" s="94">
        <f>(4.1/100)*('Conversion Cost'!$B$8)*SUM('Optimized Production Plan'!M114:O114)</f>
        <v>131.16379076841309</v>
      </c>
      <c r="S113" s="94">
        <f>SUMPRODUCT('Conversion Cost'!$B$4:$D$4,'Optimized Production Plan'!M114:O114)</f>
        <v>10.55642798488665</v>
      </c>
      <c r="T113" s="94">
        <f>(VLOOKUP(N113,'Outbound Logistic Price'!$A$3:$D$41,2)*'Optimized Production Plan'!M114)+(VLOOKUP(N113,'Outbound Logistic Price'!$A$3:$D$41,3)*'Optimized Production Plan'!N114)+(VLOOKUP(N113,'Outbound Logistic Price'!$A$3:$D$41,4)*'Optimized Production Plan'!O114)</f>
        <v>34.957351687657436</v>
      </c>
      <c r="U113" s="94">
        <f>IF(VLOOKUP(N113,CSTVAT!$A$2:$D$40,2)="NA",0,IF(VLOOKUP(N113,CSTVAT!$A$2:$D$40,2)="CST",0.02*((VLOOKUP(O113,'Input Angle Price'!$B$4:$E$22,2)*'Optimized Production Plan'!M114*(1.045))+ ('Conversion Cost'!$B$3*'Optimized Production Plan'!M114)+ ((4.1/100)*('Conversion Cost'!$B$8)*'Optimized Production Plan'!M114)+ ('Optimized Production Plan'!M114*'Conversion Cost'!$B$4)),IF(VLOOKUP(N113,CSTVAT!$A$2:$D$40,2)="VAT",0.05*((VLOOKUP(O113,'Input Angle Price'!$B$4:$E$22,2)*'Optimized Production Plan'!M114*(1.045))+ ('Conversion Cost'!$B$3*'Optimized Production Plan'!M114)+ ((4.1/100)*('Conversion Cost'!$B$8)*'Optimized Production Plan'!M114)+ ('Optimized Production Plan'!M114*'Conversion Cost'!$B$4)),0)))+ IF(VLOOKUP(N113,CSTVAT!$A$2:$D$40,3)="NA",0,IF(VLOOKUP(N113,CSTVAT!$A$2:$D$40,3)="CST",0.02*((VLOOKUP(O113,'Input Angle Price'!$B$4:$E$22,3)*'Optimized Production Plan'!N114*(1.045))+ ('Conversion Cost'!$C$3*'Optimized Production Plan'!N114)+ ((4.1/100)*('Conversion Cost'!$B$8)*'Optimized Production Plan'!N114)+ ('Optimized Production Plan'!N114*'Conversion Cost'!$C$4)),IF(VLOOKUP(N113,CSTVAT!$A$2:$D$40,3)="VAT",0.05*((VLOOKUP(O113,'Input Angle Price'!$B$4:$E$22,3)*'Optimized Production Plan'!N114*(1.045))+ ('Conversion Cost'!$C$3*'Optimized Production Plan'!N114)+ ((4.1/100)*('Conversion Cost'!$B$8)*'Optimized Production Plan'!N114)+ ('Optimized Production Plan'!N114*'Conversion Cost'!$C$4)),0)))+ IF(VLOOKUP(N113,CSTVAT!$A$2:$D$40,4)="NA",0,IF(VLOOKUP(N113,CSTVAT!$A$2:$D$40,4)="CST",0.02*((VLOOKUP(O113,'Input Angle Price'!$B$4:$E$22,4)*'Optimized Production Plan'!O114*(1.045))+ ('Conversion Cost'!$D$3*'Optimized Production Plan'!O114)+ ((4.1/100)*('Conversion Cost'!$B$8)*'Optimized Production Plan'!O114)+ ('Optimized Production Plan'!O114*'Conversion Cost'!$D$4)),IF(VLOOKUP(N113,CSTVAT!$A$2:$D$40,4)="VAT",0.05*((VLOOKUP(O113,'Input Angle Price'!$B$4:$E$22,4)*'Optimized Production Plan'!O114*(1.045))+ ('Conversion Cost'!$D$3*'Optimized Production Plan'!O114)+ ((4.1/100)*('Conversion Cost'!$B$8)*'Optimized Production Plan'!O114)+ ('Optimized Production Plan'!O114*'Conversion Cost'!$D$4)),0)))</f>
        <v>24.933152843339293</v>
      </c>
      <c r="V113" s="95">
        <f t="shared" si="6"/>
        <v>20.463678912751892</v>
      </c>
      <c r="X113" s="101">
        <f>IF('Optimized Production Plan'!M114&gt;0,1,0)+IF('Optimized Production Plan'!N114&gt;0,1,0)+IF('Optimized Production Plan'!O114&gt;0,1,0)</f>
        <v>1</v>
      </c>
      <c r="AH113" s="11"/>
      <c r="AI113" s="5" t="s">
        <v>17</v>
      </c>
      <c r="AJ113" s="6">
        <v>834.39856554021526</v>
      </c>
      <c r="AK113" s="6">
        <v>0</v>
      </c>
      <c r="AL113" s="113">
        <v>0</v>
      </c>
      <c r="AM113" s="11">
        <v>834.39856554021526</v>
      </c>
      <c r="AN113" s="68">
        <f t="shared" si="7"/>
        <v>834.39856554021526</v>
      </c>
    </row>
    <row r="114" spans="1:40">
      <c r="A114" s="9">
        <v>109</v>
      </c>
      <c r="B114" s="5" t="s">
        <v>2</v>
      </c>
      <c r="C114" s="94">
        <f>((VLOOKUP(B114,'Input Angle Price'!$B$4:$E$22,2)*'Optimized Production Plan'!C115)+(VLOOKUP(B114,'Input Angle Price'!$B$4:$E$22,3)*'Optimized Production Plan'!D115)+(VLOOKUP(B114,'Input Angle Price'!$B$4:$E$22,4)*'Optimized Production Plan'!E115))*(104.5/100)</f>
        <v>12934.425842655332</v>
      </c>
      <c r="D114" s="94">
        <f>SUMPRODUCT('Conversion Cost'!$B$3:$D$3,'Optimized Production Plan'!C115:E115)</f>
        <v>2464.1394692279823</v>
      </c>
      <c r="E114" s="94">
        <f>(4.1/100)*('Conversion Cost'!$B$8)*SUM('Optimized Production Plan'!C115:E115)</f>
        <v>1834.7758842937983</v>
      </c>
      <c r="F114" s="94">
        <f>SUMPRODUCT('Conversion Cost'!$B$4:$D$4,'Optimized Production Plan'!C115:E115)</f>
        <v>196.88573438702684</v>
      </c>
      <c r="G114" s="94">
        <f>(VLOOKUP(A114,'Outbound Logistic Price'!$A$3:$D$41,2)*'Optimized Production Plan'!C115)+(VLOOKUP(A114,'Outbound Logistic Price'!$A$3:$D$41,3)*'Optimized Production Plan'!D115)+(VLOOKUP(A114,'Outbound Logistic Price'!$A$3:$D$41,4)*'Optimized Production Plan'!E115)</f>
        <v>520.4708794701545</v>
      </c>
      <c r="H114" s="94">
        <f>IF(VLOOKUP(A114,CSTVAT!$A$2:$D$40,2)="NA",0,IF(VLOOKUP(A114,CSTVAT!$A$2:$D$40,2)="CST",0.02*((VLOOKUP(B114,'Input Angle Price'!$B$4:$E$22,2)*'Optimized Production Plan'!C115*(1.045))+ ('Conversion Cost'!$B$3*'Optimized Production Plan'!C115)+ ((4.1/100)*('Conversion Cost'!$B$8)*'Optimized Production Plan'!C115)+ ('Optimized Production Plan'!C115*'Conversion Cost'!$B$4)),IF(VLOOKUP(A114,CSTVAT!$A$2:$D$40,2)="VAT",0.05*((VLOOKUP(B114,'Input Angle Price'!$B$4:$E$22,2)*'Optimized Production Plan'!C115*(1.045))+ ('Conversion Cost'!$B$3*'Optimized Production Plan'!C115)+ ((4.1/100)*('Conversion Cost'!$B$8)*'Optimized Production Plan'!C115)+ ('Optimized Production Plan'!C115*'Conversion Cost'!$B$4)),0)))+ IF(VLOOKUP(A114,CSTVAT!$A$2:$D$40,3)="NA",0,IF(VLOOKUP(A114,CSTVAT!$A$2:$D$40,3)="CST",0.02*((VLOOKUP(B114,'Input Angle Price'!$B$4:$E$22,3)*'Optimized Production Plan'!D115*(1.045))+ ('Conversion Cost'!$C$3*'Optimized Production Plan'!D115)+ ((4.1/100)*('Conversion Cost'!$B$8)*'Optimized Production Plan'!D115)+ ('Optimized Production Plan'!D115*'Conversion Cost'!$C$4)),IF(VLOOKUP(A114,CSTVAT!$A$2:$D$40,3)="VAT",0.05*((VLOOKUP(B114,'Input Angle Price'!$B$4:$E$22,3)*'Optimized Production Plan'!D115*(1.045))+ ('Conversion Cost'!$C$3*'Optimized Production Plan'!D115)+ ((4.1/100)*('Conversion Cost'!$B$8)*'Optimized Production Plan'!D115)+ ('Optimized Production Plan'!D115*'Conversion Cost'!$C$4)),0)))+ IF(VLOOKUP(A114,CSTVAT!$A$2:$D$40,4)="NA",0,IF(VLOOKUP(A114,CSTVAT!$A$2:$D$40,4)="CST",0.02*((VLOOKUP(B114,'Input Angle Price'!$B$4:$E$22,4)*'Optimized Production Plan'!E115*(1.045))+ ('Conversion Cost'!$D$3*'Optimized Production Plan'!E115)+ ((4.1/100)*('Conversion Cost'!$B$8)*'Optimized Production Plan'!E115)+ ('Optimized Production Plan'!E115*'Conversion Cost'!$D$4)),IF(VLOOKUP(A114,CSTVAT!$A$2:$D$40,4)="VAT",0.05*((VLOOKUP(B114,'Input Angle Price'!$B$4:$E$22,4)*'Optimized Production Plan'!E115*(1.045))+ ('Conversion Cost'!$D$3*'Optimized Production Plan'!E115)+ ((4.1/100)*('Conversion Cost'!$B$8)*'Optimized Production Plan'!E115)+ ('Optimized Production Plan'!E115*'Conversion Cost'!$D$4)),0)))</f>
        <v>348.60453861128281</v>
      </c>
      <c r="I114" s="95">
        <f t="shared" si="5"/>
        <v>278.49242244951671</v>
      </c>
      <c r="N114" s="9">
        <v>109</v>
      </c>
      <c r="O114" s="5" t="s">
        <v>2</v>
      </c>
      <c r="P114" s="94">
        <f>((VLOOKUP(O114,'Input Angle Price'!$B$4:$E$22,2)*'Optimized Production Plan'!M115)+(VLOOKUP(O114,'Input Angle Price'!$B$4:$E$22,3)*'Optimized Production Plan'!N115)+(VLOOKUP(O114,'Input Angle Price'!$B$4:$E$22,4)*'Optimized Production Plan'!O115))*(104.5/100)</f>
        <v>12648.60157249533</v>
      </c>
      <c r="Q114" s="94">
        <f>SUMPRODUCT('Conversion Cost'!$B$3:$D$3,'Optimized Production Plan'!M115:O115)</f>
        <v>2161.3978782779818</v>
      </c>
      <c r="R114" s="94">
        <f>(4.1/100)*('Conversion Cost'!$B$8)*SUM('Optimized Production Plan'!M115:O115)</f>
        <v>1834.7758842937983</v>
      </c>
      <c r="S114" s="94">
        <f>SUMPRODUCT('Conversion Cost'!$B$4:$D$4,'Optimized Production Plan'!M115:O115)</f>
        <v>147.66788438702682</v>
      </c>
      <c r="T114" s="94">
        <f>(VLOOKUP(N114,'Outbound Logistic Price'!$A$3:$D$41,2)*'Optimized Production Plan'!M115)+(VLOOKUP(N114,'Outbound Logistic Price'!$A$3:$D$41,3)*'Optimized Production Plan'!N115)+(VLOOKUP(N114,'Outbound Logistic Price'!$A$3:$D$41,4)*'Optimized Production Plan'!O115)</f>
        <v>488.99856797015445</v>
      </c>
      <c r="U114" s="94">
        <f>IF(VLOOKUP(N114,CSTVAT!$A$2:$D$40,2)="NA",0,IF(VLOOKUP(N114,CSTVAT!$A$2:$D$40,2)="CST",0.02*((VLOOKUP(O114,'Input Angle Price'!$B$4:$E$22,2)*'Optimized Production Plan'!M115*(1.045))+ ('Conversion Cost'!$B$3*'Optimized Production Plan'!M115)+ ((4.1/100)*('Conversion Cost'!$B$8)*'Optimized Production Plan'!M115)+ ('Optimized Production Plan'!M115*'Conversion Cost'!$B$4)),IF(VLOOKUP(N114,CSTVAT!$A$2:$D$40,2)="VAT",0.05*((VLOOKUP(O114,'Input Angle Price'!$B$4:$E$22,2)*'Optimized Production Plan'!M115*(1.045))+ ('Conversion Cost'!$B$3*'Optimized Production Plan'!M115)+ ((4.1/100)*('Conversion Cost'!$B$8)*'Optimized Production Plan'!M115)+ ('Optimized Production Plan'!M115*'Conversion Cost'!$B$4)),0)))+ IF(VLOOKUP(N114,CSTVAT!$A$2:$D$40,3)="NA",0,IF(VLOOKUP(N114,CSTVAT!$A$2:$D$40,3)="CST",0.02*((VLOOKUP(O114,'Input Angle Price'!$B$4:$E$22,3)*'Optimized Production Plan'!N115*(1.045))+ ('Conversion Cost'!$C$3*'Optimized Production Plan'!N115)+ ((4.1/100)*('Conversion Cost'!$B$8)*'Optimized Production Plan'!N115)+ ('Optimized Production Plan'!N115*'Conversion Cost'!$C$4)),IF(VLOOKUP(N114,CSTVAT!$A$2:$D$40,3)="VAT",0.05*((VLOOKUP(O114,'Input Angle Price'!$B$4:$E$22,3)*'Optimized Production Plan'!N115*(1.045))+ ('Conversion Cost'!$C$3*'Optimized Production Plan'!N115)+ ((4.1/100)*('Conversion Cost'!$B$8)*'Optimized Production Plan'!N115)+ ('Optimized Production Plan'!N115*'Conversion Cost'!$C$4)),0)))+ IF(VLOOKUP(N114,CSTVAT!$A$2:$D$40,4)="NA",0,IF(VLOOKUP(N114,CSTVAT!$A$2:$D$40,4)="CST",0.02*((VLOOKUP(O114,'Input Angle Price'!$B$4:$E$22,4)*'Optimized Production Plan'!O115*(1.045))+ ('Conversion Cost'!$D$3*'Optimized Production Plan'!O115)+ ((4.1/100)*('Conversion Cost'!$B$8)*'Optimized Production Plan'!O115)+ ('Optimized Production Plan'!O115*'Conversion Cost'!$D$4)),IF(VLOOKUP(N114,CSTVAT!$A$2:$D$40,4)="VAT",0.05*((VLOOKUP(O114,'Input Angle Price'!$B$4:$E$22,4)*'Optimized Production Plan'!O115*(1.045))+ ('Conversion Cost'!$D$3*'Optimized Production Plan'!O115)+ ((4.1/100)*('Conversion Cost'!$B$8)*'Optimized Production Plan'!O115)+ ('Optimized Production Plan'!O115*'Conversion Cost'!$D$4)),0)))</f>
        <v>335.84886438908279</v>
      </c>
      <c r="V114" s="95">
        <f t="shared" si="6"/>
        <v>272.3383113695167</v>
      </c>
      <c r="X114" s="101">
        <f>IF('Optimized Production Plan'!M115&gt;0,1,0)+IF('Optimized Production Plan'!N115&gt;0,1,0)+IF('Optimized Production Plan'!O115&gt;0,1,0)</f>
        <v>1</v>
      </c>
      <c r="AH114" s="11"/>
      <c r="AI114" s="5" t="s">
        <v>16</v>
      </c>
      <c r="AJ114" s="6">
        <v>8.6528098236775826</v>
      </c>
      <c r="AK114" s="6">
        <v>0</v>
      </c>
      <c r="AL114" s="113">
        <v>0</v>
      </c>
      <c r="AM114" s="11">
        <v>8.6528098236775826</v>
      </c>
      <c r="AN114" s="68">
        <f t="shared" si="7"/>
        <v>8.6528098236775826</v>
      </c>
    </row>
    <row r="115" spans="1:40">
      <c r="A115" s="9">
        <v>109</v>
      </c>
      <c r="B115" s="5" t="s">
        <v>4</v>
      </c>
      <c r="C115" s="94">
        <f>((VLOOKUP(B115,'Input Angle Price'!$B$4:$E$22,2)*'Optimized Production Plan'!C116)+(VLOOKUP(B115,'Input Angle Price'!$B$4:$E$22,3)*'Optimized Production Plan'!D116)+(VLOOKUP(B115,'Input Angle Price'!$B$4:$E$22,4)*'Optimized Production Plan'!E116))*(104.5/100)</f>
        <v>18697.551268448682</v>
      </c>
      <c r="D115" s="94">
        <f>SUMPRODUCT('Conversion Cost'!$B$3:$D$3,'Optimized Production Plan'!C116:E116)</f>
        <v>3612.6385233344486</v>
      </c>
      <c r="E115" s="94">
        <f>(4.1/100)*('Conversion Cost'!$B$8)*SUM('Optimized Production Plan'!C116:E116)</f>
        <v>2692.4804281432212</v>
      </c>
      <c r="F115" s="94">
        <f>SUMPRODUCT('Conversion Cost'!$B$4:$D$4,'Optimized Production Plan'!C116:E116)</f>
        <v>288.53682009749832</v>
      </c>
      <c r="G115" s="94">
        <f>(VLOOKUP(A115,'Outbound Logistic Price'!$A$3:$D$41,2)*'Optimized Production Plan'!C116)+(VLOOKUP(A115,'Outbound Logistic Price'!$A$3:$D$41,3)*'Optimized Production Plan'!D116)+(VLOOKUP(A115,'Outbound Logistic Price'!$A$3:$D$41,4)*'Optimized Production Plan'!E116)</f>
        <v>774.23662408515838</v>
      </c>
      <c r="H115" s="94">
        <f>IF(VLOOKUP(A115,CSTVAT!$A$2:$D$40,2)="NA",0,IF(VLOOKUP(A115,CSTVAT!$A$2:$D$40,2)="CST",0.02*((VLOOKUP(B115,'Input Angle Price'!$B$4:$E$22,2)*'Optimized Production Plan'!C116*(1.045))+ ('Conversion Cost'!$B$3*'Optimized Production Plan'!C116)+ ((4.1/100)*('Conversion Cost'!$B$8)*'Optimized Production Plan'!C116)+ ('Optimized Production Plan'!C116*'Conversion Cost'!$B$4)),IF(VLOOKUP(A115,CSTVAT!$A$2:$D$40,2)="VAT",0.05*((VLOOKUP(B115,'Input Angle Price'!$B$4:$E$22,2)*'Optimized Production Plan'!C116*(1.045))+ ('Conversion Cost'!$B$3*'Optimized Production Plan'!C116)+ ((4.1/100)*('Conversion Cost'!$B$8)*'Optimized Production Plan'!C116)+ ('Optimized Production Plan'!C116*'Conversion Cost'!$B$4)),0)))+ IF(VLOOKUP(A115,CSTVAT!$A$2:$D$40,3)="NA",0,IF(VLOOKUP(A115,CSTVAT!$A$2:$D$40,3)="CST",0.02*((VLOOKUP(B115,'Input Angle Price'!$B$4:$E$22,3)*'Optimized Production Plan'!D116*(1.045))+ ('Conversion Cost'!$C$3*'Optimized Production Plan'!D116)+ ((4.1/100)*('Conversion Cost'!$B$8)*'Optimized Production Plan'!D116)+ ('Optimized Production Plan'!D116*'Conversion Cost'!$C$4)),IF(VLOOKUP(A115,CSTVAT!$A$2:$D$40,3)="VAT",0.05*((VLOOKUP(B115,'Input Angle Price'!$B$4:$E$22,3)*'Optimized Production Plan'!D116*(1.045))+ ('Conversion Cost'!$C$3*'Optimized Production Plan'!D116)+ ((4.1/100)*('Conversion Cost'!$B$8)*'Optimized Production Plan'!D116)+ ('Optimized Production Plan'!D116*'Conversion Cost'!$C$4)),0)))+ IF(VLOOKUP(A115,CSTVAT!$A$2:$D$40,4)="NA",0,IF(VLOOKUP(A115,CSTVAT!$A$2:$D$40,4)="CST",0.02*((VLOOKUP(B115,'Input Angle Price'!$B$4:$E$22,4)*'Optimized Production Plan'!E116*(1.045))+ ('Conversion Cost'!$D$3*'Optimized Production Plan'!E116)+ ((4.1/100)*('Conversion Cost'!$B$8)*'Optimized Production Plan'!E116)+ ('Optimized Production Plan'!E116*'Conversion Cost'!$D$4)),IF(VLOOKUP(A115,CSTVAT!$A$2:$D$40,4)="VAT",0.05*((VLOOKUP(B115,'Input Angle Price'!$B$4:$E$22,4)*'Optimized Production Plan'!E116*(1.045))+ ('Conversion Cost'!$D$3*'Optimized Production Plan'!E116)+ ((4.1/100)*('Conversion Cost'!$B$8)*'Optimized Production Plan'!E116)+ ('Optimized Production Plan'!E116*'Conversion Cost'!$D$4)),0)))</f>
        <v>505.82414080047704</v>
      </c>
      <c r="I115" s="95">
        <f t="shared" si="5"/>
        <v>402.57885506229223</v>
      </c>
      <c r="N115" s="9">
        <v>109</v>
      </c>
      <c r="O115" s="5" t="s">
        <v>4</v>
      </c>
      <c r="P115" s="94">
        <f>((VLOOKUP(O115,'Input Angle Price'!$B$4:$E$22,2)*'Optimized Production Plan'!M116)+(VLOOKUP(O115,'Input Angle Price'!$B$4:$E$22,3)*'Optimized Production Plan'!N116)+(VLOOKUP(O115,'Input Angle Price'!$B$4:$E$22,4)*'Optimized Production Plan'!O116))*(104.5/100)</f>
        <v>18524.333268121471</v>
      </c>
      <c r="Q115" s="94">
        <f>SUMPRODUCT('Conversion Cost'!$B$3:$D$3,'Optimized Production Plan'!M116:O116)</f>
        <v>3848.5269958135214</v>
      </c>
      <c r="R115" s="94">
        <f>(4.1/100)*('Conversion Cost'!$B$8)*SUM('Optimized Production Plan'!M116:O116)</f>
        <v>2692.4804281432212</v>
      </c>
      <c r="S115" s="94">
        <f>SUMPRODUCT('Conversion Cost'!$B$4:$D$4,'Optimized Production Plan'!M116:O116)</f>
        <v>325.04751014624748</v>
      </c>
      <c r="T115" s="94">
        <f>(VLOOKUP(N115,'Outbound Logistic Price'!$A$3:$D$41,2)*'Optimized Production Plan'!M116)+(VLOOKUP(N115,'Outbound Logistic Price'!$A$3:$D$41,3)*'Optimized Production Plan'!N116)+(VLOOKUP(N115,'Outbound Logistic Price'!$A$3:$D$41,4)*'Optimized Production Plan'!O116)</f>
        <v>680.29069063394968</v>
      </c>
      <c r="U115" s="94">
        <f>IF(VLOOKUP(N115,CSTVAT!$A$2:$D$40,2)="NA",0,IF(VLOOKUP(N115,CSTVAT!$A$2:$D$40,2)="CST",0.02*((VLOOKUP(O115,'Input Angle Price'!$B$4:$E$22,2)*'Optimized Production Plan'!M116*(1.045))+ ('Conversion Cost'!$B$3*'Optimized Production Plan'!M116)+ ((4.1/100)*('Conversion Cost'!$B$8)*'Optimized Production Plan'!M116)+ ('Optimized Production Plan'!M116*'Conversion Cost'!$B$4)),IF(VLOOKUP(N115,CSTVAT!$A$2:$D$40,2)="VAT",0.05*((VLOOKUP(O115,'Input Angle Price'!$B$4:$E$22,2)*'Optimized Production Plan'!M116*(1.045))+ ('Conversion Cost'!$B$3*'Optimized Production Plan'!M116)+ ((4.1/100)*('Conversion Cost'!$B$8)*'Optimized Production Plan'!M116)+ ('Optimized Production Plan'!M116*'Conversion Cost'!$B$4)),0)))+ IF(VLOOKUP(N115,CSTVAT!$A$2:$D$40,3)="NA",0,IF(VLOOKUP(N115,CSTVAT!$A$2:$D$40,3)="CST",0.02*((VLOOKUP(O115,'Input Angle Price'!$B$4:$E$22,3)*'Optimized Production Plan'!N116*(1.045))+ ('Conversion Cost'!$C$3*'Optimized Production Plan'!N116)+ ((4.1/100)*('Conversion Cost'!$B$8)*'Optimized Production Plan'!N116)+ ('Optimized Production Plan'!N116*'Conversion Cost'!$C$4)),IF(VLOOKUP(N115,CSTVAT!$A$2:$D$40,3)="VAT",0.05*((VLOOKUP(O115,'Input Angle Price'!$B$4:$E$22,3)*'Optimized Production Plan'!N116*(1.045))+ ('Conversion Cost'!$C$3*'Optimized Production Plan'!N116)+ ((4.1/100)*('Conversion Cost'!$B$8)*'Optimized Production Plan'!N116)+ ('Optimized Production Plan'!N116*'Conversion Cost'!$C$4)),0)))+ IF(VLOOKUP(N115,CSTVAT!$A$2:$D$40,4)="NA",0,IF(VLOOKUP(N115,CSTVAT!$A$2:$D$40,4)="CST",0.02*((VLOOKUP(O115,'Input Angle Price'!$B$4:$E$22,4)*'Optimized Production Plan'!O116*(1.045))+ ('Conversion Cost'!$D$3*'Optimized Production Plan'!O116)+ ((4.1/100)*('Conversion Cost'!$B$8)*'Optimized Production Plan'!O116)+ ('Optimized Production Plan'!O116*'Conversion Cost'!$D$4)),IF(VLOOKUP(N115,CSTVAT!$A$2:$D$40,4)="VAT",0.05*((VLOOKUP(O115,'Input Angle Price'!$B$4:$E$22,4)*'Optimized Production Plan'!O116*(1.045))+ ('Conversion Cost'!$D$3*'Optimized Production Plan'!O116)+ ((4.1/100)*('Conversion Cost'!$B$8)*'Optimized Production Plan'!O116)+ ('Optimized Production Plan'!O116*'Conversion Cost'!$D$4)),0)))</f>
        <v>507.80776404448926</v>
      </c>
      <c r="V115" s="95">
        <f t="shared" si="6"/>
        <v>398.84928089256755</v>
      </c>
      <c r="X115" s="101">
        <f>IF('Optimized Production Plan'!M116&gt;0,1,0)+IF('Optimized Production Plan'!N116&gt;0,1,0)+IF('Optimized Production Plan'!O116&gt;0,1,0)</f>
        <v>1</v>
      </c>
      <c r="AH115" s="11"/>
      <c r="AI115" s="5" t="s">
        <v>2</v>
      </c>
      <c r="AJ115" s="6">
        <v>121.03924949756298</v>
      </c>
      <c r="AK115" s="6">
        <v>0</v>
      </c>
      <c r="AL115" s="113">
        <v>0</v>
      </c>
      <c r="AM115" s="11">
        <v>121.03924949756298</v>
      </c>
      <c r="AN115" s="68">
        <f t="shared" si="7"/>
        <v>121.03924949756298</v>
      </c>
    </row>
    <row r="116" spans="1:40">
      <c r="A116" s="9">
        <v>109</v>
      </c>
      <c r="B116" s="5" t="s">
        <v>6</v>
      </c>
      <c r="C116" s="94">
        <f>((VLOOKUP(B116,'Input Angle Price'!$B$4:$E$22,2)*'Optimized Production Plan'!C117)+(VLOOKUP(B116,'Input Angle Price'!$B$4:$E$22,3)*'Optimized Production Plan'!D117)+(VLOOKUP(B116,'Input Angle Price'!$B$4:$E$22,4)*'Optimized Production Plan'!E117))*(104.5/100)</f>
        <v>10498.103801466928</v>
      </c>
      <c r="D116" s="94">
        <f>SUMPRODUCT('Conversion Cost'!$B$3:$D$3,'Optimized Production Plan'!C117:E117)</f>
        <v>1938.4551116537755</v>
      </c>
      <c r="E116" s="94">
        <f>(4.1/100)*('Conversion Cost'!$B$8)*SUM('Optimized Production Plan'!C117:E117)</f>
        <v>1445.9588081306704</v>
      </c>
      <c r="F116" s="94">
        <f>SUMPRODUCT('Conversion Cost'!$B$4:$D$4,'Optimized Production Plan'!C117:E117)</f>
        <v>154.5193208327606</v>
      </c>
      <c r="G116" s="94">
        <f>(VLOOKUP(A116,'Outbound Logistic Price'!$A$3:$D$41,2)*'Optimized Production Plan'!C117)+(VLOOKUP(A116,'Outbound Logistic Price'!$A$3:$D$41,3)*'Optimized Production Plan'!D117)+(VLOOKUP(A116,'Outbound Logistic Price'!$A$3:$D$41,4)*'Optimized Production Plan'!E117)</f>
        <v>404.97685078225641</v>
      </c>
      <c r="H116" s="94">
        <f>IF(VLOOKUP(A116,CSTVAT!$A$2:$D$40,2)="NA",0,IF(VLOOKUP(A116,CSTVAT!$A$2:$D$40,2)="CST",0.02*((VLOOKUP(B116,'Input Angle Price'!$B$4:$E$22,2)*'Optimized Production Plan'!C117*(1.045))+ ('Conversion Cost'!$B$3*'Optimized Production Plan'!C117)+ ((4.1/100)*('Conversion Cost'!$B$8)*'Optimized Production Plan'!C117)+ ('Optimized Production Plan'!C117*'Conversion Cost'!$B$4)),IF(VLOOKUP(A116,CSTVAT!$A$2:$D$40,2)="VAT",0.05*((VLOOKUP(B116,'Input Angle Price'!$B$4:$E$22,2)*'Optimized Production Plan'!C117*(1.045))+ ('Conversion Cost'!$B$3*'Optimized Production Plan'!C117)+ ((4.1/100)*('Conversion Cost'!$B$8)*'Optimized Production Plan'!C117)+ ('Optimized Production Plan'!C117*'Conversion Cost'!$B$4)),0)))+ IF(VLOOKUP(A116,CSTVAT!$A$2:$D$40,3)="NA",0,IF(VLOOKUP(A116,CSTVAT!$A$2:$D$40,3)="CST",0.02*((VLOOKUP(B116,'Input Angle Price'!$B$4:$E$22,3)*'Optimized Production Plan'!D117*(1.045))+ ('Conversion Cost'!$C$3*'Optimized Production Plan'!D117)+ ((4.1/100)*('Conversion Cost'!$B$8)*'Optimized Production Plan'!D117)+ ('Optimized Production Plan'!D117*'Conversion Cost'!$C$4)),IF(VLOOKUP(A116,CSTVAT!$A$2:$D$40,3)="VAT",0.05*((VLOOKUP(B116,'Input Angle Price'!$B$4:$E$22,3)*'Optimized Production Plan'!D117*(1.045))+ ('Conversion Cost'!$C$3*'Optimized Production Plan'!D117)+ ((4.1/100)*('Conversion Cost'!$B$8)*'Optimized Production Plan'!D117)+ ('Optimized Production Plan'!D117*'Conversion Cost'!$C$4)),0)))+ IF(VLOOKUP(A116,CSTVAT!$A$2:$D$40,4)="NA",0,IF(VLOOKUP(A116,CSTVAT!$A$2:$D$40,4)="CST",0.02*((VLOOKUP(B116,'Input Angle Price'!$B$4:$E$22,4)*'Optimized Production Plan'!E117*(1.045))+ ('Conversion Cost'!$D$3*'Optimized Production Plan'!E117)+ ((4.1/100)*('Conversion Cost'!$B$8)*'Optimized Production Plan'!E117)+ ('Optimized Production Plan'!E117*'Conversion Cost'!$D$4)),IF(VLOOKUP(A116,CSTVAT!$A$2:$D$40,4)="VAT",0.05*((VLOOKUP(B116,'Input Angle Price'!$B$4:$E$22,4)*'Optimized Production Plan'!E117*(1.045))+ ('Conversion Cost'!$D$3*'Optimized Production Plan'!E117)+ ((4.1/100)*('Conversion Cost'!$B$8)*'Optimized Production Plan'!E117)+ ('Optimized Production Plan'!E117*'Conversion Cost'!$D$4)),0)))</f>
        <v>280.74074084168274</v>
      </c>
      <c r="I116" s="95">
        <f t="shared" si="5"/>
        <v>226.03572778278075</v>
      </c>
      <c r="N116" s="9">
        <v>109</v>
      </c>
      <c r="O116" s="5" t="s">
        <v>6</v>
      </c>
      <c r="P116" s="94">
        <f>((VLOOKUP(O116,'Input Angle Price'!$B$4:$E$22,2)*'Optimized Production Plan'!M117)+(VLOOKUP(O116,'Input Angle Price'!$B$4:$E$22,3)*'Optimized Production Plan'!N117)+(VLOOKUP(O116,'Input Angle Price'!$B$4:$E$22,4)*'Optimized Production Plan'!O117))*(104.5/100)</f>
        <v>10210.395932391928</v>
      </c>
      <c r="Q116" s="94">
        <f>SUMPRODUCT('Conversion Cost'!$B$3:$D$3,'Optimized Production Plan'!M117:O117)</f>
        <v>1703.3646053037751</v>
      </c>
      <c r="R116" s="94">
        <f>(4.1/100)*('Conversion Cost'!$B$8)*SUM('Optimized Production Plan'!M117:O117)</f>
        <v>1445.9588081306704</v>
      </c>
      <c r="S116" s="94">
        <f>SUMPRODUCT('Conversion Cost'!$B$4:$D$4,'Optimized Production Plan'!M117:O117)</f>
        <v>116.37480083276058</v>
      </c>
      <c r="T116" s="94">
        <f>(VLOOKUP(N116,'Outbound Logistic Price'!$A$3:$D$41,2)*'Optimized Production Plan'!M117)+(VLOOKUP(N116,'Outbound Logistic Price'!$A$3:$D$41,3)*'Optimized Production Plan'!N117)+(VLOOKUP(N116,'Outbound Logistic Price'!$A$3:$D$41,4)*'Optimized Production Plan'!O117)</f>
        <v>385.37229128225636</v>
      </c>
      <c r="U116" s="94">
        <f>IF(VLOOKUP(N116,CSTVAT!$A$2:$D$40,2)="NA",0,IF(VLOOKUP(N116,CSTVAT!$A$2:$D$40,2)="CST",0.02*((VLOOKUP(O116,'Input Angle Price'!$B$4:$E$22,2)*'Optimized Production Plan'!M117*(1.045))+ ('Conversion Cost'!$B$3*'Optimized Production Plan'!M117)+ ((4.1/100)*('Conversion Cost'!$B$8)*'Optimized Production Plan'!M117)+ ('Optimized Production Plan'!M117*'Conversion Cost'!$B$4)),IF(VLOOKUP(N116,CSTVAT!$A$2:$D$40,2)="VAT",0.05*((VLOOKUP(O116,'Input Angle Price'!$B$4:$E$22,2)*'Optimized Production Plan'!M117*(1.045))+ ('Conversion Cost'!$B$3*'Optimized Production Plan'!M117)+ ((4.1/100)*('Conversion Cost'!$B$8)*'Optimized Production Plan'!M117)+ ('Optimized Production Plan'!M117*'Conversion Cost'!$B$4)),0)))+ IF(VLOOKUP(N116,CSTVAT!$A$2:$D$40,3)="NA",0,IF(VLOOKUP(N116,CSTVAT!$A$2:$D$40,3)="CST",0.02*((VLOOKUP(O116,'Input Angle Price'!$B$4:$E$22,3)*'Optimized Production Plan'!N117*(1.045))+ ('Conversion Cost'!$C$3*'Optimized Production Plan'!N117)+ ((4.1/100)*('Conversion Cost'!$B$8)*'Optimized Production Plan'!N117)+ ('Optimized Production Plan'!N117*'Conversion Cost'!$C$4)),IF(VLOOKUP(N116,CSTVAT!$A$2:$D$40,3)="VAT",0.05*((VLOOKUP(O116,'Input Angle Price'!$B$4:$E$22,3)*'Optimized Production Plan'!N117*(1.045))+ ('Conversion Cost'!$C$3*'Optimized Production Plan'!N117)+ ((4.1/100)*('Conversion Cost'!$B$8)*'Optimized Production Plan'!N117)+ ('Optimized Production Plan'!N117*'Conversion Cost'!$C$4)),0)))+ IF(VLOOKUP(N116,CSTVAT!$A$2:$D$40,4)="NA",0,IF(VLOOKUP(N116,CSTVAT!$A$2:$D$40,4)="CST",0.02*((VLOOKUP(O116,'Input Angle Price'!$B$4:$E$22,4)*'Optimized Production Plan'!O117*(1.045))+ ('Conversion Cost'!$D$3*'Optimized Production Plan'!O117)+ ((4.1/100)*('Conversion Cost'!$B$8)*'Optimized Production Plan'!O117)+ ('Optimized Production Plan'!O117*'Conversion Cost'!$D$4)),IF(VLOOKUP(N116,CSTVAT!$A$2:$D$40,4)="VAT",0.05*((VLOOKUP(O116,'Input Angle Price'!$B$4:$E$22,4)*'Optimized Production Plan'!O117*(1.045))+ ('Conversion Cost'!$D$3*'Optimized Production Plan'!O117)+ ((4.1/100)*('Conversion Cost'!$B$8)*'Optimized Production Plan'!O117)+ ('Optimized Production Plan'!O117*'Conversion Cost'!$D$4)),0)))</f>
        <v>269.52188293318267</v>
      </c>
      <c r="V116" s="95">
        <f t="shared" si="6"/>
        <v>219.84106074528074</v>
      </c>
      <c r="X116" s="101">
        <f>IF('Optimized Production Plan'!M117&gt;0,1,0)+IF('Optimized Production Plan'!N117&gt;0,1,0)+IF('Optimized Production Plan'!O117&gt;0,1,0)</f>
        <v>1</v>
      </c>
      <c r="AH116" s="11"/>
      <c r="AI116" s="5" t="s">
        <v>4</v>
      </c>
      <c r="AJ116" s="6">
        <v>0</v>
      </c>
      <c r="AK116" s="6">
        <v>177.62159024385107</v>
      </c>
      <c r="AL116" s="113">
        <v>0</v>
      </c>
      <c r="AM116" s="11">
        <v>177.62159024385107</v>
      </c>
      <c r="AN116" s="68">
        <f t="shared" si="7"/>
        <v>177.62159024385107</v>
      </c>
    </row>
    <row r="117" spans="1:40">
      <c r="A117" s="9">
        <v>109</v>
      </c>
      <c r="B117" s="5" t="s">
        <v>8</v>
      </c>
      <c r="C117" s="94">
        <f>((VLOOKUP(B117,'Input Angle Price'!$B$4:$E$22,2)*'Optimized Production Plan'!C118)+(VLOOKUP(B117,'Input Angle Price'!$B$4:$E$22,3)*'Optimized Production Plan'!D118)+(VLOOKUP(B117,'Input Angle Price'!$B$4:$E$22,4)*'Optimized Production Plan'!E118))*(104.5/100)</f>
        <v>29513.718043173998</v>
      </c>
      <c r="D117" s="94">
        <f>SUMPRODUCT('Conversion Cost'!$B$3:$D$3,'Optimized Production Plan'!C118:E118)</f>
        <v>5380.5032930503648</v>
      </c>
      <c r="E117" s="94">
        <f>(4.1/100)*('Conversion Cost'!$B$8)*SUM('Optimized Production Plan'!C118:E118)</f>
        <v>4043.1886760634802</v>
      </c>
      <c r="F117" s="94">
        <f>SUMPRODUCT('Conversion Cost'!$B$4:$D$4,'Optimized Production Plan'!C118:E118)</f>
        <v>425.71977998154478</v>
      </c>
      <c r="G117" s="94">
        <f>(VLOOKUP(A117,'Outbound Logistic Price'!$A$3:$D$41,2)*'Optimized Production Plan'!C118)+(VLOOKUP(A117,'Outbound Logistic Price'!$A$3:$D$41,3)*'Optimized Production Plan'!D118)+(VLOOKUP(A117,'Outbound Logistic Price'!$A$3:$D$41,4)*'Optimized Production Plan'!E118)</f>
        <v>1136.2439013897058</v>
      </c>
      <c r="H117" s="94">
        <f>IF(VLOOKUP(A117,CSTVAT!$A$2:$D$40,2)="NA",0,IF(VLOOKUP(A117,CSTVAT!$A$2:$D$40,2)="CST",0.02*((VLOOKUP(B117,'Input Angle Price'!$B$4:$E$22,2)*'Optimized Production Plan'!C118*(1.045))+ ('Conversion Cost'!$B$3*'Optimized Production Plan'!C118)+ ((4.1/100)*('Conversion Cost'!$B$8)*'Optimized Production Plan'!C118)+ ('Optimized Production Plan'!C118*'Conversion Cost'!$B$4)),IF(VLOOKUP(A117,CSTVAT!$A$2:$D$40,2)="VAT",0.05*((VLOOKUP(B117,'Input Angle Price'!$B$4:$E$22,2)*'Optimized Production Plan'!C118*(1.045))+ ('Conversion Cost'!$B$3*'Optimized Production Plan'!C118)+ ((4.1/100)*('Conversion Cost'!$B$8)*'Optimized Production Plan'!C118)+ ('Optimized Production Plan'!C118*'Conversion Cost'!$B$4)),0)))+ IF(VLOOKUP(A117,CSTVAT!$A$2:$D$40,3)="NA",0,IF(VLOOKUP(A117,CSTVAT!$A$2:$D$40,3)="CST",0.02*((VLOOKUP(B117,'Input Angle Price'!$B$4:$E$22,3)*'Optimized Production Plan'!D118*(1.045))+ ('Conversion Cost'!$C$3*'Optimized Production Plan'!D118)+ ((4.1/100)*('Conversion Cost'!$B$8)*'Optimized Production Plan'!D118)+ ('Optimized Production Plan'!D118*'Conversion Cost'!$C$4)),IF(VLOOKUP(A117,CSTVAT!$A$2:$D$40,3)="VAT",0.05*((VLOOKUP(B117,'Input Angle Price'!$B$4:$E$22,3)*'Optimized Production Plan'!D118*(1.045))+ ('Conversion Cost'!$C$3*'Optimized Production Plan'!D118)+ ((4.1/100)*('Conversion Cost'!$B$8)*'Optimized Production Plan'!D118)+ ('Optimized Production Plan'!D118*'Conversion Cost'!$C$4)),0)))+ IF(VLOOKUP(A117,CSTVAT!$A$2:$D$40,4)="NA",0,IF(VLOOKUP(A117,CSTVAT!$A$2:$D$40,4)="CST",0.02*((VLOOKUP(B117,'Input Angle Price'!$B$4:$E$22,4)*'Optimized Production Plan'!E118*(1.045))+ ('Conversion Cost'!$D$3*'Optimized Production Plan'!E118)+ ((4.1/100)*('Conversion Cost'!$B$8)*'Optimized Production Plan'!E118)+ ('Optimized Production Plan'!E118*'Conversion Cost'!$D$4)),IF(VLOOKUP(A117,CSTVAT!$A$2:$D$40,4)="VAT",0.05*((VLOOKUP(B117,'Input Angle Price'!$B$4:$E$22,4)*'Optimized Production Plan'!E118*(1.045))+ ('Conversion Cost'!$D$3*'Optimized Production Plan'!E118)+ ((4.1/100)*('Conversion Cost'!$B$8)*'Optimized Production Plan'!E118)+ ('Optimized Production Plan'!E118*'Conversion Cost'!$D$4)),0)))</f>
        <v>787.26259584538798</v>
      </c>
      <c r="I117" s="95">
        <f t="shared" si="5"/>
        <v>635.46282868077992</v>
      </c>
      <c r="N117" s="9">
        <v>109</v>
      </c>
      <c r="O117" s="5" t="s">
        <v>8</v>
      </c>
      <c r="P117" s="94">
        <f>((VLOOKUP(O117,'Input Angle Price'!$B$4:$E$22,2)*'Optimized Production Plan'!M118)+(VLOOKUP(O117,'Input Angle Price'!$B$4:$E$22,3)*'Optimized Production Plan'!N118)+(VLOOKUP(O117,'Input Angle Price'!$B$4:$E$22,4)*'Optimized Production Plan'!O118))*(104.5/100)</f>
        <v>28829.029481749003</v>
      </c>
      <c r="Q117" s="94">
        <f>SUMPRODUCT('Conversion Cost'!$B$3:$D$3,'Optimized Production Plan'!M118:O118)</f>
        <v>4762.9465270003648</v>
      </c>
      <c r="R117" s="94">
        <f>(4.1/100)*('Conversion Cost'!$B$8)*SUM('Optimized Production Plan'!M118:O118)</f>
        <v>4043.1886760634802</v>
      </c>
      <c r="S117" s="94">
        <f>SUMPRODUCT('Conversion Cost'!$B$4:$D$4,'Optimized Production Plan'!M118:O118)</f>
        <v>325.40710998154481</v>
      </c>
      <c r="T117" s="94">
        <f>(VLOOKUP(N117,'Outbound Logistic Price'!$A$3:$D$41,2)*'Optimized Production Plan'!M118)+(VLOOKUP(N117,'Outbound Logistic Price'!$A$3:$D$41,3)*'Optimized Production Plan'!N118)+(VLOOKUP(N117,'Outbound Logistic Price'!$A$3:$D$41,4)*'Optimized Production Plan'!O118)</f>
        <v>1077.5776428897057</v>
      </c>
      <c r="U117" s="94">
        <f>IF(VLOOKUP(N117,CSTVAT!$A$2:$D$40,2)="NA",0,IF(VLOOKUP(N117,CSTVAT!$A$2:$D$40,2)="CST",0.02*((VLOOKUP(O117,'Input Angle Price'!$B$4:$E$22,2)*'Optimized Production Plan'!M118*(1.045))+ ('Conversion Cost'!$B$3*'Optimized Production Plan'!M118)+ ((4.1/100)*('Conversion Cost'!$B$8)*'Optimized Production Plan'!M118)+ ('Optimized Production Plan'!M118*'Conversion Cost'!$B$4)),IF(VLOOKUP(N117,CSTVAT!$A$2:$D$40,2)="VAT",0.05*((VLOOKUP(O117,'Input Angle Price'!$B$4:$E$22,2)*'Optimized Production Plan'!M118*(1.045))+ ('Conversion Cost'!$B$3*'Optimized Production Plan'!M118)+ ((4.1/100)*('Conversion Cost'!$B$8)*'Optimized Production Plan'!M118)+ ('Optimized Production Plan'!M118*'Conversion Cost'!$B$4)),0)))+ IF(VLOOKUP(N117,CSTVAT!$A$2:$D$40,3)="NA",0,IF(VLOOKUP(N117,CSTVAT!$A$2:$D$40,3)="CST",0.02*((VLOOKUP(O117,'Input Angle Price'!$B$4:$E$22,3)*'Optimized Production Plan'!N118*(1.045))+ ('Conversion Cost'!$C$3*'Optimized Production Plan'!N118)+ ((4.1/100)*('Conversion Cost'!$B$8)*'Optimized Production Plan'!N118)+ ('Optimized Production Plan'!N118*'Conversion Cost'!$C$4)),IF(VLOOKUP(N117,CSTVAT!$A$2:$D$40,3)="VAT",0.05*((VLOOKUP(O117,'Input Angle Price'!$B$4:$E$22,3)*'Optimized Production Plan'!N118*(1.045))+ ('Conversion Cost'!$C$3*'Optimized Production Plan'!N118)+ ((4.1/100)*('Conversion Cost'!$B$8)*'Optimized Production Plan'!N118)+ ('Optimized Production Plan'!N118*'Conversion Cost'!$C$4)),0)))+ IF(VLOOKUP(N117,CSTVAT!$A$2:$D$40,4)="NA",0,IF(VLOOKUP(N117,CSTVAT!$A$2:$D$40,4)="CST",0.02*((VLOOKUP(O117,'Input Angle Price'!$B$4:$E$22,4)*'Optimized Production Plan'!O118*(1.045))+ ('Conversion Cost'!$D$3*'Optimized Production Plan'!O118)+ ((4.1/100)*('Conversion Cost'!$B$8)*'Optimized Production Plan'!O118)+ ('Optimized Production Plan'!O118*'Conversion Cost'!$D$4)),IF(VLOOKUP(N117,CSTVAT!$A$2:$D$40,4)="VAT",0.05*((VLOOKUP(O117,'Input Angle Price'!$B$4:$E$22,4)*'Optimized Production Plan'!O118*(1.045))+ ('Conversion Cost'!$D$3*'Optimized Production Plan'!O118)+ ((4.1/100)*('Conversion Cost'!$B$8)*'Optimized Production Plan'!O118)+ ('Optimized Production Plan'!O118*'Conversion Cost'!$D$4)),0)))</f>
        <v>759.21143589588803</v>
      </c>
      <c r="V117" s="95">
        <f t="shared" si="6"/>
        <v>620.72073046827995</v>
      </c>
      <c r="X117" s="101">
        <f>IF('Optimized Production Plan'!M118&gt;0,1,0)+IF('Optimized Production Plan'!N118&gt;0,1,0)+IF('Optimized Production Plan'!O118&gt;0,1,0)</f>
        <v>1</v>
      </c>
      <c r="AH117" s="11"/>
      <c r="AI117" s="5" t="s">
        <v>6</v>
      </c>
      <c r="AJ117" s="6">
        <v>95.389181010459495</v>
      </c>
      <c r="AK117" s="6">
        <v>0</v>
      </c>
      <c r="AL117" s="113">
        <v>0</v>
      </c>
      <c r="AM117" s="11">
        <v>95.389181010459495</v>
      </c>
      <c r="AN117" s="68">
        <f t="shared" si="7"/>
        <v>95.389181010459495</v>
      </c>
    </row>
    <row r="118" spans="1:40">
      <c r="A118" s="9">
        <v>109</v>
      </c>
      <c r="B118" s="5" t="s">
        <v>10</v>
      </c>
      <c r="C118" s="94">
        <f>((VLOOKUP(B118,'Input Angle Price'!$B$4:$E$22,2)*'Optimized Production Plan'!C119)+(VLOOKUP(B118,'Input Angle Price'!$B$4:$E$22,3)*'Optimized Production Plan'!D119)+(VLOOKUP(B118,'Input Angle Price'!$B$4:$E$22,4)*'Optimized Production Plan'!E119))*(104.5/100)</f>
        <v>14380.153131595764</v>
      </c>
      <c r="D118" s="94">
        <f>SUMPRODUCT('Conversion Cost'!$B$3:$D$3,'Optimized Production Plan'!C119:E119)</f>
        <v>2652.2433326342143</v>
      </c>
      <c r="E118" s="94">
        <f>(4.1/100)*('Conversion Cost'!$B$8)*SUM('Optimized Production Plan'!C119:E119)</f>
        <v>1994.0714891809498</v>
      </c>
      <c r="F118" s="94">
        <f>SUMPRODUCT('Conversion Cost'!$B$4:$D$4,'Optimized Production Plan'!C119:E119)</f>
        <v>209.81608929359587</v>
      </c>
      <c r="G118" s="94">
        <f>(VLOOKUP(A118,'Outbound Logistic Price'!$A$3:$D$41,2)*'Optimized Production Plan'!C119)+(VLOOKUP(A118,'Outbound Logistic Price'!$A$3:$D$41,3)*'Optimized Production Plan'!D119)+(VLOOKUP(A118,'Outbound Logistic Price'!$A$3:$D$41,4)*'Optimized Production Plan'!E119)</f>
        <v>565.3245482837109</v>
      </c>
      <c r="H118" s="94">
        <f>IF(VLOOKUP(A118,CSTVAT!$A$2:$D$40,2)="NA",0,IF(VLOOKUP(A118,CSTVAT!$A$2:$D$40,2)="CST",0.02*((VLOOKUP(B118,'Input Angle Price'!$B$4:$E$22,2)*'Optimized Production Plan'!C119*(1.045))+ ('Conversion Cost'!$B$3*'Optimized Production Plan'!C119)+ ((4.1/100)*('Conversion Cost'!$B$8)*'Optimized Production Plan'!C119)+ ('Optimized Production Plan'!C119*'Conversion Cost'!$B$4)),IF(VLOOKUP(A118,CSTVAT!$A$2:$D$40,2)="VAT",0.05*((VLOOKUP(B118,'Input Angle Price'!$B$4:$E$22,2)*'Optimized Production Plan'!C119*(1.045))+ ('Conversion Cost'!$B$3*'Optimized Production Plan'!C119)+ ((4.1/100)*('Conversion Cost'!$B$8)*'Optimized Production Plan'!C119)+ ('Optimized Production Plan'!C119*'Conversion Cost'!$B$4)),0)))+ IF(VLOOKUP(A118,CSTVAT!$A$2:$D$40,3)="NA",0,IF(VLOOKUP(A118,CSTVAT!$A$2:$D$40,3)="CST",0.02*((VLOOKUP(B118,'Input Angle Price'!$B$4:$E$22,3)*'Optimized Production Plan'!D119*(1.045))+ ('Conversion Cost'!$C$3*'Optimized Production Plan'!D119)+ ((4.1/100)*('Conversion Cost'!$B$8)*'Optimized Production Plan'!D119)+ ('Optimized Production Plan'!D119*'Conversion Cost'!$C$4)),IF(VLOOKUP(A118,CSTVAT!$A$2:$D$40,3)="VAT",0.05*((VLOOKUP(B118,'Input Angle Price'!$B$4:$E$22,3)*'Optimized Production Plan'!D119*(1.045))+ ('Conversion Cost'!$C$3*'Optimized Production Plan'!D119)+ ((4.1/100)*('Conversion Cost'!$B$8)*'Optimized Production Plan'!D119)+ ('Optimized Production Plan'!D119*'Conversion Cost'!$C$4)),0)))+ IF(VLOOKUP(A118,CSTVAT!$A$2:$D$40,4)="NA",0,IF(VLOOKUP(A118,CSTVAT!$A$2:$D$40,4)="CST",0.02*((VLOOKUP(B118,'Input Angle Price'!$B$4:$E$22,4)*'Optimized Production Plan'!E119*(1.045))+ ('Conversion Cost'!$D$3*'Optimized Production Plan'!E119)+ ((4.1/100)*('Conversion Cost'!$B$8)*'Optimized Production Plan'!E119)+ ('Optimized Production Plan'!E119*'Conversion Cost'!$D$4)),IF(VLOOKUP(A118,CSTVAT!$A$2:$D$40,4)="VAT",0.05*((VLOOKUP(B118,'Input Angle Price'!$B$4:$E$22,4)*'Optimized Production Plan'!E119*(1.045))+ ('Conversion Cost'!$D$3*'Optimized Production Plan'!E119)+ ((4.1/100)*('Conversion Cost'!$B$8)*'Optimized Production Plan'!E119)+ ('Optimized Production Plan'!E119*'Conversion Cost'!$D$4)),0)))</f>
        <v>384.72568085409051</v>
      </c>
      <c r="I118" s="95">
        <f t="shared" si="5"/>
        <v>309.62052197215763</v>
      </c>
      <c r="N118" s="9">
        <v>109</v>
      </c>
      <c r="O118" s="5" t="s">
        <v>10</v>
      </c>
      <c r="P118" s="94">
        <f>((VLOOKUP(O118,'Input Angle Price'!$B$4:$E$22,2)*'Optimized Production Plan'!M119)+(VLOOKUP(O118,'Input Angle Price'!$B$4:$E$22,3)*'Optimized Production Plan'!N119)+(VLOOKUP(O118,'Input Angle Price'!$B$4:$E$22,4)*'Optimized Production Plan'!O119))*(104.5/100)</f>
        <v>14086.300525625764</v>
      </c>
      <c r="Q118" s="94">
        <f>SUMPRODUCT('Conversion Cost'!$B$3:$D$3,'Optimized Production Plan'!M119:O119)</f>
        <v>2349.0508692342141</v>
      </c>
      <c r="R118" s="94">
        <f>(4.1/100)*('Conversion Cost'!$B$8)*SUM('Optimized Production Plan'!M119:O119)</f>
        <v>1994.0714891809498</v>
      </c>
      <c r="S118" s="94">
        <f>SUMPRODUCT('Conversion Cost'!$B$4:$D$4,'Optimized Production Plan'!M119:O119)</f>
        <v>160.48843929359586</v>
      </c>
      <c r="T118" s="94">
        <f>(VLOOKUP(N118,'Outbound Logistic Price'!$A$3:$D$41,2)*'Optimized Production Plan'!M119)+(VLOOKUP(N118,'Outbound Logistic Price'!$A$3:$D$41,3)*'Optimized Production Plan'!N119)+(VLOOKUP(N118,'Outbound Logistic Price'!$A$3:$D$41,4)*'Optimized Production Plan'!O119)</f>
        <v>531.45352028371087</v>
      </c>
      <c r="U118" s="94">
        <f>IF(VLOOKUP(N118,CSTVAT!$A$2:$D$40,2)="NA",0,IF(VLOOKUP(N118,CSTVAT!$A$2:$D$40,2)="CST",0.02*((VLOOKUP(O118,'Input Angle Price'!$B$4:$E$22,2)*'Optimized Production Plan'!M119*(1.045))+ ('Conversion Cost'!$B$3*'Optimized Production Plan'!M119)+ ((4.1/100)*('Conversion Cost'!$B$8)*'Optimized Production Plan'!M119)+ ('Optimized Production Plan'!M119*'Conversion Cost'!$B$4)),IF(VLOOKUP(N118,CSTVAT!$A$2:$D$40,2)="VAT",0.05*((VLOOKUP(O118,'Input Angle Price'!$B$4:$E$22,2)*'Optimized Production Plan'!M119*(1.045))+ ('Conversion Cost'!$B$3*'Optimized Production Plan'!M119)+ ((4.1/100)*('Conversion Cost'!$B$8)*'Optimized Production Plan'!M119)+ ('Optimized Production Plan'!M119*'Conversion Cost'!$B$4)),0)))+ IF(VLOOKUP(N118,CSTVAT!$A$2:$D$40,3)="NA",0,IF(VLOOKUP(N118,CSTVAT!$A$2:$D$40,3)="CST",0.02*((VLOOKUP(O118,'Input Angle Price'!$B$4:$E$22,3)*'Optimized Production Plan'!N119*(1.045))+ ('Conversion Cost'!$C$3*'Optimized Production Plan'!N119)+ ((4.1/100)*('Conversion Cost'!$B$8)*'Optimized Production Plan'!N119)+ ('Optimized Production Plan'!N119*'Conversion Cost'!$C$4)),IF(VLOOKUP(N118,CSTVAT!$A$2:$D$40,3)="VAT",0.05*((VLOOKUP(O118,'Input Angle Price'!$B$4:$E$22,3)*'Optimized Production Plan'!N119*(1.045))+ ('Conversion Cost'!$C$3*'Optimized Production Plan'!N119)+ ((4.1/100)*('Conversion Cost'!$B$8)*'Optimized Production Plan'!N119)+ ('Optimized Production Plan'!N119*'Conversion Cost'!$C$4)),0)))+ IF(VLOOKUP(N118,CSTVAT!$A$2:$D$40,4)="NA",0,IF(VLOOKUP(N118,CSTVAT!$A$2:$D$40,4)="CST",0.02*((VLOOKUP(O118,'Input Angle Price'!$B$4:$E$22,4)*'Optimized Production Plan'!O119*(1.045))+ ('Conversion Cost'!$D$3*'Optimized Production Plan'!O119)+ ((4.1/100)*('Conversion Cost'!$B$8)*'Optimized Production Plan'!O119)+ ('Optimized Production Plan'!O119*'Conversion Cost'!$D$4)),IF(VLOOKUP(N118,CSTVAT!$A$2:$D$40,4)="VAT",0.05*((VLOOKUP(O118,'Input Angle Price'!$B$4:$E$22,4)*'Optimized Production Plan'!O119*(1.045))+ ('Conversion Cost'!$D$3*'Optimized Production Plan'!O119)+ ((4.1/100)*('Conversion Cost'!$B$8)*'Optimized Production Plan'!O119)+ ('Optimized Production Plan'!O119*'Conversion Cost'!$D$4)),0)))</f>
        <v>371.79822646669055</v>
      </c>
      <c r="V118" s="95">
        <f t="shared" si="6"/>
        <v>303.29355198715763</v>
      </c>
      <c r="X118" s="101">
        <f>IF('Optimized Production Plan'!M119&gt;0,1,0)+IF('Optimized Production Plan'!N119&gt;0,1,0)+IF('Optimized Production Plan'!O119&gt;0,1,0)</f>
        <v>1</v>
      </c>
      <c r="AH118" s="11"/>
      <c r="AI118" s="5" t="s">
        <v>8</v>
      </c>
      <c r="AJ118" s="6">
        <v>266.72713932913507</v>
      </c>
      <c r="AK118" s="6">
        <v>0</v>
      </c>
      <c r="AL118" s="113">
        <v>0</v>
      </c>
      <c r="AM118" s="11">
        <v>266.72713932913507</v>
      </c>
      <c r="AN118" s="68">
        <f t="shared" si="7"/>
        <v>266.72713932913507</v>
      </c>
    </row>
    <row r="119" spans="1:40">
      <c r="A119" s="9">
        <v>109</v>
      </c>
      <c r="B119" s="5" t="s">
        <v>11</v>
      </c>
      <c r="C119" s="94">
        <f>((VLOOKUP(B119,'Input Angle Price'!$B$4:$E$22,2)*'Optimized Production Plan'!C120)+(VLOOKUP(B119,'Input Angle Price'!$B$4:$E$22,3)*'Optimized Production Plan'!D120)+(VLOOKUP(B119,'Input Angle Price'!$B$4:$E$22,4)*'Optimized Production Plan'!E120))*(104.5/100)</f>
        <v>6794.6944912282743</v>
      </c>
      <c r="D119" s="94">
        <f>SUMPRODUCT('Conversion Cost'!$B$3:$D$3,'Optimized Production Plan'!C120:E120)</f>
        <v>1200.5918492552335</v>
      </c>
      <c r="E119" s="94">
        <f>(4.1/100)*('Conversion Cost'!$B$8)*SUM('Optimized Production Plan'!C120:E120)</f>
        <v>927.82561233358547</v>
      </c>
      <c r="F119" s="94">
        <f>SUMPRODUCT('Conversion Cost'!$B$4:$D$4,'Optimized Production Plan'!C120:E120)</f>
        <v>93.068545023720944</v>
      </c>
      <c r="G119" s="94">
        <f>(VLOOKUP(A119,'Outbound Logistic Price'!$A$3:$D$41,2)*'Optimized Production Plan'!C120)+(VLOOKUP(A119,'Outbound Logistic Price'!$A$3:$D$41,3)*'Optimized Production Plan'!D120)+(VLOOKUP(A119,'Outbound Logistic Price'!$A$3:$D$41,4)*'Optimized Production Plan'!E120)</f>
        <v>316.59093907527267</v>
      </c>
      <c r="H119" s="94">
        <f>IF(VLOOKUP(A119,CSTVAT!$A$2:$D$40,2)="NA",0,IF(VLOOKUP(A119,CSTVAT!$A$2:$D$40,2)="CST",0.02*((VLOOKUP(B119,'Input Angle Price'!$B$4:$E$22,2)*'Optimized Production Plan'!C120*(1.045))+ ('Conversion Cost'!$B$3*'Optimized Production Plan'!C120)+ ((4.1/100)*('Conversion Cost'!$B$8)*'Optimized Production Plan'!C120)+ ('Optimized Production Plan'!C120*'Conversion Cost'!$B$4)),IF(VLOOKUP(A119,CSTVAT!$A$2:$D$40,2)="VAT",0.05*((VLOOKUP(B119,'Input Angle Price'!$B$4:$E$22,2)*'Optimized Production Plan'!C120*(1.045))+ ('Conversion Cost'!$B$3*'Optimized Production Plan'!C120)+ ((4.1/100)*('Conversion Cost'!$B$8)*'Optimized Production Plan'!C120)+ ('Optimized Production Plan'!C120*'Conversion Cost'!$B$4)),0)))+ IF(VLOOKUP(A119,CSTVAT!$A$2:$D$40,3)="NA",0,IF(VLOOKUP(A119,CSTVAT!$A$2:$D$40,3)="CST",0.02*((VLOOKUP(B119,'Input Angle Price'!$B$4:$E$22,3)*'Optimized Production Plan'!D120*(1.045))+ ('Conversion Cost'!$C$3*'Optimized Production Plan'!D120)+ ((4.1/100)*('Conversion Cost'!$B$8)*'Optimized Production Plan'!D120)+ ('Optimized Production Plan'!D120*'Conversion Cost'!$C$4)),IF(VLOOKUP(A119,CSTVAT!$A$2:$D$40,3)="VAT",0.05*((VLOOKUP(B119,'Input Angle Price'!$B$4:$E$22,3)*'Optimized Production Plan'!D120*(1.045))+ ('Conversion Cost'!$C$3*'Optimized Production Plan'!D120)+ ((4.1/100)*('Conversion Cost'!$B$8)*'Optimized Production Plan'!D120)+ ('Optimized Production Plan'!D120*'Conversion Cost'!$C$4)),0)))+ IF(VLOOKUP(A119,CSTVAT!$A$2:$D$40,4)="NA",0,IF(VLOOKUP(A119,CSTVAT!$A$2:$D$40,4)="CST",0.02*((VLOOKUP(B119,'Input Angle Price'!$B$4:$E$22,4)*'Optimized Production Plan'!E120*(1.045))+ ('Conversion Cost'!$D$3*'Optimized Production Plan'!E120)+ ((4.1/100)*('Conversion Cost'!$B$8)*'Optimized Production Plan'!E120)+ ('Optimized Production Plan'!E120*'Conversion Cost'!$D$4)),IF(VLOOKUP(A119,CSTVAT!$A$2:$D$40,4)="VAT",0.05*((VLOOKUP(B119,'Input Angle Price'!$B$4:$E$22,4)*'Optimized Production Plan'!E120*(1.045))+ ('Conversion Cost'!$D$3*'Optimized Production Plan'!E120)+ ((4.1/100)*('Conversion Cost'!$B$8)*'Optimized Production Plan'!E120)+ ('Optimized Production Plan'!E120*'Conversion Cost'!$D$4)),0)))</f>
        <v>180.32360995681628</v>
      </c>
      <c r="I119" s="95">
        <f t="shared" si="5"/>
        <v>146.29724981113509</v>
      </c>
      <c r="N119" s="9">
        <v>109</v>
      </c>
      <c r="O119" s="5" t="s">
        <v>11</v>
      </c>
      <c r="P119" s="94">
        <f>((VLOOKUP(O119,'Input Angle Price'!$B$4:$E$22,2)*'Optimized Production Plan'!M120)+(VLOOKUP(O119,'Input Angle Price'!$B$4:$E$22,3)*'Optimized Production Plan'!N120)+(VLOOKUP(O119,'Input Angle Price'!$B$4:$E$22,4)*'Optimized Production Plan'!O120))*(104.5/100)</f>
        <v>6572.1531747362742</v>
      </c>
      <c r="Q119" s="94">
        <f>SUMPRODUCT('Conversion Cost'!$B$3:$D$3,'Optimized Production Plan'!M120:O120)</f>
        <v>1092.9946960152333</v>
      </c>
      <c r="R119" s="94">
        <f>(4.1/100)*('Conversion Cost'!$B$8)*SUM('Optimized Production Plan'!M120:O120)</f>
        <v>927.82561233358547</v>
      </c>
      <c r="S119" s="94">
        <f>SUMPRODUCT('Conversion Cost'!$B$4:$D$4,'Optimized Production Plan'!M120:O120)</f>
        <v>74.673995023720934</v>
      </c>
      <c r="T119" s="94">
        <f>(VLOOKUP(N119,'Outbound Logistic Price'!$A$3:$D$41,2)*'Optimized Production Plan'!M120)+(VLOOKUP(N119,'Outbound Logistic Price'!$A$3:$D$41,3)*'Optimized Production Plan'!N120)+(VLOOKUP(N119,'Outbound Logistic Price'!$A$3:$D$41,4)*'Optimized Production Plan'!O120)</f>
        <v>247.2810982752726</v>
      </c>
      <c r="U119" s="94">
        <f>IF(VLOOKUP(N119,CSTVAT!$A$2:$D$40,2)="NA",0,IF(VLOOKUP(N119,CSTVAT!$A$2:$D$40,2)="CST",0.02*((VLOOKUP(O119,'Input Angle Price'!$B$4:$E$22,2)*'Optimized Production Plan'!M120*(1.045))+ ('Conversion Cost'!$B$3*'Optimized Production Plan'!M120)+ ((4.1/100)*('Conversion Cost'!$B$8)*'Optimized Production Plan'!M120)+ ('Optimized Production Plan'!M120*'Conversion Cost'!$B$4)),IF(VLOOKUP(N119,CSTVAT!$A$2:$D$40,2)="VAT",0.05*((VLOOKUP(O119,'Input Angle Price'!$B$4:$E$22,2)*'Optimized Production Plan'!M120*(1.045))+ ('Conversion Cost'!$B$3*'Optimized Production Plan'!M120)+ ((4.1/100)*('Conversion Cost'!$B$8)*'Optimized Production Plan'!M120)+ ('Optimized Production Plan'!M120*'Conversion Cost'!$B$4)),0)))+ IF(VLOOKUP(N119,CSTVAT!$A$2:$D$40,3)="NA",0,IF(VLOOKUP(N119,CSTVAT!$A$2:$D$40,3)="CST",0.02*((VLOOKUP(O119,'Input Angle Price'!$B$4:$E$22,3)*'Optimized Production Plan'!N120*(1.045))+ ('Conversion Cost'!$C$3*'Optimized Production Plan'!N120)+ ((4.1/100)*('Conversion Cost'!$B$8)*'Optimized Production Plan'!N120)+ ('Optimized Production Plan'!N120*'Conversion Cost'!$C$4)),IF(VLOOKUP(N119,CSTVAT!$A$2:$D$40,3)="VAT",0.05*((VLOOKUP(O119,'Input Angle Price'!$B$4:$E$22,3)*'Optimized Production Plan'!N120*(1.045))+ ('Conversion Cost'!$C$3*'Optimized Production Plan'!N120)+ ((4.1/100)*('Conversion Cost'!$B$8)*'Optimized Production Plan'!N120)+ ('Optimized Production Plan'!N120*'Conversion Cost'!$C$4)),0)))+ IF(VLOOKUP(N119,CSTVAT!$A$2:$D$40,4)="NA",0,IF(VLOOKUP(N119,CSTVAT!$A$2:$D$40,4)="CST",0.02*((VLOOKUP(O119,'Input Angle Price'!$B$4:$E$22,4)*'Optimized Production Plan'!O120*(1.045))+ ('Conversion Cost'!$D$3*'Optimized Production Plan'!O120)+ ((4.1/100)*('Conversion Cost'!$B$8)*'Optimized Production Plan'!O120)+ ('Optimized Production Plan'!O120*'Conversion Cost'!$D$4)),IF(VLOOKUP(N119,CSTVAT!$A$2:$D$40,4)="VAT",0.05*((VLOOKUP(O119,'Input Angle Price'!$B$4:$E$22,4)*'Optimized Production Plan'!O120*(1.045))+ ('Conversion Cost'!$D$3*'Optimized Production Plan'!O120)+ ((4.1/100)*('Conversion Cost'!$B$8)*'Optimized Production Plan'!O120)+ ('Optimized Production Plan'!O120*'Conversion Cost'!$D$4)),0)))</f>
        <v>173.35294956217626</v>
      </c>
      <c r="V119" s="95">
        <f t="shared" si="6"/>
        <v>141.50569036513511</v>
      </c>
      <c r="X119" s="101">
        <f>IF('Optimized Production Plan'!M120&gt;0,1,0)+IF('Optimized Production Plan'!N120&gt;0,1,0)+IF('Optimized Production Plan'!O120&gt;0,1,0)</f>
        <v>1</v>
      </c>
      <c r="AH119" s="11"/>
      <c r="AI119" s="5" t="s">
        <v>10</v>
      </c>
      <c r="AJ119" s="6">
        <v>131.54790106032448</v>
      </c>
      <c r="AK119" s="6">
        <v>0</v>
      </c>
      <c r="AL119" s="113">
        <v>0</v>
      </c>
      <c r="AM119" s="11">
        <v>131.54790106032448</v>
      </c>
      <c r="AN119" s="68">
        <f t="shared" si="7"/>
        <v>131.54790106032448</v>
      </c>
    </row>
    <row r="120" spans="1:40">
      <c r="A120" s="9">
        <v>109</v>
      </c>
      <c r="B120" s="5" t="s">
        <v>14</v>
      </c>
      <c r="C120" s="94">
        <f>((VLOOKUP(B120,'Input Angle Price'!$B$4:$E$22,2)*'Optimized Production Plan'!C121)+(VLOOKUP(B120,'Input Angle Price'!$B$4:$E$22,3)*'Optimized Production Plan'!D121)+(VLOOKUP(B120,'Input Angle Price'!$B$4:$E$22,4)*'Optimized Production Plan'!E121))*(104.5/100)</f>
        <v>22366.183198217586</v>
      </c>
      <c r="D120" s="94">
        <f>SUMPRODUCT('Conversion Cost'!$B$3:$D$3,'Optimized Production Plan'!C121:E121)</f>
        <v>4091.1539341517368</v>
      </c>
      <c r="E120" s="94">
        <f>(4.1/100)*('Conversion Cost'!$B$8)*SUM('Optimized Production Plan'!C121:E121)</f>
        <v>3038.4107972616903</v>
      </c>
      <c r="F120" s="94">
        <f>SUMPRODUCT('Conversion Cost'!$B$4:$D$4,'Optimized Production Plan'!C121:E121)</f>
        <v>328.24520176360636</v>
      </c>
      <c r="G120" s="94">
        <f>(VLOOKUP(A120,'Outbound Logistic Price'!$A$3:$D$41,2)*'Optimized Production Plan'!C121)+(VLOOKUP(A120,'Outbound Logistic Price'!$A$3:$D$41,3)*'Optimized Production Plan'!D121)+(VLOOKUP(A120,'Outbound Logistic Price'!$A$3:$D$41,4)*'Optimized Production Plan'!E121)</f>
        <v>894.66794543686046</v>
      </c>
      <c r="H120" s="94">
        <f>IF(VLOOKUP(A120,CSTVAT!$A$2:$D$40,2)="NA",0,IF(VLOOKUP(A120,CSTVAT!$A$2:$D$40,2)="CST",0.02*((VLOOKUP(B120,'Input Angle Price'!$B$4:$E$22,2)*'Optimized Production Plan'!C121*(1.045))+ ('Conversion Cost'!$B$3*'Optimized Production Plan'!C121)+ ((4.1/100)*('Conversion Cost'!$B$8)*'Optimized Production Plan'!C121)+ ('Optimized Production Plan'!C121*'Conversion Cost'!$B$4)),IF(VLOOKUP(A120,CSTVAT!$A$2:$D$40,2)="VAT",0.05*((VLOOKUP(B120,'Input Angle Price'!$B$4:$E$22,2)*'Optimized Production Plan'!C121*(1.045))+ ('Conversion Cost'!$B$3*'Optimized Production Plan'!C121)+ ((4.1/100)*('Conversion Cost'!$B$8)*'Optimized Production Plan'!C121)+ ('Optimized Production Plan'!C121*'Conversion Cost'!$B$4)),0)))+ IF(VLOOKUP(A120,CSTVAT!$A$2:$D$40,3)="NA",0,IF(VLOOKUP(A120,CSTVAT!$A$2:$D$40,3)="CST",0.02*((VLOOKUP(B120,'Input Angle Price'!$B$4:$E$22,3)*'Optimized Production Plan'!D121*(1.045))+ ('Conversion Cost'!$C$3*'Optimized Production Plan'!D121)+ ((4.1/100)*('Conversion Cost'!$B$8)*'Optimized Production Plan'!D121)+ ('Optimized Production Plan'!D121*'Conversion Cost'!$C$4)),IF(VLOOKUP(A120,CSTVAT!$A$2:$D$40,3)="VAT",0.05*((VLOOKUP(B120,'Input Angle Price'!$B$4:$E$22,3)*'Optimized Production Plan'!D121*(1.045))+ ('Conversion Cost'!$C$3*'Optimized Production Plan'!D121)+ ((4.1/100)*('Conversion Cost'!$B$8)*'Optimized Production Plan'!D121)+ ('Optimized Production Plan'!D121*'Conversion Cost'!$C$4)),0)))+ IF(VLOOKUP(A120,CSTVAT!$A$2:$D$40,4)="NA",0,IF(VLOOKUP(A120,CSTVAT!$A$2:$D$40,4)="CST",0.02*((VLOOKUP(B120,'Input Angle Price'!$B$4:$E$22,4)*'Optimized Production Plan'!E121*(1.045))+ ('Conversion Cost'!$D$3*'Optimized Production Plan'!E121)+ ((4.1/100)*('Conversion Cost'!$B$8)*'Optimized Production Plan'!E121)+ ('Optimized Production Plan'!E121*'Conversion Cost'!$D$4)),IF(VLOOKUP(A120,CSTVAT!$A$2:$D$40,4)="VAT",0.05*((VLOOKUP(B120,'Input Angle Price'!$B$4:$E$22,4)*'Optimized Production Plan'!E121*(1.045))+ ('Conversion Cost'!$D$3*'Optimized Production Plan'!E121)+ ((4.1/100)*('Conversion Cost'!$B$8)*'Optimized Production Plan'!E121)+ ('Optimized Production Plan'!E121*'Conversion Cost'!$D$4)),0)))</f>
        <v>596.47986262789254</v>
      </c>
      <c r="I120" s="95">
        <f t="shared" si="5"/>
        <v>481.56853776066578</v>
      </c>
      <c r="N120" s="9">
        <v>109</v>
      </c>
      <c r="O120" s="5" t="s">
        <v>14</v>
      </c>
      <c r="P120" s="94">
        <f>((VLOOKUP(O120,'Input Angle Price'!$B$4:$E$22,2)*'Optimized Production Plan'!M121)+(VLOOKUP(O120,'Input Angle Price'!$B$4:$E$22,3)*'Optimized Production Plan'!N121)+(VLOOKUP(O120,'Input Angle Price'!$B$4:$E$22,4)*'Optimized Production Plan'!O121))*(104.5/100)</f>
        <v>21689.826762044591</v>
      </c>
      <c r="Q120" s="94">
        <f>SUMPRODUCT('Conversion Cost'!$B$3:$D$3,'Optimized Production Plan'!M121:O121)</f>
        <v>3579.3007237317365</v>
      </c>
      <c r="R120" s="94">
        <f>(4.1/100)*('Conversion Cost'!$B$8)*SUM('Optimized Production Plan'!M121:O121)</f>
        <v>3038.4107972616903</v>
      </c>
      <c r="S120" s="94">
        <f>SUMPRODUCT('Conversion Cost'!$B$4:$D$4,'Optimized Production Plan'!M121:O121)</f>
        <v>244.53978176360636</v>
      </c>
      <c r="T120" s="94">
        <f>(VLOOKUP(N120,'Outbound Logistic Price'!$A$3:$D$41,2)*'Optimized Production Plan'!M121)+(VLOOKUP(N120,'Outbound Logistic Price'!$A$3:$D$41,3)*'Optimized Production Plan'!N121)+(VLOOKUP(N120,'Outbound Logistic Price'!$A$3:$D$41,4)*'Optimized Production Plan'!O121)</f>
        <v>809.78747403686043</v>
      </c>
      <c r="U120" s="94">
        <f>IF(VLOOKUP(N120,CSTVAT!$A$2:$D$40,2)="NA",0,IF(VLOOKUP(N120,CSTVAT!$A$2:$D$40,2)="CST",0.02*((VLOOKUP(O120,'Input Angle Price'!$B$4:$E$22,2)*'Optimized Production Plan'!M121*(1.045))+ ('Conversion Cost'!$B$3*'Optimized Production Plan'!M121)+ ((4.1/100)*('Conversion Cost'!$B$8)*'Optimized Production Plan'!M121)+ ('Optimized Production Plan'!M121*'Conversion Cost'!$B$4)),IF(VLOOKUP(N120,CSTVAT!$A$2:$D$40,2)="VAT",0.05*((VLOOKUP(O120,'Input Angle Price'!$B$4:$E$22,2)*'Optimized Production Plan'!M121*(1.045))+ ('Conversion Cost'!$B$3*'Optimized Production Plan'!M121)+ ((4.1/100)*('Conversion Cost'!$B$8)*'Optimized Production Plan'!M121)+ ('Optimized Production Plan'!M121*'Conversion Cost'!$B$4)),0)))+ IF(VLOOKUP(N120,CSTVAT!$A$2:$D$40,3)="NA",0,IF(VLOOKUP(N120,CSTVAT!$A$2:$D$40,3)="CST",0.02*((VLOOKUP(O120,'Input Angle Price'!$B$4:$E$22,3)*'Optimized Production Plan'!N121*(1.045))+ ('Conversion Cost'!$C$3*'Optimized Production Plan'!N121)+ ((4.1/100)*('Conversion Cost'!$B$8)*'Optimized Production Plan'!N121)+ ('Optimized Production Plan'!N121*'Conversion Cost'!$C$4)),IF(VLOOKUP(N120,CSTVAT!$A$2:$D$40,3)="VAT",0.05*((VLOOKUP(O120,'Input Angle Price'!$B$4:$E$22,3)*'Optimized Production Plan'!N121*(1.045))+ ('Conversion Cost'!$C$3*'Optimized Production Plan'!N121)+ ((4.1/100)*('Conversion Cost'!$B$8)*'Optimized Production Plan'!N121)+ ('Optimized Production Plan'!N121*'Conversion Cost'!$C$4)),0)))+ IF(VLOOKUP(N120,CSTVAT!$A$2:$D$40,4)="NA",0,IF(VLOOKUP(N120,CSTVAT!$A$2:$D$40,4)="CST",0.02*((VLOOKUP(O120,'Input Angle Price'!$B$4:$E$22,4)*'Optimized Production Plan'!O121*(1.045))+ ('Conversion Cost'!$D$3*'Optimized Production Plan'!O121)+ ((4.1/100)*('Conversion Cost'!$B$8)*'Optimized Production Plan'!O121)+ ('Optimized Production Plan'!O121*'Conversion Cost'!$D$4)),IF(VLOOKUP(N120,CSTVAT!$A$2:$D$40,4)="VAT",0.05*((VLOOKUP(O120,'Input Angle Price'!$B$4:$E$22,4)*'Optimized Production Plan'!O121*(1.045))+ ('Conversion Cost'!$D$3*'Optimized Production Plan'!O121)+ ((4.1/100)*('Conversion Cost'!$B$8)*'Optimized Production Plan'!O121)+ ('Optimized Production Plan'!O121*'Conversion Cost'!$D$4)),0)))</f>
        <v>571.04156129603257</v>
      </c>
      <c r="V120" s="95">
        <f t="shared" si="6"/>
        <v>467.00583937416582</v>
      </c>
      <c r="X120" s="101">
        <f>IF('Optimized Production Plan'!M121&gt;0,1,0)+IF('Optimized Production Plan'!N121&gt;0,1,0)+IF('Optimized Production Plan'!O121&gt;0,1,0)</f>
        <v>1</v>
      </c>
      <c r="AH120" s="11"/>
      <c r="AI120" s="5" t="s">
        <v>11</v>
      </c>
      <c r="AJ120" s="6">
        <v>61.208192642394209</v>
      </c>
      <c r="AK120" s="6">
        <v>0</v>
      </c>
      <c r="AL120" s="113">
        <v>0</v>
      </c>
      <c r="AM120" s="11">
        <v>61.208192642394209</v>
      </c>
      <c r="AN120" s="68">
        <f t="shared" si="7"/>
        <v>61.208192642394209</v>
      </c>
    </row>
    <row r="121" spans="1:40">
      <c r="A121" s="85">
        <v>110</v>
      </c>
      <c r="B121" s="5" t="s">
        <v>1</v>
      </c>
      <c r="C121" s="94">
        <f>((VLOOKUP(B121,'Input Angle Price'!$B$4:$E$22,2)*'Optimized Production Plan'!C122)+(VLOOKUP(B121,'Input Angle Price'!$B$4:$E$22,3)*'Optimized Production Plan'!D122)+(VLOOKUP(B121,'Input Angle Price'!$B$4:$E$22,4)*'Optimized Production Plan'!E122))*(104.5/100)</f>
        <v>1849.2934459999999</v>
      </c>
      <c r="D121" s="94">
        <f>SUMPRODUCT('Conversion Cost'!$B$3:$D$3,'Optimized Production Plan'!C122:E122)</f>
        <v>343.63862</v>
      </c>
      <c r="E121" s="94">
        <f>(4.1/100)*('Conversion Cost'!$B$8)*SUM('Optimized Production Plan'!C122:E122)</f>
        <v>240.41412719999997</v>
      </c>
      <c r="F121" s="94">
        <f>SUMPRODUCT('Conversion Cost'!$B$4:$D$4,'Optimized Production Plan'!C122:E122)</f>
        <v>29.023800000000001</v>
      </c>
      <c r="G121" s="94">
        <f>(VLOOKUP(A121,'Outbound Logistic Price'!$A$3:$D$41,2)*'Optimized Production Plan'!C122)+(VLOOKUP(A121,'Outbound Logistic Price'!$A$3:$D$41,3)*'Optimized Production Plan'!D122)+(VLOOKUP(A121,'Outbound Logistic Price'!$A$3:$D$41,4)*'Optimized Production Plan'!E122)</f>
        <v>148.9254</v>
      </c>
      <c r="H121" s="94">
        <f>IF(VLOOKUP(A121,CSTVAT!$A$2:$D$40,2)="NA",0,IF(VLOOKUP(A121,CSTVAT!$A$2:$D$40,2)="CST",0.02*((VLOOKUP(B121,'Input Angle Price'!$B$4:$E$22,2)*'Optimized Production Plan'!C122*(1.045))+ ('Conversion Cost'!$B$3*'Optimized Production Plan'!C122)+ ((4.1/100)*('Conversion Cost'!$B$8)*'Optimized Production Plan'!C122)+ ('Optimized Production Plan'!C122*'Conversion Cost'!$B$4)),IF(VLOOKUP(A121,CSTVAT!$A$2:$D$40,2)="VAT",0.05*((VLOOKUP(B121,'Input Angle Price'!$B$4:$E$22,2)*'Optimized Production Plan'!C122*(1.045))+ ('Conversion Cost'!$B$3*'Optimized Production Plan'!C122)+ ((4.1/100)*('Conversion Cost'!$B$8)*'Optimized Production Plan'!C122)+ ('Optimized Production Plan'!C122*'Conversion Cost'!$B$4)),0)))+ IF(VLOOKUP(A121,CSTVAT!$A$2:$D$40,3)="NA",0,IF(VLOOKUP(A121,CSTVAT!$A$2:$D$40,3)="CST",0.02*((VLOOKUP(B121,'Input Angle Price'!$B$4:$E$22,3)*'Optimized Production Plan'!D122*(1.045))+ ('Conversion Cost'!$C$3*'Optimized Production Plan'!D122)+ ((4.1/100)*('Conversion Cost'!$B$8)*'Optimized Production Plan'!D122)+ ('Optimized Production Plan'!D122*'Conversion Cost'!$C$4)),IF(VLOOKUP(A121,CSTVAT!$A$2:$D$40,3)="VAT",0.05*((VLOOKUP(B121,'Input Angle Price'!$B$4:$E$22,3)*'Optimized Production Plan'!D122*(1.045))+ ('Conversion Cost'!$C$3*'Optimized Production Plan'!D122)+ ((4.1/100)*('Conversion Cost'!$B$8)*'Optimized Production Plan'!D122)+ ('Optimized Production Plan'!D122*'Conversion Cost'!$C$4)),0)))+ IF(VLOOKUP(A121,CSTVAT!$A$2:$D$40,4)="NA",0,IF(VLOOKUP(A121,CSTVAT!$A$2:$D$40,4)="CST",0.02*((VLOOKUP(B121,'Input Angle Price'!$B$4:$E$22,4)*'Optimized Production Plan'!E122*(1.045))+ ('Conversion Cost'!$D$3*'Optimized Production Plan'!E122)+ ((4.1/100)*('Conversion Cost'!$B$8)*'Optimized Production Plan'!E122)+ ('Optimized Production Plan'!E122*'Conversion Cost'!$D$4)),IF(VLOOKUP(A121,CSTVAT!$A$2:$D$40,4)="VAT",0.05*((VLOOKUP(B121,'Input Angle Price'!$B$4:$E$22,4)*'Optimized Production Plan'!E122*(1.045))+ ('Conversion Cost'!$D$3*'Optimized Production Plan'!E122)+ ((4.1/100)*('Conversion Cost'!$B$8)*'Optimized Production Plan'!E122)+ ('Optimized Production Plan'!E122*'Conversion Cost'!$D$4)),0)))</f>
        <v>0</v>
      </c>
      <c r="I121" s="95">
        <f t="shared" si="5"/>
        <v>39.817322999999995</v>
      </c>
      <c r="N121" s="85">
        <v>110</v>
      </c>
      <c r="O121" s="5" t="s">
        <v>1</v>
      </c>
      <c r="P121" s="94">
        <f>((VLOOKUP(O121,'Input Angle Price'!$B$4:$E$22,2)*'Optimized Production Plan'!M122)+(VLOOKUP(O121,'Input Angle Price'!$B$4:$E$22,3)*'Optimized Production Plan'!N122)+(VLOOKUP(O121,'Input Angle Price'!$B$4:$E$22,4)*'Optimized Production Plan'!O122))*(104.5/100)</f>
        <v>1758.1380959999997</v>
      </c>
      <c r="Q121" s="94">
        <f>SUMPRODUCT('Conversion Cost'!$B$3:$D$3,'Optimized Production Plan'!M122:O122)</f>
        <v>283.21202</v>
      </c>
      <c r="R121" s="94">
        <f>(4.1/100)*('Conversion Cost'!$B$8)*SUM('Optimized Production Plan'!M122:O122)</f>
        <v>240.41412719999997</v>
      </c>
      <c r="S121" s="94">
        <f>SUMPRODUCT('Conversion Cost'!$B$4:$D$4,'Optimized Production Plan'!M122:O122)</f>
        <v>19.3492</v>
      </c>
      <c r="T121" s="94">
        <f>(VLOOKUP(N121,'Outbound Logistic Price'!$A$3:$D$41,2)*'Optimized Production Plan'!M122)+(VLOOKUP(N121,'Outbound Logistic Price'!$A$3:$D$41,3)*'Optimized Production Plan'!N122)+(VLOOKUP(N121,'Outbound Logistic Price'!$A$3:$D$41,4)*'Optimized Production Plan'!O122)</f>
        <v>95.318599999999989</v>
      </c>
      <c r="U121" s="94">
        <f>IF(VLOOKUP(N121,CSTVAT!$A$2:$D$40,2)="NA",0,IF(VLOOKUP(N121,CSTVAT!$A$2:$D$40,2)="CST",0.02*((VLOOKUP(O121,'Input Angle Price'!$B$4:$E$22,2)*'Optimized Production Plan'!M122*(1.045))+ ('Conversion Cost'!$B$3*'Optimized Production Plan'!M122)+ ((4.1/100)*('Conversion Cost'!$B$8)*'Optimized Production Plan'!M122)+ ('Optimized Production Plan'!M122*'Conversion Cost'!$B$4)),IF(VLOOKUP(N121,CSTVAT!$A$2:$D$40,2)="VAT",0.05*((VLOOKUP(O121,'Input Angle Price'!$B$4:$E$22,2)*'Optimized Production Plan'!M122*(1.045))+ ('Conversion Cost'!$B$3*'Optimized Production Plan'!M122)+ ((4.1/100)*('Conversion Cost'!$B$8)*'Optimized Production Plan'!M122)+ ('Optimized Production Plan'!M122*'Conversion Cost'!$B$4)),0)))+ IF(VLOOKUP(N121,CSTVAT!$A$2:$D$40,3)="NA",0,IF(VLOOKUP(N121,CSTVAT!$A$2:$D$40,3)="CST",0.02*((VLOOKUP(O121,'Input Angle Price'!$B$4:$E$22,3)*'Optimized Production Plan'!N122*(1.045))+ ('Conversion Cost'!$C$3*'Optimized Production Plan'!N122)+ ((4.1/100)*('Conversion Cost'!$B$8)*'Optimized Production Plan'!N122)+ ('Optimized Production Plan'!N122*'Conversion Cost'!$C$4)),IF(VLOOKUP(N121,CSTVAT!$A$2:$D$40,3)="VAT",0.05*((VLOOKUP(O121,'Input Angle Price'!$B$4:$E$22,3)*'Optimized Production Plan'!N122*(1.045))+ ('Conversion Cost'!$C$3*'Optimized Production Plan'!N122)+ ((4.1/100)*('Conversion Cost'!$B$8)*'Optimized Production Plan'!N122)+ ('Optimized Production Plan'!N122*'Conversion Cost'!$C$4)),0)))+ IF(VLOOKUP(N121,CSTVAT!$A$2:$D$40,4)="NA",0,IF(VLOOKUP(N121,CSTVAT!$A$2:$D$40,4)="CST",0.02*((VLOOKUP(O121,'Input Angle Price'!$B$4:$E$22,4)*'Optimized Production Plan'!O122*(1.045))+ ('Conversion Cost'!$D$3*'Optimized Production Plan'!O122)+ ((4.1/100)*('Conversion Cost'!$B$8)*'Optimized Production Plan'!O122)+ ('Optimized Production Plan'!O122*'Conversion Cost'!$D$4)),IF(VLOOKUP(N121,CSTVAT!$A$2:$D$40,4)="VAT",0.05*((VLOOKUP(O121,'Input Angle Price'!$B$4:$E$22,4)*'Optimized Production Plan'!O122*(1.045))+ ('Conversion Cost'!$D$3*'Optimized Production Plan'!O122)+ ((4.1/100)*('Conversion Cost'!$B$8)*'Optimized Production Plan'!O122)+ ('Optimized Production Plan'!O122*'Conversion Cost'!$D$4)),0)))</f>
        <v>0</v>
      </c>
      <c r="V121" s="95">
        <f t="shared" si="6"/>
        <v>37.854647999999997</v>
      </c>
      <c r="X121" s="101">
        <f>IF('Optimized Production Plan'!M122&gt;0,1,0)+IF('Optimized Production Plan'!N122&gt;0,1,0)+IF('Optimized Production Plan'!O122&gt;0,1,0)</f>
        <v>1</v>
      </c>
      <c r="AH121" s="11"/>
      <c r="AI121" s="5" t="s">
        <v>14</v>
      </c>
      <c r="AJ121" s="6">
        <v>200.4424440685298</v>
      </c>
      <c r="AK121" s="6">
        <v>0</v>
      </c>
      <c r="AL121" s="113">
        <v>0</v>
      </c>
      <c r="AM121" s="11">
        <v>200.4424440685298</v>
      </c>
      <c r="AN121" s="68">
        <f t="shared" si="7"/>
        <v>200.4424440685298</v>
      </c>
    </row>
    <row r="122" spans="1:40">
      <c r="A122" s="9">
        <v>110</v>
      </c>
      <c r="B122" s="5" t="s">
        <v>3</v>
      </c>
      <c r="C122" s="94">
        <f>((VLOOKUP(B122,'Input Angle Price'!$B$4:$E$22,2)*'Optimized Production Plan'!C123)+(VLOOKUP(B122,'Input Angle Price'!$B$4:$E$22,3)*'Optimized Production Plan'!D123)+(VLOOKUP(B122,'Input Angle Price'!$B$4:$E$22,4)*'Optimized Production Plan'!E123))*(104.5/100)</f>
        <v>3419.3616798000003</v>
      </c>
      <c r="D122" s="94">
        <f>SUMPRODUCT('Conversion Cost'!$B$3:$D$3,'Optimized Production Plan'!C123:E123)</f>
        <v>630.53136700000016</v>
      </c>
      <c r="E122" s="94">
        <f>(4.1/100)*('Conversion Cost'!$B$8)*SUM('Optimized Production Plan'!C123:E123)</f>
        <v>441.12809052000006</v>
      </c>
      <c r="F122" s="94">
        <f>SUMPRODUCT('Conversion Cost'!$B$4:$D$4,'Optimized Production Plan'!C123:E123)</f>
        <v>53.254830000000013</v>
      </c>
      <c r="G122" s="94">
        <f>(VLOOKUP(A122,'Outbound Logistic Price'!$A$3:$D$41,2)*'Optimized Production Plan'!C123)+(VLOOKUP(A122,'Outbound Logistic Price'!$A$3:$D$41,3)*'Optimized Production Plan'!D123)+(VLOOKUP(A122,'Outbound Logistic Price'!$A$3:$D$41,4)*'Optimized Production Plan'!E123)</f>
        <v>273.25839000000008</v>
      </c>
      <c r="H122" s="94">
        <f>IF(VLOOKUP(A122,CSTVAT!$A$2:$D$40,2)="NA",0,IF(VLOOKUP(A122,CSTVAT!$A$2:$D$40,2)="CST",0.02*((VLOOKUP(B122,'Input Angle Price'!$B$4:$E$22,2)*'Optimized Production Plan'!C123*(1.045))+ ('Conversion Cost'!$B$3*'Optimized Production Plan'!C123)+ ((4.1/100)*('Conversion Cost'!$B$8)*'Optimized Production Plan'!C123)+ ('Optimized Production Plan'!C123*'Conversion Cost'!$B$4)),IF(VLOOKUP(A122,CSTVAT!$A$2:$D$40,2)="VAT",0.05*((VLOOKUP(B122,'Input Angle Price'!$B$4:$E$22,2)*'Optimized Production Plan'!C123*(1.045))+ ('Conversion Cost'!$B$3*'Optimized Production Plan'!C123)+ ((4.1/100)*('Conversion Cost'!$B$8)*'Optimized Production Plan'!C123)+ ('Optimized Production Plan'!C123*'Conversion Cost'!$B$4)),0)))+ IF(VLOOKUP(A122,CSTVAT!$A$2:$D$40,3)="NA",0,IF(VLOOKUP(A122,CSTVAT!$A$2:$D$40,3)="CST",0.02*((VLOOKUP(B122,'Input Angle Price'!$B$4:$E$22,3)*'Optimized Production Plan'!D123*(1.045))+ ('Conversion Cost'!$C$3*'Optimized Production Plan'!D123)+ ((4.1/100)*('Conversion Cost'!$B$8)*'Optimized Production Plan'!D123)+ ('Optimized Production Plan'!D123*'Conversion Cost'!$C$4)),IF(VLOOKUP(A122,CSTVAT!$A$2:$D$40,3)="VAT",0.05*((VLOOKUP(B122,'Input Angle Price'!$B$4:$E$22,3)*'Optimized Production Plan'!D123*(1.045))+ ('Conversion Cost'!$C$3*'Optimized Production Plan'!D123)+ ((4.1/100)*('Conversion Cost'!$B$8)*'Optimized Production Plan'!D123)+ ('Optimized Production Plan'!D123*'Conversion Cost'!$C$4)),0)))+ IF(VLOOKUP(A122,CSTVAT!$A$2:$D$40,4)="NA",0,IF(VLOOKUP(A122,CSTVAT!$A$2:$D$40,4)="CST",0.02*((VLOOKUP(B122,'Input Angle Price'!$B$4:$E$22,4)*'Optimized Production Plan'!E123*(1.045))+ ('Conversion Cost'!$D$3*'Optimized Production Plan'!E123)+ ((4.1/100)*('Conversion Cost'!$B$8)*'Optimized Production Plan'!E123)+ ('Optimized Production Plan'!E123*'Conversion Cost'!$D$4)),IF(VLOOKUP(A122,CSTVAT!$A$2:$D$40,4)="VAT",0.05*((VLOOKUP(B122,'Input Angle Price'!$B$4:$E$22,4)*'Optimized Production Plan'!E123*(1.045))+ ('Conversion Cost'!$D$3*'Optimized Production Plan'!E123)+ ((4.1/100)*('Conversion Cost'!$B$8)*'Optimized Production Plan'!E123)+ ('Optimized Production Plan'!E123*'Conversion Cost'!$D$4)),0)))</f>
        <v>0</v>
      </c>
      <c r="I122" s="95">
        <f t="shared" si="5"/>
        <v>73.622619900000018</v>
      </c>
      <c r="N122" s="9">
        <v>110</v>
      </c>
      <c r="O122" s="5" t="s">
        <v>3</v>
      </c>
      <c r="P122" s="94">
        <f>((VLOOKUP(O122,'Input Angle Price'!$B$4:$E$22,2)*'Optimized Production Plan'!M123)+(VLOOKUP(O122,'Input Angle Price'!$B$4:$E$22,3)*'Optimized Production Plan'!N123)+(VLOOKUP(O122,'Input Angle Price'!$B$4:$E$22,4)*'Optimized Production Plan'!O123))*(104.5/100)</f>
        <v>3222.3013482000001</v>
      </c>
      <c r="Q122" s="94">
        <f>SUMPRODUCT('Conversion Cost'!$B$3:$D$3,'Optimized Production Plan'!M123:O123)</f>
        <v>519.65655700000013</v>
      </c>
      <c r="R122" s="94">
        <f>(4.1/100)*('Conversion Cost'!$B$8)*SUM('Optimized Production Plan'!M123:O123)</f>
        <v>441.12809052000006</v>
      </c>
      <c r="S122" s="94">
        <f>SUMPRODUCT('Conversion Cost'!$B$4:$D$4,'Optimized Production Plan'!M123:O123)</f>
        <v>35.503220000000006</v>
      </c>
      <c r="T122" s="94">
        <f>(VLOOKUP(N122,'Outbound Logistic Price'!$A$3:$D$41,2)*'Optimized Production Plan'!M123)+(VLOOKUP(N122,'Outbound Logistic Price'!$A$3:$D$41,3)*'Optimized Production Plan'!N123)+(VLOOKUP(N122,'Outbound Logistic Price'!$A$3:$D$41,4)*'Optimized Production Plan'!O123)</f>
        <v>174.89701000000002</v>
      </c>
      <c r="U122" s="94">
        <f>IF(VLOOKUP(N122,CSTVAT!$A$2:$D$40,2)="NA",0,IF(VLOOKUP(N122,CSTVAT!$A$2:$D$40,2)="CST",0.02*((VLOOKUP(O122,'Input Angle Price'!$B$4:$E$22,2)*'Optimized Production Plan'!M123*(1.045))+ ('Conversion Cost'!$B$3*'Optimized Production Plan'!M123)+ ((4.1/100)*('Conversion Cost'!$B$8)*'Optimized Production Plan'!M123)+ ('Optimized Production Plan'!M123*'Conversion Cost'!$B$4)),IF(VLOOKUP(N122,CSTVAT!$A$2:$D$40,2)="VAT",0.05*((VLOOKUP(O122,'Input Angle Price'!$B$4:$E$22,2)*'Optimized Production Plan'!M123*(1.045))+ ('Conversion Cost'!$B$3*'Optimized Production Plan'!M123)+ ((4.1/100)*('Conversion Cost'!$B$8)*'Optimized Production Plan'!M123)+ ('Optimized Production Plan'!M123*'Conversion Cost'!$B$4)),0)))+ IF(VLOOKUP(N122,CSTVAT!$A$2:$D$40,3)="NA",0,IF(VLOOKUP(N122,CSTVAT!$A$2:$D$40,3)="CST",0.02*((VLOOKUP(O122,'Input Angle Price'!$B$4:$E$22,3)*'Optimized Production Plan'!N123*(1.045))+ ('Conversion Cost'!$C$3*'Optimized Production Plan'!N123)+ ((4.1/100)*('Conversion Cost'!$B$8)*'Optimized Production Plan'!N123)+ ('Optimized Production Plan'!N123*'Conversion Cost'!$C$4)),IF(VLOOKUP(N122,CSTVAT!$A$2:$D$40,3)="VAT",0.05*((VLOOKUP(O122,'Input Angle Price'!$B$4:$E$22,3)*'Optimized Production Plan'!N123*(1.045))+ ('Conversion Cost'!$C$3*'Optimized Production Plan'!N123)+ ((4.1/100)*('Conversion Cost'!$B$8)*'Optimized Production Plan'!N123)+ ('Optimized Production Plan'!N123*'Conversion Cost'!$C$4)),0)))+ IF(VLOOKUP(N122,CSTVAT!$A$2:$D$40,4)="NA",0,IF(VLOOKUP(N122,CSTVAT!$A$2:$D$40,4)="CST",0.02*((VLOOKUP(O122,'Input Angle Price'!$B$4:$E$22,4)*'Optimized Production Plan'!O123*(1.045))+ ('Conversion Cost'!$D$3*'Optimized Production Plan'!O123)+ ((4.1/100)*('Conversion Cost'!$B$8)*'Optimized Production Plan'!O123)+ ('Optimized Production Plan'!O123*'Conversion Cost'!$D$4)),IF(VLOOKUP(N122,CSTVAT!$A$2:$D$40,4)="VAT",0.05*((VLOOKUP(O122,'Input Angle Price'!$B$4:$E$22,4)*'Optimized Production Plan'!O123*(1.045))+ ('Conversion Cost'!$D$3*'Optimized Production Plan'!O123)+ ((4.1/100)*('Conversion Cost'!$B$8)*'Optimized Production Plan'!O123)+ ('Optimized Production Plan'!O123*'Conversion Cost'!$D$4)),0)))</f>
        <v>0</v>
      </c>
      <c r="V122" s="95">
        <f t="shared" si="6"/>
        <v>69.379694100000009</v>
      </c>
      <c r="X122" s="101">
        <f>IF('Optimized Production Plan'!M123&gt;0,1,0)+IF('Optimized Production Plan'!N123&gt;0,1,0)+IF('Optimized Production Plan'!O123&gt;0,1,0)</f>
        <v>1</v>
      </c>
      <c r="AH122" s="9">
        <v>110</v>
      </c>
      <c r="AI122" s="5" t="s">
        <v>1</v>
      </c>
      <c r="AJ122" s="6">
        <v>15.86</v>
      </c>
      <c r="AK122" s="6">
        <v>0</v>
      </c>
      <c r="AL122" s="113">
        <v>0</v>
      </c>
      <c r="AM122" s="11">
        <v>15.86</v>
      </c>
      <c r="AN122" s="68">
        <f t="shared" si="7"/>
        <v>15.86</v>
      </c>
    </row>
    <row r="123" spans="1:40">
      <c r="A123" s="9">
        <v>110</v>
      </c>
      <c r="B123" s="5" t="s">
        <v>5</v>
      </c>
      <c r="C123" s="94">
        <f>((VLOOKUP(B123,'Input Angle Price'!$B$4:$E$22,2)*'Optimized Production Plan'!C124)+(VLOOKUP(B123,'Input Angle Price'!$B$4:$E$22,3)*'Optimized Production Plan'!D124)+(VLOOKUP(B123,'Input Angle Price'!$B$4:$E$22,4)*'Optimized Production Plan'!E124))*(104.5/100)</f>
        <v>3137.0905851999992</v>
      </c>
      <c r="D123" s="94">
        <f>SUMPRODUCT('Conversion Cost'!$B$3:$D$3,'Optimized Production Plan'!C124:E124)</f>
        <v>584.51065899999992</v>
      </c>
      <c r="E123" s="94">
        <f>(4.1/100)*('Conversion Cost'!$B$8)*SUM('Optimized Production Plan'!C124:E124)</f>
        <v>408.93139403999993</v>
      </c>
      <c r="F123" s="94">
        <f>SUMPRODUCT('Conversion Cost'!$B$4:$D$4,'Optimized Production Plan'!C124:E124)</f>
        <v>49.367909999999995</v>
      </c>
      <c r="G123" s="94">
        <f>(VLOOKUP(A123,'Outbound Logistic Price'!$A$3:$D$41,2)*'Optimized Production Plan'!C124)+(VLOOKUP(A123,'Outbound Logistic Price'!$A$3:$D$41,3)*'Optimized Production Plan'!D124)+(VLOOKUP(A123,'Outbound Logistic Price'!$A$3:$D$41,4)*'Optimized Production Plan'!E124)</f>
        <v>253.31402999999997</v>
      </c>
      <c r="H123" s="94">
        <f>IF(VLOOKUP(A123,CSTVAT!$A$2:$D$40,2)="NA",0,IF(VLOOKUP(A123,CSTVAT!$A$2:$D$40,2)="CST",0.02*((VLOOKUP(B123,'Input Angle Price'!$B$4:$E$22,2)*'Optimized Production Plan'!C124*(1.045))+ ('Conversion Cost'!$B$3*'Optimized Production Plan'!C124)+ ((4.1/100)*('Conversion Cost'!$B$8)*'Optimized Production Plan'!C124)+ ('Optimized Production Plan'!C124*'Conversion Cost'!$B$4)),IF(VLOOKUP(A123,CSTVAT!$A$2:$D$40,2)="VAT",0.05*((VLOOKUP(B123,'Input Angle Price'!$B$4:$E$22,2)*'Optimized Production Plan'!C124*(1.045))+ ('Conversion Cost'!$B$3*'Optimized Production Plan'!C124)+ ((4.1/100)*('Conversion Cost'!$B$8)*'Optimized Production Plan'!C124)+ ('Optimized Production Plan'!C124*'Conversion Cost'!$B$4)),0)))+ IF(VLOOKUP(A123,CSTVAT!$A$2:$D$40,3)="NA",0,IF(VLOOKUP(A123,CSTVAT!$A$2:$D$40,3)="CST",0.02*((VLOOKUP(B123,'Input Angle Price'!$B$4:$E$22,3)*'Optimized Production Plan'!D124*(1.045))+ ('Conversion Cost'!$C$3*'Optimized Production Plan'!D124)+ ((4.1/100)*('Conversion Cost'!$B$8)*'Optimized Production Plan'!D124)+ ('Optimized Production Plan'!D124*'Conversion Cost'!$C$4)),IF(VLOOKUP(A123,CSTVAT!$A$2:$D$40,3)="VAT",0.05*((VLOOKUP(B123,'Input Angle Price'!$B$4:$E$22,3)*'Optimized Production Plan'!D124*(1.045))+ ('Conversion Cost'!$C$3*'Optimized Production Plan'!D124)+ ((4.1/100)*('Conversion Cost'!$B$8)*'Optimized Production Plan'!D124)+ ('Optimized Production Plan'!D124*'Conversion Cost'!$C$4)),0)))+ IF(VLOOKUP(A123,CSTVAT!$A$2:$D$40,4)="NA",0,IF(VLOOKUP(A123,CSTVAT!$A$2:$D$40,4)="CST",0.02*((VLOOKUP(B123,'Input Angle Price'!$B$4:$E$22,4)*'Optimized Production Plan'!E124*(1.045))+ ('Conversion Cost'!$D$3*'Optimized Production Plan'!E124)+ ((4.1/100)*('Conversion Cost'!$B$8)*'Optimized Production Plan'!E124)+ ('Optimized Production Plan'!E124*'Conversion Cost'!$D$4)),IF(VLOOKUP(A123,CSTVAT!$A$2:$D$40,4)="VAT",0.05*((VLOOKUP(B123,'Input Angle Price'!$B$4:$E$22,4)*'Optimized Production Plan'!E124*(1.045))+ ('Conversion Cost'!$D$3*'Optimized Production Plan'!E124)+ ((4.1/100)*('Conversion Cost'!$B$8)*'Optimized Production Plan'!E124)+ ('Optimized Production Plan'!E124*'Conversion Cost'!$D$4)),0)))</f>
        <v>0</v>
      </c>
      <c r="I123" s="95">
        <f t="shared" si="5"/>
        <v>67.545012599999993</v>
      </c>
      <c r="N123" s="9">
        <v>110</v>
      </c>
      <c r="O123" s="5" t="s">
        <v>5</v>
      </c>
      <c r="P123" s="94">
        <f>((VLOOKUP(O123,'Input Angle Price'!$B$4:$E$22,2)*'Optimized Production Plan'!M124)+(VLOOKUP(O123,'Input Angle Price'!$B$4:$E$22,3)*'Optimized Production Plan'!N124)+(VLOOKUP(O123,'Input Angle Price'!$B$4:$E$22,4)*'Optimized Production Plan'!O124))*(104.5/100)</f>
        <v>3033.0659243499995</v>
      </c>
      <c r="Q123" s="94">
        <f>SUMPRODUCT('Conversion Cost'!$B$3:$D$3,'Optimized Production Plan'!M124:O124)</f>
        <v>481.7282889999999</v>
      </c>
      <c r="R123" s="94">
        <f>(4.1/100)*('Conversion Cost'!$B$8)*SUM('Optimized Production Plan'!M124:O124)</f>
        <v>408.93139403999993</v>
      </c>
      <c r="S123" s="94">
        <f>SUMPRODUCT('Conversion Cost'!$B$4:$D$4,'Optimized Production Plan'!M124:O124)</f>
        <v>32.911939999999994</v>
      </c>
      <c r="T123" s="94">
        <f>(VLOOKUP(N123,'Outbound Logistic Price'!$A$3:$D$41,2)*'Optimized Production Plan'!M124)+(VLOOKUP(N123,'Outbound Logistic Price'!$A$3:$D$41,3)*'Optimized Production Plan'!N124)+(VLOOKUP(N123,'Outbound Logistic Price'!$A$3:$D$41,4)*'Optimized Production Plan'!O124)</f>
        <v>162.13176999999999</v>
      </c>
      <c r="U123" s="94">
        <f>IF(VLOOKUP(N123,CSTVAT!$A$2:$D$40,2)="NA",0,IF(VLOOKUP(N123,CSTVAT!$A$2:$D$40,2)="CST",0.02*((VLOOKUP(O123,'Input Angle Price'!$B$4:$E$22,2)*'Optimized Production Plan'!M124*(1.045))+ ('Conversion Cost'!$B$3*'Optimized Production Plan'!M124)+ ((4.1/100)*('Conversion Cost'!$B$8)*'Optimized Production Plan'!M124)+ ('Optimized Production Plan'!M124*'Conversion Cost'!$B$4)),IF(VLOOKUP(N123,CSTVAT!$A$2:$D$40,2)="VAT",0.05*((VLOOKUP(O123,'Input Angle Price'!$B$4:$E$22,2)*'Optimized Production Plan'!M124*(1.045))+ ('Conversion Cost'!$B$3*'Optimized Production Plan'!M124)+ ((4.1/100)*('Conversion Cost'!$B$8)*'Optimized Production Plan'!M124)+ ('Optimized Production Plan'!M124*'Conversion Cost'!$B$4)),0)))+ IF(VLOOKUP(N123,CSTVAT!$A$2:$D$40,3)="NA",0,IF(VLOOKUP(N123,CSTVAT!$A$2:$D$40,3)="CST",0.02*((VLOOKUP(O123,'Input Angle Price'!$B$4:$E$22,3)*'Optimized Production Plan'!N124*(1.045))+ ('Conversion Cost'!$C$3*'Optimized Production Plan'!N124)+ ((4.1/100)*('Conversion Cost'!$B$8)*'Optimized Production Plan'!N124)+ ('Optimized Production Plan'!N124*'Conversion Cost'!$C$4)),IF(VLOOKUP(N123,CSTVAT!$A$2:$D$40,3)="VAT",0.05*((VLOOKUP(O123,'Input Angle Price'!$B$4:$E$22,3)*'Optimized Production Plan'!N124*(1.045))+ ('Conversion Cost'!$C$3*'Optimized Production Plan'!N124)+ ((4.1/100)*('Conversion Cost'!$B$8)*'Optimized Production Plan'!N124)+ ('Optimized Production Plan'!N124*'Conversion Cost'!$C$4)),0)))+ IF(VLOOKUP(N123,CSTVAT!$A$2:$D$40,4)="NA",0,IF(VLOOKUP(N123,CSTVAT!$A$2:$D$40,4)="CST",0.02*((VLOOKUP(O123,'Input Angle Price'!$B$4:$E$22,4)*'Optimized Production Plan'!O124*(1.045))+ ('Conversion Cost'!$D$3*'Optimized Production Plan'!O124)+ ((4.1/100)*('Conversion Cost'!$B$8)*'Optimized Production Plan'!O124)+ ('Optimized Production Plan'!O124*'Conversion Cost'!$D$4)),IF(VLOOKUP(N123,CSTVAT!$A$2:$D$40,4)="VAT",0.05*((VLOOKUP(O123,'Input Angle Price'!$B$4:$E$22,4)*'Optimized Production Plan'!O124*(1.045))+ ('Conversion Cost'!$D$3*'Optimized Production Plan'!O124)+ ((4.1/100)*('Conversion Cost'!$B$8)*'Optimized Production Plan'!O124)+ ('Optimized Production Plan'!O124*'Conversion Cost'!$D$4)),0)))</f>
        <v>0</v>
      </c>
      <c r="V123" s="95">
        <f t="shared" si="6"/>
        <v>65.305247174999991</v>
      </c>
      <c r="X123" s="101">
        <f>IF('Optimized Production Plan'!M124&gt;0,1,0)+IF('Optimized Production Plan'!N124&gt;0,1,0)+IF('Optimized Production Plan'!O124&gt;0,1,0)</f>
        <v>1</v>
      </c>
      <c r="AH123" s="11"/>
      <c r="AI123" s="5" t="s">
        <v>3</v>
      </c>
      <c r="AJ123" s="6">
        <v>29.101000000000006</v>
      </c>
      <c r="AK123" s="6">
        <v>0</v>
      </c>
      <c r="AL123" s="113">
        <v>0</v>
      </c>
      <c r="AM123" s="11">
        <v>29.101000000000006</v>
      </c>
      <c r="AN123" s="68">
        <f t="shared" si="7"/>
        <v>29.101000000000006</v>
      </c>
    </row>
    <row r="124" spans="1:40">
      <c r="A124" s="9">
        <v>110</v>
      </c>
      <c r="B124" s="5" t="s">
        <v>7</v>
      </c>
      <c r="C124" s="94">
        <f>((VLOOKUP(B124,'Input Angle Price'!$B$4:$E$22,2)*'Optimized Production Plan'!C125)+(VLOOKUP(B124,'Input Angle Price'!$B$4:$E$22,3)*'Optimized Production Plan'!D125)+(VLOOKUP(B124,'Input Angle Price'!$B$4:$E$22,4)*'Optimized Production Plan'!E125))*(104.5/100)</f>
        <v>3993.735647</v>
      </c>
      <c r="D124" s="94">
        <f>SUMPRODUCT('Conversion Cost'!$B$3:$D$3,'Optimized Production Plan'!C125:E125)</f>
        <v>735.39964700000007</v>
      </c>
      <c r="E124" s="94">
        <f>(4.1/100)*('Conversion Cost'!$B$8)*SUM('Optimized Production Plan'!C125:E125)</f>
        <v>514.49532732</v>
      </c>
      <c r="F124" s="94">
        <f>SUMPRODUCT('Conversion Cost'!$B$4:$D$4,'Optimized Production Plan'!C125:E125)</f>
        <v>62.112030000000004</v>
      </c>
      <c r="G124" s="94">
        <f>(VLOOKUP(A124,'Outbound Logistic Price'!$A$3:$D$41,2)*'Optimized Production Plan'!C125)+(VLOOKUP(A124,'Outbound Logistic Price'!$A$3:$D$41,3)*'Optimized Production Plan'!D125)+(VLOOKUP(A124,'Outbound Logistic Price'!$A$3:$D$41,4)*'Optimized Production Plan'!E125)</f>
        <v>318.70599000000004</v>
      </c>
      <c r="H124" s="94">
        <f>IF(VLOOKUP(A124,CSTVAT!$A$2:$D$40,2)="NA",0,IF(VLOOKUP(A124,CSTVAT!$A$2:$D$40,2)="CST",0.02*((VLOOKUP(B124,'Input Angle Price'!$B$4:$E$22,2)*'Optimized Production Plan'!C125*(1.045))+ ('Conversion Cost'!$B$3*'Optimized Production Plan'!C125)+ ((4.1/100)*('Conversion Cost'!$B$8)*'Optimized Production Plan'!C125)+ ('Optimized Production Plan'!C125*'Conversion Cost'!$B$4)),IF(VLOOKUP(A124,CSTVAT!$A$2:$D$40,2)="VAT",0.05*((VLOOKUP(B124,'Input Angle Price'!$B$4:$E$22,2)*'Optimized Production Plan'!C125*(1.045))+ ('Conversion Cost'!$B$3*'Optimized Production Plan'!C125)+ ((4.1/100)*('Conversion Cost'!$B$8)*'Optimized Production Plan'!C125)+ ('Optimized Production Plan'!C125*'Conversion Cost'!$B$4)),0)))+ IF(VLOOKUP(A124,CSTVAT!$A$2:$D$40,3)="NA",0,IF(VLOOKUP(A124,CSTVAT!$A$2:$D$40,3)="CST",0.02*((VLOOKUP(B124,'Input Angle Price'!$B$4:$E$22,3)*'Optimized Production Plan'!D125*(1.045))+ ('Conversion Cost'!$C$3*'Optimized Production Plan'!D125)+ ((4.1/100)*('Conversion Cost'!$B$8)*'Optimized Production Plan'!D125)+ ('Optimized Production Plan'!D125*'Conversion Cost'!$C$4)),IF(VLOOKUP(A124,CSTVAT!$A$2:$D$40,3)="VAT",0.05*((VLOOKUP(B124,'Input Angle Price'!$B$4:$E$22,3)*'Optimized Production Plan'!D125*(1.045))+ ('Conversion Cost'!$C$3*'Optimized Production Plan'!D125)+ ((4.1/100)*('Conversion Cost'!$B$8)*'Optimized Production Plan'!D125)+ ('Optimized Production Plan'!D125*'Conversion Cost'!$C$4)),0)))+ IF(VLOOKUP(A124,CSTVAT!$A$2:$D$40,4)="NA",0,IF(VLOOKUP(A124,CSTVAT!$A$2:$D$40,4)="CST",0.02*((VLOOKUP(B124,'Input Angle Price'!$B$4:$E$22,4)*'Optimized Production Plan'!E125*(1.045))+ ('Conversion Cost'!$D$3*'Optimized Production Plan'!E125)+ ((4.1/100)*('Conversion Cost'!$B$8)*'Optimized Production Plan'!E125)+ ('Optimized Production Plan'!E125*'Conversion Cost'!$D$4)),IF(VLOOKUP(A124,CSTVAT!$A$2:$D$40,4)="VAT",0.05*((VLOOKUP(B124,'Input Angle Price'!$B$4:$E$22,4)*'Optimized Production Plan'!E125*(1.045))+ ('Conversion Cost'!$D$3*'Optimized Production Plan'!E125)+ ((4.1/100)*('Conversion Cost'!$B$8)*'Optimized Production Plan'!E125)+ ('Optimized Production Plan'!E125*'Conversion Cost'!$D$4)),0)))</f>
        <v>0</v>
      </c>
      <c r="I124" s="95">
        <f t="shared" si="5"/>
        <v>85.989523500000004</v>
      </c>
      <c r="N124" s="9">
        <v>110</v>
      </c>
      <c r="O124" s="5" t="s">
        <v>7</v>
      </c>
      <c r="P124" s="94">
        <f>((VLOOKUP(O124,'Input Angle Price'!$B$4:$E$22,2)*'Optimized Production Plan'!M125)+(VLOOKUP(O124,'Input Angle Price'!$B$4:$E$22,3)*'Optimized Production Plan'!N125)+(VLOOKUP(O124,'Input Angle Price'!$B$4:$E$22,4)*'Optimized Production Plan'!O125))*(104.5/100)</f>
        <v>3855.7637849499997</v>
      </c>
      <c r="Q124" s="94">
        <f>SUMPRODUCT('Conversion Cost'!$B$3:$D$3,'Optimized Production Plan'!M125:O125)</f>
        <v>606.08443699999998</v>
      </c>
      <c r="R124" s="94">
        <f>(4.1/100)*('Conversion Cost'!$B$8)*SUM('Optimized Production Plan'!M125:O125)</f>
        <v>514.49532732</v>
      </c>
      <c r="S124" s="94">
        <f>SUMPRODUCT('Conversion Cost'!$B$4:$D$4,'Optimized Production Plan'!M125:O125)</f>
        <v>41.40802</v>
      </c>
      <c r="T124" s="94">
        <f>(VLOOKUP(N124,'Outbound Logistic Price'!$A$3:$D$41,2)*'Optimized Production Plan'!M125)+(VLOOKUP(N124,'Outbound Logistic Price'!$A$3:$D$41,3)*'Optimized Production Plan'!N125)+(VLOOKUP(N124,'Outbound Logistic Price'!$A$3:$D$41,4)*'Optimized Production Plan'!O125)</f>
        <v>203.98541</v>
      </c>
      <c r="U124" s="94">
        <f>IF(VLOOKUP(N124,CSTVAT!$A$2:$D$40,2)="NA",0,IF(VLOOKUP(N124,CSTVAT!$A$2:$D$40,2)="CST",0.02*((VLOOKUP(O124,'Input Angle Price'!$B$4:$E$22,2)*'Optimized Production Plan'!M125*(1.045))+ ('Conversion Cost'!$B$3*'Optimized Production Plan'!M125)+ ((4.1/100)*('Conversion Cost'!$B$8)*'Optimized Production Plan'!M125)+ ('Optimized Production Plan'!M125*'Conversion Cost'!$B$4)),IF(VLOOKUP(N124,CSTVAT!$A$2:$D$40,2)="VAT",0.05*((VLOOKUP(O124,'Input Angle Price'!$B$4:$E$22,2)*'Optimized Production Plan'!M125*(1.045))+ ('Conversion Cost'!$B$3*'Optimized Production Plan'!M125)+ ((4.1/100)*('Conversion Cost'!$B$8)*'Optimized Production Plan'!M125)+ ('Optimized Production Plan'!M125*'Conversion Cost'!$B$4)),0)))+ IF(VLOOKUP(N124,CSTVAT!$A$2:$D$40,3)="NA",0,IF(VLOOKUP(N124,CSTVAT!$A$2:$D$40,3)="CST",0.02*((VLOOKUP(O124,'Input Angle Price'!$B$4:$E$22,3)*'Optimized Production Plan'!N125*(1.045))+ ('Conversion Cost'!$C$3*'Optimized Production Plan'!N125)+ ((4.1/100)*('Conversion Cost'!$B$8)*'Optimized Production Plan'!N125)+ ('Optimized Production Plan'!N125*'Conversion Cost'!$C$4)),IF(VLOOKUP(N124,CSTVAT!$A$2:$D$40,3)="VAT",0.05*((VLOOKUP(O124,'Input Angle Price'!$B$4:$E$22,3)*'Optimized Production Plan'!N125*(1.045))+ ('Conversion Cost'!$C$3*'Optimized Production Plan'!N125)+ ((4.1/100)*('Conversion Cost'!$B$8)*'Optimized Production Plan'!N125)+ ('Optimized Production Plan'!N125*'Conversion Cost'!$C$4)),0)))+ IF(VLOOKUP(N124,CSTVAT!$A$2:$D$40,4)="NA",0,IF(VLOOKUP(N124,CSTVAT!$A$2:$D$40,4)="CST",0.02*((VLOOKUP(O124,'Input Angle Price'!$B$4:$E$22,4)*'Optimized Production Plan'!O125*(1.045))+ ('Conversion Cost'!$D$3*'Optimized Production Plan'!O125)+ ((4.1/100)*('Conversion Cost'!$B$8)*'Optimized Production Plan'!O125)+ ('Optimized Production Plan'!O125*'Conversion Cost'!$D$4)),IF(VLOOKUP(N124,CSTVAT!$A$2:$D$40,4)="VAT",0.05*((VLOOKUP(O124,'Input Angle Price'!$B$4:$E$22,4)*'Optimized Production Plan'!O125*(1.045))+ ('Conversion Cost'!$D$3*'Optimized Production Plan'!O125)+ ((4.1/100)*('Conversion Cost'!$B$8)*'Optimized Production Plan'!O125)+ ('Optimized Production Plan'!O125*'Conversion Cost'!$D$4)),0)))</f>
        <v>0</v>
      </c>
      <c r="V124" s="95">
        <f t="shared" si="6"/>
        <v>83.018837474999998</v>
      </c>
      <c r="X124" s="101">
        <f>IF('Optimized Production Plan'!M125&gt;0,1,0)+IF('Optimized Production Plan'!N125&gt;0,1,0)+IF('Optimized Production Plan'!O125&gt;0,1,0)</f>
        <v>1</v>
      </c>
      <c r="AH124" s="11"/>
      <c r="AI124" s="5" t="s">
        <v>5</v>
      </c>
      <c r="AJ124" s="6">
        <v>26.976999999999997</v>
      </c>
      <c r="AK124" s="6">
        <v>0</v>
      </c>
      <c r="AL124" s="113">
        <v>0</v>
      </c>
      <c r="AM124" s="11">
        <v>26.976999999999997</v>
      </c>
      <c r="AN124" s="68">
        <f t="shared" si="7"/>
        <v>26.976999999999997</v>
      </c>
    </row>
    <row r="125" spans="1:40">
      <c r="A125" s="9">
        <v>110</v>
      </c>
      <c r="B125" s="5" t="s">
        <v>9</v>
      </c>
      <c r="C125" s="94">
        <f>((VLOOKUP(B125,'Input Angle Price'!$B$4:$E$22,2)*'Optimized Production Plan'!C126)+(VLOOKUP(B125,'Input Angle Price'!$B$4:$E$22,3)*'Optimized Production Plan'!D126)+(VLOOKUP(B125,'Input Angle Price'!$B$4:$E$22,4)*'Optimized Production Plan'!E126))*(104.5/100)</f>
        <v>3599.6355180499991</v>
      </c>
      <c r="D125" s="94">
        <f>SUMPRODUCT('Conversion Cost'!$B$3:$D$3,'Optimized Production Plan'!C126:E126)</f>
        <v>662.77186299999994</v>
      </c>
      <c r="E125" s="94">
        <f>(4.1/100)*('Conversion Cost'!$B$8)*SUM('Optimized Production Plan'!C126:E126)</f>
        <v>463.68396827999993</v>
      </c>
      <c r="F125" s="94">
        <f>SUMPRODUCT('Conversion Cost'!$B$4:$D$4,'Optimized Production Plan'!C126:E126)</f>
        <v>55.977869999999996</v>
      </c>
      <c r="G125" s="94">
        <f>(VLOOKUP(A125,'Outbound Logistic Price'!$A$3:$D$41,2)*'Optimized Production Plan'!C126)+(VLOOKUP(A125,'Outbound Logistic Price'!$A$3:$D$41,3)*'Optimized Production Plan'!D126)+(VLOOKUP(A125,'Outbound Logistic Price'!$A$3:$D$41,4)*'Optimized Production Plan'!E126)</f>
        <v>287.23070999999999</v>
      </c>
      <c r="H125" s="94">
        <f>IF(VLOOKUP(A125,CSTVAT!$A$2:$D$40,2)="NA",0,IF(VLOOKUP(A125,CSTVAT!$A$2:$D$40,2)="CST",0.02*((VLOOKUP(B125,'Input Angle Price'!$B$4:$E$22,2)*'Optimized Production Plan'!C126*(1.045))+ ('Conversion Cost'!$B$3*'Optimized Production Plan'!C126)+ ((4.1/100)*('Conversion Cost'!$B$8)*'Optimized Production Plan'!C126)+ ('Optimized Production Plan'!C126*'Conversion Cost'!$B$4)),IF(VLOOKUP(A125,CSTVAT!$A$2:$D$40,2)="VAT",0.05*((VLOOKUP(B125,'Input Angle Price'!$B$4:$E$22,2)*'Optimized Production Plan'!C126*(1.045))+ ('Conversion Cost'!$B$3*'Optimized Production Plan'!C126)+ ((4.1/100)*('Conversion Cost'!$B$8)*'Optimized Production Plan'!C126)+ ('Optimized Production Plan'!C126*'Conversion Cost'!$B$4)),0)))+ IF(VLOOKUP(A125,CSTVAT!$A$2:$D$40,3)="NA",0,IF(VLOOKUP(A125,CSTVAT!$A$2:$D$40,3)="CST",0.02*((VLOOKUP(B125,'Input Angle Price'!$B$4:$E$22,3)*'Optimized Production Plan'!D126*(1.045))+ ('Conversion Cost'!$C$3*'Optimized Production Plan'!D126)+ ((4.1/100)*('Conversion Cost'!$B$8)*'Optimized Production Plan'!D126)+ ('Optimized Production Plan'!D126*'Conversion Cost'!$C$4)),IF(VLOOKUP(A125,CSTVAT!$A$2:$D$40,3)="VAT",0.05*((VLOOKUP(B125,'Input Angle Price'!$B$4:$E$22,3)*'Optimized Production Plan'!D126*(1.045))+ ('Conversion Cost'!$C$3*'Optimized Production Plan'!D126)+ ((4.1/100)*('Conversion Cost'!$B$8)*'Optimized Production Plan'!D126)+ ('Optimized Production Plan'!D126*'Conversion Cost'!$C$4)),0)))+ IF(VLOOKUP(A125,CSTVAT!$A$2:$D$40,4)="NA",0,IF(VLOOKUP(A125,CSTVAT!$A$2:$D$40,4)="CST",0.02*((VLOOKUP(B125,'Input Angle Price'!$B$4:$E$22,4)*'Optimized Production Plan'!E126*(1.045))+ ('Conversion Cost'!$D$3*'Optimized Production Plan'!E126)+ ((4.1/100)*('Conversion Cost'!$B$8)*'Optimized Production Plan'!E126)+ ('Optimized Production Plan'!E126*'Conversion Cost'!$D$4)),IF(VLOOKUP(A125,CSTVAT!$A$2:$D$40,4)="VAT",0.05*((VLOOKUP(B125,'Input Angle Price'!$B$4:$E$22,4)*'Optimized Production Plan'!E126*(1.045))+ ('Conversion Cost'!$D$3*'Optimized Production Plan'!E126)+ ((4.1/100)*('Conversion Cost'!$B$8)*'Optimized Production Plan'!E126)+ ('Optimized Production Plan'!E126*'Conversion Cost'!$D$4)),0)))</f>
        <v>0</v>
      </c>
      <c r="I125" s="95">
        <f t="shared" si="5"/>
        <v>77.504114024999978</v>
      </c>
      <c r="N125" s="9">
        <v>110</v>
      </c>
      <c r="O125" s="5" t="s">
        <v>9</v>
      </c>
      <c r="P125" s="94">
        <f>((VLOOKUP(O125,'Input Angle Price'!$B$4:$E$22,2)*'Optimized Production Plan'!M126)+(VLOOKUP(O125,'Input Angle Price'!$B$4:$E$22,3)*'Optimized Production Plan'!N126)+(VLOOKUP(O125,'Input Angle Price'!$B$4:$E$22,4)*'Optimized Production Plan'!O126))*(104.5/100)</f>
        <v>3482.9614247999989</v>
      </c>
      <c r="Q125" s="94">
        <f>SUMPRODUCT('Conversion Cost'!$B$3:$D$3,'Optimized Production Plan'!M126:O126)</f>
        <v>546.22777299999984</v>
      </c>
      <c r="R125" s="94">
        <f>(4.1/100)*('Conversion Cost'!$B$8)*SUM('Optimized Production Plan'!M126:O126)</f>
        <v>463.68396827999993</v>
      </c>
      <c r="S125" s="94">
        <f>SUMPRODUCT('Conversion Cost'!$B$4:$D$4,'Optimized Production Plan'!M126:O126)</f>
        <v>37.31857999999999</v>
      </c>
      <c r="T125" s="94">
        <f>(VLOOKUP(N125,'Outbound Logistic Price'!$A$3:$D$41,2)*'Optimized Production Plan'!M126)+(VLOOKUP(N125,'Outbound Logistic Price'!$A$3:$D$41,3)*'Optimized Production Plan'!N126)+(VLOOKUP(N125,'Outbound Logistic Price'!$A$3:$D$41,4)*'Optimized Production Plan'!O126)</f>
        <v>183.83988999999997</v>
      </c>
      <c r="U125" s="94">
        <f>IF(VLOOKUP(N125,CSTVAT!$A$2:$D$40,2)="NA",0,IF(VLOOKUP(N125,CSTVAT!$A$2:$D$40,2)="CST",0.02*((VLOOKUP(O125,'Input Angle Price'!$B$4:$E$22,2)*'Optimized Production Plan'!M126*(1.045))+ ('Conversion Cost'!$B$3*'Optimized Production Plan'!M126)+ ((4.1/100)*('Conversion Cost'!$B$8)*'Optimized Production Plan'!M126)+ ('Optimized Production Plan'!M126*'Conversion Cost'!$B$4)),IF(VLOOKUP(N125,CSTVAT!$A$2:$D$40,2)="VAT",0.05*((VLOOKUP(O125,'Input Angle Price'!$B$4:$E$22,2)*'Optimized Production Plan'!M126*(1.045))+ ('Conversion Cost'!$B$3*'Optimized Production Plan'!M126)+ ((4.1/100)*('Conversion Cost'!$B$8)*'Optimized Production Plan'!M126)+ ('Optimized Production Plan'!M126*'Conversion Cost'!$B$4)),0)))+ IF(VLOOKUP(N125,CSTVAT!$A$2:$D$40,3)="NA",0,IF(VLOOKUP(N125,CSTVAT!$A$2:$D$40,3)="CST",0.02*((VLOOKUP(O125,'Input Angle Price'!$B$4:$E$22,3)*'Optimized Production Plan'!N126*(1.045))+ ('Conversion Cost'!$C$3*'Optimized Production Plan'!N126)+ ((4.1/100)*('Conversion Cost'!$B$8)*'Optimized Production Plan'!N126)+ ('Optimized Production Plan'!N126*'Conversion Cost'!$C$4)),IF(VLOOKUP(N125,CSTVAT!$A$2:$D$40,3)="VAT",0.05*((VLOOKUP(O125,'Input Angle Price'!$B$4:$E$22,3)*'Optimized Production Plan'!N126*(1.045))+ ('Conversion Cost'!$C$3*'Optimized Production Plan'!N126)+ ((4.1/100)*('Conversion Cost'!$B$8)*'Optimized Production Plan'!N126)+ ('Optimized Production Plan'!N126*'Conversion Cost'!$C$4)),0)))+ IF(VLOOKUP(N125,CSTVAT!$A$2:$D$40,4)="NA",0,IF(VLOOKUP(N125,CSTVAT!$A$2:$D$40,4)="CST",0.02*((VLOOKUP(O125,'Input Angle Price'!$B$4:$E$22,4)*'Optimized Production Plan'!O126*(1.045))+ ('Conversion Cost'!$D$3*'Optimized Production Plan'!O126)+ ((4.1/100)*('Conversion Cost'!$B$8)*'Optimized Production Plan'!O126)+ ('Optimized Production Plan'!O126*'Conversion Cost'!$D$4)),IF(VLOOKUP(N125,CSTVAT!$A$2:$D$40,4)="VAT",0.05*((VLOOKUP(O125,'Input Angle Price'!$B$4:$E$22,4)*'Optimized Production Plan'!O126*(1.045))+ ('Conversion Cost'!$D$3*'Optimized Production Plan'!O126)+ ((4.1/100)*('Conversion Cost'!$B$8)*'Optimized Production Plan'!O126)+ ('Optimized Production Plan'!O126*'Conversion Cost'!$D$4)),0)))</f>
        <v>0</v>
      </c>
      <c r="V125" s="95">
        <f t="shared" si="6"/>
        <v>74.991992399999972</v>
      </c>
      <c r="X125" s="101">
        <f>IF('Optimized Production Plan'!M126&gt;0,1,0)+IF('Optimized Production Plan'!N126&gt;0,1,0)+IF('Optimized Production Plan'!O126&gt;0,1,0)</f>
        <v>1</v>
      </c>
      <c r="AH125" s="11"/>
      <c r="AI125" s="5" t="s">
        <v>7</v>
      </c>
      <c r="AJ125" s="6">
        <v>33.941000000000003</v>
      </c>
      <c r="AK125" s="6">
        <v>0</v>
      </c>
      <c r="AL125" s="113">
        <v>0</v>
      </c>
      <c r="AM125" s="11">
        <v>33.941000000000003</v>
      </c>
      <c r="AN125" s="68">
        <f t="shared" si="7"/>
        <v>33.941000000000003</v>
      </c>
    </row>
    <row r="126" spans="1:40">
      <c r="A126" s="9">
        <v>110</v>
      </c>
      <c r="B126" s="5" t="s">
        <v>12</v>
      </c>
      <c r="C126" s="94">
        <f>((VLOOKUP(B126,'Input Angle Price'!$B$4:$E$22,2)*'Optimized Production Plan'!C127)+(VLOOKUP(B126,'Input Angle Price'!$B$4:$E$22,3)*'Optimized Production Plan'!D127)+(VLOOKUP(B126,'Input Angle Price'!$B$4:$E$22,4)*'Optimized Production Plan'!E127))*(104.5/100)</f>
        <v>709.18910369999992</v>
      </c>
      <c r="D126" s="94">
        <f>SUMPRODUCT('Conversion Cost'!$B$3:$D$3,'Optimized Production Plan'!C127:E127)</f>
        <v>130.39200600000001</v>
      </c>
      <c r="E126" s="94">
        <f>(4.1/100)*('Conversion Cost'!$B$8)*SUM('Optimized Production Plan'!C127:E127)</f>
        <v>91.223973359999988</v>
      </c>
      <c r="F126" s="94">
        <f>SUMPRODUCT('Conversion Cost'!$B$4:$D$4,'Optimized Production Plan'!C127:E127)</f>
        <v>11.01294</v>
      </c>
      <c r="G126" s="94">
        <f>(VLOOKUP(A126,'Outbound Logistic Price'!$A$3:$D$41,2)*'Optimized Production Plan'!C127)+(VLOOKUP(A126,'Outbound Logistic Price'!$A$3:$D$41,3)*'Optimized Production Plan'!D127)+(VLOOKUP(A126,'Outbound Logistic Price'!$A$3:$D$41,4)*'Optimized Production Plan'!E127)</f>
        <v>56.50902</v>
      </c>
      <c r="H126" s="94">
        <f>IF(VLOOKUP(A126,CSTVAT!$A$2:$D$40,2)="NA",0,IF(VLOOKUP(A126,CSTVAT!$A$2:$D$40,2)="CST",0.02*((VLOOKUP(B126,'Input Angle Price'!$B$4:$E$22,2)*'Optimized Production Plan'!C127*(1.045))+ ('Conversion Cost'!$B$3*'Optimized Production Plan'!C127)+ ((4.1/100)*('Conversion Cost'!$B$8)*'Optimized Production Plan'!C127)+ ('Optimized Production Plan'!C127*'Conversion Cost'!$B$4)),IF(VLOOKUP(A126,CSTVAT!$A$2:$D$40,2)="VAT",0.05*((VLOOKUP(B126,'Input Angle Price'!$B$4:$E$22,2)*'Optimized Production Plan'!C127*(1.045))+ ('Conversion Cost'!$B$3*'Optimized Production Plan'!C127)+ ((4.1/100)*('Conversion Cost'!$B$8)*'Optimized Production Plan'!C127)+ ('Optimized Production Plan'!C127*'Conversion Cost'!$B$4)),0)))+ IF(VLOOKUP(A126,CSTVAT!$A$2:$D$40,3)="NA",0,IF(VLOOKUP(A126,CSTVAT!$A$2:$D$40,3)="CST",0.02*((VLOOKUP(B126,'Input Angle Price'!$B$4:$E$22,3)*'Optimized Production Plan'!D127*(1.045))+ ('Conversion Cost'!$C$3*'Optimized Production Plan'!D127)+ ((4.1/100)*('Conversion Cost'!$B$8)*'Optimized Production Plan'!D127)+ ('Optimized Production Plan'!D127*'Conversion Cost'!$C$4)),IF(VLOOKUP(A126,CSTVAT!$A$2:$D$40,3)="VAT",0.05*((VLOOKUP(B126,'Input Angle Price'!$B$4:$E$22,3)*'Optimized Production Plan'!D127*(1.045))+ ('Conversion Cost'!$C$3*'Optimized Production Plan'!D127)+ ((4.1/100)*('Conversion Cost'!$B$8)*'Optimized Production Plan'!D127)+ ('Optimized Production Plan'!D127*'Conversion Cost'!$C$4)),0)))+ IF(VLOOKUP(A126,CSTVAT!$A$2:$D$40,4)="NA",0,IF(VLOOKUP(A126,CSTVAT!$A$2:$D$40,4)="CST",0.02*((VLOOKUP(B126,'Input Angle Price'!$B$4:$E$22,4)*'Optimized Production Plan'!E127*(1.045))+ ('Conversion Cost'!$D$3*'Optimized Production Plan'!E127)+ ((4.1/100)*('Conversion Cost'!$B$8)*'Optimized Production Plan'!E127)+ ('Optimized Production Plan'!E127*'Conversion Cost'!$D$4)),IF(VLOOKUP(A126,CSTVAT!$A$2:$D$40,4)="VAT",0.05*((VLOOKUP(B126,'Input Angle Price'!$B$4:$E$22,4)*'Optimized Production Plan'!E127*(1.045))+ ('Conversion Cost'!$D$3*'Optimized Production Plan'!E127)+ ((4.1/100)*('Conversion Cost'!$B$8)*'Optimized Production Plan'!E127)+ ('Optimized Production Plan'!E127*'Conversion Cost'!$D$4)),0)))</f>
        <v>0</v>
      </c>
      <c r="I126" s="95">
        <f t="shared" si="5"/>
        <v>15.26962185</v>
      </c>
      <c r="N126" s="9">
        <v>110</v>
      </c>
      <c r="O126" s="5" t="s">
        <v>12</v>
      </c>
      <c r="P126" s="94">
        <f>((VLOOKUP(O126,'Input Angle Price'!$B$4:$E$22,2)*'Optimized Production Plan'!M127)+(VLOOKUP(O126,'Input Angle Price'!$B$4:$E$22,3)*'Optimized Production Plan'!N127)+(VLOOKUP(O126,'Input Angle Price'!$B$4:$E$22,4)*'Optimized Production Plan'!O127))*(104.5/100)</f>
        <v>688.93913549999991</v>
      </c>
      <c r="Q126" s="94">
        <f>SUMPRODUCT('Conversion Cost'!$B$3:$D$3,'Optimized Production Plan'!M127:O127)</f>
        <v>107.463426</v>
      </c>
      <c r="R126" s="94">
        <f>(4.1/100)*('Conversion Cost'!$B$8)*SUM('Optimized Production Plan'!M127:O127)</f>
        <v>91.223973359999988</v>
      </c>
      <c r="S126" s="94">
        <f>SUMPRODUCT('Conversion Cost'!$B$4:$D$4,'Optimized Production Plan'!M127:O127)</f>
        <v>7.3419599999999994</v>
      </c>
      <c r="T126" s="94">
        <f>(VLOOKUP(N126,'Outbound Logistic Price'!$A$3:$D$41,2)*'Optimized Production Plan'!M127)+(VLOOKUP(N126,'Outbound Logistic Price'!$A$3:$D$41,3)*'Optimized Production Plan'!N127)+(VLOOKUP(N126,'Outbound Logistic Price'!$A$3:$D$41,4)*'Optimized Production Plan'!O127)</f>
        <v>36.16818</v>
      </c>
      <c r="U126" s="94">
        <f>IF(VLOOKUP(N126,CSTVAT!$A$2:$D$40,2)="NA",0,IF(VLOOKUP(N126,CSTVAT!$A$2:$D$40,2)="CST",0.02*((VLOOKUP(O126,'Input Angle Price'!$B$4:$E$22,2)*'Optimized Production Plan'!M127*(1.045))+ ('Conversion Cost'!$B$3*'Optimized Production Plan'!M127)+ ((4.1/100)*('Conversion Cost'!$B$8)*'Optimized Production Plan'!M127)+ ('Optimized Production Plan'!M127*'Conversion Cost'!$B$4)),IF(VLOOKUP(N126,CSTVAT!$A$2:$D$40,2)="VAT",0.05*((VLOOKUP(O126,'Input Angle Price'!$B$4:$E$22,2)*'Optimized Production Plan'!M127*(1.045))+ ('Conversion Cost'!$B$3*'Optimized Production Plan'!M127)+ ((4.1/100)*('Conversion Cost'!$B$8)*'Optimized Production Plan'!M127)+ ('Optimized Production Plan'!M127*'Conversion Cost'!$B$4)),0)))+ IF(VLOOKUP(N126,CSTVAT!$A$2:$D$40,3)="NA",0,IF(VLOOKUP(N126,CSTVAT!$A$2:$D$40,3)="CST",0.02*((VLOOKUP(O126,'Input Angle Price'!$B$4:$E$22,3)*'Optimized Production Plan'!N127*(1.045))+ ('Conversion Cost'!$C$3*'Optimized Production Plan'!N127)+ ((4.1/100)*('Conversion Cost'!$B$8)*'Optimized Production Plan'!N127)+ ('Optimized Production Plan'!N127*'Conversion Cost'!$C$4)),IF(VLOOKUP(N126,CSTVAT!$A$2:$D$40,3)="VAT",0.05*((VLOOKUP(O126,'Input Angle Price'!$B$4:$E$22,3)*'Optimized Production Plan'!N127*(1.045))+ ('Conversion Cost'!$C$3*'Optimized Production Plan'!N127)+ ((4.1/100)*('Conversion Cost'!$B$8)*'Optimized Production Plan'!N127)+ ('Optimized Production Plan'!N127*'Conversion Cost'!$C$4)),0)))+ IF(VLOOKUP(N126,CSTVAT!$A$2:$D$40,4)="NA",0,IF(VLOOKUP(N126,CSTVAT!$A$2:$D$40,4)="CST",0.02*((VLOOKUP(O126,'Input Angle Price'!$B$4:$E$22,4)*'Optimized Production Plan'!O127*(1.045))+ ('Conversion Cost'!$D$3*'Optimized Production Plan'!O127)+ ((4.1/100)*('Conversion Cost'!$B$8)*'Optimized Production Plan'!O127)+ ('Optimized Production Plan'!O127*'Conversion Cost'!$D$4)),IF(VLOOKUP(N126,CSTVAT!$A$2:$D$40,4)="VAT",0.05*((VLOOKUP(O126,'Input Angle Price'!$B$4:$E$22,4)*'Optimized Production Plan'!O127*(1.045))+ ('Conversion Cost'!$D$3*'Optimized Production Plan'!O127)+ ((4.1/100)*('Conversion Cost'!$B$8)*'Optimized Production Plan'!O127)+ ('Optimized Production Plan'!O127*'Conversion Cost'!$D$4)),0)))</f>
        <v>0</v>
      </c>
      <c r="V126" s="95">
        <f t="shared" si="6"/>
        <v>14.833617749999998</v>
      </c>
      <c r="X126" s="101">
        <f>IF('Optimized Production Plan'!M127&gt;0,1,0)+IF('Optimized Production Plan'!N127&gt;0,1,0)+IF('Optimized Production Plan'!O127&gt;0,1,0)</f>
        <v>1</v>
      </c>
      <c r="AH126" s="11"/>
      <c r="AI126" s="5" t="s">
        <v>9</v>
      </c>
      <c r="AJ126" s="6">
        <v>30.588999999999995</v>
      </c>
      <c r="AK126" s="6">
        <v>0</v>
      </c>
      <c r="AL126" s="113">
        <v>0</v>
      </c>
      <c r="AM126" s="11">
        <v>30.588999999999995</v>
      </c>
      <c r="AN126" s="68">
        <f t="shared" si="7"/>
        <v>30.588999999999995</v>
      </c>
    </row>
    <row r="127" spans="1:40">
      <c r="A127" s="9">
        <v>110</v>
      </c>
      <c r="B127" s="5" t="s">
        <v>13</v>
      </c>
      <c r="C127" s="94">
        <f>((VLOOKUP(B127,'Input Angle Price'!$B$4:$E$22,2)*'Optimized Production Plan'!C128)+(VLOOKUP(B127,'Input Angle Price'!$B$4:$E$22,3)*'Optimized Production Plan'!D128)+(VLOOKUP(B127,'Input Angle Price'!$B$4:$E$22,4)*'Optimized Production Plan'!E128))*(104.5/100)</f>
        <v>3275.0238135999989</v>
      </c>
      <c r="D127" s="94">
        <f>SUMPRODUCT('Conversion Cost'!$B$3:$D$3,'Optimized Production Plan'!C128:E128)</f>
        <v>595.75583199999983</v>
      </c>
      <c r="E127" s="94">
        <f>(4.1/100)*('Conversion Cost'!$B$8)*SUM('Optimized Production Plan'!C128:E128)</f>
        <v>416.79866591999985</v>
      </c>
      <c r="F127" s="94">
        <f>SUMPRODUCT('Conversion Cost'!$B$4:$D$4,'Optimized Production Plan'!C128:E128)</f>
        <v>50.317679999999989</v>
      </c>
      <c r="G127" s="94">
        <f>(VLOOKUP(A127,'Outbound Logistic Price'!$A$3:$D$41,2)*'Optimized Production Plan'!C128)+(VLOOKUP(A127,'Outbound Logistic Price'!$A$3:$D$41,3)*'Optimized Production Plan'!D128)+(VLOOKUP(A127,'Outbound Logistic Price'!$A$3:$D$41,4)*'Optimized Production Plan'!E128)</f>
        <v>258.18743999999992</v>
      </c>
      <c r="H127" s="94">
        <f>IF(VLOOKUP(A127,CSTVAT!$A$2:$D$40,2)="NA",0,IF(VLOOKUP(A127,CSTVAT!$A$2:$D$40,2)="CST",0.02*((VLOOKUP(B127,'Input Angle Price'!$B$4:$E$22,2)*'Optimized Production Plan'!C128*(1.045))+ ('Conversion Cost'!$B$3*'Optimized Production Plan'!C128)+ ((4.1/100)*('Conversion Cost'!$B$8)*'Optimized Production Plan'!C128)+ ('Optimized Production Plan'!C128*'Conversion Cost'!$B$4)),IF(VLOOKUP(A127,CSTVAT!$A$2:$D$40,2)="VAT",0.05*((VLOOKUP(B127,'Input Angle Price'!$B$4:$E$22,2)*'Optimized Production Plan'!C128*(1.045))+ ('Conversion Cost'!$B$3*'Optimized Production Plan'!C128)+ ((4.1/100)*('Conversion Cost'!$B$8)*'Optimized Production Plan'!C128)+ ('Optimized Production Plan'!C128*'Conversion Cost'!$B$4)),0)))+ IF(VLOOKUP(A127,CSTVAT!$A$2:$D$40,3)="NA",0,IF(VLOOKUP(A127,CSTVAT!$A$2:$D$40,3)="CST",0.02*((VLOOKUP(B127,'Input Angle Price'!$B$4:$E$22,3)*'Optimized Production Plan'!D128*(1.045))+ ('Conversion Cost'!$C$3*'Optimized Production Plan'!D128)+ ((4.1/100)*('Conversion Cost'!$B$8)*'Optimized Production Plan'!D128)+ ('Optimized Production Plan'!D128*'Conversion Cost'!$C$4)),IF(VLOOKUP(A127,CSTVAT!$A$2:$D$40,3)="VAT",0.05*((VLOOKUP(B127,'Input Angle Price'!$B$4:$E$22,3)*'Optimized Production Plan'!D128*(1.045))+ ('Conversion Cost'!$C$3*'Optimized Production Plan'!D128)+ ((4.1/100)*('Conversion Cost'!$B$8)*'Optimized Production Plan'!D128)+ ('Optimized Production Plan'!D128*'Conversion Cost'!$C$4)),0)))+ IF(VLOOKUP(A127,CSTVAT!$A$2:$D$40,4)="NA",0,IF(VLOOKUP(A127,CSTVAT!$A$2:$D$40,4)="CST",0.02*((VLOOKUP(B127,'Input Angle Price'!$B$4:$E$22,4)*'Optimized Production Plan'!E128*(1.045))+ ('Conversion Cost'!$D$3*'Optimized Production Plan'!E128)+ ((4.1/100)*('Conversion Cost'!$B$8)*'Optimized Production Plan'!E128)+ ('Optimized Production Plan'!E128*'Conversion Cost'!$D$4)),IF(VLOOKUP(A127,CSTVAT!$A$2:$D$40,4)="VAT",0.05*((VLOOKUP(B127,'Input Angle Price'!$B$4:$E$22,4)*'Optimized Production Plan'!E128*(1.045))+ ('Conversion Cost'!$D$3*'Optimized Production Plan'!E128)+ ((4.1/100)*('Conversion Cost'!$B$8)*'Optimized Production Plan'!E128)+ ('Optimized Production Plan'!E128*'Conversion Cost'!$D$4)),0)))</f>
        <v>0</v>
      </c>
      <c r="I127" s="95">
        <f t="shared" si="5"/>
        <v>70.514866799999979</v>
      </c>
      <c r="N127" s="9">
        <v>110</v>
      </c>
      <c r="O127" s="5" t="s">
        <v>13</v>
      </c>
      <c r="P127" s="94">
        <f>((VLOOKUP(O127,'Input Angle Price'!$B$4:$E$22,2)*'Optimized Production Plan'!M128)+(VLOOKUP(O127,'Input Angle Price'!$B$4:$E$22,3)*'Optimized Production Plan'!N128)+(VLOOKUP(O127,'Input Angle Price'!$B$4:$E$22,4)*'Optimized Production Plan'!O128))*(104.5/100)</f>
        <v>3177.6178587999989</v>
      </c>
      <c r="Q127" s="94">
        <f>SUMPRODUCT('Conversion Cost'!$B$3:$D$3,'Optimized Production Plan'!M128:O128)</f>
        <v>490.99607199999986</v>
      </c>
      <c r="R127" s="94">
        <f>(4.1/100)*('Conversion Cost'!$B$8)*SUM('Optimized Production Plan'!M128:O128)</f>
        <v>416.79866591999985</v>
      </c>
      <c r="S127" s="94">
        <f>SUMPRODUCT('Conversion Cost'!$B$4:$D$4,'Optimized Production Plan'!M128:O128)</f>
        <v>33.54511999999999</v>
      </c>
      <c r="T127" s="94">
        <f>(VLOOKUP(N127,'Outbound Logistic Price'!$A$3:$D$41,2)*'Optimized Production Plan'!M128)+(VLOOKUP(N127,'Outbound Logistic Price'!$A$3:$D$41,3)*'Optimized Production Plan'!N128)+(VLOOKUP(N127,'Outbound Logistic Price'!$A$3:$D$41,4)*'Optimized Production Plan'!O128)</f>
        <v>165.25095999999994</v>
      </c>
      <c r="U127" s="94">
        <f>IF(VLOOKUP(N127,CSTVAT!$A$2:$D$40,2)="NA",0,IF(VLOOKUP(N127,CSTVAT!$A$2:$D$40,2)="CST",0.02*((VLOOKUP(O127,'Input Angle Price'!$B$4:$E$22,2)*'Optimized Production Plan'!M128*(1.045))+ ('Conversion Cost'!$B$3*'Optimized Production Plan'!M128)+ ((4.1/100)*('Conversion Cost'!$B$8)*'Optimized Production Plan'!M128)+ ('Optimized Production Plan'!M128*'Conversion Cost'!$B$4)),IF(VLOOKUP(N127,CSTVAT!$A$2:$D$40,2)="VAT",0.05*((VLOOKUP(O127,'Input Angle Price'!$B$4:$E$22,2)*'Optimized Production Plan'!M128*(1.045))+ ('Conversion Cost'!$B$3*'Optimized Production Plan'!M128)+ ((4.1/100)*('Conversion Cost'!$B$8)*'Optimized Production Plan'!M128)+ ('Optimized Production Plan'!M128*'Conversion Cost'!$B$4)),0)))+ IF(VLOOKUP(N127,CSTVAT!$A$2:$D$40,3)="NA",0,IF(VLOOKUP(N127,CSTVAT!$A$2:$D$40,3)="CST",0.02*((VLOOKUP(O127,'Input Angle Price'!$B$4:$E$22,3)*'Optimized Production Plan'!N128*(1.045))+ ('Conversion Cost'!$C$3*'Optimized Production Plan'!N128)+ ((4.1/100)*('Conversion Cost'!$B$8)*'Optimized Production Plan'!N128)+ ('Optimized Production Plan'!N128*'Conversion Cost'!$C$4)),IF(VLOOKUP(N127,CSTVAT!$A$2:$D$40,3)="VAT",0.05*((VLOOKUP(O127,'Input Angle Price'!$B$4:$E$22,3)*'Optimized Production Plan'!N128*(1.045))+ ('Conversion Cost'!$C$3*'Optimized Production Plan'!N128)+ ((4.1/100)*('Conversion Cost'!$B$8)*'Optimized Production Plan'!N128)+ ('Optimized Production Plan'!N128*'Conversion Cost'!$C$4)),0)))+ IF(VLOOKUP(N127,CSTVAT!$A$2:$D$40,4)="NA",0,IF(VLOOKUP(N127,CSTVAT!$A$2:$D$40,4)="CST",0.02*((VLOOKUP(O127,'Input Angle Price'!$B$4:$E$22,4)*'Optimized Production Plan'!O128*(1.045))+ ('Conversion Cost'!$D$3*'Optimized Production Plan'!O128)+ ((4.1/100)*('Conversion Cost'!$B$8)*'Optimized Production Plan'!O128)+ ('Optimized Production Plan'!O128*'Conversion Cost'!$D$4)),IF(VLOOKUP(N127,CSTVAT!$A$2:$D$40,4)="VAT",0.05*((VLOOKUP(O127,'Input Angle Price'!$B$4:$E$22,4)*'Optimized Production Plan'!O128*(1.045))+ ('Conversion Cost'!$D$3*'Optimized Production Plan'!O128)+ ((4.1/100)*('Conversion Cost'!$B$8)*'Optimized Production Plan'!O128)+ ('Optimized Production Plan'!O128*'Conversion Cost'!$D$4)),0)))</f>
        <v>0</v>
      </c>
      <c r="V127" s="95">
        <f t="shared" si="6"/>
        <v>68.417609399999975</v>
      </c>
      <c r="X127" s="101">
        <f>IF('Optimized Production Plan'!M128&gt;0,1,0)+IF('Optimized Production Plan'!N128&gt;0,1,0)+IF('Optimized Production Plan'!O128&gt;0,1,0)</f>
        <v>1</v>
      </c>
      <c r="AH127" s="11"/>
      <c r="AI127" s="5" t="s">
        <v>12</v>
      </c>
      <c r="AJ127" s="6">
        <v>6.0179999999999998</v>
      </c>
      <c r="AK127" s="6">
        <v>0</v>
      </c>
      <c r="AL127" s="113">
        <v>0</v>
      </c>
      <c r="AM127" s="11">
        <v>6.0179999999999998</v>
      </c>
      <c r="AN127" s="68">
        <f t="shared" si="7"/>
        <v>6.0179999999999998</v>
      </c>
    </row>
    <row r="128" spans="1:40">
      <c r="A128" s="9">
        <v>110</v>
      </c>
      <c r="B128" s="5" t="s">
        <v>15</v>
      </c>
      <c r="C128" s="94">
        <f>((VLOOKUP(B128,'Input Angle Price'!$B$4:$E$22,2)*'Optimized Production Plan'!C129)+(VLOOKUP(B128,'Input Angle Price'!$B$4:$E$22,3)*'Optimized Production Plan'!D129)+(VLOOKUP(B128,'Input Angle Price'!$B$4:$E$22,4)*'Optimized Production Plan'!E129))*(104.5/100)</f>
        <v>3975.4912009999994</v>
      </c>
      <c r="D128" s="94">
        <f>SUMPRODUCT('Conversion Cost'!$B$3:$D$3,'Optimized Production Plan'!C129:E129)</f>
        <v>727.90286500000002</v>
      </c>
      <c r="E128" s="94">
        <f>(4.1/100)*('Conversion Cost'!$B$8)*SUM('Optimized Production Plan'!C129:E129)</f>
        <v>509.25047939999996</v>
      </c>
      <c r="F128" s="94">
        <f>SUMPRODUCT('Conversion Cost'!$B$4:$D$4,'Optimized Production Plan'!C129:E129)</f>
        <v>61.478850000000001</v>
      </c>
      <c r="G128" s="94">
        <f>(VLOOKUP(A128,'Outbound Logistic Price'!$A$3:$D$41,2)*'Optimized Production Plan'!C129)+(VLOOKUP(A128,'Outbound Logistic Price'!$A$3:$D$41,3)*'Optimized Production Plan'!D129)+(VLOOKUP(A128,'Outbound Logistic Price'!$A$3:$D$41,4)*'Optimized Production Plan'!E129)</f>
        <v>315.45704999999998</v>
      </c>
      <c r="H128" s="94">
        <f>IF(VLOOKUP(A128,CSTVAT!$A$2:$D$40,2)="NA",0,IF(VLOOKUP(A128,CSTVAT!$A$2:$D$40,2)="CST",0.02*((VLOOKUP(B128,'Input Angle Price'!$B$4:$E$22,2)*'Optimized Production Plan'!C129*(1.045))+ ('Conversion Cost'!$B$3*'Optimized Production Plan'!C129)+ ((4.1/100)*('Conversion Cost'!$B$8)*'Optimized Production Plan'!C129)+ ('Optimized Production Plan'!C129*'Conversion Cost'!$B$4)),IF(VLOOKUP(A128,CSTVAT!$A$2:$D$40,2)="VAT",0.05*((VLOOKUP(B128,'Input Angle Price'!$B$4:$E$22,2)*'Optimized Production Plan'!C129*(1.045))+ ('Conversion Cost'!$B$3*'Optimized Production Plan'!C129)+ ((4.1/100)*('Conversion Cost'!$B$8)*'Optimized Production Plan'!C129)+ ('Optimized Production Plan'!C129*'Conversion Cost'!$B$4)),0)))+ IF(VLOOKUP(A128,CSTVAT!$A$2:$D$40,3)="NA",0,IF(VLOOKUP(A128,CSTVAT!$A$2:$D$40,3)="CST",0.02*((VLOOKUP(B128,'Input Angle Price'!$B$4:$E$22,3)*'Optimized Production Plan'!D129*(1.045))+ ('Conversion Cost'!$C$3*'Optimized Production Plan'!D129)+ ((4.1/100)*('Conversion Cost'!$B$8)*'Optimized Production Plan'!D129)+ ('Optimized Production Plan'!D129*'Conversion Cost'!$C$4)),IF(VLOOKUP(A128,CSTVAT!$A$2:$D$40,3)="VAT",0.05*((VLOOKUP(B128,'Input Angle Price'!$B$4:$E$22,3)*'Optimized Production Plan'!D129*(1.045))+ ('Conversion Cost'!$C$3*'Optimized Production Plan'!D129)+ ((4.1/100)*('Conversion Cost'!$B$8)*'Optimized Production Plan'!D129)+ ('Optimized Production Plan'!D129*'Conversion Cost'!$C$4)),0)))+ IF(VLOOKUP(A128,CSTVAT!$A$2:$D$40,4)="NA",0,IF(VLOOKUP(A128,CSTVAT!$A$2:$D$40,4)="CST",0.02*((VLOOKUP(B128,'Input Angle Price'!$B$4:$E$22,4)*'Optimized Production Plan'!E129*(1.045))+ ('Conversion Cost'!$D$3*'Optimized Production Plan'!E129)+ ((4.1/100)*('Conversion Cost'!$B$8)*'Optimized Production Plan'!E129)+ ('Optimized Production Plan'!E129*'Conversion Cost'!$D$4)),IF(VLOOKUP(A128,CSTVAT!$A$2:$D$40,4)="VAT",0.05*((VLOOKUP(B128,'Input Angle Price'!$B$4:$E$22,4)*'Optimized Production Plan'!E129*(1.045))+ ('Conversion Cost'!$D$3*'Optimized Production Plan'!E129)+ ((4.1/100)*('Conversion Cost'!$B$8)*'Optimized Production Plan'!E129)+ ('Optimized Production Plan'!E129*'Conversion Cost'!$D$4)),0)))</f>
        <v>0</v>
      </c>
      <c r="I128" s="95">
        <f t="shared" si="5"/>
        <v>85.596700499999997</v>
      </c>
      <c r="N128" s="9">
        <v>110</v>
      </c>
      <c r="O128" s="5" t="s">
        <v>15</v>
      </c>
      <c r="P128" s="94">
        <f>((VLOOKUP(O128,'Input Angle Price'!$B$4:$E$22,2)*'Optimized Production Plan'!M129)+(VLOOKUP(O128,'Input Angle Price'!$B$4:$E$22,3)*'Optimized Production Plan'!N129)+(VLOOKUP(O128,'Input Angle Price'!$B$4:$E$22,4)*'Optimized Production Plan'!O129))*(104.5/100)</f>
        <v>3877.1922309999995</v>
      </c>
      <c r="Q128" s="94">
        <f>SUMPRODUCT('Conversion Cost'!$B$3:$D$3,'Optimized Production Plan'!M129:O129)</f>
        <v>599.90591499999994</v>
      </c>
      <c r="R128" s="94">
        <f>(4.1/100)*('Conversion Cost'!$B$8)*SUM('Optimized Production Plan'!M129:O129)</f>
        <v>509.25047939999996</v>
      </c>
      <c r="S128" s="94">
        <f>SUMPRODUCT('Conversion Cost'!$B$4:$D$4,'Optimized Production Plan'!M129:O129)</f>
        <v>40.985900000000001</v>
      </c>
      <c r="T128" s="94">
        <f>(VLOOKUP(N128,'Outbound Logistic Price'!$A$3:$D$41,2)*'Optimized Production Plan'!M129)+(VLOOKUP(N128,'Outbound Logistic Price'!$A$3:$D$41,3)*'Optimized Production Plan'!N129)+(VLOOKUP(N128,'Outbound Logistic Price'!$A$3:$D$41,4)*'Optimized Production Plan'!O129)</f>
        <v>201.90594999999999</v>
      </c>
      <c r="U128" s="94">
        <f>IF(VLOOKUP(N128,CSTVAT!$A$2:$D$40,2)="NA",0,IF(VLOOKUP(N128,CSTVAT!$A$2:$D$40,2)="CST",0.02*((VLOOKUP(O128,'Input Angle Price'!$B$4:$E$22,2)*'Optimized Production Plan'!M129*(1.045))+ ('Conversion Cost'!$B$3*'Optimized Production Plan'!M129)+ ((4.1/100)*('Conversion Cost'!$B$8)*'Optimized Production Plan'!M129)+ ('Optimized Production Plan'!M129*'Conversion Cost'!$B$4)),IF(VLOOKUP(N128,CSTVAT!$A$2:$D$40,2)="VAT",0.05*((VLOOKUP(O128,'Input Angle Price'!$B$4:$E$22,2)*'Optimized Production Plan'!M129*(1.045))+ ('Conversion Cost'!$B$3*'Optimized Production Plan'!M129)+ ((4.1/100)*('Conversion Cost'!$B$8)*'Optimized Production Plan'!M129)+ ('Optimized Production Plan'!M129*'Conversion Cost'!$B$4)),0)))+ IF(VLOOKUP(N128,CSTVAT!$A$2:$D$40,3)="NA",0,IF(VLOOKUP(N128,CSTVAT!$A$2:$D$40,3)="CST",0.02*((VLOOKUP(O128,'Input Angle Price'!$B$4:$E$22,3)*'Optimized Production Plan'!N129*(1.045))+ ('Conversion Cost'!$C$3*'Optimized Production Plan'!N129)+ ((4.1/100)*('Conversion Cost'!$B$8)*'Optimized Production Plan'!N129)+ ('Optimized Production Plan'!N129*'Conversion Cost'!$C$4)),IF(VLOOKUP(N128,CSTVAT!$A$2:$D$40,3)="VAT",0.05*((VLOOKUP(O128,'Input Angle Price'!$B$4:$E$22,3)*'Optimized Production Plan'!N129*(1.045))+ ('Conversion Cost'!$C$3*'Optimized Production Plan'!N129)+ ((4.1/100)*('Conversion Cost'!$B$8)*'Optimized Production Plan'!N129)+ ('Optimized Production Plan'!N129*'Conversion Cost'!$C$4)),0)))+ IF(VLOOKUP(N128,CSTVAT!$A$2:$D$40,4)="NA",0,IF(VLOOKUP(N128,CSTVAT!$A$2:$D$40,4)="CST",0.02*((VLOOKUP(O128,'Input Angle Price'!$B$4:$E$22,4)*'Optimized Production Plan'!O129*(1.045))+ ('Conversion Cost'!$D$3*'Optimized Production Plan'!O129)+ ((4.1/100)*('Conversion Cost'!$B$8)*'Optimized Production Plan'!O129)+ ('Optimized Production Plan'!O129*'Conversion Cost'!$D$4)),IF(VLOOKUP(N128,CSTVAT!$A$2:$D$40,4)="VAT",0.05*((VLOOKUP(O128,'Input Angle Price'!$B$4:$E$22,4)*'Optimized Production Plan'!O129*(1.045))+ ('Conversion Cost'!$D$3*'Optimized Production Plan'!O129)+ ((4.1/100)*('Conversion Cost'!$B$8)*'Optimized Production Plan'!O129)+ ('Optimized Production Plan'!O129*'Conversion Cost'!$D$4)),0)))</f>
        <v>0</v>
      </c>
      <c r="V128" s="95">
        <f t="shared" si="6"/>
        <v>83.4802155</v>
      </c>
      <c r="X128" s="101">
        <f>IF('Optimized Production Plan'!M129&gt;0,1,0)+IF('Optimized Production Plan'!N129&gt;0,1,0)+IF('Optimized Production Plan'!O129&gt;0,1,0)</f>
        <v>1</v>
      </c>
      <c r="AH128" s="11"/>
      <c r="AI128" s="5" t="s">
        <v>13</v>
      </c>
      <c r="AJ128" s="6">
        <v>27.495999999999992</v>
      </c>
      <c r="AK128" s="6">
        <v>0</v>
      </c>
      <c r="AL128" s="113">
        <v>0</v>
      </c>
      <c r="AM128" s="11">
        <v>27.495999999999992</v>
      </c>
      <c r="AN128" s="68">
        <f t="shared" si="7"/>
        <v>27.495999999999992</v>
      </c>
    </row>
    <row r="129" spans="1:40">
      <c r="A129" s="9">
        <v>110</v>
      </c>
      <c r="B129" s="5" t="s">
        <v>17</v>
      </c>
      <c r="C129" s="94">
        <f>((VLOOKUP(B129,'Input Angle Price'!$B$4:$E$22,2)*'Optimized Production Plan'!C130)+(VLOOKUP(B129,'Input Angle Price'!$B$4:$E$22,3)*'Optimized Production Plan'!D130)+(VLOOKUP(B129,'Input Angle Price'!$B$4:$E$22,4)*'Optimized Production Plan'!E130))*(104.5/100)</f>
        <v>390.29204444999999</v>
      </c>
      <c r="D129" s="94">
        <f>SUMPRODUCT('Conversion Cost'!$B$3:$D$3,'Optimized Production Plan'!C130:E130)</f>
        <v>69.182731000000004</v>
      </c>
      <c r="E129" s="94">
        <f>(4.1/100)*('Conversion Cost'!$B$8)*SUM('Optimized Production Plan'!C130:E130)</f>
        <v>48.40115436</v>
      </c>
      <c r="F129" s="94">
        <f>SUMPRODUCT('Conversion Cost'!$B$4:$D$4,'Optimized Production Plan'!C130:E130)</f>
        <v>5.8431900000000008</v>
      </c>
      <c r="G129" s="94">
        <f>(VLOOKUP(A129,'Outbound Logistic Price'!$A$3:$D$41,2)*'Optimized Production Plan'!C130)+(VLOOKUP(A129,'Outbound Logistic Price'!$A$3:$D$41,3)*'Optimized Production Plan'!D130)+(VLOOKUP(A129,'Outbound Logistic Price'!$A$3:$D$41,4)*'Optimized Production Plan'!E130)</f>
        <v>29.982270000000003</v>
      </c>
      <c r="H129" s="94">
        <f>IF(VLOOKUP(A129,CSTVAT!$A$2:$D$40,2)="NA",0,IF(VLOOKUP(A129,CSTVAT!$A$2:$D$40,2)="CST",0.02*((VLOOKUP(B129,'Input Angle Price'!$B$4:$E$22,2)*'Optimized Production Plan'!C130*(1.045))+ ('Conversion Cost'!$B$3*'Optimized Production Plan'!C130)+ ((4.1/100)*('Conversion Cost'!$B$8)*'Optimized Production Plan'!C130)+ ('Optimized Production Plan'!C130*'Conversion Cost'!$B$4)),IF(VLOOKUP(A129,CSTVAT!$A$2:$D$40,2)="VAT",0.05*((VLOOKUP(B129,'Input Angle Price'!$B$4:$E$22,2)*'Optimized Production Plan'!C130*(1.045))+ ('Conversion Cost'!$B$3*'Optimized Production Plan'!C130)+ ((4.1/100)*('Conversion Cost'!$B$8)*'Optimized Production Plan'!C130)+ ('Optimized Production Plan'!C130*'Conversion Cost'!$B$4)),0)))+ IF(VLOOKUP(A129,CSTVAT!$A$2:$D$40,3)="NA",0,IF(VLOOKUP(A129,CSTVAT!$A$2:$D$40,3)="CST",0.02*((VLOOKUP(B129,'Input Angle Price'!$B$4:$E$22,3)*'Optimized Production Plan'!D130*(1.045))+ ('Conversion Cost'!$C$3*'Optimized Production Plan'!D130)+ ((4.1/100)*('Conversion Cost'!$B$8)*'Optimized Production Plan'!D130)+ ('Optimized Production Plan'!D130*'Conversion Cost'!$C$4)),IF(VLOOKUP(A129,CSTVAT!$A$2:$D$40,3)="VAT",0.05*((VLOOKUP(B129,'Input Angle Price'!$B$4:$E$22,3)*'Optimized Production Plan'!D130*(1.045))+ ('Conversion Cost'!$C$3*'Optimized Production Plan'!D130)+ ((4.1/100)*('Conversion Cost'!$B$8)*'Optimized Production Plan'!D130)+ ('Optimized Production Plan'!D130*'Conversion Cost'!$C$4)),0)))+ IF(VLOOKUP(A129,CSTVAT!$A$2:$D$40,4)="NA",0,IF(VLOOKUP(A129,CSTVAT!$A$2:$D$40,4)="CST",0.02*((VLOOKUP(B129,'Input Angle Price'!$B$4:$E$22,4)*'Optimized Production Plan'!E130*(1.045))+ ('Conversion Cost'!$D$3*'Optimized Production Plan'!E130)+ ((4.1/100)*('Conversion Cost'!$B$8)*'Optimized Production Plan'!E130)+ ('Optimized Production Plan'!E130*'Conversion Cost'!$D$4)),IF(VLOOKUP(A129,CSTVAT!$A$2:$D$40,4)="VAT",0.05*((VLOOKUP(B129,'Input Angle Price'!$B$4:$E$22,4)*'Optimized Production Plan'!E130*(1.045))+ ('Conversion Cost'!$D$3*'Optimized Production Plan'!E130)+ ((4.1/100)*('Conversion Cost'!$B$8)*'Optimized Production Plan'!E130)+ ('Optimized Production Plan'!E130*'Conversion Cost'!$D$4)),0)))</f>
        <v>0</v>
      </c>
      <c r="I129" s="95">
        <f t="shared" si="5"/>
        <v>8.4034172250000001</v>
      </c>
      <c r="N129" s="9">
        <v>110</v>
      </c>
      <c r="O129" s="5" t="s">
        <v>17</v>
      </c>
      <c r="P129" s="94">
        <f>((VLOOKUP(O129,'Input Angle Price'!$B$4:$E$22,2)*'Optimized Production Plan'!M130)+(VLOOKUP(O129,'Input Angle Price'!$B$4:$E$22,3)*'Optimized Production Plan'!N130)+(VLOOKUP(O129,'Input Angle Price'!$B$4:$E$22,4)*'Optimized Production Plan'!O130))*(104.5/100)</f>
        <v>376.91193759999999</v>
      </c>
      <c r="Q129" s="94">
        <f>SUMPRODUCT('Conversion Cost'!$B$3:$D$3,'Optimized Production Plan'!M130:O130)</f>
        <v>57.017401</v>
      </c>
      <c r="R129" s="94">
        <f>(4.1/100)*('Conversion Cost'!$B$8)*SUM('Optimized Production Plan'!M130:O130)</f>
        <v>48.40115436</v>
      </c>
      <c r="S129" s="94">
        <f>SUMPRODUCT('Conversion Cost'!$B$4:$D$4,'Optimized Production Plan'!M130:O130)</f>
        <v>3.8954599999999999</v>
      </c>
      <c r="T129" s="94">
        <f>(VLOOKUP(N129,'Outbound Logistic Price'!$A$3:$D$41,2)*'Optimized Production Plan'!M130)+(VLOOKUP(N129,'Outbound Logistic Price'!$A$3:$D$41,3)*'Optimized Production Plan'!N130)+(VLOOKUP(N129,'Outbound Logistic Price'!$A$3:$D$41,4)*'Optimized Production Plan'!O130)</f>
        <v>19.18993</v>
      </c>
      <c r="U129" s="94">
        <f>IF(VLOOKUP(N129,CSTVAT!$A$2:$D$40,2)="NA",0,IF(VLOOKUP(N129,CSTVAT!$A$2:$D$40,2)="CST",0.02*((VLOOKUP(O129,'Input Angle Price'!$B$4:$E$22,2)*'Optimized Production Plan'!M130*(1.045))+ ('Conversion Cost'!$B$3*'Optimized Production Plan'!M130)+ ((4.1/100)*('Conversion Cost'!$B$8)*'Optimized Production Plan'!M130)+ ('Optimized Production Plan'!M130*'Conversion Cost'!$B$4)),IF(VLOOKUP(N129,CSTVAT!$A$2:$D$40,2)="VAT",0.05*((VLOOKUP(O129,'Input Angle Price'!$B$4:$E$22,2)*'Optimized Production Plan'!M130*(1.045))+ ('Conversion Cost'!$B$3*'Optimized Production Plan'!M130)+ ((4.1/100)*('Conversion Cost'!$B$8)*'Optimized Production Plan'!M130)+ ('Optimized Production Plan'!M130*'Conversion Cost'!$B$4)),0)))+ IF(VLOOKUP(N129,CSTVAT!$A$2:$D$40,3)="NA",0,IF(VLOOKUP(N129,CSTVAT!$A$2:$D$40,3)="CST",0.02*((VLOOKUP(O129,'Input Angle Price'!$B$4:$E$22,3)*'Optimized Production Plan'!N130*(1.045))+ ('Conversion Cost'!$C$3*'Optimized Production Plan'!N130)+ ((4.1/100)*('Conversion Cost'!$B$8)*'Optimized Production Plan'!N130)+ ('Optimized Production Plan'!N130*'Conversion Cost'!$C$4)),IF(VLOOKUP(N129,CSTVAT!$A$2:$D$40,3)="VAT",0.05*((VLOOKUP(O129,'Input Angle Price'!$B$4:$E$22,3)*'Optimized Production Plan'!N130*(1.045))+ ('Conversion Cost'!$C$3*'Optimized Production Plan'!N130)+ ((4.1/100)*('Conversion Cost'!$B$8)*'Optimized Production Plan'!N130)+ ('Optimized Production Plan'!N130*'Conversion Cost'!$C$4)),0)))+ IF(VLOOKUP(N129,CSTVAT!$A$2:$D$40,4)="NA",0,IF(VLOOKUP(N129,CSTVAT!$A$2:$D$40,4)="CST",0.02*((VLOOKUP(O129,'Input Angle Price'!$B$4:$E$22,4)*'Optimized Production Plan'!O130*(1.045))+ ('Conversion Cost'!$D$3*'Optimized Production Plan'!O130)+ ((4.1/100)*('Conversion Cost'!$B$8)*'Optimized Production Plan'!O130)+ ('Optimized Production Plan'!O130*'Conversion Cost'!$D$4)),IF(VLOOKUP(N129,CSTVAT!$A$2:$D$40,4)="VAT",0.05*((VLOOKUP(O129,'Input Angle Price'!$B$4:$E$22,4)*'Optimized Production Plan'!O130*(1.045))+ ('Conversion Cost'!$D$3*'Optimized Production Plan'!O130)+ ((4.1/100)*('Conversion Cost'!$B$8)*'Optimized Production Plan'!O130)+ ('Optimized Production Plan'!O130*'Conversion Cost'!$D$4)),0)))</f>
        <v>0</v>
      </c>
      <c r="V129" s="95">
        <f t="shared" si="6"/>
        <v>8.1153288000000003</v>
      </c>
      <c r="X129" s="101">
        <f>IF('Optimized Production Plan'!M130&gt;0,1,0)+IF('Optimized Production Plan'!N130&gt;0,1,0)+IF('Optimized Production Plan'!O130&gt;0,1,0)</f>
        <v>1</v>
      </c>
      <c r="AH129" s="11"/>
      <c r="AI129" s="5" t="s">
        <v>15</v>
      </c>
      <c r="AJ129" s="6">
        <v>33.594999999999999</v>
      </c>
      <c r="AK129" s="6">
        <v>0</v>
      </c>
      <c r="AL129" s="113">
        <v>0</v>
      </c>
      <c r="AM129" s="11">
        <v>33.594999999999999</v>
      </c>
      <c r="AN129" s="68">
        <f t="shared" si="7"/>
        <v>33.594999999999999</v>
      </c>
    </row>
    <row r="130" spans="1:40">
      <c r="A130" s="9">
        <v>110</v>
      </c>
      <c r="B130" s="5" t="s">
        <v>2</v>
      </c>
      <c r="C130" s="94">
        <f>((VLOOKUP(B130,'Input Angle Price'!$B$4:$E$22,2)*'Optimized Production Plan'!C131)+(VLOOKUP(B130,'Input Angle Price'!$B$4:$E$22,3)*'Optimized Production Plan'!D131)+(VLOOKUP(B130,'Input Angle Price'!$B$4:$E$22,4)*'Optimized Production Plan'!E131))*(104.5/100)</f>
        <v>20670.384428100002</v>
      </c>
      <c r="D130" s="94">
        <f>SUMPRODUCT('Conversion Cost'!$B$3:$D$3,'Optimized Production Plan'!C131:E131)</f>
        <v>4184.5260430000008</v>
      </c>
      <c r="E130" s="94">
        <f>(4.1/100)*('Conversion Cost'!$B$8)*SUM('Optimized Production Plan'!C131:E131)</f>
        <v>2927.5498090800002</v>
      </c>
      <c r="F130" s="94">
        <f>SUMPRODUCT('Conversion Cost'!$B$4:$D$4,'Optimized Production Plan'!C131:E131)</f>
        <v>353.42607000000004</v>
      </c>
      <c r="G130" s="94">
        <f>(VLOOKUP(A130,'Outbound Logistic Price'!$A$3:$D$41,2)*'Optimized Production Plan'!C131)+(VLOOKUP(A130,'Outbound Logistic Price'!$A$3:$D$41,3)*'Optimized Production Plan'!D131)+(VLOOKUP(A130,'Outbound Logistic Price'!$A$3:$D$41,4)*'Optimized Production Plan'!E131)</f>
        <v>1813.4813100000003</v>
      </c>
      <c r="H130" s="94">
        <f>IF(VLOOKUP(A130,CSTVAT!$A$2:$D$40,2)="NA",0,IF(VLOOKUP(A130,CSTVAT!$A$2:$D$40,2)="CST",0.02*((VLOOKUP(B130,'Input Angle Price'!$B$4:$E$22,2)*'Optimized Production Plan'!C131*(1.045))+ ('Conversion Cost'!$B$3*'Optimized Production Plan'!C131)+ ((4.1/100)*('Conversion Cost'!$B$8)*'Optimized Production Plan'!C131)+ ('Optimized Production Plan'!C131*'Conversion Cost'!$B$4)),IF(VLOOKUP(A130,CSTVAT!$A$2:$D$40,2)="VAT",0.05*((VLOOKUP(B130,'Input Angle Price'!$B$4:$E$22,2)*'Optimized Production Plan'!C131*(1.045))+ ('Conversion Cost'!$B$3*'Optimized Production Plan'!C131)+ ((4.1/100)*('Conversion Cost'!$B$8)*'Optimized Production Plan'!C131)+ ('Optimized Production Plan'!C131*'Conversion Cost'!$B$4)),0)))+ IF(VLOOKUP(A130,CSTVAT!$A$2:$D$40,3)="NA",0,IF(VLOOKUP(A130,CSTVAT!$A$2:$D$40,3)="CST",0.02*((VLOOKUP(B130,'Input Angle Price'!$B$4:$E$22,3)*'Optimized Production Plan'!D131*(1.045))+ ('Conversion Cost'!$C$3*'Optimized Production Plan'!D131)+ ((4.1/100)*('Conversion Cost'!$B$8)*'Optimized Production Plan'!D131)+ ('Optimized Production Plan'!D131*'Conversion Cost'!$C$4)),IF(VLOOKUP(A130,CSTVAT!$A$2:$D$40,3)="VAT",0.05*((VLOOKUP(B130,'Input Angle Price'!$B$4:$E$22,3)*'Optimized Production Plan'!D131*(1.045))+ ('Conversion Cost'!$C$3*'Optimized Production Plan'!D131)+ ((4.1/100)*('Conversion Cost'!$B$8)*'Optimized Production Plan'!D131)+ ('Optimized Production Plan'!D131*'Conversion Cost'!$C$4)),0)))+ IF(VLOOKUP(A130,CSTVAT!$A$2:$D$40,4)="NA",0,IF(VLOOKUP(A130,CSTVAT!$A$2:$D$40,4)="CST",0.02*((VLOOKUP(B130,'Input Angle Price'!$B$4:$E$22,4)*'Optimized Production Plan'!E131*(1.045))+ ('Conversion Cost'!$D$3*'Optimized Production Plan'!E131)+ ((4.1/100)*('Conversion Cost'!$B$8)*'Optimized Production Plan'!E131)+ ('Optimized Production Plan'!E131*'Conversion Cost'!$D$4)),IF(VLOOKUP(A130,CSTVAT!$A$2:$D$40,4)="VAT",0.05*((VLOOKUP(B130,'Input Angle Price'!$B$4:$E$22,4)*'Optimized Production Plan'!E131*(1.045))+ ('Conversion Cost'!$D$3*'Optimized Production Plan'!E131)+ ((4.1/100)*('Conversion Cost'!$B$8)*'Optimized Production Plan'!E131)+ ('Optimized Production Plan'!E131*'Conversion Cost'!$D$4)),0)))</f>
        <v>0</v>
      </c>
      <c r="I130" s="95">
        <f t="shared" si="5"/>
        <v>445.05612405000005</v>
      </c>
      <c r="N130" s="9">
        <v>110</v>
      </c>
      <c r="O130" s="5" t="s">
        <v>2</v>
      </c>
      <c r="P130" s="94">
        <f>((VLOOKUP(O130,'Input Angle Price'!$B$4:$E$22,2)*'Optimized Production Plan'!M131)+(VLOOKUP(O130,'Input Angle Price'!$B$4:$E$22,3)*'Optimized Production Plan'!N131)+(VLOOKUP(O130,'Input Angle Price'!$B$4:$E$22,4)*'Optimized Production Plan'!O131))*(104.5/100)</f>
        <v>20181.980500000001</v>
      </c>
      <c r="Q130" s="94">
        <f>SUMPRODUCT('Conversion Cost'!$B$3:$D$3,'Optimized Production Plan'!M131:O131)</f>
        <v>3448.704553</v>
      </c>
      <c r="R130" s="94">
        <f>(4.1/100)*('Conversion Cost'!$B$8)*SUM('Optimized Production Plan'!M131:O131)</f>
        <v>2927.5498090800002</v>
      </c>
      <c r="S130" s="94">
        <f>SUMPRODUCT('Conversion Cost'!$B$4:$D$4,'Optimized Production Plan'!M131:O131)</f>
        <v>235.61738000000003</v>
      </c>
      <c r="T130" s="94">
        <f>(VLOOKUP(N130,'Outbound Logistic Price'!$A$3:$D$41,2)*'Optimized Production Plan'!M131)+(VLOOKUP(N130,'Outbound Logistic Price'!$A$3:$D$41,3)*'Optimized Production Plan'!N131)+(VLOOKUP(N130,'Outbound Logistic Price'!$A$3:$D$41,4)*'Optimized Production Plan'!O131)</f>
        <v>1160.7052900000001</v>
      </c>
      <c r="U130" s="94">
        <f>IF(VLOOKUP(N130,CSTVAT!$A$2:$D$40,2)="NA",0,IF(VLOOKUP(N130,CSTVAT!$A$2:$D$40,2)="CST",0.02*((VLOOKUP(O130,'Input Angle Price'!$B$4:$E$22,2)*'Optimized Production Plan'!M131*(1.045))+ ('Conversion Cost'!$B$3*'Optimized Production Plan'!M131)+ ((4.1/100)*('Conversion Cost'!$B$8)*'Optimized Production Plan'!M131)+ ('Optimized Production Plan'!M131*'Conversion Cost'!$B$4)),IF(VLOOKUP(N130,CSTVAT!$A$2:$D$40,2)="VAT",0.05*((VLOOKUP(O130,'Input Angle Price'!$B$4:$E$22,2)*'Optimized Production Plan'!M131*(1.045))+ ('Conversion Cost'!$B$3*'Optimized Production Plan'!M131)+ ((4.1/100)*('Conversion Cost'!$B$8)*'Optimized Production Plan'!M131)+ ('Optimized Production Plan'!M131*'Conversion Cost'!$B$4)),0)))+ IF(VLOOKUP(N130,CSTVAT!$A$2:$D$40,3)="NA",0,IF(VLOOKUP(N130,CSTVAT!$A$2:$D$40,3)="CST",0.02*((VLOOKUP(O130,'Input Angle Price'!$B$4:$E$22,3)*'Optimized Production Plan'!N131*(1.045))+ ('Conversion Cost'!$C$3*'Optimized Production Plan'!N131)+ ((4.1/100)*('Conversion Cost'!$B$8)*'Optimized Production Plan'!N131)+ ('Optimized Production Plan'!N131*'Conversion Cost'!$C$4)),IF(VLOOKUP(N130,CSTVAT!$A$2:$D$40,3)="VAT",0.05*((VLOOKUP(O130,'Input Angle Price'!$B$4:$E$22,3)*'Optimized Production Plan'!N131*(1.045))+ ('Conversion Cost'!$C$3*'Optimized Production Plan'!N131)+ ((4.1/100)*('Conversion Cost'!$B$8)*'Optimized Production Plan'!N131)+ ('Optimized Production Plan'!N131*'Conversion Cost'!$C$4)),0)))+ IF(VLOOKUP(N130,CSTVAT!$A$2:$D$40,4)="NA",0,IF(VLOOKUP(N130,CSTVAT!$A$2:$D$40,4)="CST",0.02*((VLOOKUP(O130,'Input Angle Price'!$B$4:$E$22,4)*'Optimized Production Plan'!O131*(1.045))+ ('Conversion Cost'!$D$3*'Optimized Production Plan'!O131)+ ((4.1/100)*('Conversion Cost'!$B$8)*'Optimized Production Plan'!O131)+ ('Optimized Production Plan'!O131*'Conversion Cost'!$D$4)),IF(VLOOKUP(N130,CSTVAT!$A$2:$D$40,4)="VAT",0.05*((VLOOKUP(O130,'Input Angle Price'!$B$4:$E$22,4)*'Optimized Production Plan'!O131*(1.045))+ ('Conversion Cost'!$D$3*'Optimized Production Plan'!O131)+ ((4.1/100)*('Conversion Cost'!$B$8)*'Optimized Production Plan'!O131)+ ('Optimized Production Plan'!O131*'Conversion Cost'!$D$4)),0)))</f>
        <v>0</v>
      </c>
      <c r="V130" s="95">
        <f t="shared" si="6"/>
        <v>434.54025000000001</v>
      </c>
      <c r="X130" s="101">
        <f>IF('Optimized Production Plan'!M131&gt;0,1,0)+IF('Optimized Production Plan'!N131&gt;0,1,0)+IF('Optimized Production Plan'!O131&gt;0,1,0)</f>
        <v>1</v>
      </c>
      <c r="AH130" s="11"/>
      <c r="AI130" s="5" t="s">
        <v>17</v>
      </c>
      <c r="AJ130" s="6">
        <v>3.1930000000000001</v>
      </c>
      <c r="AK130" s="6">
        <v>0</v>
      </c>
      <c r="AL130" s="113">
        <v>0</v>
      </c>
      <c r="AM130" s="11">
        <v>3.1930000000000001</v>
      </c>
      <c r="AN130" s="68">
        <f t="shared" si="7"/>
        <v>3.1930000000000001</v>
      </c>
    </row>
    <row r="131" spans="1:40">
      <c r="A131" s="9">
        <v>110</v>
      </c>
      <c r="B131" s="5" t="s">
        <v>4</v>
      </c>
      <c r="C131" s="94">
        <f>((VLOOKUP(B131,'Input Angle Price'!$B$4:$E$22,2)*'Optimized Production Plan'!C132)+(VLOOKUP(B131,'Input Angle Price'!$B$4:$E$22,3)*'Optimized Production Plan'!D132)+(VLOOKUP(B131,'Input Angle Price'!$B$4:$E$22,4)*'Optimized Production Plan'!E132))*(104.5/100)</f>
        <v>2845.1627710000002</v>
      </c>
      <c r="D131" s="94">
        <f>SUMPRODUCT('Conversion Cost'!$B$3:$D$3,'Optimized Production Plan'!C132:E132)</f>
        <v>591.09742700000004</v>
      </c>
      <c r="E131" s="94">
        <f>(4.1/100)*('Conversion Cost'!$B$8)*SUM('Optimized Production Plan'!C132:E132)</f>
        <v>413.53958412000003</v>
      </c>
      <c r="F131" s="94">
        <f>SUMPRODUCT('Conversion Cost'!$B$4:$D$4,'Optimized Production Plan'!C132:E132)</f>
        <v>49.924230000000009</v>
      </c>
      <c r="G131" s="94">
        <f>(VLOOKUP(A131,'Outbound Logistic Price'!$A$3:$D$41,2)*'Optimized Production Plan'!C132)+(VLOOKUP(A131,'Outbound Logistic Price'!$A$3:$D$41,3)*'Optimized Production Plan'!D132)+(VLOOKUP(A131,'Outbound Logistic Price'!$A$3:$D$41,4)*'Optimized Production Plan'!E132)</f>
        <v>256.16859000000005</v>
      </c>
      <c r="H131" s="94">
        <f>IF(VLOOKUP(A131,CSTVAT!$A$2:$D$40,2)="NA",0,IF(VLOOKUP(A131,CSTVAT!$A$2:$D$40,2)="CST",0.02*((VLOOKUP(B131,'Input Angle Price'!$B$4:$E$22,2)*'Optimized Production Plan'!C132*(1.045))+ ('Conversion Cost'!$B$3*'Optimized Production Plan'!C132)+ ((4.1/100)*('Conversion Cost'!$B$8)*'Optimized Production Plan'!C132)+ ('Optimized Production Plan'!C132*'Conversion Cost'!$B$4)),IF(VLOOKUP(A131,CSTVAT!$A$2:$D$40,2)="VAT",0.05*((VLOOKUP(B131,'Input Angle Price'!$B$4:$E$22,2)*'Optimized Production Plan'!C132*(1.045))+ ('Conversion Cost'!$B$3*'Optimized Production Plan'!C132)+ ((4.1/100)*('Conversion Cost'!$B$8)*'Optimized Production Plan'!C132)+ ('Optimized Production Plan'!C132*'Conversion Cost'!$B$4)),0)))+ IF(VLOOKUP(A131,CSTVAT!$A$2:$D$40,3)="NA",0,IF(VLOOKUP(A131,CSTVAT!$A$2:$D$40,3)="CST",0.02*((VLOOKUP(B131,'Input Angle Price'!$B$4:$E$22,3)*'Optimized Production Plan'!D132*(1.045))+ ('Conversion Cost'!$C$3*'Optimized Production Plan'!D132)+ ((4.1/100)*('Conversion Cost'!$B$8)*'Optimized Production Plan'!D132)+ ('Optimized Production Plan'!D132*'Conversion Cost'!$C$4)),IF(VLOOKUP(A131,CSTVAT!$A$2:$D$40,3)="VAT",0.05*((VLOOKUP(B131,'Input Angle Price'!$B$4:$E$22,3)*'Optimized Production Plan'!D132*(1.045))+ ('Conversion Cost'!$C$3*'Optimized Production Plan'!D132)+ ((4.1/100)*('Conversion Cost'!$B$8)*'Optimized Production Plan'!D132)+ ('Optimized Production Plan'!D132*'Conversion Cost'!$C$4)),0)))+ IF(VLOOKUP(A131,CSTVAT!$A$2:$D$40,4)="NA",0,IF(VLOOKUP(A131,CSTVAT!$A$2:$D$40,4)="CST",0.02*((VLOOKUP(B131,'Input Angle Price'!$B$4:$E$22,4)*'Optimized Production Plan'!E132*(1.045))+ ('Conversion Cost'!$D$3*'Optimized Production Plan'!E132)+ ((4.1/100)*('Conversion Cost'!$B$8)*'Optimized Production Plan'!E132)+ ('Optimized Production Plan'!E132*'Conversion Cost'!$D$4)),IF(VLOOKUP(A131,CSTVAT!$A$2:$D$40,4)="VAT",0.05*((VLOOKUP(B131,'Input Angle Price'!$B$4:$E$22,4)*'Optimized Production Plan'!E132*(1.045))+ ('Conversion Cost'!$D$3*'Optimized Production Plan'!E132)+ ((4.1/100)*('Conversion Cost'!$B$8)*'Optimized Production Plan'!E132)+ ('Optimized Production Plan'!E132*'Conversion Cost'!$D$4)),0)))</f>
        <v>0</v>
      </c>
      <c r="I131" s="95">
        <f t="shared" si="5"/>
        <v>61.259485500000004</v>
      </c>
      <c r="N131" s="9">
        <v>110</v>
      </c>
      <c r="O131" s="5" t="s">
        <v>4</v>
      </c>
      <c r="P131" s="94">
        <f>((VLOOKUP(O131,'Input Angle Price'!$B$4:$E$22,2)*'Optimized Production Plan'!M132)+(VLOOKUP(O131,'Input Angle Price'!$B$4:$E$22,3)*'Optimized Production Plan'!N132)+(VLOOKUP(O131,'Input Angle Price'!$B$4:$E$22,4)*'Optimized Production Plan'!O132))*(104.5/100)</f>
        <v>2867.1144276499995</v>
      </c>
      <c r="Q131" s="94">
        <f>SUMPRODUCT('Conversion Cost'!$B$3:$D$3,'Optimized Production Plan'!M132:O132)</f>
        <v>487.15681700000005</v>
      </c>
      <c r="R131" s="94">
        <f>(4.1/100)*('Conversion Cost'!$B$8)*SUM('Optimized Production Plan'!M132:O132)</f>
        <v>413.53958412000003</v>
      </c>
      <c r="S131" s="94">
        <f>SUMPRODUCT('Conversion Cost'!$B$4:$D$4,'Optimized Production Plan'!M132:O132)</f>
        <v>33.282820000000001</v>
      </c>
      <c r="T131" s="94">
        <f>(VLOOKUP(N131,'Outbound Logistic Price'!$A$3:$D$41,2)*'Optimized Production Plan'!M132)+(VLOOKUP(N131,'Outbound Logistic Price'!$A$3:$D$41,3)*'Optimized Production Plan'!N132)+(VLOOKUP(N131,'Outbound Logistic Price'!$A$3:$D$41,4)*'Optimized Production Plan'!O132)</f>
        <v>163.95881</v>
      </c>
      <c r="U131" s="94">
        <f>IF(VLOOKUP(N131,CSTVAT!$A$2:$D$40,2)="NA",0,IF(VLOOKUP(N131,CSTVAT!$A$2:$D$40,2)="CST",0.02*((VLOOKUP(O131,'Input Angle Price'!$B$4:$E$22,2)*'Optimized Production Plan'!M132*(1.045))+ ('Conversion Cost'!$B$3*'Optimized Production Plan'!M132)+ ((4.1/100)*('Conversion Cost'!$B$8)*'Optimized Production Plan'!M132)+ ('Optimized Production Plan'!M132*'Conversion Cost'!$B$4)),IF(VLOOKUP(N131,CSTVAT!$A$2:$D$40,2)="VAT",0.05*((VLOOKUP(O131,'Input Angle Price'!$B$4:$E$22,2)*'Optimized Production Plan'!M132*(1.045))+ ('Conversion Cost'!$B$3*'Optimized Production Plan'!M132)+ ((4.1/100)*('Conversion Cost'!$B$8)*'Optimized Production Plan'!M132)+ ('Optimized Production Plan'!M132*'Conversion Cost'!$B$4)),0)))+ IF(VLOOKUP(N131,CSTVAT!$A$2:$D$40,3)="NA",0,IF(VLOOKUP(N131,CSTVAT!$A$2:$D$40,3)="CST",0.02*((VLOOKUP(O131,'Input Angle Price'!$B$4:$E$22,3)*'Optimized Production Plan'!N132*(1.045))+ ('Conversion Cost'!$C$3*'Optimized Production Plan'!N132)+ ((4.1/100)*('Conversion Cost'!$B$8)*'Optimized Production Plan'!N132)+ ('Optimized Production Plan'!N132*'Conversion Cost'!$C$4)),IF(VLOOKUP(N131,CSTVAT!$A$2:$D$40,3)="VAT",0.05*((VLOOKUP(O131,'Input Angle Price'!$B$4:$E$22,3)*'Optimized Production Plan'!N132*(1.045))+ ('Conversion Cost'!$C$3*'Optimized Production Plan'!N132)+ ((4.1/100)*('Conversion Cost'!$B$8)*'Optimized Production Plan'!N132)+ ('Optimized Production Plan'!N132*'Conversion Cost'!$C$4)),0)))+ IF(VLOOKUP(N131,CSTVAT!$A$2:$D$40,4)="NA",0,IF(VLOOKUP(N131,CSTVAT!$A$2:$D$40,4)="CST",0.02*((VLOOKUP(O131,'Input Angle Price'!$B$4:$E$22,4)*'Optimized Production Plan'!O132*(1.045))+ ('Conversion Cost'!$D$3*'Optimized Production Plan'!O132)+ ((4.1/100)*('Conversion Cost'!$B$8)*'Optimized Production Plan'!O132)+ ('Optimized Production Plan'!O132*'Conversion Cost'!$D$4)),IF(VLOOKUP(N131,CSTVAT!$A$2:$D$40,4)="VAT",0.05*((VLOOKUP(O131,'Input Angle Price'!$B$4:$E$22,4)*'Optimized Production Plan'!O132*(1.045))+ ('Conversion Cost'!$D$3*'Optimized Production Plan'!O132)+ ((4.1/100)*('Conversion Cost'!$B$8)*'Optimized Production Plan'!O132)+ ('Optimized Production Plan'!O132*'Conversion Cost'!$D$4)),0)))</f>
        <v>0</v>
      </c>
      <c r="V131" s="95">
        <f t="shared" si="6"/>
        <v>61.732128824999997</v>
      </c>
      <c r="X131" s="101">
        <f>IF('Optimized Production Plan'!M132&gt;0,1,0)+IF('Optimized Production Plan'!N132&gt;0,1,0)+IF('Optimized Production Plan'!O132&gt;0,1,0)</f>
        <v>1</v>
      </c>
      <c r="AH131" s="11"/>
      <c r="AI131" s="5" t="s">
        <v>2</v>
      </c>
      <c r="AJ131" s="6">
        <v>193.12900000000002</v>
      </c>
      <c r="AK131" s="6">
        <v>0</v>
      </c>
      <c r="AL131" s="113">
        <v>0</v>
      </c>
      <c r="AM131" s="11">
        <v>193.12900000000002</v>
      </c>
      <c r="AN131" s="68">
        <f t="shared" si="7"/>
        <v>193.12900000000002</v>
      </c>
    </row>
    <row r="132" spans="1:40">
      <c r="A132" s="9">
        <v>110</v>
      </c>
      <c r="B132" s="5" t="s">
        <v>6</v>
      </c>
      <c r="C132" s="94">
        <f>((VLOOKUP(B132,'Input Angle Price'!$B$4:$E$22,2)*'Optimized Production Plan'!C133)+(VLOOKUP(B132,'Input Angle Price'!$B$4:$E$22,3)*'Optimized Production Plan'!D133)+(VLOOKUP(B132,'Input Angle Price'!$B$4:$E$22,4)*'Optimized Production Plan'!E133))*(104.5/100)</f>
        <v>548.31092525000008</v>
      </c>
      <c r="D132" s="94">
        <f>SUMPRODUCT('Conversion Cost'!$B$3:$D$3,'Optimized Production Plan'!C133:E133)</f>
        <v>107.09998100000001</v>
      </c>
      <c r="E132" s="94">
        <f>(4.1/100)*('Conversion Cost'!$B$8)*SUM('Optimized Production Plan'!C133:E133)</f>
        <v>74.92856436000001</v>
      </c>
      <c r="F132" s="94">
        <f>SUMPRODUCT('Conversion Cost'!$B$4:$D$4,'Optimized Production Plan'!C133:E133)</f>
        <v>9.0456900000000005</v>
      </c>
      <c r="G132" s="94">
        <f>(VLOOKUP(A132,'Outbound Logistic Price'!$A$3:$D$41,2)*'Optimized Production Plan'!C133)+(VLOOKUP(A132,'Outbound Logistic Price'!$A$3:$D$41,3)*'Optimized Production Plan'!D133)+(VLOOKUP(A132,'Outbound Logistic Price'!$A$3:$D$41,4)*'Optimized Production Plan'!E133)</f>
        <v>46.414770000000004</v>
      </c>
      <c r="H132" s="94">
        <f>IF(VLOOKUP(A132,CSTVAT!$A$2:$D$40,2)="NA",0,IF(VLOOKUP(A132,CSTVAT!$A$2:$D$40,2)="CST",0.02*((VLOOKUP(B132,'Input Angle Price'!$B$4:$E$22,2)*'Optimized Production Plan'!C133*(1.045))+ ('Conversion Cost'!$B$3*'Optimized Production Plan'!C133)+ ((4.1/100)*('Conversion Cost'!$B$8)*'Optimized Production Plan'!C133)+ ('Optimized Production Plan'!C133*'Conversion Cost'!$B$4)),IF(VLOOKUP(A132,CSTVAT!$A$2:$D$40,2)="VAT",0.05*((VLOOKUP(B132,'Input Angle Price'!$B$4:$E$22,2)*'Optimized Production Plan'!C133*(1.045))+ ('Conversion Cost'!$B$3*'Optimized Production Plan'!C133)+ ((4.1/100)*('Conversion Cost'!$B$8)*'Optimized Production Plan'!C133)+ ('Optimized Production Plan'!C133*'Conversion Cost'!$B$4)),0)))+ IF(VLOOKUP(A132,CSTVAT!$A$2:$D$40,3)="NA",0,IF(VLOOKUP(A132,CSTVAT!$A$2:$D$40,3)="CST",0.02*((VLOOKUP(B132,'Input Angle Price'!$B$4:$E$22,3)*'Optimized Production Plan'!D133*(1.045))+ ('Conversion Cost'!$C$3*'Optimized Production Plan'!D133)+ ((4.1/100)*('Conversion Cost'!$B$8)*'Optimized Production Plan'!D133)+ ('Optimized Production Plan'!D133*'Conversion Cost'!$C$4)),IF(VLOOKUP(A132,CSTVAT!$A$2:$D$40,3)="VAT",0.05*((VLOOKUP(B132,'Input Angle Price'!$B$4:$E$22,3)*'Optimized Production Plan'!D133*(1.045))+ ('Conversion Cost'!$C$3*'Optimized Production Plan'!D133)+ ((4.1/100)*('Conversion Cost'!$B$8)*'Optimized Production Plan'!D133)+ ('Optimized Production Plan'!D133*'Conversion Cost'!$C$4)),0)))+ IF(VLOOKUP(A132,CSTVAT!$A$2:$D$40,4)="NA",0,IF(VLOOKUP(A132,CSTVAT!$A$2:$D$40,4)="CST",0.02*((VLOOKUP(B132,'Input Angle Price'!$B$4:$E$22,4)*'Optimized Production Plan'!E133*(1.045))+ ('Conversion Cost'!$D$3*'Optimized Production Plan'!E133)+ ((4.1/100)*('Conversion Cost'!$B$8)*'Optimized Production Plan'!E133)+ ('Optimized Production Plan'!E133*'Conversion Cost'!$D$4)),IF(VLOOKUP(A132,CSTVAT!$A$2:$D$40,4)="VAT",0.05*((VLOOKUP(B132,'Input Angle Price'!$B$4:$E$22,4)*'Optimized Production Plan'!E133*(1.045))+ ('Conversion Cost'!$D$3*'Optimized Production Plan'!E133)+ ((4.1/100)*('Conversion Cost'!$B$8)*'Optimized Production Plan'!E133)+ ('Optimized Production Plan'!E133*'Conversion Cost'!$D$4)),0)))</f>
        <v>0</v>
      </c>
      <c r="I132" s="95">
        <f t="shared" ref="I132:I195" si="8">(0.045*0.5)*(C132/1.045)</f>
        <v>11.805737625000001</v>
      </c>
      <c r="N132" s="9">
        <v>110</v>
      </c>
      <c r="O132" s="5" t="s">
        <v>6</v>
      </c>
      <c r="P132" s="94">
        <f>((VLOOKUP(O132,'Input Angle Price'!$B$4:$E$22,2)*'Optimized Production Plan'!M133)+(VLOOKUP(O132,'Input Angle Price'!$B$4:$E$22,3)*'Optimized Production Plan'!N133)+(VLOOKUP(O132,'Input Angle Price'!$B$4:$E$22,4)*'Optimized Production Plan'!O133))*(104.5/100)</f>
        <v>529.09550705000004</v>
      </c>
      <c r="Q132" s="94">
        <f>SUMPRODUCT('Conversion Cost'!$B$3:$D$3,'Optimized Production Plan'!M133:O133)</f>
        <v>88.267151000000013</v>
      </c>
      <c r="R132" s="94">
        <f>(4.1/100)*('Conversion Cost'!$B$8)*SUM('Optimized Production Plan'!M133:O133)</f>
        <v>74.92856436000001</v>
      </c>
      <c r="S132" s="94">
        <f>SUMPRODUCT('Conversion Cost'!$B$4:$D$4,'Optimized Production Plan'!M133:O133)</f>
        <v>6.0304600000000006</v>
      </c>
      <c r="T132" s="94">
        <f>(VLOOKUP(N132,'Outbound Logistic Price'!$A$3:$D$41,2)*'Optimized Production Plan'!M133)+(VLOOKUP(N132,'Outbound Logistic Price'!$A$3:$D$41,3)*'Optimized Production Plan'!N133)+(VLOOKUP(N132,'Outbound Logistic Price'!$A$3:$D$41,4)*'Optimized Production Plan'!O133)</f>
        <v>29.707430000000002</v>
      </c>
      <c r="U132" s="94">
        <f>IF(VLOOKUP(N132,CSTVAT!$A$2:$D$40,2)="NA",0,IF(VLOOKUP(N132,CSTVAT!$A$2:$D$40,2)="CST",0.02*((VLOOKUP(O132,'Input Angle Price'!$B$4:$E$22,2)*'Optimized Production Plan'!M133*(1.045))+ ('Conversion Cost'!$B$3*'Optimized Production Plan'!M133)+ ((4.1/100)*('Conversion Cost'!$B$8)*'Optimized Production Plan'!M133)+ ('Optimized Production Plan'!M133*'Conversion Cost'!$B$4)),IF(VLOOKUP(N132,CSTVAT!$A$2:$D$40,2)="VAT",0.05*((VLOOKUP(O132,'Input Angle Price'!$B$4:$E$22,2)*'Optimized Production Plan'!M133*(1.045))+ ('Conversion Cost'!$B$3*'Optimized Production Plan'!M133)+ ((4.1/100)*('Conversion Cost'!$B$8)*'Optimized Production Plan'!M133)+ ('Optimized Production Plan'!M133*'Conversion Cost'!$B$4)),0)))+ IF(VLOOKUP(N132,CSTVAT!$A$2:$D$40,3)="NA",0,IF(VLOOKUP(N132,CSTVAT!$A$2:$D$40,3)="CST",0.02*((VLOOKUP(O132,'Input Angle Price'!$B$4:$E$22,3)*'Optimized Production Plan'!N133*(1.045))+ ('Conversion Cost'!$C$3*'Optimized Production Plan'!N133)+ ((4.1/100)*('Conversion Cost'!$B$8)*'Optimized Production Plan'!N133)+ ('Optimized Production Plan'!N133*'Conversion Cost'!$C$4)),IF(VLOOKUP(N132,CSTVAT!$A$2:$D$40,3)="VAT",0.05*((VLOOKUP(O132,'Input Angle Price'!$B$4:$E$22,3)*'Optimized Production Plan'!N133*(1.045))+ ('Conversion Cost'!$C$3*'Optimized Production Plan'!N133)+ ((4.1/100)*('Conversion Cost'!$B$8)*'Optimized Production Plan'!N133)+ ('Optimized Production Plan'!N133*'Conversion Cost'!$C$4)),0)))+ IF(VLOOKUP(N132,CSTVAT!$A$2:$D$40,4)="NA",0,IF(VLOOKUP(N132,CSTVAT!$A$2:$D$40,4)="CST",0.02*((VLOOKUP(O132,'Input Angle Price'!$B$4:$E$22,4)*'Optimized Production Plan'!O133*(1.045))+ ('Conversion Cost'!$D$3*'Optimized Production Plan'!O133)+ ((4.1/100)*('Conversion Cost'!$B$8)*'Optimized Production Plan'!O133)+ ('Optimized Production Plan'!O133*'Conversion Cost'!$D$4)),IF(VLOOKUP(N132,CSTVAT!$A$2:$D$40,4)="VAT",0.05*((VLOOKUP(O132,'Input Angle Price'!$B$4:$E$22,4)*'Optimized Production Plan'!O133*(1.045))+ ('Conversion Cost'!$D$3*'Optimized Production Plan'!O133)+ ((4.1/100)*('Conversion Cost'!$B$8)*'Optimized Production Plan'!O133)+ ('Optimized Production Plan'!O133*'Conversion Cost'!$D$4)),0)))</f>
        <v>0</v>
      </c>
      <c r="V132" s="95">
        <f t="shared" ref="V132:V195" si="9">(0.045*0.5)*(P132/1.045)</f>
        <v>11.392008525000001</v>
      </c>
      <c r="X132" s="101">
        <f>IF('Optimized Production Plan'!M133&gt;0,1,0)+IF('Optimized Production Plan'!N133&gt;0,1,0)+IF('Optimized Production Plan'!O133&gt;0,1,0)</f>
        <v>1</v>
      </c>
      <c r="AH132" s="11"/>
      <c r="AI132" s="5" t="s">
        <v>4</v>
      </c>
      <c r="AJ132" s="6">
        <v>27.281000000000002</v>
      </c>
      <c r="AK132" s="6">
        <v>0</v>
      </c>
      <c r="AL132" s="113">
        <v>0</v>
      </c>
      <c r="AM132" s="11">
        <v>27.281000000000002</v>
      </c>
      <c r="AN132" s="68">
        <f t="shared" si="7"/>
        <v>27.281000000000002</v>
      </c>
    </row>
    <row r="133" spans="1:40">
      <c r="A133" s="9">
        <v>110</v>
      </c>
      <c r="B133" s="5" t="s">
        <v>8</v>
      </c>
      <c r="C133" s="94">
        <f>((VLOOKUP(B133,'Input Angle Price'!$B$4:$E$22,2)*'Optimized Production Plan'!C134)+(VLOOKUP(B133,'Input Angle Price'!$B$4:$E$22,3)*'Optimized Production Plan'!D134)+(VLOOKUP(B133,'Input Angle Price'!$B$4:$E$22,4)*'Optimized Production Plan'!E134))*(104.5/100)</f>
        <v>538.71141939999995</v>
      </c>
      <c r="D133" s="94">
        <f>SUMPRODUCT('Conversion Cost'!$B$3:$D$3,'Optimized Production Plan'!C134:E134)</f>
        <v>104.56494200000002</v>
      </c>
      <c r="E133" s="94">
        <f>(4.1/100)*('Conversion Cost'!$B$8)*SUM('Optimized Production Plan'!C134:E134)</f>
        <v>73.155017520000001</v>
      </c>
      <c r="F133" s="94">
        <f>SUMPRODUCT('Conversion Cost'!$B$4:$D$4,'Optimized Production Plan'!C134:E134)</f>
        <v>8.8315800000000007</v>
      </c>
      <c r="G133" s="94">
        <f>(VLOOKUP(A133,'Outbound Logistic Price'!$A$3:$D$41,2)*'Optimized Production Plan'!C134)+(VLOOKUP(A133,'Outbound Logistic Price'!$A$3:$D$41,3)*'Optimized Production Plan'!D134)+(VLOOKUP(A133,'Outbound Logistic Price'!$A$3:$D$41,4)*'Optimized Production Plan'!E134)</f>
        <v>45.316140000000004</v>
      </c>
      <c r="H133" s="94">
        <f>IF(VLOOKUP(A133,CSTVAT!$A$2:$D$40,2)="NA",0,IF(VLOOKUP(A133,CSTVAT!$A$2:$D$40,2)="CST",0.02*((VLOOKUP(B133,'Input Angle Price'!$B$4:$E$22,2)*'Optimized Production Plan'!C134*(1.045))+ ('Conversion Cost'!$B$3*'Optimized Production Plan'!C134)+ ((4.1/100)*('Conversion Cost'!$B$8)*'Optimized Production Plan'!C134)+ ('Optimized Production Plan'!C134*'Conversion Cost'!$B$4)),IF(VLOOKUP(A133,CSTVAT!$A$2:$D$40,2)="VAT",0.05*((VLOOKUP(B133,'Input Angle Price'!$B$4:$E$22,2)*'Optimized Production Plan'!C134*(1.045))+ ('Conversion Cost'!$B$3*'Optimized Production Plan'!C134)+ ((4.1/100)*('Conversion Cost'!$B$8)*'Optimized Production Plan'!C134)+ ('Optimized Production Plan'!C134*'Conversion Cost'!$B$4)),0)))+ IF(VLOOKUP(A133,CSTVAT!$A$2:$D$40,3)="NA",0,IF(VLOOKUP(A133,CSTVAT!$A$2:$D$40,3)="CST",0.02*((VLOOKUP(B133,'Input Angle Price'!$B$4:$E$22,3)*'Optimized Production Plan'!D134*(1.045))+ ('Conversion Cost'!$C$3*'Optimized Production Plan'!D134)+ ((4.1/100)*('Conversion Cost'!$B$8)*'Optimized Production Plan'!D134)+ ('Optimized Production Plan'!D134*'Conversion Cost'!$C$4)),IF(VLOOKUP(A133,CSTVAT!$A$2:$D$40,3)="VAT",0.05*((VLOOKUP(B133,'Input Angle Price'!$B$4:$E$22,3)*'Optimized Production Plan'!D134*(1.045))+ ('Conversion Cost'!$C$3*'Optimized Production Plan'!D134)+ ((4.1/100)*('Conversion Cost'!$B$8)*'Optimized Production Plan'!D134)+ ('Optimized Production Plan'!D134*'Conversion Cost'!$C$4)),0)))+ IF(VLOOKUP(A133,CSTVAT!$A$2:$D$40,4)="NA",0,IF(VLOOKUP(A133,CSTVAT!$A$2:$D$40,4)="CST",0.02*((VLOOKUP(B133,'Input Angle Price'!$B$4:$E$22,4)*'Optimized Production Plan'!E134*(1.045))+ ('Conversion Cost'!$D$3*'Optimized Production Plan'!E134)+ ((4.1/100)*('Conversion Cost'!$B$8)*'Optimized Production Plan'!E134)+ ('Optimized Production Plan'!E134*'Conversion Cost'!$D$4)),IF(VLOOKUP(A133,CSTVAT!$A$2:$D$40,4)="VAT",0.05*((VLOOKUP(B133,'Input Angle Price'!$B$4:$E$22,4)*'Optimized Production Plan'!E134*(1.045))+ ('Conversion Cost'!$D$3*'Optimized Production Plan'!E134)+ ((4.1/100)*('Conversion Cost'!$B$8)*'Optimized Production Plan'!E134)+ ('Optimized Production Plan'!E134*'Conversion Cost'!$D$4)),0)))</f>
        <v>0</v>
      </c>
      <c r="I133" s="95">
        <f t="shared" si="8"/>
        <v>11.5990497</v>
      </c>
      <c r="N133" s="9">
        <v>110</v>
      </c>
      <c r="O133" s="5" t="s">
        <v>8</v>
      </c>
      <c r="P133" s="94">
        <f>((VLOOKUP(O133,'Input Angle Price'!$B$4:$E$22,2)*'Optimized Production Plan'!M134)+(VLOOKUP(O133,'Input Angle Price'!$B$4:$E$22,3)*'Optimized Production Plan'!N134)+(VLOOKUP(O133,'Input Angle Price'!$B$4:$E$22,4)*'Optimized Production Plan'!O134))*(104.5/100)</f>
        <v>521.61507310000002</v>
      </c>
      <c r="Q133" s="94">
        <f>SUMPRODUCT('Conversion Cost'!$B$3:$D$3,'Optimized Production Plan'!M134:O134)</f>
        <v>86.177882000000011</v>
      </c>
      <c r="R133" s="94">
        <f>(4.1/100)*('Conversion Cost'!$B$8)*SUM('Optimized Production Plan'!M134:O134)</f>
        <v>73.155017520000001</v>
      </c>
      <c r="S133" s="94">
        <f>SUMPRODUCT('Conversion Cost'!$B$4:$D$4,'Optimized Production Plan'!M134:O134)</f>
        <v>5.8877200000000007</v>
      </c>
      <c r="T133" s="94">
        <f>(VLOOKUP(N133,'Outbound Logistic Price'!$A$3:$D$41,2)*'Optimized Production Plan'!M134)+(VLOOKUP(N133,'Outbound Logistic Price'!$A$3:$D$41,3)*'Optimized Production Plan'!N134)+(VLOOKUP(N133,'Outbound Logistic Price'!$A$3:$D$41,4)*'Optimized Production Plan'!O134)</f>
        <v>29.004260000000002</v>
      </c>
      <c r="U133" s="94">
        <f>IF(VLOOKUP(N133,CSTVAT!$A$2:$D$40,2)="NA",0,IF(VLOOKUP(N133,CSTVAT!$A$2:$D$40,2)="CST",0.02*((VLOOKUP(O133,'Input Angle Price'!$B$4:$E$22,2)*'Optimized Production Plan'!M134*(1.045))+ ('Conversion Cost'!$B$3*'Optimized Production Plan'!M134)+ ((4.1/100)*('Conversion Cost'!$B$8)*'Optimized Production Plan'!M134)+ ('Optimized Production Plan'!M134*'Conversion Cost'!$B$4)),IF(VLOOKUP(N133,CSTVAT!$A$2:$D$40,2)="VAT",0.05*((VLOOKUP(O133,'Input Angle Price'!$B$4:$E$22,2)*'Optimized Production Plan'!M134*(1.045))+ ('Conversion Cost'!$B$3*'Optimized Production Plan'!M134)+ ((4.1/100)*('Conversion Cost'!$B$8)*'Optimized Production Plan'!M134)+ ('Optimized Production Plan'!M134*'Conversion Cost'!$B$4)),0)))+ IF(VLOOKUP(N133,CSTVAT!$A$2:$D$40,3)="NA",0,IF(VLOOKUP(N133,CSTVAT!$A$2:$D$40,3)="CST",0.02*((VLOOKUP(O133,'Input Angle Price'!$B$4:$E$22,3)*'Optimized Production Plan'!N134*(1.045))+ ('Conversion Cost'!$C$3*'Optimized Production Plan'!N134)+ ((4.1/100)*('Conversion Cost'!$B$8)*'Optimized Production Plan'!N134)+ ('Optimized Production Plan'!N134*'Conversion Cost'!$C$4)),IF(VLOOKUP(N133,CSTVAT!$A$2:$D$40,3)="VAT",0.05*((VLOOKUP(O133,'Input Angle Price'!$B$4:$E$22,3)*'Optimized Production Plan'!N134*(1.045))+ ('Conversion Cost'!$C$3*'Optimized Production Plan'!N134)+ ((4.1/100)*('Conversion Cost'!$B$8)*'Optimized Production Plan'!N134)+ ('Optimized Production Plan'!N134*'Conversion Cost'!$C$4)),0)))+ IF(VLOOKUP(N133,CSTVAT!$A$2:$D$40,4)="NA",0,IF(VLOOKUP(N133,CSTVAT!$A$2:$D$40,4)="CST",0.02*((VLOOKUP(O133,'Input Angle Price'!$B$4:$E$22,4)*'Optimized Production Plan'!O134*(1.045))+ ('Conversion Cost'!$D$3*'Optimized Production Plan'!O134)+ ((4.1/100)*('Conversion Cost'!$B$8)*'Optimized Production Plan'!O134)+ ('Optimized Production Plan'!O134*'Conversion Cost'!$D$4)),IF(VLOOKUP(N133,CSTVAT!$A$2:$D$40,4)="VAT",0.05*((VLOOKUP(O133,'Input Angle Price'!$B$4:$E$22,4)*'Optimized Production Plan'!O134*(1.045))+ ('Conversion Cost'!$D$3*'Optimized Production Plan'!O134)+ ((4.1/100)*('Conversion Cost'!$B$8)*'Optimized Production Plan'!O134)+ ('Optimized Production Plan'!O134*'Conversion Cost'!$D$4)),0)))</f>
        <v>0</v>
      </c>
      <c r="V133" s="95">
        <f t="shared" si="9"/>
        <v>11.230946550000001</v>
      </c>
      <c r="X133" s="101">
        <f>IF('Optimized Production Plan'!M134&gt;0,1,0)+IF('Optimized Production Plan'!N134&gt;0,1,0)+IF('Optimized Production Plan'!O134&gt;0,1,0)</f>
        <v>1</v>
      </c>
      <c r="AH133" s="11"/>
      <c r="AI133" s="5" t="s">
        <v>6</v>
      </c>
      <c r="AJ133" s="6">
        <v>4.9430000000000005</v>
      </c>
      <c r="AK133" s="6">
        <v>0</v>
      </c>
      <c r="AL133" s="113">
        <v>0</v>
      </c>
      <c r="AM133" s="11">
        <v>4.9430000000000005</v>
      </c>
      <c r="AN133" s="68">
        <f t="shared" ref="AN133:AN196" si="10">SUM(AJ133:AL133)</f>
        <v>4.9430000000000005</v>
      </c>
    </row>
    <row r="134" spans="1:40">
      <c r="A134" s="9">
        <v>110</v>
      </c>
      <c r="B134" s="5" t="s">
        <v>10</v>
      </c>
      <c r="C134" s="94">
        <f>((VLOOKUP(B134,'Input Angle Price'!$B$4:$E$22,2)*'Optimized Production Plan'!C135)+(VLOOKUP(B134,'Input Angle Price'!$B$4:$E$22,3)*'Optimized Production Plan'!D135)+(VLOOKUP(B134,'Input Angle Price'!$B$4:$E$22,4)*'Optimized Production Plan'!E135))*(104.5/100)</f>
        <v>172.9374262</v>
      </c>
      <c r="D134" s="94">
        <f>SUMPRODUCT('Conversion Cost'!$B$3:$D$3,'Optimized Production Plan'!C135:E135)</f>
        <v>34.103858000000002</v>
      </c>
      <c r="E134" s="94">
        <f>(4.1/100)*('Conversion Cost'!$B$8)*SUM('Optimized Production Plan'!C135:E135)</f>
        <v>23.859510480000001</v>
      </c>
      <c r="F134" s="94">
        <f>SUMPRODUCT('Conversion Cost'!$B$4:$D$4,'Optimized Production Plan'!C135:E135)</f>
        <v>2.8804200000000004</v>
      </c>
      <c r="G134" s="94">
        <f>(VLOOKUP(A134,'Outbound Logistic Price'!$A$3:$D$41,2)*'Optimized Production Plan'!C135)+(VLOOKUP(A134,'Outbound Logistic Price'!$A$3:$D$41,3)*'Optimized Production Plan'!D135)+(VLOOKUP(A134,'Outbound Logistic Price'!$A$3:$D$41,4)*'Optimized Production Plan'!E135)</f>
        <v>14.779860000000001</v>
      </c>
      <c r="H134" s="94">
        <f>IF(VLOOKUP(A134,CSTVAT!$A$2:$D$40,2)="NA",0,IF(VLOOKUP(A134,CSTVAT!$A$2:$D$40,2)="CST",0.02*((VLOOKUP(B134,'Input Angle Price'!$B$4:$E$22,2)*'Optimized Production Plan'!C135*(1.045))+ ('Conversion Cost'!$B$3*'Optimized Production Plan'!C135)+ ((4.1/100)*('Conversion Cost'!$B$8)*'Optimized Production Plan'!C135)+ ('Optimized Production Plan'!C135*'Conversion Cost'!$B$4)),IF(VLOOKUP(A134,CSTVAT!$A$2:$D$40,2)="VAT",0.05*((VLOOKUP(B134,'Input Angle Price'!$B$4:$E$22,2)*'Optimized Production Plan'!C135*(1.045))+ ('Conversion Cost'!$B$3*'Optimized Production Plan'!C135)+ ((4.1/100)*('Conversion Cost'!$B$8)*'Optimized Production Plan'!C135)+ ('Optimized Production Plan'!C135*'Conversion Cost'!$B$4)),0)))+ IF(VLOOKUP(A134,CSTVAT!$A$2:$D$40,3)="NA",0,IF(VLOOKUP(A134,CSTVAT!$A$2:$D$40,3)="CST",0.02*((VLOOKUP(B134,'Input Angle Price'!$B$4:$E$22,3)*'Optimized Production Plan'!D135*(1.045))+ ('Conversion Cost'!$C$3*'Optimized Production Plan'!D135)+ ((4.1/100)*('Conversion Cost'!$B$8)*'Optimized Production Plan'!D135)+ ('Optimized Production Plan'!D135*'Conversion Cost'!$C$4)),IF(VLOOKUP(A134,CSTVAT!$A$2:$D$40,3)="VAT",0.05*((VLOOKUP(B134,'Input Angle Price'!$B$4:$E$22,3)*'Optimized Production Plan'!D135*(1.045))+ ('Conversion Cost'!$C$3*'Optimized Production Plan'!D135)+ ((4.1/100)*('Conversion Cost'!$B$8)*'Optimized Production Plan'!D135)+ ('Optimized Production Plan'!D135*'Conversion Cost'!$C$4)),0)))+ IF(VLOOKUP(A134,CSTVAT!$A$2:$D$40,4)="NA",0,IF(VLOOKUP(A134,CSTVAT!$A$2:$D$40,4)="CST",0.02*((VLOOKUP(B134,'Input Angle Price'!$B$4:$E$22,4)*'Optimized Production Plan'!E135*(1.045))+ ('Conversion Cost'!$D$3*'Optimized Production Plan'!E135)+ ((4.1/100)*('Conversion Cost'!$B$8)*'Optimized Production Plan'!E135)+ ('Optimized Production Plan'!E135*'Conversion Cost'!$D$4)),IF(VLOOKUP(A134,CSTVAT!$A$2:$D$40,4)="VAT",0.05*((VLOOKUP(B134,'Input Angle Price'!$B$4:$E$22,4)*'Optimized Production Plan'!E135*(1.045))+ ('Conversion Cost'!$D$3*'Optimized Production Plan'!E135)+ ((4.1/100)*('Conversion Cost'!$B$8)*'Optimized Production Plan'!E135)+ ('Optimized Production Plan'!E135*'Conversion Cost'!$D$4)),0)))</f>
        <v>0</v>
      </c>
      <c r="I134" s="95">
        <f t="shared" si="8"/>
        <v>3.7235331</v>
      </c>
      <c r="N134" s="9">
        <v>110</v>
      </c>
      <c r="O134" s="5" t="s">
        <v>10</v>
      </c>
      <c r="P134" s="94">
        <f>((VLOOKUP(O134,'Input Angle Price'!$B$4:$E$22,2)*'Optimized Production Plan'!M135)+(VLOOKUP(O134,'Input Angle Price'!$B$4:$E$22,3)*'Optimized Production Plan'!N135)+(VLOOKUP(O134,'Input Angle Price'!$B$4:$E$22,4)*'Optimized Production Plan'!O135))*(104.5/100)</f>
        <v>168.54573009999999</v>
      </c>
      <c r="Q134" s="94">
        <f>SUMPRODUCT('Conversion Cost'!$B$3:$D$3,'Optimized Production Plan'!M135:O135)</f>
        <v>28.106918</v>
      </c>
      <c r="R134" s="94">
        <f>(4.1/100)*('Conversion Cost'!$B$8)*SUM('Optimized Production Plan'!M135:O135)</f>
        <v>23.859510480000001</v>
      </c>
      <c r="S134" s="94">
        <f>SUMPRODUCT('Conversion Cost'!$B$4:$D$4,'Optimized Production Plan'!M135:O135)</f>
        <v>1.92028</v>
      </c>
      <c r="T134" s="94">
        <f>(VLOOKUP(N134,'Outbound Logistic Price'!$A$3:$D$41,2)*'Optimized Production Plan'!M135)+(VLOOKUP(N134,'Outbound Logistic Price'!$A$3:$D$41,3)*'Optimized Production Plan'!N135)+(VLOOKUP(N134,'Outbound Logistic Price'!$A$3:$D$41,4)*'Optimized Production Plan'!O135)</f>
        <v>9.45974</v>
      </c>
      <c r="U134" s="94">
        <f>IF(VLOOKUP(N134,CSTVAT!$A$2:$D$40,2)="NA",0,IF(VLOOKUP(N134,CSTVAT!$A$2:$D$40,2)="CST",0.02*((VLOOKUP(O134,'Input Angle Price'!$B$4:$E$22,2)*'Optimized Production Plan'!M135*(1.045))+ ('Conversion Cost'!$B$3*'Optimized Production Plan'!M135)+ ((4.1/100)*('Conversion Cost'!$B$8)*'Optimized Production Plan'!M135)+ ('Optimized Production Plan'!M135*'Conversion Cost'!$B$4)),IF(VLOOKUP(N134,CSTVAT!$A$2:$D$40,2)="VAT",0.05*((VLOOKUP(O134,'Input Angle Price'!$B$4:$E$22,2)*'Optimized Production Plan'!M135*(1.045))+ ('Conversion Cost'!$B$3*'Optimized Production Plan'!M135)+ ((4.1/100)*('Conversion Cost'!$B$8)*'Optimized Production Plan'!M135)+ ('Optimized Production Plan'!M135*'Conversion Cost'!$B$4)),0)))+ IF(VLOOKUP(N134,CSTVAT!$A$2:$D$40,3)="NA",0,IF(VLOOKUP(N134,CSTVAT!$A$2:$D$40,3)="CST",0.02*((VLOOKUP(O134,'Input Angle Price'!$B$4:$E$22,3)*'Optimized Production Plan'!N135*(1.045))+ ('Conversion Cost'!$C$3*'Optimized Production Plan'!N135)+ ((4.1/100)*('Conversion Cost'!$B$8)*'Optimized Production Plan'!N135)+ ('Optimized Production Plan'!N135*'Conversion Cost'!$C$4)),IF(VLOOKUP(N134,CSTVAT!$A$2:$D$40,3)="VAT",0.05*((VLOOKUP(O134,'Input Angle Price'!$B$4:$E$22,3)*'Optimized Production Plan'!N135*(1.045))+ ('Conversion Cost'!$C$3*'Optimized Production Plan'!N135)+ ((4.1/100)*('Conversion Cost'!$B$8)*'Optimized Production Plan'!N135)+ ('Optimized Production Plan'!N135*'Conversion Cost'!$C$4)),0)))+ IF(VLOOKUP(N134,CSTVAT!$A$2:$D$40,4)="NA",0,IF(VLOOKUP(N134,CSTVAT!$A$2:$D$40,4)="CST",0.02*((VLOOKUP(O134,'Input Angle Price'!$B$4:$E$22,4)*'Optimized Production Plan'!O135*(1.045))+ ('Conversion Cost'!$D$3*'Optimized Production Plan'!O135)+ ((4.1/100)*('Conversion Cost'!$B$8)*'Optimized Production Plan'!O135)+ ('Optimized Production Plan'!O135*'Conversion Cost'!$D$4)),IF(VLOOKUP(N134,CSTVAT!$A$2:$D$40,4)="VAT",0.05*((VLOOKUP(O134,'Input Angle Price'!$B$4:$E$22,4)*'Optimized Production Plan'!O135*(1.045))+ ('Conversion Cost'!$D$3*'Optimized Production Plan'!O135)+ ((4.1/100)*('Conversion Cost'!$B$8)*'Optimized Production Plan'!O135)+ ('Optimized Production Plan'!O135*'Conversion Cost'!$D$4)),0)))</f>
        <v>0</v>
      </c>
      <c r="V134" s="95">
        <f t="shared" si="9"/>
        <v>3.6289750499999998</v>
      </c>
      <c r="X134" s="101">
        <f>IF('Optimized Production Plan'!M135&gt;0,1,0)+IF('Optimized Production Plan'!N135&gt;0,1,0)+IF('Optimized Production Plan'!O135&gt;0,1,0)</f>
        <v>1</v>
      </c>
      <c r="AH134" s="11"/>
      <c r="AI134" s="5" t="s">
        <v>8</v>
      </c>
      <c r="AJ134" s="6">
        <v>4.8260000000000005</v>
      </c>
      <c r="AK134" s="6">
        <v>0</v>
      </c>
      <c r="AL134" s="113">
        <v>0</v>
      </c>
      <c r="AM134" s="11">
        <v>4.8260000000000005</v>
      </c>
      <c r="AN134" s="68">
        <f t="shared" si="10"/>
        <v>4.8260000000000005</v>
      </c>
    </row>
    <row r="135" spans="1:40">
      <c r="A135" s="9">
        <v>110</v>
      </c>
      <c r="B135" s="5" t="s">
        <v>11</v>
      </c>
      <c r="C135" s="94">
        <f>((VLOOKUP(B135,'Input Angle Price'!$B$4:$E$22,2)*'Optimized Production Plan'!C136)+(VLOOKUP(B135,'Input Angle Price'!$B$4:$E$22,3)*'Optimized Production Plan'!D136)+(VLOOKUP(B135,'Input Angle Price'!$B$4:$E$22,4)*'Optimized Production Plan'!E136))*(104.5/100)</f>
        <v>29.783074750000001</v>
      </c>
      <c r="D135" s="94">
        <f>SUMPRODUCT('Conversion Cost'!$B$3:$D$3,'Optimized Production Plan'!C136:E136)</f>
        <v>5.8284230000000008</v>
      </c>
      <c r="E135" s="94">
        <f>(4.1/100)*('Conversion Cost'!$B$8)*SUM('Optimized Production Plan'!C136:E136)</f>
        <v>4.0776418799999998</v>
      </c>
      <c r="F135" s="94">
        <f>SUMPRODUCT('Conversion Cost'!$B$4:$D$4,'Optimized Production Plan'!C136:E136)</f>
        <v>0.49227000000000004</v>
      </c>
      <c r="G135" s="94">
        <f>(VLOOKUP(A135,'Outbound Logistic Price'!$A$3:$D$41,2)*'Optimized Production Plan'!C136)+(VLOOKUP(A135,'Outbound Logistic Price'!$A$3:$D$41,3)*'Optimized Production Plan'!D136)+(VLOOKUP(A135,'Outbound Logistic Price'!$A$3:$D$41,4)*'Optimized Production Plan'!E136)</f>
        <v>2.5259100000000001</v>
      </c>
      <c r="H135" s="94">
        <f>IF(VLOOKUP(A135,CSTVAT!$A$2:$D$40,2)="NA",0,IF(VLOOKUP(A135,CSTVAT!$A$2:$D$40,2)="CST",0.02*((VLOOKUP(B135,'Input Angle Price'!$B$4:$E$22,2)*'Optimized Production Plan'!C136*(1.045))+ ('Conversion Cost'!$B$3*'Optimized Production Plan'!C136)+ ((4.1/100)*('Conversion Cost'!$B$8)*'Optimized Production Plan'!C136)+ ('Optimized Production Plan'!C136*'Conversion Cost'!$B$4)),IF(VLOOKUP(A135,CSTVAT!$A$2:$D$40,2)="VAT",0.05*((VLOOKUP(B135,'Input Angle Price'!$B$4:$E$22,2)*'Optimized Production Plan'!C136*(1.045))+ ('Conversion Cost'!$B$3*'Optimized Production Plan'!C136)+ ((4.1/100)*('Conversion Cost'!$B$8)*'Optimized Production Plan'!C136)+ ('Optimized Production Plan'!C136*'Conversion Cost'!$B$4)),0)))+ IF(VLOOKUP(A135,CSTVAT!$A$2:$D$40,3)="NA",0,IF(VLOOKUP(A135,CSTVAT!$A$2:$D$40,3)="CST",0.02*((VLOOKUP(B135,'Input Angle Price'!$B$4:$E$22,3)*'Optimized Production Plan'!D136*(1.045))+ ('Conversion Cost'!$C$3*'Optimized Production Plan'!D136)+ ((4.1/100)*('Conversion Cost'!$B$8)*'Optimized Production Plan'!D136)+ ('Optimized Production Plan'!D136*'Conversion Cost'!$C$4)),IF(VLOOKUP(A135,CSTVAT!$A$2:$D$40,3)="VAT",0.05*((VLOOKUP(B135,'Input Angle Price'!$B$4:$E$22,3)*'Optimized Production Plan'!D136*(1.045))+ ('Conversion Cost'!$C$3*'Optimized Production Plan'!D136)+ ((4.1/100)*('Conversion Cost'!$B$8)*'Optimized Production Plan'!D136)+ ('Optimized Production Plan'!D136*'Conversion Cost'!$C$4)),0)))+ IF(VLOOKUP(A135,CSTVAT!$A$2:$D$40,4)="NA",0,IF(VLOOKUP(A135,CSTVAT!$A$2:$D$40,4)="CST",0.02*((VLOOKUP(B135,'Input Angle Price'!$B$4:$E$22,4)*'Optimized Production Plan'!E136*(1.045))+ ('Conversion Cost'!$D$3*'Optimized Production Plan'!E136)+ ((4.1/100)*('Conversion Cost'!$B$8)*'Optimized Production Plan'!E136)+ ('Optimized Production Plan'!E136*'Conversion Cost'!$D$4)),IF(VLOOKUP(A135,CSTVAT!$A$2:$D$40,4)="VAT",0.05*((VLOOKUP(B135,'Input Angle Price'!$B$4:$E$22,4)*'Optimized Production Plan'!E136*(1.045))+ ('Conversion Cost'!$D$3*'Optimized Production Plan'!E136)+ ((4.1/100)*('Conversion Cost'!$B$8)*'Optimized Production Plan'!E136)+ ('Optimized Production Plan'!E136*'Conversion Cost'!$D$4)),0)))</f>
        <v>0</v>
      </c>
      <c r="I135" s="95">
        <f t="shared" si="8"/>
        <v>0.64126237500000005</v>
      </c>
      <c r="N135" s="9">
        <v>110</v>
      </c>
      <c r="O135" s="5" t="s">
        <v>11</v>
      </c>
      <c r="P135" s="94">
        <f>((VLOOKUP(O135,'Input Angle Price'!$B$4:$E$22,2)*'Optimized Production Plan'!M136)+(VLOOKUP(O135,'Input Angle Price'!$B$4:$E$22,3)*'Optimized Production Plan'!N136)+(VLOOKUP(O135,'Input Angle Price'!$B$4:$E$22,4)*'Optimized Production Plan'!O136))*(104.5/100)</f>
        <v>28.88353875</v>
      </c>
      <c r="Q135" s="94">
        <f>SUMPRODUCT('Conversion Cost'!$B$3:$D$3,'Optimized Production Plan'!M136:O136)</f>
        <v>4.8035329999999998</v>
      </c>
      <c r="R135" s="94">
        <f>(4.1/100)*('Conversion Cost'!$B$8)*SUM('Optimized Production Plan'!M136:O136)</f>
        <v>4.0776418799999998</v>
      </c>
      <c r="S135" s="94">
        <f>SUMPRODUCT('Conversion Cost'!$B$4:$D$4,'Optimized Production Plan'!M136:O136)</f>
        <v>0.32818000000000003</v>
      </c>
      <c r="T135" s="94">
        <f>(VLOOKUP(N135,'Outbound Logistic Price'!$A$3:$D$41,2)*'Optimized Production Plan'!M136)+(VLOOKUP(N135,'Outbound Logistic Price'!$A$3:$D$41,3)*'Optimized Production Plan'!N136)+(VLOOKUP(N135,'Outbound Logistic Price'!$A$3:$D$41,4)*'Optimized Production Plan'!O136)</f>
        <v>1.61669</v>
      </c>
      <c r="U135" s="94">
        <f>IF(VLOOKUP(N135,CSTVAT!$A$2:$D$40,2)="NA",0,IF(VLOOKUP(N135,CSTVAT!$A$2:$D$40,2)="CST",0.02*((VLOOKUP(O135,'Input Angle Price'!$B$4:$E$22,2)*'Optimized Production Plan'!M136*(1.045))+ ('Conversion Cost'!$B$3*'Optimized Production Plan'!M136)+ ((4.1/100)*('Conversion Cost'!$B$8)*'Optimized Production Plan'!M136)+ ('Optimized Production Plan'!M136*'Conversion Cost'!$B$4)),IF(VLOOKUP(N135,CSTVAT!$A$2:$D$40,2)="VAT",0.05*((VLOOKUP(O135,'Input Angle Price'!$B$4:$E$22,2)*'Optimized Production Plan'!M136*(1.045))+ ('Conversion Cost'!$B$3*'Optimized Production Plan'!M136)+ ((4.1/100)*('Conversion Cost'!$B$8)*'Optimized Production Plan'!M136)+ ('Optimized Production Plan'!M136*'Conversion Cost'!$B$4)),0)))+ IF(VLOOKUP(N135,CSTVAT!$A$2:$D$40,3)="NA",0,IF(VLOOKUP(N135,CSTVAT!$A$2:$D$40,3)="CST",0.02*((VLOOKUP(O135,'Input Angle Price'!$B$4:$E$22,3)*'Optimized Production Plan'!N136*(1.045))+ ('Conversion Cost'!$C$3*'Optimized Production Plan'!N136)+ ((4.1/100)*('Conversion Cost'!$B$8)*'Optimized Production Plan'!N136)+ ('Optimized Production Plan'!N136*'Conversion Cost'!$C$4)),IF(VLOOKUP(N135,CSTVAT!$A$2:$D$40,3)="VAT",0.05*((VLOOKUP(O135,'Input Angle Price'!$B$4:$E$22,3)*'Optimized Production Plan'!N136*(1.045))+ ('Conversion Cost'!$C$3*'Optimized Production Plan'!N136)+ ((4.1/100)*('Conversion Cost'!$B$8)*'Optimized Production Plan'!N136)+ ('Optimized Production Plan'!N136*'Conversion Cost'!$C$4)),0)))+ IF(VLOOKUP(N135,CSTVAT!$A$2:$D$40,4)="NA",0,IF(VLOOKUP(N135,CSTVAT!$A$2:$D$40,4)="CST",0.02*((VLOOKUP(O135,'Input Angle Price'!$B$4:$E$22,4)*'Optimized Production Plan'!O136*(1.045))+ ('Conversion Cost'!$D$3*'Optimized Production Plan'!O136)+ ((4.1/100)*('Conversion Cost'!$B$8)*'Optimized Production Plan'!O136)+ ('Optimized Production Plan'!O136*'Conversion Cost'!$D$4)),IF(VLOOKUP(N135,CSTVAT!$A$2:$D$40,4)="VAT",0.05*((VLOOKUP(O135,'Input Angle Price'!$B$4:$E$22,4)*'Optimized Production Plan'!O136*(1.045))+ ('Conversion Cost'!$D$3*'Optimized Production Plan'!O136)+ ((4.1/100)*('Conversion Cost'!$B$8)*'Optimized Production Plan'!O136)+ ('Optimized Production Plan'!O136*'Conversion Cost'!$D$4)),0)))</f>
        <v>0</v>
      </c>
      <c r="V135" s="95">
        <f t="shared" si="9"/>
        <v>0.621894375</v>
      </c>
      <c r="X135" s="101">
        <f>IF('Optimized Production Plan'!M136&gt;0,1,0)+IF('Optimized Production Plan'!N136&gt;0,1,0)+IF('Optimized Production Plan'!O136&gt;0,1,0)</f>
        <v>1</v>
      </c>
      <c r="AH135" s="11"/>
      <c r="AI135" s="5" t="s">
        <v>10</v>
      </c>
      <c r="AJ135" s="6">
        <v>1.5740000000000001</v>
      </c>
      <c r="AK135" s="6">
        <v>0</v>
      </c>
      <c r="AL135" s="113">
        <v>0</v>
      </c>
      <c r="AM135" s="11">
        <v>1.5740000000000001</v>
      </c>
      <c r="AN135" s="68">
        <f t="shared" si="10"/>
        <v>1.5740000000000001</v>
      </c>
    </row>
    <row r="136" spans="1:40">
      <c r="A136" s="85">
        <v>111</v>
      </c>
      <c r="B136" s="5" t="s">
        <v>2</v>
      </c>
      <c r="C136" s="94">
        <f>((VLOOKUP(B136,'Input Angle Price'!$B$4:$E$22,2)*'Optimized Production Plan'!C137)+(VLOOKUP(B136,'Input Angle Price'!$B$4:$E$22,3)*'Optimized Production Plan'!D137)+(VLOOKUP(B136,'Input Angle Price'!$B$4:$E$22,4)*'Optimized Production Plan'!E137))*(104.5/100)</f>
        <v>1048.3440000000001</v>
      </c>
      <c r="D136" s="94">
        <f>SUMPRODUCT('Conversion Cost'!$B$3:$D$3,'Optimized Production Plan'!C137:E137)</f>
        <v>179.141424</v>
      </c>
      <c r="E136" s="94">
        <f>(4.1/100)*('Conversion Cost'!$B$8)*SUM('Optimized Production Plan'!C137:E137)</f>
        <v>152.07027263999998</v>
      </c>
      <c r="F136" s="94">
        <f>SUMPRODUCT('Conversion Cost'!$B$4:$D$4,'Optimized Production Plan'!C137:E137)</f>
        <v>12.239039999999999</v>
      </c>
      <c r="G136" s="94">
        <f>(VLOOKUP(A136,'Outbound Logistic Price'!$A$3:$D$41,2)*'Optimized Production Plan'!C137)+(VLOOKUP(A136,'Outbound Logistic Price'!$A$3:$D$41,3)*'Optimized Production Plan'!D137)+(VLOOKUP(A136,'Outbound Logistic Price'!$A$3:$D$41,4)*'Optimized Production Plan'!E137)</f>
        <v>50.962560000000003</v>
      </c>
      <c r="H136" s="94">
        <f>IF(VLOOKUP(A136,CSTVAT!$A$2:$D$40,2)="NA",0,IF(VLOOKUP(A136,CSTVAT!$A$2:$D$40,2)="CST",0.02*((VLOOKUP(B136,'Input Angle Price'!$B$4:$E$22,2)*'Optimized Production Plan'!C137*(1.045))+ ('Conversion Cost'!$B$3*'Optimized Production Plan'!C137)+ ((4.1/100)*('Conversion Cost'!$B$8)*'Optimized Production Plan'!C137)+ ('Optimized Production Plan'!C137*'Conversion Cost'!$B$4)),IF(VLOOKUP(A136,CSTVAT!$A$2:$D$40,2)="VAT",0.05*((VLOOKUP(B136,'Input Angle Price'!$B$4:$E$22,2)*'Optimized Production Plan'!C137*(1.045))+ ('Conversion Cost'!$B$3*'Optimized Production Plan'!C137)+ ((4.1/100)*('Conversion Cost'!$B$8)*'Optimized Production Plan'!C137)+ ('Optimized Production Plan'!C137*'Conversion Cost'!$B$4)),0)))+ IF(VLOOKUP(A136,CSTVAT!$A$2:$D$40,3)="NA",0,IF(VLOOKUP(A136,CSTVAT!$A$2:$D$40,3)="CST",0.02*((VLOOKUP(B136,'Input Angle Price'!$B$4:$E$22,3)*'Optimized Production Plan'!D137*(1.045))+ ('Conversion Cost'!$C$3*'Optimized Production Plan'!D137)+ ((4.1/100)*('Conversion Cost'!$B$8)*'Optimized Production Plan'!D137)+ ('Optimized Production Plan'!D137*'Conversion Cost'!$C$4)),IF(VLOOKUP(A136,CSTVAT!$A$2:$D$40,3)="VAT",0.05*((VLOOKUP(B136,'Input Angle Price'!$B$4:$E$22,3)*'Optimized Production Plan'!D137*(1.045))+ ('Conversion Cost'!$C$3*'Optimized Production Plan'!D137)+ ((4.1/100)*('Conversion Cost'!$B$8)*'Optimized Production Plan'!D137)+ ('Optimized Production Plan'!D137*'Conversion Cost'!$C$4)),0)))+ IF(VLOOKUP(A136,CSTVAT!$A$2:$D$40,4)="NA",0,IF(VLOOKUP(A136,CSTVAT!$A$2:$D$40,4)="CST",0.02*((VLOOKUP(B136,'Input Angle Price'!$B$4:$E$22,4)*'Optimized Production Plan'!E137*(1.045))+ ('Conversion Cost'!$D$3*'Optimized Production Plan'!E137)+ ((4.1/100)*('Conversion Cost'!$B$8)*'Optimized Production Plan'!E137)+ ('Optimized Production Plan'!E137*'Conversion Cost'!$D$4)),IF(VLOOKUP(A136,CSTVAT!$A$2:$D$40,4)="VAT",0.05*((VLOOKUP(B136,'Input Angle Price'!$B$4:$E$22,4)*'Optimized Production Plan'!E137*(1.045))+ ('Conversion Cost'!$D$3*'Optimized Production Plan'!E137)+ ((4.1/100)*('Conversion Cost'!$B$8)*'Optimized Production Plan'!E137)+ ('Optimized Production Plan'!E137*'Conversion Cost'!$D$4)),0)))</f>
        <v>27.8358947328</v>
      </c>
      <c r="I136" s="95">
        <f t="shared" si="8"/>
        <v>22.572000000000003</v>
      </c>
      <c r="N136" s="85">
        <v>111</v>
      </c>
      <c r="O136" s="5" t="s">
        <v>2</v>
      </c>
      <c r="P136" s="94">
        <f>((VLOOKUP(O136,'Input Angle Price'!$B$4:$E$22,2)*'Optimized Production Plan'!M137)+(VLOOKUP(O136,'Input Angle Price'!$B$4:$E$22,3)*'Optimized Production Plan'!N137)+(VLOOKUP(O136,'Input Angle Price'!$B$4:$E$22,4)*'Optimized Production Plan'!O137))*(104.5/100)</f>
        <v>1048.3440000000001</v>
      </c>
      <c r="Q136" s="94">
        <f>SUMPRODUCT('Conversion Cost'!$B$3:$D$3,'Optimized Production Plan'!M137:O137)</f>
        <v>179.141424</v>
      </c>
      <c r="R136" s="94">
        <f>(4.1/100)*('Conversion Cost'!$B$8)*SUM('Optimized Production Plan'!M137:O137)</f>
        <v>152.07027263999998</v>
      </c>
      <c r="S136" s="94">
        <f>SUMPRODUCT('Conversion Cost'!$B$4:$D$4,'Optimized Production Plan'!M137:O137)</f>
        <v>12.239039999999999</v>
      </c>
      <c r="T136" s="94">
        <f>(VLOOKUP(N136,'Outbound Logistic Price'!$A$3:$D$41,2)*'Optimized Production Plan'!M137)+(VLOOKUP(N136,'Outbound Logistic Price'!$A$3:$D$41,3)*'Optimized Production Plan'!N137)+(VLOOKUP(N136,'Outbound Logistic Price'!$A$3:$D$41,4)*'Optimized Production Plan'!O137)</f>
        <v>50.962560000000003</v>
      </c>
      <c r="U136" s="94">
        <f>IF(VLOOKUP(N136,CSTVAT!$A$2:$D$40,2)="NA",0,IF(VLOOKUP(N136,CSTVAT!$A$2:$D$40,2)="CST",0.02*((VLOOKUP(O136,'Input Angle Price'!$B$4:$E$22,2)*'Optimized Production Plan'!M137*(1.045))+ ('Conversion Cost'!$B$3*'Optimized Production Plan'!M137)+ ((4.1/100)*('Conversion Cost'!$B$8)*'Optimized Production Plan'!M137)+ ('Optimized Production Plan'!M137*'Conversion Cost'!$B$4)),IF(VLOOKUP(N136,CSTVAT!$A$2:$D$40,2)="VAT",0.05*((VLOOKUP(O136,'Input Angle Price'!$B$4:$E$22,2)*'Optimized Production Plan'!M137*(1.045))+ ('Conversion Cost'!$B$3*'Optimized Production Plan'!M137)+ ((4.1/100)*('Conversion Cost'!$B$8)*'Optimized Production Plan'!M137)+ ('Optimized Production Plan'!M137*'Conversion Cost'!$B$4)),0)))+ IF(VLOOKUP(N136,CSTVAT!$A$2:$D$40,3)="NA",0,IF(VLOOKUP(N136,CSTVAT!$A$2:$D$40,3)="CST",0.02*((VLOOKUP(O136,'Input Angle Price'!$B$4:$E$22,3)*'Optimized Production Plan'!N137*(1.045))+ ('Conversion Cost'!$C$3*'Optimized Production Plan'!N137)+ ((4.1/100)*('Conversion Cost'!$B$8)*'Optimized Production Plan'!N137)+ ('Optimized Production Plan'!N137*'Conversion Cost'!$C$4)),IF(VLOOKUP(N136,CSTVAT!$A$2:$D$40,3)="VAT",0.05*((VLOOKUP(O136,'Input Angle Price'!$B$4:$E$22,3)*'Optimized Production Plan'!N137*(1.045))+ ('Conversion Cost'!$C$3*'Optimized Production Plan'!N137)+ ((4.1/100)*('Conversion Cost'!$B$8)*'Optimized Production Plan'!N137)+ ('Optimized Production Plan'!N137*'Conversion Cost'!$C$4)),0)))+ IF(VLOOKUP(N136,CSTVAT!$A$2:$D$40,4)="NA",0,IF(VLOOKUP(N136,CSTVAT!$A$2:$D$40,4)="CST",0.02*((VLOOKUP(O136,'Input Angle Price'!$B$4:$E$22,4)*'Optimized Production Plan'!O137*(1.045))+ ('Conversion Cost'!$D$3*'Optimized Production Plan'!O137)+ ((4.1/100)*('Conversion Cost'!$B$8)*'Optimized Production Plan'!O137)+ ('Optimized Production Plan'!O137*'Conversion Cost'!$D$4)),IF(VLOOKUP(N136,CSTVAT!$A$2:$D$40,4)="VAT",0.05*((VLOOKUP(O136,'Input Angle Price'!$B$4:$E$22,4)*'Optimized Production Plan'!O137*(1.045))+ ('Conversion Cost'!$D$3*'Optimized Production Plan'!O137)+ ((4.1/100)*('Conversion Cost'!$B$8)*'Optimized Production Plan'!O137)+ ('Optimized Production Plan'!O137*'Conversion Cost'!$D$4)),0)))</f>
        <v>27.8358947328</v>
      </c>
      <c r="V136" s="95">
        <f t="shared" si="9"/>
        <v>22.572000000000003</v>
      </c>
      <c r="X136" s="101">
        <f>IF('Optimized Production Plan'!M137&gt;0,1,0)+IF('Optimized Production Plan'!N137&gt;0,1,0)+IF('Optimized Production Plan'!O137&gt;0,1,0)</f>
        <v>1</v>
      </c>
      <c r="AH136" s="11"/>
      <c r="AI136" s="5" t="s">
        <v>11</v>
      </c>
      <c r="AJ136" s="6">
        <v>0.26900000000000002</v>
      </c>
      <c r="AK136" s="6">
        <v>0</v>
      </c>
      <c r="AL136" s="113">
        <v>0</v>
      </c>
      <c r="AM136" s="11">
        <v>0.26900000000000002</v>
      </c>
      <c r="AN136" s="68">
        <f t="shared" si="10"/>
        <v>0.26900000000000002</v>
      </c>
    </row>
    <row r="137" spans="1:40">
      <c r="A137" s="9">
        <v>111</v>
      </c>
      <c r="B137" s="5" t="s">
        <v>10</v>
      </c>
      <c r="C137" s="94">
        <f>((VLOOKUP(B137,'Input Angle Price'!$B$4:$E$22,2)*'Optimized Production Plan'!C138)+(VLOOKUP(B137,'Input Angle Price'!$B$4:$E$22,3)*'Optimized Production Plan'!D138)+(VLOOKUP(B137,'Input Angle Price'!$B$4:$E$22,4)*'Optimized Production Plan'!E138))*(104.5/100)</f>
        <v>496.68252913125008</v>
      </c>
      <c r="D137" s="94">
        <f>SUMPRODUCT('Conversion Cost'!$B$3:$D$3,'Optimized Production Plan'!C138:E138)</f>
        <v>82.82746237500001</v>
      </c>
      <c r="E137" s="94">
        <f>(4.1/100)*('Conversion Cost'!$B$8)*SUM('Optimized Production Plan'!C138:E138)</f>
        <v>70.31090020500001</v>
      </c>
      <c r="F137" s="94">
        <f>SUMPRODUCT('Conversion Cost'!$B$4:$D$4,'Optimized Production Plan'!C138:E138)</f>
        <v>5.6588175000000005</v>
      </c>
      <c r="G137" s="94">
        <f>(VLOOKUP(A137,'Outbound Logistic Price'!$A$3:$D$41,2)*'Optimized Production Plan'!C138)+(VLOOKUP(A137,'Outbound Logistic Price'!$A$3:$D$41,3)*'Optimized Production Plan'!D138)+(VLOOKUP(A137,'Outbound Logistic Price'!$A$3:$D$41,4)*'Optimized Production Plan'!E138)</f>
        <v>23.562945000000003</v>
      </c>
      <c r="H137" s="94">
        <f>IF(VLOOKUP(A137,CSTVAT!$A$2:$D$40,2)="NA",0,IF(VLOOKUP(A137,CSTVAT!$A$2:$D$40,2)="CST",0.02*((VLOOKUP(B137,'Input Angle Price'!$B$4:$E$22,2)*'Optimized Production Plan'!C138*(1.045))+ ('Conversion Cost'!$B$3*'Optimized Production Plan'!C138)+ ((4.1/100)*('Conversion Cost'!$B$8)*'Optimized Production Plan'!C138)+ ('Optimized Production Plan'!C138*'Conversion Cost'!$B$4)),IF(VLOOKUP(A137,CSTVAT!$A$2:$D$40,2)="VAT",0.05*((VLOOKUP(B137,'Input Angle Price'!$B$4:$E$22,2)*'Optimized Production Plan'!C138*(1.045))+ ('Conversion Cost'!$B$3*'Optimized Production Plan'!C138)+ ((4.1/100)*('Conversion Cost'!$B$8)*'Optimized Production Plan'!C138)+ ('Optimized Production Plan'!C138*'Conversion Cost'!$B$4)),0)))+ IF(VLOOKUP(A137,CSTVAT!$A$2:$D$40,3)="NA",0,IF(VLOOKUP(A137,CSTVAT!$A$2:$D$40,3)="CST",0.02*((VLOOKUP(B137,'Input Angle Price'!$B$4:$E$22,3)*'Optimized Production Plan'!D138*(1.045))+ ('Conversion Cost'!$C$3*'Optimized Production Plan'!D138)+ ((4.1/100)*('Conversion Cost'!$B$8)*'Optimized Production Plan'!D138)+ ('Optimized Production Plan'!D138*'Conversion Cost'!$C$4)),IF(VLOOKUP(A137,CSTVAT!$A$2:$D$40,3)="VAT",0.05*((VLOOKUP(B137,'Input Angle Price'!$B$4:$E$22,3)*'Optimized Production Plan'!D138*(1.045))+ ('Conversion Cost'!$C$3*'Optimized Production Plan'!D138)+ ((4.1/100)*('Conversion Cost'!$B$8)*'Optimized Production Plan'!D138)+ ('Optimized Production Plan'!D138*'Conversion Cost'!$C$4)),0)))+ IF(VLOOKUP(A137,CSTVAT!$A$2:$D$40,4)="NA",0,IF(VLOOKUP(A137,CSTVAT!$A$2:$D$40,4)="CST",0.02*((VLOOKUP(B137,'Input Angle Price'!$B$4:$E$22,4)*'Optimized Production Plan'!E138*(1.045))+ ('Conversion Cost'!$D$3*'Optimized Production Plan'!E138)+ ((4.1/100)*('Conversion Cost'!$B$8)*'Optimized Production Plan'!E138)+ ('Optimized Production Plan'!E138*'Conversion Cost'!$D$4)),IF(VLOOKUP(A137,CSTVAT!$A$2:$D$40,4)="VAT",0.05*((VLOOKUP(B137,'Input Angle Price'!$B$4:$E$22,4)*'Optimized Production Plan'!E138*(1.045))+ ('Conversion Cost'!$D$3*'Optimized Production Plan'!E138)+ ((4.1/100)*('Conversion Cost'!$B$8)*'Optimized Production Plan'!E138)+ ('Optimized Production Plan'!E138*'Conversion Cost'!$D$4)),0)))</f>
        <v>13.109594184225005</v>
      </c>
      <c r="I137" s="95">
        <f t="shared" si="8"/>
        <v>10.694121440625002</v>
      </c>
      <c r="N137" s="9">
        <v>111</v>
      </c>
      <c r="O137" s="5" t="s">
        <v>10</v>
      </c>
      <c r="P137" s="94">
        <f>((VLOOKUP(O137,'Input Angle Price'!$B$4:$E$22,2)*'Optimized Production Plan'!M138)+(VLOOKUP(O137,'Input Angle Price'!$B$4:$E$22,3)*'Optimized Production Plan'!N138)+(VLOOKUP(O137,'Input Angle Price'!$B$4:$E$22,4)*'Optimized Production Plan'!O138))*(104.5/100)</f>
        <v>496.68252913125008</v>
      </c>
      <c r="Q137" s="94">
        <f>SUMPRODUCT('Conversion Cost'!$B$3:$D$3,'Optimized Production Plan'!M138:O138)</f>
        <v>82.82746237500001</v>
      </c>
      <c r="R137" s="94">
        <f>(4.1/100)*('Conversion Cost'!$B$8)*SUM('Optimized Production Plan'!M138:O138)</f>
        <v>70.31090020500001</v>
      </c>
      <c r="S137" s="94">
        <f>SUMPRODUCT('Conversion Cost'!$B$4:$D$4,'Optimized Production Plan'!M138:O138)</f>
        <v>5.6588175000000005</v>
      </c>
      <c r="T137" s="94">
        <f>(VLOOKUP(N137,'Outbound Logistic Price'!$A$3:$D$41,2)*'Optimized Production Plan'!M138)+(VLOOKUP(N137,'Outbound Logistic Price'!$A$3:$D$41,3)*'Optimized Production Plan'!N138)+(VLOOKUP(N137,'Outbound Logistic Price'!$A$3:$D$41,4)*'Optimized Production Plan'!O138)</f>
        <v>23.562945000000003</v>
      </c>
      <c r="U137" s="94">
        <f>IF(VLOOKUP(N137,CSTVAT!$A$2:$D$40,2)="NA",0,IF(VLOOKUP(N137,CSTVAT!$A$2:$D$40,2)="CST",0.02*((VLOOKUP(O137,'Input Angle Price'!$B$4:$E$22,2)*'Optimized Production Plan'!M138*(1.045))+ ('Conversion Cost'!$B$3*'Optimized Production Plan'!M138)+ ((4.1/100)*('Conversion Cost'!$B$8)*'Optimized Production Plan'!M138)+ ('Optimized Production Plan'!M138*'Conversion Cost'!$B$4)),IF(VLOOKUP(N137,CSTVAT!$A$2:$D$40,2)="VAT",0.05*((VLOOKUP(O137,'Input Angle Price'!$B$4:$E$22,2)*'Optimized Production Plan'!M138*(1.045))+ ('Conversion Cost'!$B$3*'Optimized Production Plan'!M138)+ ((4.1/100)*('Conversion Cost'!$B$8)*'Optimized Production Plan'!M138)+ ('Optimized Production Plan'!M138*'Conversion Cost'!$B$4)),0)))+ IF(VLOOKUP(N137,CSTVAT!$A$2:$D$40,3)="NA",0,IF(VLOOKUP(N137,CSTVAT!$A$2:$D$40,3)="CST",0.02*((VLOOKUP(O137,'Input Angle Price'!$B$4:$E$22,3)*'Optimized Production Plan'!N138*(1.045))+ ('Conversion Cost'!$C$3*'Optimized Production Plan'!N138)+ ((4.1/100)*('Conversion Cost'!$B$8)*'Optimized Production Plan'!N138)+ ('Optimized Production Plan'!N138*'Conversion Cost'!$C$4)),IF(VLOOKUP(N137,CSTVAT!$A$2:$D$40,3)="VAT",0.05*((VLOOKUP(O137,'Input Angle Price'!$B$4:$E$22,3)*'Optimized Production Plan'!N138*(1.045))+ ('Conversion Cost'!$C$3*'Optimized Production Plan'!N138)+ ((4.1/100)*('Conversion Cost'!$B$8)*'Optimized Production Plan'!N138)+ ('Optimized Production Plan'!N138*'Conversion Cost'!$C$4)),0)))+ IF(VLOOKUP(N137,CSTVAT!$A$2:$D$40,4)="NA",0,IF(VLOOKUP(N137,CSTVAT!$A$2:$D$40,4)="CST",0.02*((VLOOKUP(O137,'Input Angle Price'!$B$4:$E$22,4)*'Optimized Production Plan'!O138*(1.045))+ ('Conversion Cost'!$D$3*'Optimized Production Plan'!O138)+ ((4.1/100)*('Conversion Cost'!$B$8)*'Optimized Production Plan'!O138)+ ('Optimized Production Plan'!O138*'Conversion Cost'!$D$4)),IF(VLOOKUP(N137,CSTVAT!$A$2:$D$40,4)="VAT",0.05*((VLOOKUP(O137,'Input Angle Price'!$B$4:$E$22,4)*'Optimized Production Plan'!O138*(1.045))+ ('Conversion Cost'!$D$3*'Optimized Production Plan'!O138)+ ((4.1/100)*('Conversion Cost'!$B$8)*'Optimized Production Plan'!O138)+ ('Optimized Production Plan'!O138*'Conversion Cost'!$D$4)),0)))</f>
        <v>13.109594184225005</v>
      </c>
      <c r="V137" s="95">
        <f t="shared" si="9"/>
        <v>10.694121440625002</v>
      </c>
      <c r="X137" s="101">
        <f>IF('Optimized Production Plan'!M138&gt;0,1,0)+IF('Optimized Production Plan'!N138&gt;0,1,0)+IF('Optimized Production Plan'!O138&gt;0,1,0)</f>
        <v>1</v>
      </c>
      <c r="AH137" s="9">
        <v>111</v>
      </c>
      <c r="AI137" s="5" t="s">
        <v>2</v>
      </c>
      <c r="AJ137" s="6">
        <v>10.032</v>
      </c>
      <c r="AK137" s="6">
        <v>0</v>
      </c>
      <c r="AL137" s="113">
        <v>0</v>
      </c>
      <c r="AM137" s="11">
        <v>10.032</v>
      </c>
      <c r="AN137" s="68">
        <f t="shared" si="10"/>
        <v>10.032</v>
      </c>
    </row>
    <row r="138" spans="1:40">
      <c r="A138" s="85">
        <v>112</v>
      </c>
      <c r="B138" s="5" t="s">
        <v>17</v>
      </c>
      <c r="C138" s="94">
        <f>((VLOOKUP(B138,'Input Angle Price'!$B$4:$E$22,2)*'Optimized Production Plan'!C139)+(VLOOKUP(B138,'Input Angle Price'!$B$4:$E$22,3)*'Optimized Production Plan'!D139)+(VLOOKUP(B138,'Input Angle Price'!$B$4:$E$22,4)*'Optimized Production Plan'!E139))*(104.5/100)</f>
        <v>93.57322237823999</v>
      </c>
      <c r="D138" s="94">
        <f>SUMPRODUCT('Conversion Cost'!$B$3:$D$3,'Optimized Production Plan'!C139:E139)</f>
        <v>14.155301042399998</v>
      </c>
      <c r="E138" s="94">
        <f>(4.1/100)*('Conversion Cost'!$B$8)*SUM('Optimized Production Plan'!C139:E139)</f>
        <v>12.016207311263999</v>
      </c>
      <c r="F138" s="94">
        <f>SUMPRODUCT('Conversion Cost'!$B$4:$D$4,'Optimized Production Plan'!C139:E139)</f>
        <v>0.96709790399999995</v>
      </c>
      <c r="G138" s="94">
        <f>(VLOOKUP(A138,'Outbound Logistic Price'!$A$3:$D$41,2)*'Optimized Production Plan'!C139)+(VLOOKUP(A138,'Outbound Logistic Price'!$A$3:$D$41,3)*'Optimized Production Plan'!D139)+(VLOOKUP(A138,'Outbound Logistic Price'!$A$3:$D$41,4)*'Optimized Production Plan'!E139)</f>
        <v>3.7970483279999998</v>
      </c>
      <c r="H138" s="94">
        <f>IF(VLOOKUP(A138,CSTVAT!$A$2:$D$40,2)="NA",0,IF(VLOOKUP(A138,CSTVAT!$A$2:$D$40,2)="CST",0.02*((VLOOKUP(B138,'Input Angle Price'!$B$4:$E$22,2)*'Optimized Production Plan'!C139*(1.045))+ ('Conversion Cost'!$B$3*'Optimized Production Plan'!C139)+ ((4.1/100)*('Conversion Cost'!$B$8)*'Optimized Production Plan'!C139)+ ('Optimized Production Plan'!C139*'Conversion Cost'!$B$4)),IF(VLOOKUP(A138,CSTVAT!$A$2:$D$40,2)="VAT",0.05*((VLOOKUP(B138,'Input Angle Price'!$B$4:$E$22,2)*'Optimized Production Plan'!C139*(1.045))+ ('Conversion Cost'!$B$3*'Optimized Production Plan'!C139)+ ((4.1/100)*('Conversion Cost'!$B$8)*'Optimized Production Plan'!C139)+ ('Optimized Production Plan'!C139*'Conversion Cost'!$B$4)),0)))+ IF(VLOOKUP(A138,CSTVAT!$A$2:$D$40,3)="NA",0,IF(VLOOKUP(A138,CSTVAT!$A$2:$D$40,3)="CST",0.02*((VLOOKUP(B138,'Input Angle Price'!$B$4:$E$22,3)*'Optimized Production Plan'!D139*(1.045))+ ('Conversion Cost'!$C$3*'Optimized Production Plan'!D139)+ ((4.1/100)*('Conversion Cost'!$B$8)*'Optimized Production Plan'!D139)+ ('Optimized Production Plan'!D139*'Conversion Cost'!$C$4)),IF(VLOOKUP(A138,CSTVAT!$A$2:$D$40,3)="VAT",0.05*((VLOOKUP(B138,'Input Angle Price'!$B$4:$E$22,3)*'Optimized Production Plan'!D139*(1.045))+ ('Conversion Cost'!$C$3*'Optimized Production Plan'!D139)+ ((4.1/100)*('Conversion Cost'!$B$8)*'Optimized Production Plan'!D139)+ ('Optimized Production Plan'!D139*'Conversion Cost'!$C$4)),0)))+ IF(VLOOKUP(A138,CSTVAT!$A$2:$D$40,4)="NA",0,IF(VLOOKUP(A138,CSTVAT!$A$2:$D$40,4)="CST",0.02*((VLOOKUP(B138,'Input Angle Price'!$B$4:$E$22,4)*'Optimized Production Plan'!E139*(1.045))+ ('Conversion Cost'!$D$3*'Optimized Production Plan'!E139)+ ((4.1/100)*('Conversion Cost'!$B$8)*'Optimized Production Plan'!E139)+ ('Optimized Production Plan'!E139*'Conversion Cost'!$D$4)),IF(VLOOKUP(A138,CSTVAT!$A$2:$D$40,4)="VAT",0.05*((VLOOKUP(B138,'Input Angle Price'!$B$4:$E$22,4)*'Optimized Production Plan'!E139*(1.045))+ ('Conversion Cost'!$D$3*'Optimized Production Plan'!E139)+ ((4.1/100)*('Conversion Cost'!$B$8)*'Optimized Production Plan'!E139)+ ('Optimized Production Plan'!E139*'Conversion Cost'!$D$4)),0)))</f>
        <v>2.4142365727180799</v>
      </c>
      <c r="I138" s="95">
        <f t="shared" si="8"/>
        <v>2.0147344531199995</v>
      </c>
      <c r="N138" s="85">
        <v>112</v>
      </c>
      <c r="O138" s="5" t="s">
        <v>17</v>
      </c>
      <c r="P138" s="94">
        <f>((VLOOKUP(O138,'Input Angle Price'!$B$4:$E$22,2)*'Optimized Production Plan'!M139)+(VLOOKUP(O138,'Input Angle Price'!$B$4:$E$22,3)*'Optimized Production Plan'!N139)+(VLOOKUP(O138,'Input Angle Price'!$B$4:$E$22,4)*'Optimized Production Plan'!O139))*(104.5/100)</f>
        <v>93.57322237823999</v>
      </c>
      <c r="Q138" s="94">
        <f>SUMPRODUCT('Conversion Cost'!$B$3:$D$3,'Optimized Production Plan'!M139:O139)</f>
        <v>14.155301042399998</v>
      </c>
      <c r="R138" s="94">
        <f>(4.1/100)*('Conversion Cost'!$B$8)*SUM('Optimized Production Plan'!M139:O139)</f>
        <v>12.016207311263999</v>
      </c>
      <c r="S138" s="94">
        <f>SUMPRODUCT('Conversion Cost'!$B$4:$D$4,'Optimized Production Plan'!M139:O139)</f>
        <v>0.96709790399999995</v>
      </c>
      <c r="T138" s="94">
        <f>(VLOOKUP(N138,'Outbound Logistic Price'!$A$3:$D$41,2)*'Optimized Production Plan'!M139)+(VLOOKUP(N138,'Outbound Logistic Price'!$A$3:$D$41,3)*'Optimized Production Plan'!N139)+(VLOOKUP(N138,'Outbound Logistic Price'!$A$3:$D$41,4)*'Optimized Production Plan'!O139)</f>
        <v>3.7970483279999998</v>
      </c>
      <c r="U138" s="94">
        <f>IF(VLOOKUP(N138,CSTVAT!$A$2:$D$40,2)="NA",0,IF(VLOOKUP(N138,CSTVAT!$A$2:$D$40,2)="CST",0.02*((VLOOKUP(O138,'Input Angle Price'!$B$4:$E$22,2)*'Optimized Production Plan'!M139*(1.045))+ ('Conversion Cost'!$B$3*'Optimized Production Plan'!M139)+ ((4.1/100)*('Conversion Cost'!$B$8)*'Optimized Production Plan'!M139)+ ('Optimized Production Plan'!M139*'Conversion Cost'!$B$4)),IF(VLOOKUP(N138,CSTVAT!$A$2:$D$40,2)="VAT",0.05*((VLOOKUP(O138,'Input Angle Price'!$B$4:$E$22,2)*'Optimized Production Plan'!M139*(1.045))+ ('Conversion Cost'!$B$3*'Optimized Production Plan'!M139)+ ((4.1/100)*('Conversion Cost'!$B$8)*'Optimized Production Plan'!M139)+ ('Optimized Production Plan'!M139*'Conversion Cost'!$B$4)),0)))+ IF(VLOOKUP(N138,CSTVAT!$A$2:$D$40,3)="NA",0,IF(VLOOKUP(N138,CSTVAT!$A$2:$D$40,3)="CST",0.02*((VLOOKUP(O138,'Input Angle Price'!$B$4:$E$22,3)*'Optimized Production Plan'!N139*(1.045))+ ('Conversion Cost'!$C$3*'Optimized Production Plan'!N139)+ ((4.1/100)*('Conversion Cost'!$B$8)*'Optimized Production Plan'!N139)+ ('Optimized Production Plan'!N139*'Conversion Cost'!$C$4)),IF(VLOOKUP(N138,CSTVAT!$A$2:$D$40,3)="VAT",0.05*((VLOOKUP(O138,'Input Angle Price'!$B$4:$E$22,3)*'Optimized Production Plan'!N139*(1.045))+ ('Conversion Cost'!$C$3*'Optimized Production Plan'!N139)+ ((4.1/100)*('Conversion Cost'!$B$8)*'Optimized Production Plan'!N139)+ ('Optimized Production Plan'!N139*'Conversion Cost'!$C$4)),0)))+ IF(VLOOKUP(N138,CSTVAT!$A$2:$D$40,4)="NA",0,IF(VLOOKUP(N138,CSTVAT!$A$2:$D$40,4)="CST",0.02*((VLOOKUP(O138,'Input Angle Price'!$B$4:$E$22,4)*'Optimized Production Plan'!O139*(1.045))+ ('Conversion Cost'!$D$3*'Optimized Production Plan'!O139)+ ((4.1/100)*('Conversion Cost'!$B$8)*'Optimized Production Plan'!O139)+ ('Optimized Production Plan'!O139*'Conversion Cost'!$D$4)),IF(VLOOKUP(N138,CSTVAT!$A$2:$D$40,4)="VAT",0.05*((VLOOKUP(O138,'Input Angle Price'!$B$4:$E$22,4)*'Optimized Production Plan'!O139*(1.045))+ ('Conversion Cost'!$D$3*'Optimized Production Plan'!O139)+ ((4.1/100)*('Conversion Cost'!$B$8)*'Optimized Production Plan'!O139)+ ('Optimized Production Plan'!O139*'Conversion Cost'!$D$4)),0)))</f>
        <v>2.4142365727180799</v>
      </c>
      <c r="V138" s="95">
        <f t="shared" si="9"/>
        <v>2.0147344531199995</v>
      </c>
      <c r="X138" s="101">
        <f>IF('Optimized Production Plan'!M139&gt;0,1,0)+IF('Optimized Production Plan'!N139&gt;0,1,0)+IF('Optimized Production Plan'!O139&gt;0,1,0)</f>
        <v>1</v>
      </c>
      <c r="AH138" s="11"/>
      <c r="AI138" s="5" t="s">
        <v>10</v>
      </c>
      <c r="AJ138" s="6">
        <v>4.6383750000000008</v>
      </c>
      <c r="AK138" s="6">
        <v>0</v>
      </c>
      <c r="AL138" s="113">
        <v>0</v>
      </c>
      <c r="AM138" s="11">
        <v>4.6383750000000008</v>
      </c>
      <c r="AN138" s="68">
        <f t="shared" si="10"/>
        <v>4.6383750000000008</v>
      </c>
    </row>
    <row r="139" spans="1:40">
      <c r="A139" s="9">
        <v>112</v>
      </c>
      <c r="B139" s="5" t="s">
        <v>16</v>
      </c>
      <c r="C139" s="94">
        <f>((VLOOKUP(B139,'Input Angle Price'!$B$4:$E$22,2)*'Optimized Production Plan'!C140)+(VLOOKUP(B139,'Input Angle Price'!$B$4:$E$22,3)*'Optimized Production Plan'!D140)+(VLOOKUP(B139,'Input Angle Price'!$B$4:$E$22,4)*'Optimized Production Plan'!E140))*(104.5/100)</f>
        <v>113.02530854999998</v>
      </c>
      <c r="D139" s="94">
        <f>SUMPRODUCT('Conversion Cost'!$B$3:$D$3,'Optimized Production Plan'!C140:E140)</f>
        <v>18.374852999999998</v>
      </c>
      <c r="E139" s="94">
        <f>(4.1/100)*('Conversion Cost'!$B$8)*SUM('Optimized Production Plan'!C140:E140)</f>
        <v>15.598117079999998</v>
      </c>
      <c r="F139" s="94">
        <f>SUMPRODUCT('Conversion Cost'!$B$4:$D$4,'Optimized Production Plan'!C140:E140)</f>
        <v>1.2553799999999999</v>
      </c>
      <c r="G139" s="94">
        <f>(VLOOKUP(A139,'Outbound Logistic Price'!$A$3:$D$41,2)*'Optimized Production Plan'!C140)+(VLOOKUP(A139,'Outbound Logistic Price'!$A$3:$D$41,3)*'Optimized Production Plan'!D140)+(VLOOKUP(A139,'Outbound Logistic Price'!$A$3:$D$41,4)*'Optimized Production Plan'!E140)</f>
        <v>4.9289099999999992</v>
      </c>
      <c r="H139" s="94">
        <f>IF(VLOOKUP(A139,CSTVAT!$A$2:$D$40,2)="NA",0,IF(VLOOKUP(A139,CSTVAT!$A$2:$D$40,2)="CST",0.02*((VLOOKUP(B139,'Input Angle Price'!$B$4:$E$22,2)*'Optimized Production Plan'!C140*(1.045))+ ('Conversion Cost'!$B$3*'Optimized Production Plan'!C140)+ ((4.1/100)*('Conversion Cost'!$B$8)*'Optimized Production Plan'!C140)+ ('Optimized Production Plan'!C140*'Conversion Cost'!$B$4)),IF(VLOOKUP(A139,CSTVAT!$A$2:$D$40,2)="VAT",0.05*((VLOOKUP(B139,'Input Angle Price'!$B$4:$E$22,2)*'Optimized Production Plan'!C140*(1.045))+ ('Conversion Cost'!$B$3*'Optimized Production Plan'!C140)+ ((4.1/100)*('Conversion Cost'!$B$8)*'Optimized Production Plan'!C140)+ ('Optimized Production Plan'!C140*'Conversion Cost'!$B$4)),0)))+ IF(VLOOKUP(A139,CSTVAT!$A$2:$D$40,3)="NA",0,IF(VLOOKUP(A139,CSTVAT!$A$2:$D$40,3)="CST",0.02*((VLOOKUP(B139,'Input Angle Price'!$B$4:$E$22,3)*'Optimized Production Plan'!D140*(1.045))+ ('Conversion Cost'!$C$3*'Optimized Production Plan'!D140)+ ((4.1/100)*('Conversion Cost'!$B$8)*'Optimized Production Plan'!D140)+ ('Optimized Production Plan'!D140*'Conversion Cost'!$C$4)),IF(VLOOKUP(A139,CSTVAT!$A$2:$D$40,3)="VAT",0.05*((VLOOKUP(B139,'Input Angle Price'!$B$4:$E$22,3)*'Optimized Production Plan'!D140*(1.045))+ ('Conversion Cost'!$C$3*'Optimized Production Plan'!D140)+ ((4.1/100)*('Conversion Cost'!$B$8)*'Optimized Production Plan'!D140)+ ('Optimized Production Plan'!D140*'Conversion Cost'!$C$4)),0)))+ IF(VLOOKUP(A139,CSTVAT!$A$2:$D$40,4)="NA",0,IF(VLOOKUP(A139,CSTVAT!$A$2:$D$40,4)="CST",0.02*((VLOOKUP(B139,'Input Angle Price'!$B$4:$E$22,4)*'Optimized Production Plan'!E140*(1.045))+ ('Conversion Cost'!$D$3*'Optimized Production Plan'!E140)+ ((4.1/100)*('Conversion Cost'!$B$8)*'Optimized Production Plan'!E140)+ ('Optimized Production Plan'!E140*'Conversion Cost'!$D$4)),IF(VLOOKUP(A139,CSTVAT!$A$2:$D$40,4)="VAT",0.05*((VLOOKUP(B139,'Input Angle Price'!$B$4:$E$22,4)*'Optimized Production Plan'!E140*(1.045))+ ('Conversion Cost'!$D$3*'Optimized Production Plan'!E140)+ ((4.1/100)*('Conversion Cost'!$B$8)*'Optimized Production Plan'!E140)+ ('Optimized Production Plan'!E140*'Conversion Cost'!$D$4)),0)))</f>
        <v>2.9650731725999999</v>
      </c>
      <c r="I139" s="95">
        <f t="shared" si="8"/>
        <v>2.4335592749999999</v>
      </c>
      <c r="N139" s="9">
        <v>112</v>
      </c>
      <c r="O139" s="5" t="s">
        <v>16</v>
      </c>
      <c r="P139" s="94">
        <f>((VLOOKUP(O139,'Input Angle Price'!$B$4:$E$22,2)*'Optimized Production Plan'!M140)+(VLOOKUP(O139,'Input Angle Price'!$B$4:$E$22,3)*'Optimized Production Plan'!N140)+(VLOOKUP(O139,'Input Angle Price'!$B$4:$E$22,4)*'Optimized Production Plan'!O140))*(104.5/100)</f>
        <v>113.02530854999998</v>
      </c>
      <c r="Q139" s="94">
        <f>SUMPRODUCT('Conversion Cost'!$B$3:$D$3,'Optimized Production Plan'!M140:O140)</f>
        <v>18.374852999999998</v>
      </c>
      <c r="R139" s="94">
        <f>(4.1/100)*('Conversion Cost'!$B$8)*SUM('Optimized Production Plan'!M140:O140)</f>
        <v>15.598117079999998</v>
      </c>
      <c r="S139" s="94">
        <f>SUMPRODUCT('Conversion Cost'!$B$4:$D$4,'Optimized Production Plan'!M140:O140)</f>
        <v>1.2553799999999999</v>
      </c>
      <c r="T139" s="94">
        <f>(VLOOKUP(N139,'Outbound Logistic Price'!$A$3:$D$41,2)*'Optimized Production Plan'!M140)+(VLOOKUP(N139,'Outbound Logistic Price'!$A$3:$D$41,3)*'Optimized Production Plan'!N140)+(VLOOKUP(N139,'Outbound Logistic Price'!$A$3:$D$41,4)*'Optimized Production Plan'!O140)</f>
        <v>4.9289099999999992</v>
      </c>
      <c r="U139" s="94">
        <f>IF(VLOOKUP(N139,CSTVAT!$A$2:$D$40,2)="NA",0,IF(VLOOKUP(N139,CSTVAT!$A$2:$D$40,2)="CST",0.02*((VLOOKUP(O139,'Input Angle Price'!$B$4:$E$22,2)*'Optimized Production Plan'!M140*(1.045))+ ('Conversion Cost'!$B$3*'Optimized Production Plan'!M140)+ ((4.1/100)*('Conversion Cost'!$B$8)*'Optimized Production Plan'!M140)+ ('Optimized Production Plan'!M140*'Conversion Cost'!$B$4)),IF(VLOOKUP(N139,CSTVAT!$A$2:$D$40,2)="VAT",0.05*((VLOOKUP(O139,'Input Angle Price'!$B$4:$E$22,2)*'Optimized Production Plan'!M140*(1.045))+ ('Conversion Cost'!$B$3*'Optimized Production Plan'!M140)+ ((4.1/100)*('Conversion Cost'!$B$8)*'Optimized Production Plan'!M140)+ ('Optimized Production Plan'!M140*'Conversion Cost'!$B$4)),0)))+ IF(VLOOKUP(N139,CSTVAT!$A$2:$D$40,3)="NA",0,IF(VLOOKUP(N139,CSTVAT!$A$2:$D$40,3)="CST",0.02*((VLOOKUP(O139,'Input Angle Price'!$B$4:$E$22,3)*'Optimized Production Plan'!N140*(1.045))+ ('Conversion Cost'!$C$3*'Optimized Production Plan'!N140)+ ((4.1/100)*('Conversion Cost'!$B$8)*'Optimized Production Plan'!N140)+ ('Optimized Production Plan'!N140*'Conversion Cost'!$C$4)),IF(VLOOKUP(N139,CSTVAT!$A$2:$D$40,3)="VAT",0.05*((VLOOKUP(O139,'Input Angle Price'!$B$4:$E$22,3)*'Optimized Production Plan'!N140*(1.045))+ ('Conversion Cost'!$C$3*'Optimized Production Plan'!N140)+ ((4.1/100)*('Conversion Cost'!$B$8)*'Optimized Production Plan'!N140)+ ('Optimized Production Plan'!N140*'Conversion Cost'!$C$4)),0)))+ IF(VLOOKUP(N139,CSTVAT!$A$2:$D$40,4)="NA",0,IF(VLOOKUP(N139,CSTVAT!$A$2:$D$40,4)="CST",0.02*((VLOOKUP(O139,'Input Angle Price'!$B$4:$E$22,4)*'Optimized Production Plan'!O140*(1.045))+ ('Conversion Cost'!$D$3*'Optimized Production Plan'!O140)+ ((4.1/100)*('Conversion Cost'!$B$8)*'Optimized Production Plan'!O140)+ ('Optimized Production Plan'!O140*'Conversion Cost'!$D$4)),IF(VLOOKUP(N139,CSTVAT!$A$2:$D$40,4)="VAT",0.05*((VLOOKUP(O139,'Input Angle Price'!$B$4:$E$22,4)*'Optimized Production Plan'!O140*(1.045))+ ('Conversion Cost'!$D$3*'Optimized Production Plan'!O140)+ ((4.1/100)*('Conversion Cost'!$B$8)*'Optimized Production Plan'!O140)+ ('Optimized Production Plan'!O140*'Conversion Cost'!$D$4)),0)))</f>
        <v>2.9650731725999999</v>
      </c>
      <c r="V139" s="95">
        <f t="shared" si="9"/>
        <v>2.4335592749999999</v>
      </c>
      <c r="X139" s="101">
        <f>IF('Optimized Production Plan'!M140&gt;0,1,0)+IF('Optimized Production Plan'!N140&gt;0,1,0)+IF('Optimized Production Plan'!O140&gt;0,1,0)</f>
        <v>1</v>
      </c>
      <c r="AH139" s="9">
        <v>112</v>
      </c>
      <c r="AI139" s="5" t="s">
        <v>17</v>
      </c>
      <c r="AJ139" s="6">
        <v>0.79270319999999994</v>
      </c>
      <c r="AK139" s="6">
        <v>0</v>
      </c>
      <c r="AL139" s="113">
        <v>0</v>
      </c>
      <c r="AM139" s="11">
        <v>0.79270319999999994</v>
      </c>
      <c r="AN139" s="68">
        <f t="shared" si="10"/>
        <v>0.79270319999999994</v>
      </c>
    </row>
    <row r="140" spans="1:40">
      <c r="A140" s="9">
        <v>112</v>
      </c>
      <c r="B140" s="5" t="s">
        <v>2</v>
      </c>
      <c r="C140" s="94">
        <f>((VLOOKUP(B140,'Input Angle Price'!$B$4:$E$22,2)*'Optimized Production Plan'!C141)+(VLOOKUP(B140,'Input Angle Price'!$B$4:$E$22,3)*'Optimized Production Plan'!D141)+(VLOOKUP(B140,'Input Angle Price'!$B$4:$E$22,4)*'Optimized Production Plan'!E141))*(104.5/100)</f>
        <v>212.88048000999999</v>
      </c>
      <c r="D140" s="94">
        <f>SUMPRODUCT('Conversion Cost'!$B$3:$D$3,'Optimized Production Plan'!C141:E141)</f>
        <v>36.377097909459998</v>
      </c>
      <c r="E140" s="94">
        <f>(4.1/100)*('Conversion Cost'!$B$8)*SUM('Optimized Production Plan'!C141:E141)</f>
        <v>30.879933146805598</v>
      </c>
      <c r="F140" s="94">
        <f>SUMPRODUCT('Conversion Cost'!$B$4:$D$4,'Optimized Production Plan'!C141:E141)</f>
        <v>2.4853032115999998</v>
      </c>
      <c r="G140" s="94">
        <f>(VLOOKUP(A140,'Outbound Logistic Price'!$A$3:$D$41,2)*'Optimized Production Plan'!C141)+(VLOOKUP(A140,'Outbound Logistic Price'!$A$3:$D$41,3)*'Optimized Production Plan'!D141)+(VLOOKUP(A140,'Outbound Logistic Price'!$A$3:$D$41,4)*'Optimized Production Plan'!E141)</f>
        <v>9.7578708061999997</v>
      </c>
      <c r="H140" s="94">
        <f>IF(VLOOKUP(A140,CSTVAT!$A$2:$D$40,2)="NA",0,IF(VLOOKUP(A140,CSTVAT!$A$2:$D$40,2)="CST",0.02*((VLOOKUP(B140,'Input Angle Price'!$B$4:$E$22,2)*'Optimized Production Plan'!C141*(1.045))+ ('Conversion Cost'!$B$3*'Optimized Production Plan'!C141)+ ((4.1/100)*('Conversion Cost'!$B$8)*'Optimized Production Plan'!C141)+ ('Optimized Production Plan'!C141*'Conversion Cost'!$B$4)),IF(VLOOKUP(A140,CSTVAT!$A$2:$D$40,2)="VAT",0.05*((VLOOKUP(B140,'Input Angle Price'!$B$4:$E$22,2)*'Optimized Production Plan'!C141*(1.045))+ ('Conversion Cost'!$B$3*'Optimized Production Plan'!C141)+ ((4.1/100)*('Conversion Cost'!$B$8)*'Optimized Production Plan'!C141)+ ('Optimized Production Plan'!C141*'Conversion Cost'!$B$4)),0)))+ IF(VLOOKUP(A140,CSTVAT!$A$2:$D$40,3)="NA",0,IF(VLOOKUP(A140,CSTVAT!$A$2:$D$40,3)="CST",0.02*((VLOOKUP(B140,'Input Angle Price'!$B$4:$E$22,3)*'Optimized Production Plan'!D141*(1.045))+ ('Conversion Cost'!$C$3*'Optimized Production Plan'!D141)+ ((4.1/100)*('Conversion Cost'!$B$8)*'Optimized Production Plan'!D141)+ ('Optimized Production Plan'!D141*'Conversion Cost'!$C$4)),IF(VLOOKUP(A140,CSTVAT!$A$2:$D$40,3)="VAT",0.05*((VLOOKUP(B140,'Input Angle Price'!$B$4:$E$22,3)*'Optimized Production Plan'!D141*(1.045))+ ('Conversion Cost'!$C$3*'Optimized Production Plan'!D141)+ ((4.1/100)*('Conversion Cost'!$B$8)*'Optimized Production Plan'!D141)+ ('Optimized Production Plan'!D141*'Conversion Cost'!$C$4)),0)))+ IF(VLOOKUP(A140,CSTVAT!$A$2:$D$40,4)="NA",0,IF(VLOOKUP(A140,CSTVAT!$A$2:$D$40,4)="CST",0.02*((VLOOKUP(B140,'Input Angle Price'!$B$4:$E$22,4)*'Optimized Production Plan'!E141*(1.045))+ ('Conversion Cost'!$D$3*'Optimized Production Plan'!E141)+ ((4.1/100)*('Conversion Cost'!$B$8)*'Optimized Production Plan'!E141)+ ('Optimized Production Plan'!E141*'Conversion Cost'!$D$4)),IF(VLOOKUP(A140,CSTVAT!$A$2:$D$40,4)="VAT",0.05*((VLOOKUP(B140,'Input Angle Price'!$B$4:$E$22,4)*'Optimized Production Plan'!E141*(1.045))+ ('Conversion Cost'!$D$3*'Optimized Production Plan'!E141)+ ((4.1/100)*('Conversion Cost'!$B$8)*'Optimized Production Plan'!E141)+ ('Optimized Production Plan'!E141*'Conversion Cost'!$D$4)),0)))</f>
        <v>5.6524562855573119</v>
      </c>
      <c r="I140" s="95">
        <f t="shared" si="8"/>
        <v>4.5835510050000003</v>
      </c>
      <c r="N140" s="9">
        <v>112</v>
      </c>
      <c r="O140" s="5" t="s">
        <v>2</v>
      </c>
      <c r="P140" s="94">
        <f>((VLOOKUP(O140,'Input Angle Price'!$B$4:$E$22,2)*'Optimized Production Plan'!M141)+(VLOOKUP(O140,'Input Angle Price'!$B$4:$E$22,3)*'Optimized Production Plan'!N141)+(VLOOKUP(O140,'Input Angle Price'!$B$4:$E$22,4)*'Optimized Production Plan'!O141))*(104.5/100)</f>
        <v>212.88048000999999</v>
      </c>
      <c r="Q140" s="94">
        <f>SUMPRODUCT('Conversion Cost'!$B$3:$D$3,'Optimized Production Plan'!M141:O141)</f>
        <v>36.377097909459998</v>
      </c>
      <c r="R140" s="94">
        <f>(4.1/100)*('Conversion Cost'!$B$8)*SUM('Optimized Production Plan'!M141:O141)</f>
        <v>30.879933146805598</v>
      </c>
      <c r="S140" s="94">
        <f>SUMPRODUCT('Conversion Cost'!$B$4:$D$4,'Optimized Production Plan'!M141:O141)</f>
        <v>2.4853032115999998</v>
      </c>
      <c r="T140" s="94">
        <f>(VLOOKUP(N140,'Outbound Logistic Price'!$A$3:$D$41,2)*'Optimized Production Plan'!M141)+(VLOOKUP(N140,'Outbound Logistic Price'!$A$3:$D$41,3)*'Optimized Production Plan'!N141)+(VLOOKUP(N140,'Outbound Logistic Price'!$A$3:$D$41,4)*'Optimized Production Plan'!O141)</f>
        <v>9.7578708061999997</v>
      </c>
      <c r="U140" s="94">
        <f>IF(VLOOKUP(N140,CSTVAT!$A$2:$D$40,2)="NA",0,IF(VLOOKUP(N140,CSTVAT!$A$2:$D$40,2)="CST",0.02*((VLOOKUP(O140,'Input Angle Price'!$B$4:$E$22,2)*'Optimized Production Plan'!M141*(1.045))+ ('Conversion Cost'!$B$3*'Optimized Production Plan'!M141)+ ((4.1/100)*('Conversion Cost'!$B$8)*'Optimized Production Plan'!M141)+ ('Optimized Production Plan'!M141*'Conversion Cost'!$B$4)),IF(VLOOKUP(N140,CSTVAT!$A$2:$D$40,2)="VAT",0.05*((VLOOKUP(O140,'Input Angle Price'!$B$4:$E$22,2)*'Optimized Production Plan'!M141*(1.045))+ ('Conversion Cost'!$B$3*'Optimized Production Plan'!M141)+ ((4.1/100)*('Conversion Cost'!$B$8)*'Optimized Production Plan'!M141)+ ('Optimized Production Plan'!M141*'Conversion Cost'!$B$4)),0)))+ IF(VLOOKUP(N140,CSTVAT!$A$2:$D$40,3)="NA",0,IF(VLOOKUP(N140,CSTVAT!$A$2:$D$40,3)="CST",0.02*((VLOOKUP(O140,'Input Angle Price'!$B$4:$E$22,3)*'Optimized Production Plan'!N141*(1.045))+ ('Conversion Cost'!$C$3*'Optimized Production Plan'!N141)+ ((4.1/100)*('Conversion Cost'!$B$8)*'Optimized Production Plan'!N141)+ ('Optimized Production Plan'!N141*'Conversion Cost'!$C$4)),IF(VLOOKUP(N140,CSTVAT!$A$2:$D$40,3)="VAT",0.05*((VLOOKUP(O140,'Input Angle Price'!$B$4:$E$22,3)*'Optimized Production Plan'!N141*(1.045))+ ('Conversion Cost'!$C$3*'Optimized Production Plan'!N141)+ ((4.1/100)*('Conversion Cost'!$B$8)*'Optimized Production Plan'!N141)+ ('Optimized Production Plan'!N141*'Conversion Cost'!$C$4)),0)))+ IF(VLOOKUP(N140,CSTVAT!$A$2:$D$40,4)="NA",0,IF(VLOOKUP(N140,CSTVAT!$A$2:$D$40,4)="CST",0.02*((VLOOKUP(O140,'Input Angle Price'!$B$4:$E$22,4)*'Optimized Production Plan'!O141*(1.045))+ ('Conversion Cost'!$D$3*'Optimized Production Plan'!O141)+ ((4.1/100)*('Conversion Cost'!$B$8)*'Optimized Production Plan'!O141)+ ('Optimized Production Plan'!O141*'Conversion Cost'!$D$4)),IF(VLOOKUP(N140,CSTVAT!$A$2:$D$40,4)="VAT",0.05*((VLOOKUP(O140,'Input Angle Price'!$B$4:$E$22,4)*'Optimized Production Plan'!O141*(1.045))+ ('Conversion Cost'!$D$3*'Optimized Production Plan'!O141)+ ((4.1/100)*('Conversion Cost'!$B$8)*'Optimized Production Plan'!O141)+ ('Optimized Production Plan'!O141*'Conversion Cost'!$D$4)),0)))</f>
        <v>5.6524562855573119</v>
      </c>
      <c r="V140" s="95">
        <f t="shared" si="9"/>
        <v>4.5835510050000003</v>
      </c>
      <c r="X140" s="101">
        <f>IF('Optimized Production Plan'!M141&gt;0,1,0)+IF('Optimized Production Plan'!N141&gt;0,1,0)+IF('Optimized Production Plan'!O141&gt;0,1,0)</f>
        <v>1</v>
      </c>
      <c r="AH140" s="11"/>
      <c r="AI140" s="5" t="s">
        <v>16</v>
      </c>
      <c r="AJ140" s="6">
        <v>1.0289999999999999</v>
      </c>
      <c r="AK140" s="6">
        <v>0</v>
      </c>
      <c r="AL140" s="113">
        <v>0</v>
      </c>
      <c r="AM140" s="11">
        <v>1.0289999999999999</v>
      </c>
      <c r="AN140" s="68">
        <f t="shared" si="10"/>
        <v>1.0289999999999999</v>
      </c>
    </row>
    <row r="141" spans="1:40">
      <c r="A141" s="9">
        <v>112</v>
      </c>
      <c r="B141" s="5" t="s">
        <v>4</v>
      </c>
      <c r="C141" s="94">
        <f>((VLOOKUP(B141,'Input Angle Price'!$B$4:$E$22,2)*'Optimized Production Plan'!C142)+(VLOOKUP(B141,'Input Angle Price'!$B$4:$E$22,3)*'Optimized Production Plan'!D142)+(VLOOKUP(B141,'Input Angle Price'!$B$4:$E$22,4)*'Optimized Production Plan'!E142))*(104.5/100)</f>
        <v>8.6347636996499997</v>
      </c>
      <c r="D141" s="94">
        <f>SUMPRODUCT('Conversion Cost'!$B$3:$D$3,'Optimized Production Plan'!C142:E142)</f>
        <v>1.4671489769999999</v>
      </c>
      <c r="E141" s="94">
        <f>(4.1/100)*('Conversion Cost'!$B$8)*SUM('Optimized Production Plan'!C142:E142)</f>
        <v>1.24543916172</v>
      </c>
      <c r="F141" s="94">
        <f>SUMPRODUCT('Conversion Cost'!$B$4:$D$4,'Optimized Production Plan'!C142:E142)</f>
        <v>0.10023641999999999</v>
      </c>
      <c r="G141" s="94">
        <f>(VLOOKUP(A141,'Outbound Logistic Price'!$A$3:$D$41,2)*'Optimized Production Plan'!C142)+(VLOOKUP(A141,'Outbound Logistic Price'!$A$3:$D$41,3)*'Optimized Production Plan'!D142)+(VLOOKUP(A141,'Outbound Logistic Price'!$A$3:$D$41,4)*'Optimized Production Plan'!E142)</f>
        <v>0.39355119</v>
      </c>
      <c r="H141" s="94">
        <f>IF(VLOOKUP(A141,CSTVAT!$A$2:$D$40,2)="NA",0,IF(VLOOKUP(A141,CSTVAT!$A$2:$D$40,2)="CST",0.02*((VLOOKUP(B141,'Input Angle Price'!$B$4:$E$22,2)*'Optimized Production Plan'!C142*(1.045))+ ('Conversion Cost'!$B$3*'Optimized Production Plan'!C142)+ ((4.1/100)*('Conversion Cost'!$B$8)*'Optimized Production Plan'!C142)+ ('Optimized Production Plan'!C142*'Conversion Cost'!$B$4)),IF(VLOOKUP(A141,CSTVAT!$A$2:$D$40,2)="VAT",0.05*((VLOOKUP(B141,'Input Angle Price'!$B$4:$E$22,2)*'Optimized Production Plan'!C142*(1.045))+ ('Conversion Cost'!$B$3*'Optimized Production Plan'!C142)+ ((4.1/100)*('Conversion Cost'!$B$8)*'Optimized Production Plan'!C142)+ ('Optimized Production Plan'!C142*'Conversion Cost'!$B$4)),0)))+ IF(VLOOKUP(A141,CSTVAT!$A$2:$D$40,3)="NA",0,IF(VLOOKUP(A141,CSTVAT!$A$2:$D$40,3)="CST",0.02*((VLOOKUP(B141,'Input Angle Price'!$B$4:$E$22,3)*'Optimized Production Plan'!D142*(1.045))+ ('Conversion Cost'!$C$3*'Optimized Production Plan'!D142)+ ((4.1/100)*('Conversion Cost'!$B$8)*'Optimized Production Plan'!D142)+ ('Optimized Production Plan'!D142*'Conversion Cost'!$C$4)),IF(VLOOKUP(A141,CSTVAT!$A$2:$D$40,3)="VAT",0.05*((VLOOKUP(B141,'Input Angle Price'!$B$4:$E$22,3)*'Optimized Production Plan'!D142*(1.045))+ ('Conversion Cost'!$C$3*'Optimized Production Plan'!D142)+ ((4.1/100)*('Conversion Cost'!$B$8)*'Optimized Production Plan'!D142)+ ('Optimized Production Plan'!D142*'Conversion Cost'!$C$4)),0)))+ IF(VLOOKUP(A141,CSTVAT!$A$2:$D$40,4)="NA",0,IF(VLOOKUP(A141,CSTVAT!$A$2:$D$40,4)="CST",0.02*((VLOOKUP(B141,'Input Angle Price'!$B$4:$E$22,4)*'Optimized Production Plan'!E142*(1.045))+ ('Conversion Cost'!$D$3*'Optimized Production Plan'!E142)+ ((4.1/100)*('Conversion Cost'!$B$8)*'Optimized Production Plan'!E142)+ ('Optimized Production Plan'!E142*'Conversion Cost'!$D$4)),IF(VLOOKUP(A141,CSTVAT!$A$2:$D$40,4)="VAT",0.05*((VLOOKUP(B141,'Input Angle Price'!$B$4:$E$22,4)*'Optimized Production Plan'!E142*(1.045))+ ('Conversion Cost'!$D$3*'Optimized Production Plan'!E142)+ ((4.1/100)*('Conversion Cost'!$B$8)*'Optimized Production Plan'!E142)+ ('Optimized Production Plan'!E142*'Conversion Cost'!$D$4)),0)))</f>
        <v>0.22895176516739998</v>
      </c>
      <c r="I141" s="95">
        <f t="shared" si="8"/>
        <v>0.185915964825</v>
      </c>
      <c r="N141" s="9">
        <v>112</v>
      </c>
      <c r="O141" s="5" t="s">
        <v>4</v>
      </c>
      <c r="P141" s="94">
        <f>((VLOOKUP(O141,'Input Angle Price'!$B$4:$E$22,2)*'Optimized Production Plan'!M142)+(VLOOKUP(O141,'Input Angle Price'!$B$4:$E$22,3)*'Optimized Production Plan'!N142)+(VLOOKUP(O141,'Input Angle Price'!$B$4:$E$22,4)*'Optimized Production Plan'!O142))*(104.5/100)</f>
        <v>8.5686528509999995</v>
      </c>
      <c r="Q141" s="94">
        <f>SUMPRODUCT('Conversion Cost'!$B$3:$D$3,'Optimized Production Plan'!M142:O142)</f>
        <v>1.780182387</v>
      </c>
      <c r="R141" s="94">
        <f>(4.1/100)*('Conversion Cost'!$B$8)*SUM('Optimized Production Plan'!M142:O142)</f>
        <v>1.24543916172</v>
      </c>
      <c r="S141" s="94">
        <f>SUMPRODUCT('Conversion Cost'!$B$4:$D$4,'Optimized Production Plan'!M142:O142)</f>
        <v>0.15035462999999999</v>
      </c>
      <c r="T141" s="94">
        <f>(VLOOKUP(N141,'Outbound Logistic Price'!$A$3:$D$41,2)*'Optimized Production Plan'!M142)+(VLOOKUP(N141,'Outbound Logistic Price'!$A$3:$D$41,3)*'Optimized Production Plan'!N142)+(VLOOKUP(N141,'Outbound Logistic Price'!$A$3:$D$41,4)*'Optimized Production Plan'!O142)</f>
        <v>0.25305588000000001</v>
      </c>
      <c r="U141" s="94">
        <f>IF(VLOOKUP(N141,CSTVAT!$A$2:$D$40,2)="NA",0,IF(VLOOKUP(N141,CSTVAT!$A$2:$D$40,2)="CST",0.02*((VLOOKUP(O141,'Input Angle Price'!$B$4:$E$22,2)*'Optimized Production Plan'!M142*(1.045))+ ('Conversion Cost'!$B$3*'Optimized Production Plan'!M142)+ ((4.1/100)*('Conversion Cost'!$B$8)*'Optimized Production Plan'!M142)+ ('Optimized Production Plan'!M142*'Conversion Cost'!$B$4)),IF(VLOOKUP(N141,CSTVAT!$A$2:$D$40,2)="VAT",0.05*((VLOOKUP(O141,'Input Angle Price'!$B$4:$E$22,2)*'Optimized Production Plan'!M142*(1.045))+ ('Conversion Cost'!$B$3*'Optimized Production Plan'!M142)+ ((4.1/100)*('Conversion Cost'!$B$8)*'Optimized Production Plan'!M142)+ ('Optimized Production Plan'!M142*'Conversion Cost'!$B$4)),0)))+ IF(VLOOKUP(N141,CSTVAT!$A$2:$D$40,3)="NA",0,IF(VLOOKUP(N141,CSTVAT!$A$2:$D$40,3)="CST",0.02*((VLOOKUP(O141,'Input Angle Price'!$B$4:$E$22,3)*'Optimized Production Plan'!N142*(1.045))+ ('Conversion Cost'!$C$3*'Optimized Production Plan'!N142)+ ((4.1/100)*('Conversion Cost'!$B$8)*'Optimized Production Plan'!N142)+ ('Optimized Production Plan'!N142*'Conversion Cost'!$C$4)),IF(VLOOKUP(N141,CSTVAT!$A$2:$D$40,3)="VAT",0.05*((VLOOKUP(O141,'Input Angle Price'!$B$4:$E$22,3)*'Optimized Production Plan'!N142*(1.045))+ ('Conversion Cost'!$C$3*'Optimized Production Plan'!N142)+ ((4.1/100)*('Conversion Cost'!$B$8)*'Optimized Production Plan'!N142)+ ('Optimized Production Plan'!N142*'Conversion Cost'!$C$4)),0)))+ IF(VLOOKUP(N141,CSTVAT!$A$2:$D$40,4)="NA",0,IF(VLOOKUP(N141,CSTVAT!$A$2:$D$40,4)="CST",0.02*((VLOOKUP(O141,'Input Angle Price'!$B$4:$E$22,4)*'Optimized Production Plan'!O142*(1.045))+ ('Conversion Cost'!$D$3*'Optimized Production Plan'!O142)+ ((4.1/100)*('Conversion Cost'!$B$8)*'Optimized Production Plan'!O142)+ ('Optimized Production Plan'!O142*'Conversion Cost'!$D$4)),IF(VLOOKUP(N141,CSTVAT!$A$2:$D$40,4)="VAT",0.05*((VLOOKUP(O141,'Input Angle Price'!$B$4:$E$22,4)*'Optimized Production Plan'!O142*(1.045))+ ('Conversion Cost'!$D$3*'Optimized Production Plan'!O142)+ ((4.1/100)*('Conversion Cost'!$B$8)*'Optimized Production Plan'!O142)+ ('Optimized Production Plan'!O142*'Conversion Cost'!$D$4)),0)))</f>
        <v>0.58723145148600009</v>
      </c>
      <c r="V141" s="95">
        <f t="shared" si="9"/>
        <v>0.1844925255</v>
      </c>
      <c r="X141" s="101">
        <f>IF('Optimized Production Plan'!M142&gt;0,1,0)+IF('Optimized Production Plan'!N142&gt;0,1,0)+IF('Optimized Production Plan'!O142&gt;0,1,0)</f>
        <v>1</v>
      </c>
      <c r="AH141" s="11"/>
      <c r="AI141" s="5" t="s">
        <v>2</v>
      </c>
      <c r="AJ141" s="6">
        <v>2.03713378</v>
      </c>
      <c r="AK141" s="6">
        <v>0</v>
      </c>
      <c r="AL141" s="113">
        <v>0</v>
      </c>
      <c r="AM141" s="11">
        <v>2.03713378</v>
      </c>
      <c r="AN141" s="68">
        <f t="shared" si="10"/>
        <v>2.03713378</v>
      </c>
    </row>
    <row r="142" spans="1:40">
      <c r="A142" s="9">
        <v>112</v>
      </c>
      <c r="B142" s="5" t="s">
        <v>6</v>
      </c>
      <c r="C142" s="94">
        <f>((VLOOKUP(B142,'Input Angle Price'!$B$4:$E$22,2)*'Optimized Production Plan'!C143)+(VLOOKUP(B142,'Input Angle Price'!$B$4:$E$22,3)*'Optimized Production Plan'!D143)+(VLOOKUP(B142,'Input Angle Price'!$B$4:$E$22,4)*'Optimized Production Plan'!E143))*(104.5/100)</f>
        <v>4.1870582539500001</v>
      </c>
      <c r="D142" s="94">
        <f>SUMPRODUCT('Conversion Cost'!$B$3:$D$3,'Optimized Production Plan'!C143:E143)</f>
        <v>0.69851226900000007</v>
      </c>
      <c r="E142" s="94">
        <f>(4.1/100)*('Conversion Cost'!$B$8)*SUM('Optimized Production Plan'!C143:E143)</f>
        <v>0.59295582684000003</v>
      </c>
      <c r="F142" s="94">
        <f>SUMPRODUCT('Conversion Cost'!$B$4:$D$4,'Optimized Production Plan'!C143:E143)</f>
        <v>4.7722740000000007E-2</v>
      </c>
      <c r="G142" s="94">
        <f>(VLOOKUP(A142,'Outbound Logistic Price'!$A$3:$D$41,2)*'Optimized Production Plan'!C143)+(VLOOKUP(A142,'Outbound Logistic Price'!$A$3:$D$41,3)*'Optimized Production Plan'!D143)+(VLOOKUP(A142,'Outbound Logistic Price'!$A$3:$D$41,4)*'Optimized Production Plan'!E143)</f>
        <v>0.18737043000000003</v>
      </c>
      <c r="H142" s="94">
        <f>IF(VLOOKUP(A142,CSTVAT!$A$2:$D$40,2)="NA",0,IF(VLOOKUP(A142,CSTVAT!$A$2:$D$40,2)="CST",0.02*((VLOOKUP(B142,'Input Angle Price'!$B$4:$E$22,2)*'Optimized Production Plan'!C143*(1.045))+ ('Conversion Cost'!$B$3*'Optimized Production Plan'!C143)+ ((4.1/100)*('Conversion Cost'!$B$8)*'Optimized Production Plan'!C143)+ ('Optimized Production Plan'!C143*'Conversion Cost'!$B$4)),IF(VLOOKUP(A142,CSTVAT!$A$2:$D$40,2)="VAT",0.05*((VLOOKUP(B142,'Input Angle Price'!$B$4:$E$22,2)*'Optimized Production Plan'!C143*(1.045))+ ('Conversion Cost'!$B$3*'Optimized Production Plan'!C143)+ ((4.1/100)*('Conversion Cost'!$B$8)*'Optimized Production Plan'!C143)+ ('Optimized Production Plan'!C143*'Conversion Cost'!$B$4)),0)))+ IF(VLOOKUP(A142,CSTVAT!$A$2:$D$40,3)="NA",0,IF(VLOOKUP(A142,CSTVAT!$A$2:$D$40,3)="CST",0.02*((VLOOKUP(B142,'Input Angle Price'!$B$4:$E$22,3)*'Optimized Production Plan'!D143*(1.045))+ ('Conversion Cost'!$C$3*'Optimized Production Plan'!D143)+ ((4.1/100)*('Conversion Cost'!$B$8)*'Optimized Production Plan'!D143)+ ('Optimized Production Plan'!D143*'Conversion Cost'!$C$4)),IF(VLOOKUP(A142,CSTVAT!$A$2:$D$40,3)="VAT",0.05*((VLOOKUP(B142,'Input Angle Price'!$B$4:$E$22,3)*'Optimized Production Plan'!D143*(1.045))+ ('Conversion Cost'!$C$3*'Optimized Production Plan'!D143)+ ((4.1/100)*('Conversion Cost'!$B$8)*'Optimized Production Plan'!D143)+ ('Optimized Production Plan'!D143*'Conversion Cost'!$C$4)),0)))+ IF(VLOOKUP(A142,CSTVAT!$A$2:$D$40,4)="NA",0,IF(VLOOKUP(A142,CSTVAT!$A$2:$D$40,4)="CST",0.02*((VLOOKUP(B142,'Input Angle Price'!$B$4:$E$22,4)*'Optimized Production Plan'!E143*(1.045))+ ('Conversion Cost'!$D$3*'Optimized Production Plan'!E143)+ ((4.1/100)*('Conversion Cost'!$B$8)*'Optimized Production Plan'!E143)+ ('Optimized Production Plan'!E143*'Conversion Cost'!$D$4)),IF(VLOOKUP(A142,CSTVAT!$A$2:$D$40,4)="VAT",0.05*((VLOOKUP(B142,'Input Angle Price'!$B$4:$E$22,4)*'Optimized Production Plan'!E143*(1.045))+ ('Conversion Cost'!$D$3*'Optimized Production Plan'!E143)+ ((4.1/100)*('Conversion Cost'!$B$8)*'Optimized Production Plan'!E143)+ ('Optimized Production Plan'!E143*'Conversion Cost'!$D$4)),0)))</f>
        <v>0.1105249817958</v>
      </c>
      <c r="I142" s="95">
        <f t="shared" si="8"/>
        <v>9.0151971975000009E-2</v>
      </c>
      <c r="N142" s="9">
        <v>112</v>
      </c>
      <c r="O142" s="5" t="s">
        <v>6</v>
      </c>
      <c r="P142" s="94">
        <f>((VLOOKUP(O142,'Input Angle Price'!$B$4:$E$22,2)*'Optimized Production Plan'!M143)+(VLOOKUP(O142,'Input Angle Price'!$B$4:$E$22,3)*'Optimized Production Plan'!N143)+(VLOOKUP(O142,'Input Angle Price'!$B$4:$E$22,4)*'Optimized Production Plan'!O143))*(104.5/100)</f>
        <v>4.1870582539500001</v>
      </c>
      <c r="Q142" s="94">
        <f>SUMPRODUCT('Conversion Cost'!$B$3:$D$3,'Optimized Production Plan'!M143:O143)</f>
        <v>0.69851226900000007</v>
      </c>
      <c r="R142" s="94">
        <f>(4.1/100)*('Conversion Cost'!$B$8)*SUM('Optimized Production Plan'!M143:O143)</f>
        <v>0.59295582684000003</v>
      </c>
      <c r="S142" s="94">
        <f>SUMPRODUCT('Conversion Cost'!$B$4:$D$4,'Optimized Production Plan'!M143:O143)</f>
        <v>4.7722740000000007E-2</v>
      </c>
      <c r="T142" s="94">
        <f>(VLOOKUP(N142,'Outbound Logistic Price'!$A$3:$D$41,2)*'Optimized Production Plan'!M143)+(VLOOKUP(N142,'Outbound Logistic Price'!$A$3:$D$41,3)*'Optimized Production Plan'!N143)+(VLOOKUP(N142,'Outbound Logistic Price'!$A$3:$D$41,4)*'Optimized Production Plan'!O143)</f>
        <v>0.18737043000000003</v>
      </c>
      <c r="U142" s="94">
        <f>IF(VLOOKUP(N142,CSTVAT!$A$2:$D$40,2)="NA",0,IF(VLOOKUP(N142,CSTVAT!$A$2:$D$40,2)="CST",0.02*((VLOOKUP(O142,'Input Angle Price'!$B$4:$E$22,2)*'Optimized Production Plan'!M143*(1.045))+ ('Conversion Cost'!$B$3*'Optimized Production Plan'!M143)+ ((4.1/100)*('Conversion Cost'!$B$8)*'Optimized Production Plan'!M143)+ ('Optimized Production Plan'!M143*'Conversion Cost'!$B$4)),IF(VLOOKUP(N142,CSTVAT!$A$2:$D$40,2)="VAT",0.05*((VLOOKUP(O142,'Input Angle Price'!$B$4:$E$22,2)*'Optimized Production Plan'!M143*(1.045))+ ('Conversion Cost'!$B$3*'Optimized Production Plan'!M143)+ ((4.1/100)*('Conversion Cost'!$B$8)*'Optimized Production Plan'!M143)+ ('Optimized Production Plan'!M143*'Conversion Cost'!$B$4)),0)))+ IF(VLOOKUP(N142,CSTVAT!$A$2:$D$40,3)="NA",0,IF(VLOOKUP(N142,CSTVAT!$A$2:$D$40,3)="CST",0.02*((VLOOKUP(O142,'Input Angle Price'!$B$4:$E$22,3)*'Optimized Production Plan'!N143*(1.045))+ ('Conversion Cost'!$C$3*'Optimized Production Plan'!N143)+ ((4.1/100)*('Conversion Cost'!$B$8)*'Optimized Production Plan'!N143)+ ('Optimized Production Plan'!N143*'Conversion Cost'!$C$4)),IF(VLOOKUP(N142,CSTVAT!$A$2:$D$40,3)="VAT",0.05*((VLOOKUP(O142,'Input Angle Price'!$B$4:$E$22,3)*'Optimized Production Plan'!N143*(1.045))+ ('Conversion Cost'!$C$3*'Optimized Production Plan'!N143)+ ((4.1/100)*('Conversion Cost'!$B$8)*'Optimized Production Plan'!N143)+ ('Optimized Production Plan'!N143*'Conversion Cost'!$C$4)),0)))+ IF(VLOOKUP(N142,CSTVAT!$A$2:$D$40,4)="NA",0,IF(VLOOKUP(N142,CSTVAT!$A$2:$D$40,4)="CST",0.02*((VLOOKUP(O142,'Input Angle Price'!$B$4:$E$22,4)*'Optimized Production Plan'!O143*(1.045))+ ('Conversion Cost'!$D$3*'Optimized Production Plan'!O143)+ ((4.1/100)*('Conversion Cost'!$B$8)*'Optimized Production Plan'!O143)+ ('Optimized Production Plan'!O143*'Conversion Cost'!$D$4)),IF(VLOOKUP(N142,CSTVAT!$A$2:$D$40,4)="VAT",0.05*((VLOOKUP(O142,'Input Angle Price'!$B$4:$E$22,4)*'Optimized Production Plan'!O143*(1.045))+ ('Conversion Cost'!$D$3*'Optimized Production Plan'!O143)+ ((4.1/100)*('Conversion Cost'!$B$8)*'Optimized Production Plan'!O143)+ ('Optimized Production Plan'!O143*'Conversion Cost'!$D$4)),0)))</f>
        <v>0.1105249817958</v>
      </c>
      <c r="V142" s="95">
        <f t="shared" si="9"/>
        <v>9.0151971975000009E-2</v>
      </c>
      <c r="X142" s="101">
        <f>IF('Optimized Production Plan'!M143&gt;0,1,0)+IF('Optimized Production Plan'!N143&gt;0,1,0)+IF('Optimized Production Plan'!O143&gt;0,1,0)</f>
        <v>1</v>
      </c>
      <c r="AH142" s="11"/>
      <c r="AI142" s="5" t="s">
        <v>4</v>
      </c>
      <c r="AJ142" s="6">
        <v>0</v>
      </c>
      <c r="AK142" s="6">
        <v>8.2160999999999998E-2</v>
      </c>
      <c r="AL142" s="113">
        <v>0</v>
      </c>
      <c r="AM142" s="11">
        <v>8.2160999999999998E-2</v>
      </c>
      <c r="AN142" s="68">
        <f t="shared" si="10"/>
        <v>8.2160999999999998E-2</v>
      </c>
    </row>
    <row r="143" spans="1:40">
      <c r="A143" s="9">
        <v>112</v>
      </c>
      <c r="B143" s="5" t="s">
        <v>8</v>
      </c>
      <c r="C143" s="94">
        <f>((VLOOKUP(B143,'Input Angle Price'!$B$4:$E$22,2)*'Optimized Production Plan'!C144)+(VLOOKUP(B143,'Input Angle Price'!$B$4:$E$22,3)*'Optimized Production Plan'!D144)+(VLOOKUP(B143,'Input Angle Price'!$B$4:$E$22,4)*'Optimized Production Plan'!E144))*(104.5/100)</f>
        <v>26.805221436180002</v>
      </c>
      <c r="D143" s="94">
        <f>SUMPRODUCT('Conversion Cost'!$B$3:$D$3,'Optimized Production Plan'!C144:E144)</f>
        <v>4.428585999600001</v>
      </c>
      <c r="E143" s="94">
        <f>(4.1/100)*('Conversion Cost'!$B$8)*SUM('Optimized Production Plan'!C144:E144)</f>
        <v>3.7593554038560004</v>
      </c>
      <c r="F143" s="94">
        <f>SUMPRODUCT('Conversion Cost'!$B$4:$D$4,'Optimized Production Plan'!C144:E144)</f>
        <v>0.30256341600000003</v>
      </c>
      <c r="G143" s="94">
        <f>(VLOOKUP(A143,'Outbound Logistic Price'!$A$3:$D$41,2)*'Optimized Production Plan'!C144)+(VLOOKUP(A143,'Outbound Logistic Price'!$A$3:$D$41,3)*'Optimized Production Plan'!D144)+(VLOOKUP(A143,'Outbound Logistic Price'!$A$3:$D$41,4)*'Optimized Production Plan'!E144)</f>
        <v>1.1879334120000002</v>
      </c>
      <c r="H143" s="94">
        <f>IF(VLOOKUP(A143,CSTVAT!$A$2:$D$40,2)="NA",0,IF(VLOOKUP(A143,CSTVAT!$A$2:$D$40,2)="CST",0.02*((VLOOKUP(B143,'Input Angle Price'!$B$4:$E$22,2)*'Optimized Production Plan'!C144*(1.045))+ ('Conversion Cost'!$B$3*'Optimized Production Plan'!C144)+ ((4.1/100)*('Conversion Cost'!$B$8)*'Optimized Production Plan'!C144)+ ('Optimized Production Plan'!C144*'Conversion Cost'!$B$4)),IF(VLOOKUP(A143,CSTVAT!$A$2:$D$40,2)="VAT",0.05*((VLOOKUP(B143,'Input Angle Price'!$B$4:$E$22,2)*'Optimized Production Plan'!C144*(1.045))+ ('Conversion Cost'!$B$3*'Optimized Production Plan'!C144)+ ((4.1/100)*('Conversion Cost'!$B$8)*'Optimized Production Plan'!C144)+ ('Optimized Production Plan'!C144*'Conversion Cost'!$B$4)),0)))+ IF(VLOOKUP(A143,CSTVAT!$A$2:$D$40,3)="NA",0,IF(VLOOKUP(A143,CSTVAT!$A$2:$D$40,3)="CST",0.02*((VLOOKUP(B143,'Input Angle Price'!$B$4:$E$22,3)*'Optimized Production Plan'!D144*(1.045))+ ('Conversion Cost'!$C$3*'Optimized Production Plan'!D144)+ ((4.1/100)*('Conversion Cost'!$B$8)*'Optimized Production Plan'!D144)+ ('Optimized Production Plan'!D144*'Conversion Cost'!$C$4)),IF(VLOOKUP(A143,CSTVAT!$A$2:$D$40,3)="VAT",0.05*((VLOOKUP(B143,'Input Angle Price'!$B$4:$E$22,3)*'Optimized Production Plan'!D144*(1.045))+ ('Conversion Cost'!$C$3*'Optimized Production Plan'!D144)+ ((4.1/100)*('Conversion Cost'!$B$8)*'Optimized Production Plan'!D144)+ ('Optimized Production Plan'!D144*'Conversion Cost'!$C$4)),0)))+ IF(VLOOKUP(A143,CSTVAT!$A$2:$D$40,4)="NA",0,IF(VLOOKUP(A143,CSTVAT!$A$2:$D$40,4)="CST",0.02*((VLOOKUP(B143,'Input Angle Price'!$B$4:$E$22,4)*'Optimized Production Plan'!E144*(1.045))+ ('Conversion Cost'!$D$3*'Optimized Production Plan'!E144)+ ((4.1/100)*('Conversion Cost'!$B$8)*'Optimized Production Plan'!E144)+ ('Optimized Production Plan'!E144*'Conversion Cost'!$D$4)),IF(VLOOKUP(A143,CSTVAT!$A$2:$D$40,4)="VAT",0.05*((VLOOKUP(B143,'Input Angle Price'!$B$4:$E$22,4)*'Optimized Production Plan'!E144*(1.045))+ ('Conversion Cost'!$D$3*'Optimized Production Plan'!E144)+ ((4.1/100)*('Conversion Cost'!$B$8)*'Optimized Production Plan'!E144)+ ('Optimized Production Plan'!E144*'Conversion Cost'!$D$4)),0)))</f>
        <v>0.70591452511272001</v>
      </c>
      <c r="I143" s="95">
        <f t="shared" si="8"/>
        <v>0.5771459160900001</v>
      </c>
      <c r="N143" s="9">
        <v>112</v>
      </c>
      <c r="O143" s="5" t="s">
        <v>8</v>
      </c>
      <c r="P143" s="94">
        <f>((VLOOKUP(O143,'Input Angle Price'!$B$4:$E$22,2)*'Optimized Production Plan'!M144)+(VLOOKUP(O143,'Input Angle Price'!$B$4:$E$22,3)*'Optimized Production Plan'!N144)+(VLOOKUP(O143,'Input Angle Price'!$B$4:$E$22,4)*'Optimized Production Plan'!O144))*(104.5/100)</f>
        <v>26.805221436180002</v>
      </c>
      <c r="Q143" s="94">
        <f>SUMPRODUCT('Conversion Cost'!$B$3:$D$3,'Optimized Production Plan'!M144:O144)</f>
        <v>4.428585999600001</v>
      </c>
      <c r="R143" s="94">
        <f>(4.1/100)*('Conversion Cost'!$B$8)*SUM('Optimized Production Plan'!M144:O144)</f>
        <v>3.7593554038560004</v>
      </c>
      <c r="S143" s="94">
        <f>SUMPRODUCT('Conversion Cost'!$B$4:$D$4,'Optimized Production Plan'!M144:O144)</f>
        <v>0.30256341600000003</v>
      </c>
      <c r="T143" s="94">
        <f>(VLOOKUP(N143,'Outbound Logistic Price'!$A$3:$D$41,2)*'Optimized Production Plan'!M144)+(VLOOKUP(N143,'Outbound Logistic Price'!$A$3:$D$41,3)*'Optimized Production Plan'!N144)+(VLOOKUP(N143,'Outbound Logistic Price'!$A$3:$D$41,4)*'Optimized Production Plan'!O144)</f>
        <v>1.1879334120000002</v>
      </c>
      <c r="U143" s="94">
        <f>IF(VLOOKUP(N143,CSTVAT!$A$2:$D$40,2)="NA",0,IF(VLOOKUP(N143,CSTVAT!$A$2:$D$40,2)="CST",0.02*((VLOOKUP(O143,'Input Angle Price'!$B$4:$E$22,2)*'Optimized Production Plan'!M144*(1.045))+ ('Conversion Cost'!$B$3*'Optimized Production Plan'!M144)+ ((4.1/100)*('Conversion Cost'!$B$8)*'Optimized Production Plan'!M144)+ ('Optimized Production Plan'!M144*'Conversion Cost'!$B$4)),IF(VLOOKUP(N143,CSTVAT!$A$2:$D$40,2)="VAT",0.05*((VLOOKUP(O143,'Input Angle Price'!$B$4:$E$22,2)*'Optimized Production Plan'!M144*(1.045))+ ('Conversion Cost'!$B$3*'Optimized Production Plan'!M144)+ ((4.1/100)*('Conversion Cost'!$B$8)*'Optimized Production Plan'!M144)+ ('Optimized Production Plan'!M144*'Conversion Cost'!$B$4)),0)))+ IF(VLOOKUP(N143,CSTVAT!$A$2:$D$40,3)="NA",0,IF(VLOOKUP(N143,CSTVAT!$A$2:$D$40,3)="CST",0.02*((VLOOKUP(O143,'Input Angle Price'!$B$4:$E$22,3)*'Optimized Production Plan'!N144*(1.045))+ ('Conversion Cost'!$C$3*'Optimized Production Plan'!N144)+ ((4.1/100)*('Conversion Cost'!$B$8)*'Optimized Production Plan'!N144)+ ('Optimized Production Plan'!N144*'Conversion Cost'!$C$4)),IF(VLOOKUP(N143,CSTVAT!$A$2:$D$40,3)="VAT",0.05*((VLOOKUP(O143,'Input Angle Price'!$B$4:$E$22,3)*'Optimized Production Plan'!N144*(1.045))+ ('Conversion Cost'!$C$3*'Optimized Production Plan'!N144)+ ((4.1/100)*('Conversion Cost'!$B$8)*'Optimized Production Plan'!N144)+ ('Optimized Production Plan'!N144*'Conversion Cost'!$C$4)),0)))+ IF(VLOOKUP(N143,CSTVAT!$A$2:$D$40,4)="NA",0,IF(VLOOKUP(N143,CSTVAT!$A$2:$D$40,4)="CST",0.02*((VLOOKUP(O143,'Input Angle Price'!$B$4:$E$22,4)*'Optimized Production Plan'!O144*(1.045))+ ('Conversion Cost'!$D$3*'Optimized Production Plan'!O144)+ ((4.1/100)*('Conversion Cost'!$B$8)*'Optimized Production Plan'!O144)+ ('Optimized Production Plan'!O144*'Conversion Cost'!$D$4)),IF(VLOOKUP(N143,CSTVAT!$A$2:$D$40,4)="VAT",0.05*((VLOOKUP(O143,'Input Angle Price'!$B$4:$E$22,4)*'Optimized Production Plan'!O144*(1.045))+ ('Conversion Cost'!$D$3*'Optimized Production Plan'!O144)+ ((4.1/100)*('Conversion Cost'!$B$8)*'Optimized Production Plan'!O144)+ ('Optimized Production Plan'!O144*'Conversion Cost'!$D$4)),0)))</f>
        <v>0.70591452511272001</v>
      </c>
      <c r="V143" s="95">
        <f t="shared" si="9"/>
        <v>0.5771459160900001</v>
      </c>
      <c r="X143" s="101">
        <f>IF('Optimized Production Plan'!M144&gt;0,1,0)+IF('Optimized Production Plan'!N144&gt;0,1,0)+IF('Optimized Production Plan'!O144&gt;0,1,0)</f>
        <v>1</v>
      </c>
      <c r="AH143" s="11"/>
      <c r="AI143" s="5" t="s">
        <v>6</v>
      </c>
      <c r="AJ143" s="6">
        <v>3.9117000000000006E-2</v>
      </c>
      <c r="AK143" s="6">
        <v>0</v>
      </c>
      <c r="AL143" s="113">
        <v>0</v>
      </c>
      <c r="AM143" s="11">
        <v>3.9117000000000006E-2</v>
      </c>
      <c r="AN143" s="68">
        <f t="shared" si="10"/>
        <v>3.9117000000000006E-2</v>
      </c>
    </row>
    <row r="144" spans="1:40">
      <c r="A144" s="9">
        <v>112</v>
      </c>
      <c r="B144" s="5" t="s">
        <v>10</v>
      </c>
      <c r="C144" s="94">
        <f>((VLOOKUP(B144,'Input Angle Price'!$B$4:$E$22,2)*'Optimized Production Plan'!C145)+(VLOOKUP(B144,'Input Angle Price'!$B$4:$E$22,3)*'Optimized Production Plan'!D145)+(VLOOKUP(B144,'Input Angle Price'!$B$4:$E$22,4)*'Optimized Production Plan'!E145))*(104.5/100)</f>
        <v>125.472967149662</v>
      </c>
      <c r="D144" s="94">
        <f>SUMPRODUCT('Conversion Cost'!$B$3:$D$3,'Optimized Production Plan'!C145:E145)</f>
        <v>20.92404474916</v>
      </c>
      <c r="E144" s="94">
        <f>(4.1/100)*('Conversion Cost'!$B$8)*SUM('Optimized Production Plan'!C145:E145)</f>
        <v>17.762084942097601</v>
      </c>
      <c r="F144" s="94">
        <f>SUMPRODUCT('Conversion Cost'!$B$4:$D$4,'Optimized Production Plan'!C145:E145)</f>
        <v>1.4295421736</v>
      </c>
      <c r="G144" s="94">
        <f>(VLOOKUP(A144,'Outbound Logistic Price'!$A$3:$D$41,2)*'Optimized Production Plan'!C145)+(VLOOKUP(A144,'Outbound Logistic Price'!$A$3:$D$41,3)*'Optimized Production Plan'!D145)+(VLOOKUP(A144,'Outbound Logistic Price'!$A$3:$D$41,4)*'Optimized Production Plan'!E145)</f>
        <v>5.6127106652000007</v>
      </c>
      <c r="H144" s="94">
        <f>IF(VLOOKUP(A144,CSTVAT!$A$2:$D$40,2)="NA",0,IF(VLOOKUP(A144,CSTVAT!$A$2:$D$40,2)="CST",0.02*((VLOOKUP(B144,'Input Angle Price'!$B$4:$E$22,2)*'Optimized Production Plan'!C145*(1.045))+ ('Conversion Cost'!$B$3*'Optimized Production Plan'!C145)+ ((4.1/100)*('Conversion Cost'!$B$8)*'Optimized Production Plan'!C145)+ ('Optimized Production Plan'!C145*'Conversion Cost'!$B$4)),IF(VLOOKUP(A144,CSTVAT!$A$2:$D$40,2)="VAT",0.05*((VLOOKUP(B144,'Input Angle Price'!$B$4:$E$22,2)*'Optimized Production Plan'!C145*(1.045))+ ('Conversion Cost'!$B$3*'Optimized Production Plan'!C145)+ ((4.1/100)*('Conversion Cost'!$B$8)*'Optimized Production Plan'!C145)+ ('Optimized Production Plan'!C145*'Conversion Cost'!$B$4)),0)))+ IF(VLOOKUP(A144,CSTVAT!$A$2:$D$40,3)="NA",0,IF(VLOOKUP(A144,CSTVAT!$A$2:$D$40,3)="CST",0.02*((VLOOKUP(B144,'Input Angle Price'!$B$4:$E$22,3)*'Optimized Production Plan'!D145*(1.045))+ ('Conversion Cost'!$C$3*'Optimized Production Plan'!D145)+ ((4.1/100)*('Conversion Cost'!$B$8)*'Optimized Production Plan'!D145)+ ('Optimized Production Plan'!D145*'Conversion Cost'!$C$4)),IF(VLOOKUP(A144,CSTVAT!$A$2:$D$40,3)="VAT",0.05*((VLOOKUP(B144,'Input Angle Price'!$B$4:$E$22,3)*'Optimized Production Plan'!D145*(1.045))+ ('Conversion Cost'!$C$3*'Optimized Production Plan'!D145)+ ((4.1/100)*('Conversion Cost'!$B$8)*'Optimized Production Plan'!D145)+ ('Optimized Production Plan'!D145*'Conversion Cost'!$C$4)),0)))+ IF(VLOOKUP(A144,CSTVAT!$A$2:$D$40,4)="NA",0,IF(VLOOKUP(A144,CSTVAT!$A$2:$D$40,4)="CST",0.02*((VLOOKUP(B144,'Input Angle Price'!$B$4:$E$22,4)*'Optimized Production Plan'!E145*(1.045))+ ('Conversion Cost'!$D$3*'Optimized Production Plan'!E145)+ ((4.1/100)*('Conversion Cost'!$B$8)*'Optimized Production Plan'!E145)+ ('Optimized Production Plan'!E145*'Conversion Cost'!$D$4)),IF(VLOOKUP(A144,CSTVAT!$A$2:$D$40,4)="VAT",0.05*((VLOOKUP(B144,'Input Angle Price'!$B$4:$E$22,4)*'Optimized Production Plan'!E145*(1.045))+ ('Conversion Cost'!$D$3*'Optimized Production Plan'!E145)+ ((4.1/100)*('Conversion Cost'!$B$8)*'Optimized Production Plan'!E145)+ ('Optimized Production Plan'!E145*'Conversion Cost'!$D$4)),0)))</f>
        <v>3.3117727802903922</v>
      </c>
      <c r="I144" s="95">
        <f t="shared" si="8"/>
        <v>2.7015710630309999</v>
      </c>
      <c r="N144" s="9">
        <v>112</v>
      </c>
      <c r="O144" s="5" t="s">
        <v>10</v>
      </c>
      <c r="P144" s="94">
        <f>((VLOOKUP(O144,'Input Angle Price'!$B$4:$E$22,2)*'Optimized Production Plan'!M145)+(VLOOKUP(O144,'Input Angle Price'!$B$4:$E$22,3)*'Optimized Production Plan'!N145)+(VLOOKUP(O144,'Input Angle Price'!$B$4:$E$22,4)*'Optimized Production Plan'!O145))*(104.5/100)</f>
        <v>125.472967149662</v>
      </c>
      <c r="Q144" s="94">
        <f>SUMPRODUCT('Conversion Cost'!$B$3:$D$3,'Optimized Production Plan'!M145:O145)</f>
        <v>20.92404474916</v>
      </c>
      <c r="R144" s="94">
        <f>(4.1/100)*('Conversion Cost'!$B$8)*SUM('Optimized Production Plan'!M145:O145)</f>
        <v>17.762084942097601</v>
      </c>
      <c r="S144" s="94">
        <f>SUMPRODUCT('Conversion Cost'!$B$4:$D$4,'Optimized Production Plan'!M145:O145)</f>
        <v>1.4295421736</v>
      </c>
      <c r="T144" s="94">
        <f>(VLOOKUP(N144,'Outbound Logistic Price'!$A$3:$D$41,2)*'Optimized Production Plan'!M145)+(VLOOKUP(N144,'Outbound Logistic Price'!$A$3:$D$41,3)*'Optimized Production Plan'!N145)+(VLOOKUP(N144,'Outbound Logistic Price'!$A$3:$D$41,4)*'Optimized Production Plan'!O145)</f>
        <v>5.6127106652000007</v>
      </c>
      <c r="U144" s="94">
        <f>IF(VLOOKUP(N144,CSTVAT!$A$2:$D$40,2)="NA",0,IF(VLOOKUP(N144,CSTVAT!$A$2:$D$40,2)="CST",0.02*((VLOOKUP(O144,'Input Angle Price'!$B$4:$E$22,2)*'Optimized Production Plan'!M145*(1.045))+ ('Conversion Cost'!$B$3*'Optimized Production Plan'!M145)+ ((4.1/100)*('Conversion Cost'!$B$8)*'Optimized Production Plan'!M145)+ ('Optimized Production Plan'!M145*'Conversion Cost'!$B$4)),IF(VLOOKUP(N144,CSTVAT!$A$2:$D$40,2)="VAT",0.05*((VLOOKUP(O144,'Input Angle Price'!$B$4:$E$22,2)*'Optimized Production Plan'!M145*(1.045))+ ('Conversion Cost'!$B$3*'Optimized Production Plan'!M145)+ ((4.1/100)*('Conversion Cost'!$B$8)*'Optimized Production Plan'!M145)+ ('Optimized Production Plan'!M145*'Conversion Cost'!$B$4)),0)))+ IF(VLOOKUP(N144,CSTVAT!$A$2:$D$40,3)="NA",0,IF(VLOOKUP(N144,CSTVAT!$A$2:$D$40,3)="CST",0.02*((VLOOKUP(O144,'Input Angle Price'!$B$4:$E$22,3)*'Optimized Production Plan'!N145*(1.045))+ ('Conversion Cost'!$C$3*'Optimized Production Plan'!N145)+ ((4.1/100)*('Conversion Cost'!$B$8)*'Optimized Production Plan'!N145)+ ('Optimized Production Plan'!N145*'Conversion Cost'!$C$4)),IF(VLOOKUP(N144,CSTVAT!$A$2:$D$40,3)="VAT",0.05*((VLOOKUP(O144,'Input Angle Price'!$B$4:$E$22,3)*'Optimized Production Plan'!N145*(1.045))+ ('Conversion Cost'!$C$3*'Optimized Production Plan'!N145)+ ((4.1/100)*('Conversion Cost'!$B$8)*'Optimized Production Plan'!N145)+ ('Optimized Production Plan'!N145*'Conversion Cost'!$C$4)),0)))+ IF(VLOOKUP(N144,CSTVAT!$A$2:$D$40,4)="NA",0,IF(VLOOKUP(N144,CSTVAT!$A$2:$D$40,4)="CST",0.02*((VLOOKUP(O144,'Input Angle Price'!$B$4:$E$22,4)*'Optimized Production Plan'!O145*(1.045))+ ('Conversion Cost'!$D$3*'Optimized Production Plan'!O145)+ ((4.1/100)*('Conversion Cost'!$B$8)*'Optimized Production Plan'!O145)+ ('Optimized Production Plan'!O145*'Conversion Cost'!$D$4)),IF(VLOOKUP(N144,CSTVAT!$A$2:$D$40,4)="VAT",0.05*((VLOOKUP(O144,'Input Angle Price'!$B$4:$E$22,4)*'Optimized Production Plan'!O145*(1.045))+ ('Conversion Cost'!$D$3*'Optimized Production Plan'!O145)+ ((4.1/100)*('Conversion Cost'!$B$8)*'Optimized Production Plan'!O145)+ ('Optimized Production Plan'!O145*'Conversion Cost'!$D$4)),0)))</f>
        <v>3.3117727802903922</v>
      </c>
      <c r="V144" s="95">
        <f t="shared" si="9"/>
        <v>2.7015710630309999</v>
      </c>
      <c r="X144" s="101">
        <f>IF('Optimized Production Plan'!M145&gt;0,1,0)+IF('Optimized Production Plan'!N145&gt;0,1,0)+IF('Optimized Production Plan'!O145&gt;0,1,0)</f>
        <v>1</v>
      </c>
      <c r="AH144" s="11"/>
      <c r="AI144" s="5" t="s">
        <v>8</v>
      </c>
      <c r="AJ144" s="6">
        <v>0.24800280000000005</v>
      </c>
      <c r="AK144" s="6">
        <v>0</v>
      </c>
      <c r="AL144" s="113">
        <v>0</v>
      </c>
      <c r="AM144" s="11">
        <v>0.24800280000000005</v>
      </c>
      <c r="AN144" s="68">
        <f t="shared" si="10"/>
        <v>0.24800280000000005</v>
      </c>
    </row>
    <row r="145" spans="1:40">
      <c r="A145" s="9">
        <v>112</v>
      </c>
      <c r="B145" s="5" t="s">
        <v>11</v>
      </c>
      <c r="C145" s="94">
        <f>((VLOOKUP(B145,'Input Angle Price'!$B$4:$E$22,2)*'Optimized Production Plan'!C146)+(VLOOKUP(B145,'Input Angle Price'!$B$4:$E$22,3)*'Optimized Production Plan'!D146)+(VLOOKUP(B145,'Input Angle Price'!$B$4:$E$22,4)*'Optimized Production Plan'!E146))*(104.5/100)</f>
        <v>3.2755607972999998</v>
      </c>
      <c r="D145" s="94">
        <f>SUMPRODUCT('Conversion Cost'!$B$3:$D$3,'Optimized Production Plan'!C146:E146)</f>
        <v>0.54474849912000001</v>
      </c>
      <c r="E145" s="94">
        <f>(4.1/100)*('Conversion Cost'!$B$8)*SUM('Optimized Production Plan'!C146:E146)</f>
        <v>0.46242823648319997</v>
      </c>
      <c r="F145" s="94">
        <f>SUMPRODUCT('Conversion Cost'!$B$4:$D$4,'Optimized Production Plan'!C146:E146)</f>
        <v>3.7217515200000002E-2</v>
      </c>
      <c r="G145" s="94">
        <f>(VLOOKUP(A145,'Outbound Logistic Price'!$A$3:$D$41,2)*'Optimized Production Plan'!C146)+(VLOOKUP(A145,'Outbound Logistic Price'!$A$3:$D$41,3)*'Optimized Production Plan'!D146)+(VLOOKUP(A145,'Outbound Logistic Price'!$A$3:$D$41,4)*'Optimized Production Plan'!E146)</f>
        <v>0.14612450639999999</v>
      </c>
      <c r="H145" s="94">
        <f>IF(VLOOKUP(A145,CSTVAT!$A$2:$D$40,2)="NA",0,IF(VLOOKUP(A145,CSTVAT!$A$2:$D$40,2)="CST",0.02*((VLOOKUP(B145,'Input Angle Price'!$B$4:$E$22,2)*'Optimized Production Plan'!C146*(1.045))+ ('Conversion Cost'!$B$3*'Optimized Production Plan'!C146)+ ((4.1/100)*('Conversion Cost'!$B$8)*'Optimized Production Plan'!C146)+ ('Optimized Production Plan'!C146*'Conversion Cost'!$B$4)),IF(VLOOKUP(A145,CSTVAT!$A$2:$D$40,2)="VAT",0.05*((VLOOKUP(B145,'Input Angle Price'!$B$4:$E$22,2)*'Optimized Production Plan'!C146*(1.045))+ ('Conversion Cost'!$B$3*'Optimized Production Plan'!C146)+ ((4.1/100)*('Conversion Cost'!$B$8)*'Optimized Production Plan'!C146)+ ('Optimized Production Plan'!C146*'Conversion Cost'!$B$4)),0)))+ IF(VLOOKUP(A145,CSTVAT!$A$2:$D$40,3)="NA",0,IF(VLOOKUP(A145,CSTVAT!$A$2:$D$40,3)="CST",0.02*((VLOOKUP(B145,'Input Angle Price'!$B$4:$E$22,3)*'Optimized Production Plan'!D146*(1.045))+ ('Conversion Cost'!$C$3*'Optimized Production Plan'!D146)+ ((4.1/100)*('Conversion Cost'!$B$8)*'Optimized Production Plan'!D146)+ ('Optimized Production Plan'!D146*'Conversion Cost'!$C$4)),IF(VLOOKUP(A145,CSTVAT!$A$2:$D$40,3)="VAT",0.05*((VLOOKUP(B145,'Input Angle Price'!$B$4:$E$22,3)*'Optimized Production Plan'!D146*(1.045))+ ('Conversion Cost'!$C$3*'Optimized Production Plan'!D146)+ ((4.1/100)*('Conversion Cost'!$B$8)*'Optimized Production Plan'!D146)+ ('Optimized Production Plan'!D146*'Conversion Cost'!$C$4)),0)))+ IF(VLOOKUP(A145,CSTVAT!$A$2:$D$40,4)="NA",0,IF(VLOOKUP(A145,CSTVAT!$A$2:$D$40,4)="CST",0.02*((VLOOKUP(B145,'Input Angle Price'!$B$4:$E$22,4)*'Optimized Production Plan'!E146*(1.045))+ ('Conversion Cost'!$D$3*'Optimized Production Plan'!E146)+ ((4.1/100)*('Conversion Cost'!$B$8)*'Optimized Production Plan'!E146)+ ('Optimized Production Plan'!E146*'Conversion Cost'!$D$4)),IF(VLOOKUP(A145,CSTVAT!$A$2:$D$40,4)="VAT",0.05*((VLOOKUP(B145,'Input Angle Price'!$B$4:$E$22,4)*'Optimized Production Plan'!E146*(1.045))+ ('Conversion Cost'!$D$3*'Optimized Production Plan'!E146)+ ((4.1/100)*('Conversion Cost'!$B$8)*'Optimized Production Plan'!E146)+ ('Optimized Production Plan'!E146*'Conversion Cost'!$D$4)),0)))</f>
        <v>8.6399100962064004E-2</v>
      </c>
      <c r="I145" s="95">
        <f t="shared" si="8"/>
        <v>7.052642865E-2</v>
      </c>
      <c r="N145" s="9">
        <v>112</v>
      </c>
      <c r="O145" s="5" t="s">
        <v>11</v>
      </c>
      <c r="P145" s="94">
        <f>((VLOOKUP(O145,'Input Angle Price'!$B$4:$E$22,2)*'Optimized Production Plan'!M146)+(VLOOKUP(O145,'Input Angle Price'!$B$4:$E$22,3)*'Optimized Production Plan'!N146)+(VLOOKUP(O145,'Input Angle Price'!$B$4:$E$22,4)*'Optimized Production Plan'!O146))*(104.5/100)</f>
        <v>3.2755607972999998</v>
      </c>
      <c r="Q145" s="94">
        <f>SUMPRODUCT('Conversion Cost'!$B$3:$D$3,'Optimized Production Plan'!M146:O146)</f>
        <v>0.54474849912000001</v>
      </c>
      <c r="R145" s="94">
        <f>(4.1/100)*('Conversion Cost'!$B$8)*SUM('Optimized Production Plan'!M146:O146)</f>
        <v>0.46242823648319997</v>
      </c>
      <c r="S145" s="94">
        <f>SUMPRODUCT('Conversion Cost'!$B$4:$D$4,'Optimized Production Plan'!M146:O146)</f>
        <v>3.7217515200000002E-2</v>
      </c>
      <c r="T145" s="94">
        <f>(VLOOKUP(N145,'Outbound Logistic Price'!$A$3:$D$41,2)*'Optimized Production Plan'!M146)+(VLOOKUP(N145,'Outbound Logistic Price'!$A$3:$D$41,3)*'Optimized Production Plan'!N146)+(VLOOKUP(N145,'Outbound Logistic Price'!$A$3:$D$41,4)*'Optimized Production Plan'!O146)</f>
        <v>0.14612450639999999</v>
      </c>
      <c r="U145" s="94">
        <f>IF(VLOOKUP(N145,CSTVAT!$A$2:$D$40,2)="NA",0,IF(VLOOKUP(N145,CSTVAT!$A$2:$D$40,2)="CST",0.02*((VLOOKUP(O145,'Input Angle Price'!$B$4:$E$22,2)*'Optimized Production Plan'!M146*(1.045))+ ('Conversion Cost'!$B$3*'Optimized Production Plan'!M146)+ ((4.1/100)*('Conversion Cost'!$B$8)*'Optimized Production Plan'!M146)+ ('Optimized Production Plan'!M146*'Conversion Cost'!$B$4)),IF(VLOOKUP(N145,CSTVAT!$A$2:$D$40,2)="VAT",0.05*((VLOOKUP(O145,'Input Angle Price'!$B$4:$E$22,2)*'Optimized Production Plan'!M146*(1.045))+ ('Conversion Cost'!$B$3*'Optimized Production Plan'!M146)+ ((4.1/100)*('Conversion Cost'!$B$8)*'Optimized Production Plan'!M146)+ ('Optimized Production Plan'!M146*'Conversion Cost'!$B$4)),0)))+ IF(VLOOKUP(N145,CSTVAT!$A$2:$D$40,3)="NA",0,IF(VLOOKUP(N145,CSTVAT!$A$2:$D$40,3)="CST",0.02*((VLOOKUP(O145,'Input Angle Price'!$B$4:$E$22,3)*'Optimized Production Plan'!N146*(1.045))+ ('Conversion Cost'!$C$3*'Optimized Production Plan'!N146)+ ((4.1/100)*('Conversion Cost'!$B$8)*'Optimized Production Plan'!N146)+ ('Optimized Production Plan'!N146*'Conversion Cost'!$C$4)),IF(VLOOKUP(N145,CSTVAT!$A$2:$D$40,3)="VAT",0.05*((VLOOKUP(O145,'Input Angle Price'!$B$4:$E$22,3)*'Optimized Production Plan'!N146*(1.045))+ ('Conversion Cost'!$C$3*'Optimized Production Plan'!N146)+ ((4.1/100)*('Conversion Cost'!$B$8)*'Optimized Production Plan'!N146)+ ('Optimized Production Plan'!N146*'Conversion Cost'!$C$4)),0)))+ IF(VLOOKUP(N145,CSTVAT!$A$2:$D$40,4)="NA",0,IF(VLOOKUP(N145,CSTVAT!$A$2:$D$40,4)="CST",0.02*((VLOOKUP(O145,'Input Angle Price'!$B$4:$E$22,4)*'Optimized Production Plan'!O146*(1.045))+ ('Conversion Cost'!$D$3*'Optimized Production Plan'!O146)+ ((4.1/100)*('Conversion Cost'!$B$8)*'Optimized Production Plan'!O146)+ ('Optimized Production Plan'!O146*'Conversion Cost'!$D$4)),IF(VLOOKUP(N145,CSTVAT!$A$2:$D$40,4)="VAT",0.05*((VLOOKUP(O145,'Input Angle Price'!$B$4:$E$22,4)*'Optimized Production Plan'!O146*(1.045))+ ('Conversion Cost'!$D$3*'Optimized Production Plan'!O146)+ ((4.1/100)*('Conversion Cost'!$B$8)*'Optimized Production Plan'!O146)+ ('Optimized Production Plan'!O146*'Conversion Cost'!$D$4)),0)))</f>
        <v>8.6399100962064004E-2</v>
      </c>
      <c r="V145" s="95">
        <f t="shared" si="9"/>
        <v>7.052642865E-2</v>
      </c>
      <c r="X145" s="101">
        <f>IF('Optimized Production Plan'!M146&gt;0,1,0)+IF('Optimized Production Plan'!N146&gt;0,1,0)+IF('Optimized Production Plan'!O146&gt;0,1,0)</f>
        <v>1</v>
      </c>
      <c r="AH145" s="11"/>
      <c r="AI145" s="5" t="s">
        <v>10</v>
      </c>
      <c r="AJ145" s="6">
        <v>1.1717558800000001</v>
      </c>
      <c r="AK145" s="6">
        <v>0</v>
      </c>
      <c r="AL145" s="113">
        <v>0</v>
      </c>
      <c r="AM145" s="11">
        <v>1.1717558800000001</v>
      </c>
      <c r="AN145" s="68">
        <f t="shared" si="10"/>
        <v>1.1717558800000001</v>
      </c>
    </row>
    <row r="146" spans="1:40">
      <c r="A146" s="9">
        <v>112</v>
      </c>
      <c r="B146" s="5" t="s">
        <v>14</v>
      </c>
      <c r="C146" s="94">
        <f>((VLOOKUP(B146,'Input Angle Price'!$B$4:$E$22,2)*'Optimized Production Plan'!C147)+(VLOOKUP(B146,'Input Angle Price'!$B$4:$E$22,3)*'Optimized Production Plan'!D147)+(VLOOKUP(B146,'Input Angle Price'!$B$4:$E$22,4)*'Optimized Production Plan'!E147))*(104.5/100)</f>
        <v>108.99482255722499</v>
      </c>
      <c r="D146" s="94">
        <f>SUMPRODUCT('Conversion Cost'!$B$3:$D$3,'Optimized Production Plan'!C147:E147)</f>
        <v>17.986554320700002</v>
      </c>
      <c r="E146" s="94">
        <f>(4.1/100)*('Conversion Cost'!$B$8)*SUM('Optimized Production Plan'!C147:E147)</f>
        <v>15.268496578452</v>
      </c>
      <c r="F146" s="94">
        <f>SUMPRODUCT('Conversion Cost'!$B$4:$D$4,'Optimized Production Plan'!C147:E147)</f>
        <v>1.2288512220000001</v>
      </c>
      <c r="G146" s="94">
        <f>(VLOOKUP(A146,'Outbound Logistic Price'!$A$3:$D$41,2)*'Optimized Production Plan'!C147)+(VLOOKUP(A146,'Outbound Logistic Price'!$A$3:$D$41,3)*'Optimized Production Plan'!D147)+(VLOOKUP(A146,'Outbound Logistic Price'!$A$3:$D$41,4)*'Optimized Production Plan'!E147)</f>
        <v>4.8247519290000005</v>
      </c>
      <c r="H146" s="94">
        <f>IF(VLOOKUP(A146,CSTVAT!$A$2:$D$40,2)="NA",0,IF(VLOOKUP(A146,CSTVAT!$A$2:$D$40,2)="CST",0.02*((VLOOKUP(B146,'Input Angle Price'!$B$4:$E$22,2)*'Optimized Production Plan'!C147*(1.045))+ ('Conversion Cost'!$B$3*'Optimized Production Plan'!C147)+ ((4.1/100)*('Conversion Cost'!$B$8)*'Optimized Production Plan'!C147)+ ('Optimized Production Plan'!C147*'Conversion Cost'!$B$4)),IF(VLOOKUP(A146,CSTVAT!$A$2:$D$40,2)="VAT",0.05*((VLOOKUP(B146,'Input Angle Price'!$B$4:$E$22,2)*'Optimized Production Plan'!C147*(1.045))+ ('Conversion Cost'!$B$3*'Optimized Production Plan'!C147)+ ((4.1/100)*('Conversion Cost'!$B$8)*'Optimized Production Plan'!C147)+ ('Optimized Production Plan'!C147*'Conversion Cost'!$B$4)),0)))+ IF(VLOOKUP(A146,CSTVAT!$A$2:$D$40,3)="NA",0,IF(VLOOKUP(A146,CSTVAT!$A$2:$D$40,3)="CST",0.02*((VLOOKUP(B146,'Input Angle Price'!$B$4:$E$22,3)*'Optimized Production Plan'!D147*(1.045))+ ('Conversion Cost'!$C$3*'Optimized Production Plan'!D147)+ ((4.1/100)*('Conversion Cost'!$B$8)*'Optimized Production Plan'!D147)+ ('Optimized Production Plan'!D147*'Conversion Cost'!$C$4)),IF(VLOOKUP(A146,CSTVAT!$A$2:$D$40,3)="VAT",0.05*((VLOOKUP(B146,'Input Angle Price'!$B$4:$E$22,3)*'Optimized Production Plan'!D147*(1.045))+ ('Conversion Cost'!$C$3*'Optimized Production Plan'!D147)+ ((4.1/100)*('Conversion Cost'!$B$8)*'Optimized Production Plan'!D147)+ ('Optimized Production Plan'!D147*'Conversion Cost'!$C$4)),0)))+ IF(VLOOKUP(A146,CSTVAT!$A$2:$D$40,4)="NA",0,IF(VLOOKUP(A146,CSTVAT!$A$2:$D$40,4)="CST",0.02*((VLOOKUP(B146,'Input Angle Price'!$B$4:$E$22,4)*'Optimized Production Plan'!E147*(1.045))+ ('Conversion Cost'!$D$3*'Optimized Production Plan'!E147)+ ((4.1/100)*('Conversion Cost'!$B$8)*'Optimized Production Plan'!E147)+ ('Optimized Production Plan'!E147*'Conversion Cost'!$D$4)),IF(VLOOKUP(A146,CSTVAT!$A$2:$D$40,4)="VAT",0.05*((VLOOKUP(B146,'Input Angle Price'!$B$4:$E$22,4)*'Optimized Production Plan'!E147*(1.045))+ ('Conversion Cost'!$D$3*'Optimized Production Plan'!E147)+ ((4.1/100)*('Conversion Cost'!$B$8)*'Optimized Production Plan'!E147)+ ('Optimized Production Plan'!E147*'Conversion Cost'!$D$4)),0)))</f>
        <v>2.8695744935675398</v>
      </c>
      <c r="I146" s="95">
        <f t="shared" si="8"/>
        <v>2.3467784761124997</v>
      </c>
      <c r="N146" s="9">
        <v>112</v>
      </c>
      <c r="O146" s="5" t="s">
        <v>14</v>
      </c>
      <c r="P146" s="94">
        <f>((VLOOKUP(O146,'Input Angle Price'!$B$4:$E$22,2)*'Optimized Production Plan'!M147)+(VLOOKUP(O146,'Input Angle Price'!$B$4:$E$22,3)*'Optimized Production Plan'!N147)+(VLOOKUP(O146,'Input Angle Price'!$B$4:$E$22,4)*'Optimized Production Plan'!O147))*(104.5/100)</f>
        <v>108.99482255722499</v>
      </c>
      <c r="Q146" s="94">
        <f>SUMPRODUCT('Conversion Cost'!$B$3:$D$3,'Optimized Production Plan'!M147:O147)</f>
        <v>17.986554320700002</v>
      </c>
      <c r="R146" s="94">
        <f>(4.1/100)*('Conversion Cost'!$B$8)*SUM('Optimized Production Plan'!M147:O147)</f>
        <v>15.268496578452</v>
      </c>
      <c r="S146" s="94">
        <f>SUMPRODUCT('Conversion Cost'!$B$4:$D$4,'Optimized Production Plan'!M147:O147)</f>
        <v>1.2288512220000001</v>
      </c>
      <c r="T146" s="94">
        <f>(VLOOKUP(N146,'Outbound Logistic Price'!$A$3:$D$41,2)*'Optimized Production Plan'!M147)+(VLOOKUP(N146,'Outbound Logistic Price'!$A$3:$D$41,3)*'Optimized Production Plan'!N147)+(VLOOKUP(N146,'Outbound Logistic Price'!$A$3:$D$41,4)*'Optimized Production Plan'!O147)</f>
        <v>4.8247519290000005</v>
      </c>
      <c r="U146" s="94">
        <f>IF(VLOOKUP(N146,CSTVAT!$A$2:$D$40,2)="NA",0,IF(VLOOKUP(N146,CSTVAT!$A$2:$D$40,2)="CST",0.02*((VLOOKUP(O146,'Input Angle Price'!$B$4:$E$22,2)*'Optimized Production Plan'!M147*(1.045))+ ('Conversion Cost'!$B$3*'Optimized Production Plan'!M147)+ ((4.1/100)*('Conversion Cost'!$B$8)*'Optimized Production Plan'!M147)+ ('Optimized Production Plan'!M147*'Conversion Cost'!$B$4)),IF(VLOOKUP(N146,CSTVAT!$A$2:$D$40,2)="VAT",0.05*((VLOOKUP(O146,'Input Angle Price'!$B$4:$E$22,2)*'Optimized Production Plan'!M147*(1.045))+ ('Conversion Cost'!$B$3*'Optimized Production Plan'!M147)+ ((4.1/100)*('Conversion Cost'!$B$8)*'Optimized Production Plan'!M147)+ ('Optimized Production Plan'!M147*'Conversion Cost'!$B$4)),0)))+ IF(VLOOKUP(N146,CSTVAT!$A$2:$D$40,3)="NA",0,IF(VLOOKUP(N146,CSTVAT!$A$2:$D$40,3)="CST",0.02*((VLOOKUP(O146,'Input Angle Price'!$B$4:$E$22,3)*'Optimized Production Plan'!N147*(1.045))+ ('Conversion Cost'!$C$3*'Optimized Production Plan'!N147)+ ((4.1/100)*('Conversion Cost'!$B$8)*'Optimized Production Plan'!N147)+ ('Optimized Production Plan'!N147*'Conversion Cost'!$C$4)),IF(VLOOKUP(N146,CSTVAT!$A$2:$D$40,3)="VAT",0.05*((VLOOKUP(O146,'Input Angle Price'!$B$4:$E$22,3)*'Optimized Production Plan'!N147*(1.045))+ ('Conversion Cost'!$C$3*'Optimized Production Plan'!N147)+ ((4.1/100)*('Conversion Cost'!$B$8)*'Optimized Production Plan'!N147)+ ('Optimized Production Plan'!N147*'Conversion Cost'!$C$4)),0)))+ IF(VLOOKUP(N146,CSTVAT!$A$2:$D$40,4)="NA",0,IF(VLOOKUP(N146,CSTVAT!$A$2:$D$40,4)="CST",0.02*((VLOOKUP(O146,'Input Angle Price'!$B$4:$E$22,4)*'Optimized Production Plan'!O147*(1.045))+ ('Conversion Cost'!$D$3*'Optimized Production Plan'!O147)+ ((4.1/100)*('Conversion Cost'!$B$8)*'Optimized Production Plan'!O147)+ ('Optimized Production Plan'!O147*'Conversion Cost'!$D$4)),IF(VLOOKUP(N146,CSTVAT!$A$2:$D$40,4)="VAT",0.05*((VLOOKUP(O146,'Input Angle Price'!$B$4:$E$22,4)*'Optimized Production Plan'!O147*(1.045))+ ('Conversion Cost'!$D$3*'Optimized Production Plan'!O147)+ ((4.1/100)*('Conversion Cost'!$B$8)*'Optimized Production Plan'!O147)+ ('Optimized Production Plan'!O147*'Conversion Cost'!$D$4)),0)))</f>
        <v>2.8695744935675398</v>
      </c>
      <c r="V146" s="95">
        <f t="shared" si="9"/>
        <v>2.3467784761124997</v>
      </c>
      <c r="X146" s="101">
        <f>IF('Optimized Production Plan'!M147&gt;0,1,0)+IF('Optimized Production Plan'!N147&gt;0,1,0)+IF('Optimized Production Plan'!O147&gt;0,1,0)</f>
        <v>1</v>
      </c>
      <c r="AH146" s="11"/>
      <c r="AI146" s="5" t="s">
        <v>11</v>
      </c>
      <c r="AJ146" s="6">
        <v>3.0506160000000001E-2</v>
      </c>
      <c r="AK146" s="6">
        <v>0</v>
      </c>
      <c r="AL146" s="113">
        <v>0</v>
      </c>
      <c r="AM146" s="11">
        <v>3.0506160000000001E-2</v>
      </c>
      <c r="AN146" s="68">
        <f t="shared" si="10"/>
        <v>3.0506160000000001E-2</v>
      </c>
    </row>
    <row r="147" spans="1:40">
      <c r="A147" s="85">
        <v>113</v>
      </c>
      <c r="B147" s="5" t="s">
        <v>1</v>
      </c>
      <c r="C147" s="94">
        <f>((VLOOKUP(B147,'Input Angle Price'!$B$4:$E$22,2)*'Optimized Production Plan'!C148)+(VLOOKUP(B147,'Input Angle Price'!$B$4:$E$22,3)*'Optimized Production Plan'!D148)+(VLOOKUP(B147,'Input Angle Price'!$B$4:$E$22,4)*'Optimized Production Plan'!E148))*(104.5/100)</f>
        <v>275.64500039999996</v>
      </c>
      <c r="D147" s="94">
        <f>SUMPRODUCT('Conversion Cost'!$B$3:$D$3,'Optimized Production Plan'!C148:E148)</f>
        <v>51.220787999999999</v>
      </c>
      <c r="E147" s="94">
        <f>(4.1/100)*('Conversion Cost'!$B$8)*SUM('Optimized Production Plan'!C148:E148)</f>
        <v>35.834741279999996</v>
      </c>
      <c r="F147" s="94">
        <f>SUMPRODUCT('Conversion Cost'!$B$4:$D$4,'Optimized Production Plan'!C148:E148)</f>
        <v>4.3261199999999995</v>
      </c>
      <c r="G147" s="94">
        <f>(VLOOKUP(A147,'Outbound Logistic Price'!$A$3:$D$41,2)*'Optimized Production Plan'!C148)+(VLOOKUP(A147,'Outbound Logistic Price'!$A$3:$D$41,3)*'Optimized Production Plan'!D148)+(VLOOKUP(A147,'Outbound Logistic Price'!$A$3:$D$41,4)*'Optimized Production Plan'!E148)</f>
        <v>11.749079999999999</v>
      </c>
      <c r="H147" s="94">
        <f>IF(VLOOKUP(A147,CSTVAT!$A$2:$D$40,2)="NA",0,IF(VLOOKUP(A147,CSTVAT!$A$2:$D$40,2)="CST",0.02*((VLOOKUP(B147,'Input Angle Price'!$B$4:$E$22,2)*'Optimized Production Plan'!C148*(1.045))+ ('Conversion Cost'!$B$3*'Optimized Production Plan'!C148)+ ((4.1/100)*('Conversion Cost'!$B$8)*'Optimized Production Plan'!C148)+ ('Optimized Production Plan'!C148*'Conversion Cost'!$B$4)),IF(VLOOKUP(A147,CSTVAT!$A$2:$D$40,2)="VAT",0.05*((VLOOKUP(B147,'Input Angle Price'!$B$4:$E$22,2)*'Optimized Production Plan'!C148*(1.045))+ ('Conversion Cost'!$B$3*'Optimized Production Plan'!C148)+ ((4.1/100)*('Conversion Cost'!$B$8)*'Optimized Production Plan'!C148)+ ('Optimized Production Plan'!C148*'Conversion Cost'!$B$4)),0)))+ IF(VLOOKUP(A147,CSTVAT!$A$2:$D$40,3)="NA",0,IF(VLOOKUP(A147,CSTVAT!$A$2:$D$40,3)="CST",0.02*((VLOOKUP(B147,'Input Angle Price'!$B$4:$E$22,3)*'Optimized Production Plan'!D148*(1.045))+ ('Conversion Cost'!$C$3*'Optimized Production Plan'!D148)+ ((4.1/100)*('Conversion Cost'!$B$8)*'Optimized Production Plan'!D148)+ ('Optimized Production Plan'!D148*'Conversion Cost'!$C$4)),IF(VLOOKUP(A147,CSTVAT!$A$2:$D$40,3)="VAT",0.05*((VLOOKUP(B147,'Input Angle Price'!$B$4:$E$22,3)*'Optimized Production Plan'!D148*(1.045))+ ('Conversion Cost'!$C$3*'Optimized Production Plan'!D148)+ ((4.1/100)*('Conversion Cost'!$B$8)*'Optimized Production Plan'!D148)+ ('Optimized Production Plan'!D148*'Conversion Cost'!$C$4)),0)))+ IF(VLOOKUP(A147,CSTVAT!$A$2:$D$40,4)="NA",0,IF(VLOOKUP(A147,CSTVAT!$A$2:$D$40,4)="CST",0.02*((VLOOKUP(B147,'Input Angle Price'!$B$4:$E$22,4)*'Optimized Production Plan'!E148*(1.045))+ ('Conversion Cost'!$D$3*'Optimized Production Plan'!E148)+ ((4.1/100)*('Conversion Cost'!$B$8)*'Optimized Production Plan'!E148)+ ('Optimized Production Plan'!E148*'Conversion Cost'!$D$4)),IF(VLOOKUP(A147,CSTVAT!$A$2:$D$40,4)="VAT",0.05*((VLOOKUP(B147,'Input Angle Price'!$B$4:$E$22,4)*'Optimized Production Plan'!E148*(1.045))+ ('Conversion Cost'!$D$3*'Optimized Production Plan'!E148)+ ((4.1/100)*('Conversion Cost'!$B$8)*'Optimized Production Plan'!E148)+ ('Optimized Production Plan'!E148*'Conversion Cost'!$D$4)),0)))</f>
        <v>7.3405329935999992</v>
      </c>
      <c r="I147" s="95">
        <f t="shared" si="8"/>
        <v>5.9349401999999989</v>
      </c>
      <c r="N147" s="85">
        <v>113</v>
      </c>
      <c r="O147" s="5" t="s">
        <v>1</v>
      </c>
      <c r="P147" s="94">
        <f>((VLOOKUP(O147,'Input Angle Price'!$B$4:$E$22,2)*'Optimized Production Plan'!M148)+(VLOOKUP(O147,'Input Angle Price'!$B$4:$E$22,3)*'Optimized Production Plan'!N148)+(VLOOKUP(O147,'Input Angle Price'!$B$4:$E$22,4)*'Optimized Production Plan'!O148))*(104.5/100)</f>
        <v>262.05791039999997</v>
      </c>
      <c r="Q147" s="94">
        <f>SUMPRODUCT('Conversion Cost'!$B$3:$D$3,'Optimized Production Plan'!M148:O148)</f>
        <v>42.213947999999995</v>
      </c>
      <c r="R147" s="94">
        <f>(4.1/100)*('Conversion Cost'!$B$8)*SUM('Optimized Production Plan'!M148:O148)</f>
        <v>35.834741279999996</v>
      </c>
      <c r="S147" s="94">
        <f>SUMPRODUCT('Conversion Cost'!$B$4:$D$4,'Optimized Production Plan'!M148:O148)</f>
        <v>2.88408</v>
      </c>
      <c r="T147" s="94">
        <f>(VLOOKUP(N147,'Outbound Logistic Price'!$A$3:$D$41,2)*'Optimized Production Plan'!M148)+(VLOOKUP(N147,'Outbound Logistic Price'!$A$3:$D$41,3)*'Optimized Production Plan'!N148)+(VLOOKUP(N147,'Outbound Logistic Price'!$A$3:$D$41,4)*'Optimized Production Plan'!O148)</f>
        <v>13.498439999999999</v>
      </c>
      <c r="U147" s="94">
        <f>IF(VLOOKUP(N147,CSTVAT!$A$2:$D$40,2)="NA",0,IF(VLOOKUP(N147,CSTVAT!$A$2:$D$40,2)="CST",0.02*((VLOOKUP(O147,'Input Angle Price'!$B$4:$E$22,2)*'Optimized Production Plan'!M148*(1.045))+ ('Conversion Cost'!$B$3*'Optimized Production Plan'!M148)+ ((4.1/100)*('Conversion Cost'!$B$8)*'Optimized Production Plan'!M148)+ ('Optimized Production Plan'!M148*'Conversion Cost'!$B$4)),IF(VLOOKUP(N147,CSTVAT!$A$2:$D$40,2)="VAT",0.05*((VLOOKUP(O147,'Input Angle Price'!$B$4:$E$22,2)*'Optimized Production Plan'!M148*(1.045))+ ('Conversion Cost'!$B$3*'Optimized Production Plan'!M148)+ ((4.1/100)*('Conversion Cost'!$B$8)*'Optimized Production Plan'!M148)+ ('Optimized Production Plan'!M148*'Conversion Cost'!$B$4)),0)))+ IF(VLOOKUP(N147,CSTVAT!$A$2:$D$40,3)="NA",0,IF(VLOOKUP(N147,CSTVAT!$A$2:$D$40,3)="CST",0.02*((VLOOKUP(O147,'Input Angle Price'!$B$4:$E$22,3)*'Optimized Production Plan'!N148*(1.045))+ ('Conversion Cost'!$C$3*'Optimized Production Plan'!N148)+ ((4.1/100)*('Conversion Cost'!$B$8)*'Optimized Production Plan'!N148)+ ('Optimized Production Plan'!N148*'Conversion Cost'!$C$4)),IF(VLOOKUP(N147,CSTVAT!$A$2:$D$40,3)="VAT",0.05*((VLOOKUP(O147,'Input Angle Price'!$B$4:$E$22,3)*'Optimized Production Plan'!N148*(1.045))+ ('Conversion Cost'!$C$3*'Optimized Production Plan'!N148)+ ((4.1/100)*('Conversion Cost'!$B$8)*'Optimized Production Plan'!N148)+ ('Optimized Production Plan'!N148*'Conversion Cost'!$C$4)),0)))+ IF(VLOOKUP(N147,CSTVAT!$A$2:$D$40,4)="NA",0,IF(VLOOKUP(N147,CSTVAT!$A$2:$D$40,4)="CST",0.02*((VLOOKUP(O147,'Input Angle Price'!$B$4:$E$22,4)*'Optimized Production Plan'!O148*(1.045))+ ('Conversion Cost'!$D$3*'Optimized Production Plan'!O148)+ ((4.1/100)*('Conversion Cost'!$B$8)*'Optimized Production Plan'!O148)+ ('Optimized Production Plan'!O148*'Conversion Cost'!$D$4)),IF(VLOOKUP(N147,CSTVAT!$A$2:$D$40,4)="VAT",0.05*((VLOOKUP(O147,'Input Angle Price'!$B$4:$E$22,4)*'Optimized Production Plan'!O148*(1.045))+ ('Conversion Cost'!$D$3*'Optimized Production Plan'!O148)+ ((4.1/100)*('Conversion Cost'!$B$8)*'Optimized Production Plan'!O148)+ ('Optimized Production Plan'!O148*'Conversion Cost'!$D$4)),0)))</f>
        <v>6.8598135935999993</v>
      </c>
      <c r="V147" s="95">
        <f t="shared" si="9"/>
        <v>5.6423951999999993</v>
      </c>
      <c r="X147" s="101">
        <f>IF('Optimized Production Plan'!M148&gt;0,1,0)+IF('Optimized Production Plan'!N148&gt;0,1,0)+IF('Optimized Production Plan'!O148&gt;0,1,0)</f>
        <v>1</v>
      </c>
      <c r="AH147" s="11"/>
      <c r="AI147" s="5" t="s">
        <v>14</v>
      </c>
      <c r="AJ147" s="6">
        <v>1.0072551000000001</v>
      </c>
      <c r="AK147" s="6">
        <v>0</v>
      </c>
      <c r="AL147" s="113">
        <v>0</v>
      </c>
      <c r="AM147" s="11">
        <v>1.0072551000000001</v>
      </c>
      <c r="AN147" s="68">
        <f t="shared" si="10"/>
        <v>1.0072551000000001</v>
      </c>
    </row>
    <row r="148" spans="1:40">
      <c r="A148" s="9">
        <v>113</v>
      </c>
      <c r="B148" s="5" t="s">
        <v>3</v>
      </c>
      <c r="C148" s="94">
        <f>((VLOOKUP(B148,'Input Angle Price'!$B$4:$E$22,2)*'Optimized Production Plan'!C149)+(VLOOKUP(B148,'Input Angle Price'!$B$4:$E$22,3)*'Optimized Production Plan'!D149)+(VLOOKUP(B148,'Input Angle Price'!$B$4:$E$22,4)*'Optimized Production Plan'!E149))*(104.5/100)</f>
        <v>595.25398680000001</v>
      </c>
      <c r="D148" s="94">
        <f>SUMPRODUCT('Conversion Cost'!$B$3:$D$3,'Optimized Production Plan'!C149:E149)</f>
        <v>109.765022</v>
      </c>
      <c r="E148" s="94">
        <f>(4.1/100)*('Conversion Cost'!$B$8)*SUM('Optimized Production Plan'!C149:E149)</f>
        <v>76.79306231999999</v>
      </c>
      <c r="F148" s="94">
        <f>SUMPRODUCT('Conversion Cost'!$B$4:$D$4,'Optimized Production Plan'!C149:E149)</f>
        <v>9.2707800000000002</v>
      </c>
      <c r="G148" s="94">
        <f>(VLOOKUP(A148,'Outbound Logistic Price'!$A$3:$D$41,2)*'Optimized Production Plan'!C149)+(VLOOKUP(A148,'Outbound Logistic Price'!$A$3:$D$41,3)*'Optimized Production Plan'!D149)+(VLOOKUP(A148,'Outbound Logistic Price'!$A$3:$D$41,4)*'Optimized Production Plan'!E149)</f>
        <v>25.178019999999997</v>
      </c>
      <c r="H148" s="94">
        <f>IF(VLOOKUP(A148,CSTVAT!$A$2:$D$40,2)="NA",0,IF(VLOOKUP(A148,CSTVAT!$A$2:$D$40,2)="CST",0.02*((VLOOKUP(B148,'Input Angle Price'!$B$4:$E$22,2)*'Optimized Production Plan'!C149*(1.045))+ ('Conversion Cost'!$B$3*'Optimized Production Plan'!C149)+ ((4.1/100)*('Conversion Cost'!$B$8)*'Optimized Production Plan'!C149)+ ('Optimized Production Plan'!C149*'Conversion Cost'!$B$4)),IF(VLOOKUP(A148,CSTVAT!$A$2:$D$40,2)="VAT",0.05*((VLOOKUP(B148,'Input Angle Price'!$B$4:$E$22,2)*'Optimized Production Plan'!C149*(1.045))+ ('Conversion Cost'!$B$3*'Optimized Production Plan'!C149)+ ((4.1/100)*('Conversion Cost'!$B$8)*'Optimized Production Plan'!C149)+ ('Optimized Production Plan'!C149*'Conversion Cost'!$B$4)),0)))+ IF(VLOOKUP(A148,CSTVAT!$A$2:$D$40,3)="NA",0,IF(VLOOKUP(A148,CSTVAT!$A$2:$D$40,3)="CST",0.02*((VLOOKUP(B148,'Input Angle Price'!$B$4:$E$22,3)*'Optimized Production Plan'!D149*(1.045))+ ('Conversion Cost'!$C$3*'Optimized Production Plan'!D149)+ ((4.1/100)*('Conversion Cost'!$B$8)*'Optimized Production Plan'!D149)+ ('Optimized Production Plan'!D149*'Conversion Cost'!$C$4)),IF(VLOOKUP(A148,CSTVAT!$A$2:$D$40,3)="VAT",0.05*((VLOOKUP(B148,'Input Angle Price'!$B$4:$E$22,3)*'Optimized Production Plan'!D149*(1.045))+ ('Conversion Cost'!$C$3*'Optimized Production Plan'!D149)+ ((4.1/100)*('Conversion Cost'!$B$8)*'Optimized Production Plan'!D149)+ ('Optimized Production Plan'!D149*'Conversion Cost'!$C$4)),0)))+ IF(VLOOKUP(A148,CSTVAT!$A$2:$D$40,4)="NA",0,IF(VLOOKUP(A148,CSTVAT!$A$2:$D$40,4)="CST",0.02*((VLOOKUP(B148,'Input Angle Price'!$B$4:$E$22,4)*'Optimized Production Plan'!E149*(1.045))+ ('Conversion Cost'!$D$3*'Optimized Production Plan'!E149)+ ((4.1/100)*('Conversion Cost'!$B$8)*'Optimized Production Plan'!E149)+ ('Optimized Production Plan'!E149*'Conversion Cost'!$D$4)),IF(VLOOKUP(A148,CSTVAT!$A$2:$D$40,4)="VAT",0.05*((VLOOKUP(B148,'Input Angle Price'!$B$4:$E$22,4)*'Optimized Production Plan'!E149*(1.045))+ ('Conversion Cost'!$D$3*'Optimized Production Plan'!E149)+ ((4.1/100)*('Conversion Cost'!$B$8)*'Optimized Production Plan'!E149)+ ('Optimized Production Plan'!E149*'Conversion Cost'!$D$4)),0)))</f>
        <v>15.8216570224</v>
      </c>
      <c r="I148" s="95">
        <f t="shared" si="8"/>
        <v>12.8164734</v>
      </c>
      <c r="N148" s="9">
        <v>113</v>
      </c>
      <c r="O148" s="5" t="s">
        <v>3</v>
      </c>
      <c r="P148" s="94">
        <f>((VLOOKUP(O148,'Input Angle Price'!$B$4:$E$22,2)*'Optimized Production Plan'!M149)+(VLOOKUP(O148,'Input Angle Price'!$B$4:$E$22,3)*'Optimized Production Plan'!N149)+(VLOOKUP(O148,'Input Angle Price'!$B$4:$E$22,4)*'Optimized Production Plan'!O149))*(104.5/100)</f>
        <v>560.94906119999996</v>
      </c>
      <c r="Q148" s="94">
        <f>SUMPRODUCT('Conversion Cost'!$B$3:$D$3,'Optimized Production Plan'!M149:O149)</f>
        <v>90.463561999999996</v>
      </c>
      <c r="R148" s="94">
        <f>(4.1/100)*('Conversion Cost'!$B$8)*SUM('Optimized Production Plan'!M149:O149)</f>
        <v>76.79306231999999</v>
      </c>
      <c r="S148" s="94">
        <f>SUMPRODUCT('Conversion Cost'!$B$4:$D$4,'Optimized Production Plan'!M149:O149)</f>
        <v>6.1805199999999996</v>
      </c>
      <c r="T148" s="94">
        <f>(VLOOKUP(N148,'Outbound Logistic Price'!$A$3:$D$41,2)*'Optimized Production Plan'!M149)+(VLOOKUP(N148,'Outbound Logistic Price'!$A$3:$D$41,3)*'Optimized Production Plan'!N149)+(VLOOKUP(N148,'Outbound Logistic Price'!$A$3:$D$41,4)*'Optimized Production Plan'!O149)</f>
        <v>28.926859999999998</v>
      </c>
      <c r="U148" s="94">
        <f>IF(VLOOKUP(N148,CSTVAT!$A$2:$D$40,2)="NA",0,IF(VLOOKUP(N148,CSTVAT!$A$2:$D$40,2)="CST",0.02*((VLOOKUP(O148,'Input Angle Price'!$B$4:$E$22,2)*'Optimized Production Plan'!M149*(1.045))+ ('Conversion Cost'!$B$3*'Optimized Production Plan'!M149)+ ((4.1/100)*('Conversion Cost'!$B$8)*'Optimized Production Plan'!M149)+ ('Optimized Production Plan'!M149*'Conversion Cost'!$B$4)),IF(VLOOKUP(N148,CSTVAT!$A$2:$D$40,2)="VAT",0.05*((VLOOKUP(O148,'Input Angle Price'!$B$4:$E$22,2)*'Optimized Production Plan'!M149*(1.045))+ ('Conversion Cost'!$B$3*'Optimized Production Plan'!M149)+ ((4.1/100)*('Conversion Cost'!$B$8)*'Optimized Production Plan'!M149)+ ('Optimized Production Plan'!M149*'Conversion Cost'!$B$4)),0)))+ IF(VLOOKUP(N148,CSTVAT!$A$2:$D$40,3)="NA",0,IF(VLOOKUP(N148,CSTVAT!$A$2:$D$40,3)="CST",0.02*((VLOOKUP(O148,'Input Angle Price'!$B$4:$E$22,3)*'Optimized Production Plan'!N149*(1.045))+ ('Conversion Cost'!$C$3*'Optimized Production Plan'!N149)+ ((4.1/100)*('Conversion Cost'!$B$8)*'Optimized Production Plan'!N149)+ ('Optimized Production Plan'!N149*'Conversion Cost'!$C$4)),IF(VLOOKUP(N148,CSTVAT!$A$2:$D$40,3)="VAT",0.05*((VLOOKUP(O148,'Input Angle Price'!$B$4:$E$22,3)*'Optimized Production Plan'!N149*(1.045))+ ('Conversion Cost'!$C$3*'Optimized Production Plan'!N149)+ ((4.1/100)*('Conversion Cost'!$B$8)*'Optimized Production Plan'!N149)+ ('Optimized Production Plan'!N149*'Conversion Cost'!$C$4)),0)))+ IF(VLOOKUP(N148,CSTVAT!$A$2:$D$40,4)="NA",0,IF(VLOOKUP(N148,CSTVAT!$A$2:$D$40,4)="CST",0.02*((VLOOKUP(O148,'Input Angle Price'!$B$4:$E$22,4)*'Optimized Production Plan'!O149*(1.045))+ ('Conversion Cost'!$D$3*'Optimized Production Plan'!O149)+ ((4.1/100)*('Conversion Cost'!$B$8)*'Optimized Production Plan'!O149)+ ('Optimized Production Plan'!O149*'Conversion Cost'!$D$4)),IF(VLOOKUP(N148,CSTVAT!$A$2:$D$40,4)="VAT",0.05*((VLOOKUP(O148,'Input Angle Price'!$B$4:$E$22,4)*'Optimized Production Plan'!O149*(1.045))+ ('Conversion Cost'!$D$3*'Optimized Production Plan'!O149)+ ((4.1/100)*('Conversion Cost'!$B$8)*'Optimized Production Plan'!O149)+ ('Optimized Production Plan'!O149*'Conversion Cost'!$D$4)),0)))</f>
        <v>14.6877241104</v>
      </c>
      <c r="V148" s="95">
        <f t="shared" si="9"/>
        <v>12.0778506</v>
      </c>
      <c r="X148" s="101">
        <f>IF('Optimized Production Plan'!M149&gt;0,1,0)+IF('Optimized Production Plan'!N149&gt;0,1,0)+IF('Optimized Production Plan'!O149&gt;0,1,0)</f>
        <v>1</v>
      </c>
      <c r="AH148" s="9">
        <v>113</v>
      </c>
      <c r="AI148" s="5" t="s">
        <v>1</v>
      </c>
      <c r="AJ148" s="6">
        <v>2.3639999999999999</v>
      </c>
      <c r="AK148" s="6">
        <v>0</v>
      </c>
      <c r="AL148" s="113">
        <v>0</v>
      </c>
      <c r="AM148" s="11">
        <v>2.3639999999999999</v>
      </c>
      <c r="AN148" s="68">
        <f t="shared" si="10"/>
        <v>2.3639999999999999</v>
      </c>
    </row>
    <row r="149" spans="1:40">
      <c r="A149" s="9">
        <v>113</v>
      </c>
      <c r="B149" s="5" t="s">
        <v>5</v>
      </c>
      <c r="C149" s="94">
        <f>((VLOOKUP(B149,'Input Angle Price'!$B$4:$E$22,2)*'Optimized Production Plan'!C150)+(VLOOKUP(B149,'Input Angle Price'!$B$4:$E$22,3)*'Optimized Production Plan'!D150)+(VLOOKUP(B149,'Input Angle Price'!$B$4:$E$22,4)*'Optimized Production Plan'!E150))*(104.5/100)</f>
        <v>351.18855200000007</v>
      </c>
      <c r="D149" s="94">
        <f>SUMPRODUCT('Conversion Cost'!$B$3:$D$3,'Optimized Production Plan'!C150:E150)</f>
        <v>65.43434000000002</v>
      </c>
      <c r="E149" s="94">
        <f>(4.1/100)*('Conversion Cost'!$B$8)*SUM('Optimized Production Plan'!C150:E150)</f>
        <v>45.778730400000008</v>
      </c>
      <c r="F149" s="94">
        <f>SUMPRODUCT('Conversion Cost'!$B$4:$D$4,'Optimized Production Plan'!C150:E150)</f>
        <v>5.5266000000000011</v>
      </c>
      <c r="G149" s="94">
        <f>(VLOOKUP(A149,'Outbound Logistic Price'!$A$3:$D$41,2)*'Optimized Production Plan'!C150)+(VLOOKUP(A149,'Outbound Logistic Price'!$A$3:$D$41,3)*'Optimized Production Plan'!D150)+(VLOOKUP(A149,'Outbound Logistic Price'!$A$3:$D$41,4)*'Optimized Production Plan'!E150)</f>
        <v>15.009400000000001</v>
      </c>
      <c r="H149" s="94">
        <f>IF(VLOOKUP(A149,CSTVAT!$A$2:$D$40,2)="NA",0,IF(VLOOKUP(A149,CSTVAT!$A$2:$D$40,2)="CST",0.02*((VLOOKUP(B149,'Input Angle Price'!$B$4:$E$22,2)*'Optimized Production Plan'!C150*(1.045))+ ('Conversion Cost'!$B$3*'Optimized Production Plan'!C150)+ ((4.1/100)*('Conversion Cost'!$B$8)*'Optimized Production Plan'!C150)+ ('Optimized Production Plan'!C150*'Conversion Cost'!$B$4)),IF(VLOOKUP(A149,CSTVAT!$A$2:$D$40,2)="VAT",0.05*((VLOOKUP(B149,'Input Angle Price'!$B$4:$E$22,2)*'Optimized Production Plan'!C150*(1.045))+ ('Conversion Cost'!$B$3*'Optimized Production Plan'!C150)+ ((4.1/100)*('Conversion Cost'!$B$8)*'Optimized Production Plan'!C150)+ ('Optimized Production Plan'!C150*'Conversion Cost'!$B$4)),0)))+ IF(VLOOKUP(A149,CSTVAT!$A$2:$D$40,3)="NA",0,IF(VLOOKUP(A149,CSTVAT!$A$2:$D$40,3)="CST",0.02*((VLOOKUP(B149,'Input Angle Price'!$B$4:$E$22,3)*'Optimized Production Plan'!D150*(1.045))+ ('Conversion Cost'!$C$3*'Optimized Production Plan'!D150)+ ((4.1/100)*('Conversion Cost'!$B$8)*'Optimized Production Plan'!D150)+ ('Optimized Production Plan'!D150*'Conversion Cost'!$C$4)),IF(VLOOKUP(A149,CSTVAT!$A$2:$D$40,3)="VAT",0.05*((VLOOKUP(B149,'Input Angle Price'!$B$4:$E$22,3)*'Optimized Production Plan'!D150*(1.045))+ ('Conversion Cost'!$C$3*'Optimized Production Plan'!D150)+ ((4.1/100)*('Conversion Cost'!$B$8)*'Optimized Production Plan'!D150)+ ('Optimized Production Plan'!D150*'Conversion Cost'!$C$4)),0)))+ IF(VLOOKUP(A149,CSTVAT!$A$2:$D$40,4)="NA",0,IF(VLOOKUP(A149,CSTVAT!$A$2:$D$40,4)="CST",0.02*((VLOOKUP(B149,'Input Angle Price'!$B$4:$E$22,4)*'Optimized Production Plan'!E150*(1.045))+ ('Conversion Cost'!$D$3*'Optimized Production Plan'!E150)+ ((4.1/100)*('Conversion Cost'!$B$8)*'Optimized Production Plan'!E150)+ ('Optimized Production Plan'!E150*'Conversion Cost'!$D$4)),IF(VLOOKUP(A149,CSTVAT!$A$2:$D$40,4)="VAT",0.05*((VLOOKUP(B149,'Input Angle Price'!$B$4:$E$22,4)*'Optimized Production Plan'!E150*(1.045))+ ('Conversion Cost'!$D$3*'Optimized Production Plan'!E150)+ ((4.1/100)*('Conversion Cost'!$B$8)*'Optimized Production Plan'!E150)+ ('Optimized Production Plan'!E150*'Conversion Cost'!$D$4)),0)))</f>
        <v>9.3585644480000028</v>
      </c>
      <c r="I149" s="95">
        <f t="shared" si="8"/>
        <v>7.5614760000000016</v>
      </c>
      <c r="N149" s="9">
        <v>113</v>
      </c>
      <c r="O149" s="5" t="s">
        <v>5</v>
      </c>
      <c r="P149" s="94">
        <f>((VLOOKUP(O149,'Input Angle Price'!$B$4:$E$22,2)*'Optimized Production Plan'!M150)+(VLOOKUP(O149,'Input Angle Price'!$B$4:$E$22,3)*'Optimized Production Plan'!N150)+(VLOOKUP(O149,'Input Angle Price'!$B$4:$E$22,4)*'Optimized Production Plan'!O150))*(104.5/100)</f>
        <v>339.54328100000004</v>
      </c>
      <c r="Q149" s="94">
        <f>SUMPRODUCT('Conversion Cost'!$B$3:$D$3,'Optimized Production Plan'!M150:O150)</f>
        <v>53.928140000000006</v>
      </c>
      <c r="R149" s="94">
        <f>(4.1/100)*('Conversion Cost'!$B$8)*SUM('Optimized Production Plan'!M150:O150)</f>
        <v>45.778730400000008</v>
      </c>
      <c r="S149" s="94">
        <f>SUMPRODUCT('Conversion Cost'!$B$4:$D$4,'Optimized Production Plan'!M150:O150)</f>
        <v>3.6844000000000006</v>
      </c>
      <c r="T149" s="94">
        <f>(VLOOKUP(N149,'Outbound Logistic Price'!$A$3:$D$41,2)*'Optimized Production Plan'!M150)+(VLOOKUP(N149,'Outbound Logistic Price'!$A$3:$D$41,3)*'Optimized Production Plan'!N150)+(VLOOKUP(N149,'Outbound Logistic Price'!$A$3:$D$41,4)*'Optimized Production Plan'!O150)</f>
        <v>17.244200000000003</v>
      </c>
      <c r="U149" s="94">
        <f>IF(VLOOKUP(N149,CSTVAT!$A$2:$D$40,2)="NA",0,IF(VLOOKUP(N149,CSTVAT!$A$2:$D$40,2)="CST",0.02*((VLOOKUP(O149,'Input Angle Price'!$B$4:$E$22,2)*'Optimized Production Plan'!M150*(1.045))+ ('Conversion Cost'!$B$3*'Optimized Production Plan'!M150)+ ((4.1/100)*('Conversion Cost'!$B$8)*'Optimized Production Plan'!M150)+ ('Optimized Production Plan'!M150*'Conversion Cost'!$B$4)),IF(VLOOKUP(N149,CSTVAT!$A$2:$D$40,2)="VAT",0.05*((VLOOKUP(O149,'Input Angle Price'!$B$4:$E$22,2)*'Optimized Production Plan'!M150*(1.045))+ ('Conversion Cost'!$B$3*'Optimized Production Plan'!M150)+ ((4.1/100)*('Conversion Cost'!$B$8)*'Optimized Production Plan'!M150)+ ('Optimized Production Plan'!M150*'Conversion Cost'!$B$4)),0)))+ IF(VLOOKUP(N149,CSTVAT!$A$2:$D$40,3)="NA",0,IF(VLOOKUP(N149,CSTVAT!$A$2:$D$40,3)="CST",0.02*((VLOOKUP(O149,'Input Angle Price'!$B$4:$E$22,3)*'Optimized Production Plan'!N150*(1.045))+ ('Conversion Cost'!$C$3*'Optimized Production Plan'!N150)+ ((4.1/100)*('Conversion Cost'!$B$8)*'Optimized Production Plan'!N150)+ ('Optimized Production Plan'!N150*'Conversion Cost'!$C$4)),IF(VLOOKUP(N149,CSTVAT!$A$2:$D$40,3)="VAT",0.05*((VLOOKUP(O149,'Input Angle Price'!$B$4:$E$22,3)*'Optimized Production Plan'!N150*(1.045))+ ('Conversion Cost'!$C$3*'Optimized Production Plan'!N150)+ ((4.1/100)*('Conversion Cost'!$B$8)*'Optimized Production Plan'!N150)+ ('Optimized Production Plan'!N150*'Conversion Cost'!$C$4)),0)))+ IF(VLOOKUP(N149,CSTVAT!$A$2:$D$40,4)="NA",0,IF(VLOOKUP(N149,CSTVAT!$A$2:$D$40,4)="CST",0.02*((VLOOKUP(O149,'Input Angle Price'!$B$4:$E$22,4)*'Optimized Production Plan'!O150*(1.045))+ ('Conversion Cost'!$D$3*'Optimized Production Plan'!O150)+ ((4.1/100)*('Conversion Cost'!$B$8)*'Optimized Production Plan'!O150)+ ('Optimized Production Plan'!O150*'Conversion Cost'!$D$4)),IF(VLOOKUP(N149,CSTVAT!$A$2:$D$40,4)="VAT",0.05*((VLOOKUP(O149,'Input Angle Price'!$B$4:$E$22,4)*'Optimized Production Plan'!O150*(1.045))+ ('Conversion Cost'!$D$3*'Optimized Production Plan'!O150)+ ((4.1/100)*('Conversion Cost'!$B$8)*'Optimized Production Plan'!O150)+ ('Optimized Production Plan'!O150*'Conversion Cost'!$D$4)),0)))</f>
        <v>8.8586910280000009</v>
      </c>
      <c r="V149" s="95">
        <f t="shared" si="9"/>
        <v>7.3107405000000014</v>
      </c>
      <c r="X149" s="101">
        <f>IF('Optimized Production Plan'!M150&gt;0,1,0)+IF('Optimized Production Plan'!N150&gt;0,1,0)+IF('Optimized Production Plan'!O150&gt;0,1,0)</f>
        <v>1</v>
      </c>
      <c r="AH149" s="11"/>
      <c r="AI149" s="5" t="s">
        <v>3</v>
      </c>
      <c r="AJ149" s="6">
        <v>5.0659999999999998</v>
      </c>
      <c r="AK149" s="6">
        <v>0</v>
      </c>
      <c r="AL149" s="113">
        <v>0</v>
      </c>
      <c r="AM149" s="11">
        <v>5.0659999999999998</v>
      </c>
      <c r="AN149" s="68">
        <f t="shared" si="10"/>
        <v>5.0659999999999998</v>
      </c>
    </row>
    <row r="150" spans="1:40">
      <c r="A150" s="9">
        <v>113</v>
      </c>
      <c r="B150" s="5" t="s">
        <v>7</v>
      </c>
      <c r="C150" s="94">
        <f>((VLOOKUP(B150,'Input Angle Price'!$B$4:$E$22,2)*'Optimized Production Plan'!C151)+(VLOOKUP(B150,'Input Angle Price'!$B$4:$E$22,3)*'Optimized Production Plan'!D151)+(VLOOKUP(B150,'Input Angle Price'!$B$4:$E$22,4)*'Optimized Production Plan'!E151))*(104.5/100)</f>
        <v>1070.5343659999999</v>
      </c>
      <c r="D150" s="94">
        <f>SUMPRODUCT('Conversion Cost'!$B$3:$D$3,'Optimized Production Plan'!C151:E151)</f>
        <v>197.12636600000002</v>
      </c>
      <c r="E150" s="94">
        <f>(4.1/100)*('Conversion Cost'!$B$8)*SUM('Optimized Production Plan'!C151:E151)</f>
        <v>137.91221496</v>
      </c>
      <c r="F150" s="94">
        <f>SUMPRODUCT('Conversion Cost'!$B$4:$D$4,'Optimized Production Plan'!C151:E151)</f>
        <v>16.649340000000002</v>
      </c>
      <c r="G150" s="94">
        <f>(VLOOKUP(A150,'Outbound Logistic Price'!$A$3:$D$41,2)*'Optimized Production Plan'!C151)+(VLOOKUP(A150,'Outbound Logistic Price'!$A$3:$D$41,3)*'Optimized Production Plan'!D151)+(VLOOKUP(A150,'Outbound Logistic Price'!$A$3:$D$41,4)*'Optimized Production Plan'!E151)</f>
        <v>45.217060000000004</v>
      </c>
      <c r="H150" s="94">
        <f>IF(VLOOKUP(A150,CSTVAT!$A$2:$D$40,2)="NA",0,IF(VLOOKUP(A150,CSTVAT!$A$2:$D$40,2)="CST",0.02*((VLOOKUP(B150,'Input Angle Price'!$B$4:$E$22,2)*'Optimized Production Plan'!C151*(1.045))+ ('Conversion Cost'!$B$3*'Optimized Production Plan'!C151)+ ((4.1/100)*('Conversion Cost'!$B$8)*'Optimized Production Plan'!C151)+ ('Optimized Production Plan'!C151*'Conversion Cost'!$B$4)),IF(VLOOKUP(A150,CSTVAT!$A$2:$D$40,2)="VAT",0.05*((VLOOKUP(B150,'Input Angle Price'!$B$4:$E$22,2)*'Optimized Production Plan'!C151*(1.045))+ ('Conversion Cost'!$B$3*'Optimized Production Plan'!C151)+ ((4.1/100)*('Conversion Cost'!$B$8)*'Optimized Production Plan'!C151)+ ('Optimized Production Plan'!C151*'Conversion Cost'!$B$4)),0)))+ IF(VLOOKUP(A150,CSTVAT!$A$2:$D$40,3)="NA",0,IF(VLOOKUP(A150,CSTVAT!$A$2:$D$40,3)="CST",0.02*((VLOOKUP(B150,'Input Angle Price'!$B$4:$E$22,3)*'Optimized Production Plan'!D151*(1.045))+ ('Conversion Cost'!$C$3*'Optimized Production Plan'!D151)+ ((4.1/100)*('Conversion Cost'!$B$8)*'Optimized Production Plan'!D151)+ ('Optimized Production Plan'!D151*'Conversion Cost'!$C$4)),IF(VLOOKUP(A150,CSTVAT!$A$2:$D$40,3)="VAT",0.05*((VLOOKUP(B150,'Input Angle Price'!$B$4:$E$22,3)*'Optimized Production Plan'!D151*(1.045))+ ('Conversion Cost'!$C$3*'Optimized Production Plan'!D151)+ ((4.1/100)*('Conversion Cost'!$B$8)*'Optimized Production Plan'!D151)+ ('Optimized Production Plan'!D151*'Conversion Cost'!$C$4)),0)))+ IF(VLOOKUP(A150,CSTVAT!$A$2:$D$40,4)="NA",0,IF(VLOOKUP(A150,CSTVAT!$A$2:$D$40,4)="CST",0.02*((VLOOKUP(B150,'Input Angle Price'!$B$4:$E$22,4)*'Optimized Production Plan'!E151*(1.045))+ ('Conversion Cost'!$D$3*'Optimized Production Plan'!E151)+ ((4.1/100)*('Conversion Cost'!$B$8)*'Optimized Production Plan'!E151)+ ('Optimized Production Plan'!E151*'Conversion Cost'!$D$4)),IF(VLOOKUP(A150,CSTVAT!$A$2:$D$40,4)="VAT",0.05*((VLOOKUP(B150,'Input Angle Price'!$B$4:$E$22,4)*'Optimized Production Plan'!E151*(1.045))+ ('Conversion Cost'!$D$3*'Optimized Production Plan'!E151)+ ((4.1/100)*('Conversion Cost'!$B$8)*'Optimized Production Plan'!E151)+ ('Optimized Production Plan'!E151*'Conversion Cost'!$D$4)),0)))</f>
        <v>28.444445739199995</v>
      </c>
      <c r="I150" s="95">
        <f t="shared" si="8"/>
        <v>23.049782999999998</v>
      </c>
      <c r="N150" s="9">
        <v>113</v>
      </c>
      <c r="O150" s="5" t="s">
        <v>7</v>
      </c>
      <c r="P150" s="94">
        <f>((VLOOKUP(O150,'Input Angle Price'!$B$4:$E$22,2)*'Optimized Production Plan'!M151)+(VLOOKUP(O150,'Input Angle Price'!$B$4:$E$22,3)*'Optimized Production Plan'!N151)+(VLOOKUP(O150,'Input Angle Price'!$B$4:$E$22,4)*'Optimized Production Plan'!O151))*(104.5/100)</f>
        <v>1033.5505410999999</v>
      </c>
      <c r="Q150" s="94">
        <f>SUMPRODUCT('Conversion Cost'!$B$3:$D$3,'Optimized Production Plan'!M151:O151)</f>
        <v>162.462986</v>
      </c>
      <c r="R150" s="94">
        <f>(4.1/100)*('Conversion Cost'!$B$8)*SUM('Optimized Production Plan'!M151:O151)</f>
        <v>137.91221496</v>
      </c>
      <c r="S150" s="94">
        <f>SUMPRODUCT('Conversion Cost'!$B$4:$D$4,'Optimized Production Plan'!M151:O151)</f>
        <v>11.09956</v>
      </c>
      <c r="T150" s="94">
        <f>(VLOOKUP(N150,'Outbound Logistic Price'!$A$3:$D$41,2)*'Optimized Production Plan'!M151)+(VLOOKUP(N150,'Outbound Logistic Price'!$A$3:$D$41,3)*'Optimized Production Plan'!N151)+(VLOOKUP(N150,'Outbound Logistic Price'!$A$3:$D$41,4)*'Optimized Production Plan'!O151)</f>
        <v>51.949580000000005</v>
      </c>
      <c r="U150" s="94">
        <f>IF(VLOOKUP(N150,CSTVAT!$A$2:$D$40,2)="NA",0,IF(VLOOKUP(N150,CSTVAT!$A$2:$D$40,2)="CST",0.02*((VLOOKUP(O150,'Input Angle Price'!$B$4:$E$22,2)*'Optimized Production Plan'!M151*(1.045))+ ('Conversion Cost'!$B$3*'Optimized Production Plan'!M151)+ ((4.1/100)*('Conversion Cost'!$B$8)*'Optimized Production Plan'!M151)+ ('Optimized Production Plan'!M151*'Conversion Cost'!$B$4)),IF(VLOOKUP(N150,CSTVAT!$A$2:$D$40,2)="VAT",0.05*((VLOOKUP(O150,'Input Angle Price'!$B$4:$E$22,2)*'Optimized Production Plan'!M151*(1.045))+ ('Conversion Cost'!$B$3*'Optimized Production Plan'!M151)+ ((4.1/100)*('Conversion Cost'!$B$8)*'Optimized Production Plan'!M151)+ ('Optimized Production Plan'!M151*'Conversion Cost'!$B$4)),0)))+ IF(VLOOKUP(N150,CSTVAT!$A$2:$D$40,3)="NA",0,IF(VLOOKUP(N150,CSTVAT!$A$2:$D$40,3)="CST",0.02*((VLOOKUP(O150,'Input Angle Price'!$B$4:$E$22,3)*'Optimized Production Plan'!N151*(1.045))+ ('Conversion Cost'!$C$3*'Optimized Production Plan'!N151)+ ((4.1/100)*('Conversion Cost'!$B$8)*'Optimized Production Plan'!N151)+ ('Optimized Production Plan'!N151*'Conversion Cost'!$C$4)),IF(VLOOKUP(N150,CSTVAT!$A$2:$D$40,3)="VAT",0.05*((VLOOKUP(O150,'Input Angle Price'!$B$4:$E$22,3)*'Optimized Production Plan'!N151*(1.045))+ ('Conversion Cost'!$C$3*'Optimized Production Plan'!N151)+ ((4.1/100)*('Conversion Cost'!$B$8)*'Optimized Production Plan'!N151)+ ('Optimized Production Plan'!N151*'Conversion Cost'!$C$4)),0)))+ IF(VLOOKUP(N150,CSTVAT!$A$2:$D$40,4)="NA",0,IF(VLOOKUP(N150,CSTVAT!$A$2:$D$40,4)="CST",0.02*((VLOOKUP(O150,'Input Angle Price'!$B$4:$E$22,4)*'Optimized Production Plan'!O151*(1.045))+ ('Conversion Cost'!$D$3*'Optimized Production Plan'!O151)+ ((4.1/100)*('Conversion Cost'!$B$8)*'Optimized Production Plan'!O151)+ ('Optimized Production Plan'!O151*'Conversion Cost'!$D$4)),IF(VLOOKUP(N150,CSTVAT!$A$2:$D$40,4)="VAT",0.05*((VLOOKUP(O150,'Input Angle Price'!$B$4:$E$22,4)*'Optimized Production Plan'!O151*(1.045))+ ('Conversion Cost'!$D$3*'Optimized Production Plan'!O151)+ ((4.1/100)*('Conversion Cost'!$B$8)*'Optimized Production Plan'!O151)+ ('Optimized Production Plan'!O151*'Conversion Cost'!$D$4)),0)))</f>
        <v>26.900506041200003</v>
      </c>
      <c r="V150" s="95">
        <f t="shared" si="9"/>
        <v>22.253480549999999</v>
      </c>
      <c r="X150" s="101">
        <f>IF('Optimized Production Plan'!M151&gt;0,1,0)+IF('Optimized Production Plan'!N151&gt;0,1,0)+IF('Optimized Production Plan'!O151&gt;0,1,0)</f>
        <v>1</v>
      </c>
      <c r="AH150" s="11"/>
      <c r="AI150" s="5" t="s">
        <v>5</v>
      </c>
      <c r="AJ150" s="6">
        <v>3.0200000000000005</v>
      </c>
      <c r="AK150" s="6">
        <v>0</v>
      </c>
      <c r="AL150" s="113">
        <v>0</v>
      </c>
      <c r="AM150" s="11">
        <v>3.0200000000000005</v>
      </c>
      <c r="AN150" s="68">
        <f t="shared" si="10"/>
        <v>3.0200000000000005</v>
      </c>
    </row>
    <row r="151" spans="1:40">
      <c r="A151" s="9">
        <v>113</v>
      </c>
      <c r="B151" s="5" t="s">
        <v>9</v>
      </c>
      <c r="C151" s="94">
        <f>((VLOOKUP(B151,'Input Angle Price'!$B$4:$E$22,2)*'Optimized Production Plan'!C152)+(VLOOKUP(B151,'Input Angle Price'!$B$4:$E$22,3)*'Optimized Production Plan'!D152)+(VLOOKUP(B151,'Input Angle Price'!$B$4:$E$22,4)*'Optimized Production Plan'!E152))*(104.5/100)</f>
        <v>2258.2302654999994</v>
      </c>
      <c r="D151" s="94">
        <f>SUMPRODUCT('Conversion Cost'!$B$3:$D$3,'Optimized Production Plan'!C152:E152)</f>
        <v>415.78972999999996</v>
      </c>
      <c r="E151" s="94">
        <f>(4.1/100)*('Conversion Cost'!$B$8)*SUM('Optimized Production Plan'!C152:E152)</f>
        <v>290.89199879999995</v>
      </c>
      <c r="F151" s="94">
        <f>SUMPRODUCT('Conversion Cost'!$B$4:$D$4,'Optimized Production Plan'!C152:E152)</f>
        <v>35.117699999999999</v>
      </c>
      <c r="G151" s="94">
        <f>(VLOOKUP(A151,'Outbound Logistic Price'!$A$3:$D$41,2)*'Optimized Production Plan'!C152)+(VLOOKUP(A151,'Outbound Logistic Price'!$A$3:$D$41,3)*'Optimized Production Plan'!D152)+(VLOOKUP(A151,'Outbound Logistic Price'!$A$3:$D$41,4)*'Optimized Production Plan'!E152)</f>
        <v>95.374299999999991</v>
      </c>
      <c r="H151" s="94">
        <f>IF(VLOOKUP(A151,CSTVAT!$A$2:$D$40,2)="NA",0,IF(VLOOKUP(A151,CSTVAT!$A$2:$D$40,2)="CST",0.02*((VLOOKUP(B151,'Input Angle Price'!$B$4:$E$22,2)*'Optimized Production Plan'!C152*(1.045))+ ('Conversion Cost'!$B$3*'Optimized Production Plan'!C152)+ ((4.1/100)*('Conversion Cost'!$B$8)*'Optimized Production Plan'!C152)+ ('Optimized Production Plan'!C152*'Conversion Cost'!$B$4)),IF(VLOOKUP(A151,CSTVAT!$A$2:$D$40,2)="VAT",0.05*((VLOOKUP(B151,'Input Angle Price'!$B$4:$E$22,2)*'Optimized Production Plan'!C152*(1.045))+ ('Conversion Cost'!$B$3*'Optimized Production Plan'!C152)+ ((4.1/100)*('Conversion Cost'!$B$8)*'Optimized Production Plan'!C152)+ ('Optimized Production Plan'!C152*'Conversion Cost'!$B$4)),0)))+ IF(VLOOKUP(A151,CSTVAT!$A$2:$D$40,3)="NA",0,IF(VLOOKUP(A151,CSTVAT!$A$2:$D$40,3)="CST",0.02*((VLOOKUP(B151,'Input Angle Price'!$B$4:$E$22,3)*'Optimized Production Plan'!D152*(1.045))+ ('Conversion Cost'!$C$3*'Optimized Production Plan'!D152)+ ((4.1/100)*('Conversion Cost'!$B$8)*'Optimized Production Plan'!D152)+ ('Optimized Production Plan'!D152*'Conversion Cost'!$C$4)),IF(VLOOKUP(A151,CSTVAT!$A$2:$D$40,3)="VAT",0.05*((VLOOKUP(B151,'Input Angle Price'!$B$4:$E$22,3)*'Optimized Production Plan'!D152*(1.045))+ ('Conversion Cost'!$C$3*'Optimized Production Plan'!D152)+ ((4.1/100)*('Conversion Cost'!$B$8)*'Optimized Production Plan'!D152)+ ('Optimized Production Plan'!D152*'Conversion Cost'!$C$4)),0)))+ IF(VLOOKUP(A151,CSTVAT!$A$2:$D$40,4)="NA",0,IF(VLOOKUP(A151,CSTVAT!$A$2:$D$40,4)="CST",0.02*((VLOOKUP(B151,'Input Angle Price'!$B$4:$E$22,4)*'Optimized Production Plan'!E152*(1.045))+ ('Conversion Cost'!$D$3*'Optimized Production Plan'!E152)+ ((4.1/100)*('Conversion Cost'!$B$8)*'Optimized Production Plan'!E152)+ ('Optimized Production Plan'!E152*'Conversion Cost'!$D$4)),IF(VLOOKUP(A151,CSTVAT!$A$2:$D$40,4)="VAT",0.05*((VLOOKUP(B151,'Input Angle Price'!$B$4:$E$22,4)*'Optimized Production Plan'!E152*(1.045))+ ('Conversion Cost'!$D$3*'Optimized Production Plan'!E152)+ ((4.1/100)*('Conversion Cost'!$B$8)*'Optimized Production Plan'!E152)+ ('Optimized Production Plan'!E152*'Conversion Cost'!$D$4)),0)))</f>
        <v>60.000593885999983</v>
      </c>
      <c r="I151" s="95">
        <f t="shared" si="8"/>
        <v>48.622182749999993</v>
      </c>
      <c r="N151" s="9">
        <v>113</v>
      </c>
      <c r="O151" s="5" t="s">
        <v>9</v>
      </c>
      <c r="P151" s="94">
        <f>((VLOOKUP(O151,'Input Angle Price'!$B$4:$E$22,2)*'Optimized Production Plan'!M152)+(VLOOKUP(O151,'Input Angle Price'!$B$4:$E$22,3)*'Optimized Production Plan'!N152)+(VLOOKUP(O151,'Input Angle Price'!$B$4:$E$22,4)*'Optimized Production Plan'!O152))*(104.5/100)</f>
        <v>2185.0348079999994</v>
      </c>
      <c r="Q151" s="94">
        <f>SUMPRODUCT('Conversion Cost'!$B$3:$D$3,'Optimized Production Plan'!M152:O152)</f>
        <v>342.67582999999996</v>
      </c>
      <c r="R151" s="94">
        <f>(4.1/100)*('Conversion Cost'!$B$8)*SUM('Optimized Production Plan'!M152:O152)</f>
        <v>290.89199879999995</v>
      </c>
      <c r="S151" s="94">
        <f>SUMPRODUCT('Conversion Cost'!$B$4:$D$4,'Optimized Production Plan'!M152:O152)</f>
        <v>23.411799999999996</v>
      </c>
      <c r="T151" s="94">
        <f>(VLOOKUP(N151,'Outbound Logistic Price'!$A$3:$D$41,2)*'Optimized Production Plan'!M152)+(VLOOKUP(N151,'Outbound Logistic Price'!$A$3:$D$41,3)*'Optimized Production Plan'!N152)+(VLOOKUP(N151,'Outbound Logistic Price'!$A$3:$D$41,4)*'Optimized Production Plan'!O152)</f>
        <v>109.57489999999999</v>
      </c>
      <c r="U151" s="94">
        <f>IF(VLOOKUP(N151,CSTVAT!$A$2:$D$40,2)="NA",0,IF(VLOOKUP(N151,CSTVAT!$A$2:$D$40,2)="CST",0.02*((VLOOKUP(O151,'Input Angle Price'!$B$4:$E$22,2)*'Optimized Production Plan'!M152*(1.045))+ ('Conversion Cost'!$B$3*'Optimized Production Plan'!M152)+ ((4.1/100)*('Conversion Cost'!$B$8)*'Optimized Production Plan'!M152)+ ('Optimized Production Plan'!M152*'Conversion Cost'!$B$4)),IF(VLOOKUP(N151,CSTVAT!$A$2:$D$40,2)="VAT",0.05*((VLOOKUP(O151,'Input Angle Price'!$B$4:$E$22,2)*'Optimized Production Plan'!M152*(1.045))+ ('Conversion Cost'!$B$3*'Optimized Production Plan'!M152)+ ((4.1/100)*('Conversion Cost'!$B$8)*'Optimized Production Plan'!M152)+ ('Optimized Production Plan'!M152*'Conversion Cost'!$B$4)),0)))+ IF(VLOOKUP(N151,CSTVAT!$A$2:$D$40,3)="NA",0,IF(VLOOKUP(N151,CSTVAT!$A$2:$D$40,3)="CST",0.02*((VLOOKUP(O151,'Input Angle Price'!$B$4:$E$22,3)*'Optimized Production Plan'!N152*(1.045))+ ('Conversion Cost'!$C$3*'Optimized Production Plan'!N152)+ ((4.1/100)*('Conversion Cost'!$B$8)*'Optimized Production Plan'!N152)+ ('Optimized Production Plan'!N152*'Conversion Cost'!$C$4)),IF(VLOOKUP(N151,CSTVAT!$A$2:$D$40,3)="VAT",0.05*((VLOOKUP(O151,'Input Angle Price'!$B$4:$E$22,3)*'Optimized Production Plan'!N152*(1.045))+ ('Conversion Cost'!$C$3*'Optimized Production Plan'!N152)+ ((4.1/100)*('Conversion Cost'!$B$8)*'Optimized Production Plan'!N152)+ ('Optimized Production Plan'!N152*'Conversion Cost'!$C$4)),0)))+ IF(VLOOKUP(N151,CSTVAT!$A$2:$D$40,4)="NA",0,IF(VLOOKUP(N151,CSTVAT!$A$2:$D$40,4)="CST",0.02*((VLOOKUP(O151,'Input Angle Price'!$B$4:$E$22,4)*'Optimized Production Plan'!O152*(1.045))+ ('Conversion Cost'!$D$3*'Optimized Production Plan'!O152)+ ((4.1/100)*('Conversion Cost'!$B$8)*'Optimized Production Plan'!O152)+ ('Optimized Production Plan'!O152*'Conversion Cost'!$D$4)),IF(VLOOKUP(N151,CSTVAT!$A$2:$D$40,4)="VAT",0.05*((VLOOKUP(O151,'Input Angle Price'!$B$4:$E$22,4)*'Optimized Production Plan'!O152*(1.045))+ ('Conversion Cost'!$D$3*'Optimized Production Plan'!O152)+ ((4.1/100)*('Conversion Cost'!$B$8)*'Optimized Production Plan'!O152)+ ('Optimized Production Plan'!O152*'Conversion Cost'!$D$4)),0)))</f>
        <v>56.840288735999984</v>
      </c>
      <c r="V151" s="95">
        <f t="shared" si="9"/>
        <v>47.046203999999989</v>
      </c>
      <c r="X151" s="101">
        <f>IF('Optimized Production Plan'!M152&gt;0,1,0)+IF('Optimized Production Plan'!N152&gt;0,1,0)+IF('Optimized Production Plan'!O152&gt;0,1,0)</f>
        <v>1</v>
      </c>
      <c r="AH151" s="11"/>
      <c r="AI151" s="5" t="s">
        <v>7</v>
      </c>
      <c r="AJ151" s="6">
        <v>9.0980000000000008</v>
      </c>
      <c r="AK151" s="6">
        <v>0</v>
      </c>
      <c r="AL151" s="113">
        <v>0</v>
      </c>
      <c r="AM151" s="11">
        <v>9.0980000000000008</v>
      </c>
      <c r="AN151" s="68">
        <f t="shared" si="10"/>
        <v>9.0980000000000008</v>
      </c>
    </row>
    <row r="152" spans="1:40">
      <c r="A152" s="9">
        <v>113</v>
      </c>
      <c r="B152" s="5" t="s">
        <v>12</v>
      </c>
      <c r="C152" s="94">
        <f>((VLOOKUP(B152,'Input Angle Price'!$B$4:$E$22,2)*'Optimized Production Plan'!C153)+(VLOOKUP(B152,'Input Angle Price'!$B$4:$E$22,3)*'Optimized Production Plan'!D153)+(VLOOKUP(B152,'Input Angle Price'!$B$4:$E$22,4)*'Optimized Production Plan'!E153))*(104.5/100)</f>
        <v>751.61317769999982</v>
      </c>
      <c r="D152" s="94">
        <f>SUMPRODUCT('Conversion Cost'!$B$3:$D$3,'Optimized Production Plan'!C153:E153)</f>
        <v>138.192126</v>
      </c>
      <c r="E152" s="94">
        <f>(4.1/100)*('Conversion Cost'!$B$8)*SUM('Optimized Production Plan'!C153:E153)</f>
        <v>96.681040559999985</v>
      </c>
      <c r="F152" s="94">
        <f>SUMPRODUCT('Conversion Cost'!$B$4:$D$4,'Optimized Production Plan'!C153:E153)</f>
        <v>11.67174</v>
      </c>
      <c r="G152" s="94">
        <f>(VLOOKUP(A152,'Outbound Logistic Price'!$A$3:$D$41,2)*'Optimized Production Plan'!C153)+(VLOOKUP(A152,'Outbound Logistic Price'!$A$3:$D$41,3)*'Optimized Production Plan'!D153)+(VLOOKUP(A152,'Outbound Logistic Price'!$A$3:$D$41,4)*'Optimized Production Plan'!E153)</f>
        <v>31.698659999999993</v>
      </c>
      <c r="H152" s="94">
        <f>IF(VLOOKUP(A152,CSTVAT!$A$2:$D$40,2)="NA",0,IF(VLOOKUP(A152,CSTVAT!$A$2:$D$40,2)="CST",0.02*((VLOOKUP(B152,'Input Angle Price'!$B$4:$E$22,2)*'Optimized Production Plan'!C153*(1.045))+ ('Conversion Cost'!$B$3*'Optimized Production Plan'!C153)+ ((4.1/100)*('Conversion Cost'!$B$8)*'Optimized Production Plan'!C153)+ ('Optimized Production Plan'!C153*'Conversion Cost'!$B$4)),IF(VLOOKUP(A152,CSTVAT!$A$2:$D$40,2)="VAT",0.05*((VLOOKUP(B152,'Input Angle Price'!$B$4:$E$22,2)*'Optimized Production Plan'!C153*(1.045))+ ('Conversion Cost'!$B$3*'Optimized Production Plan'!C153)+ ((4.1/100)*('Conversion Cost'!$B$8)*'Optimized Production Plan'!C153)+ ('Optimized Production Plan'!C153*'Conversion Cost'!$B$4)),0)))+ IF(VLOOKUP(A152,CSTVAT!$A$2:$D$40,3)="NA",0,IF(VLOOKUP(A152,CSTVAT!$A$2:$D$40,3)="CST",0.02*((VLOOKUP(B152,'Input Angle Price'!$B$4:$E$22,3)*'Optimized Production Plan'!D153*(1.045))+ ('Conversion Cost'!$C$3*'Optimized Production Plan'!D153)+ ((4.1/100)*('Conversion Cost'!$B$8)*'Optimized Production Plan'!D153)+ ('Optimized Production Plan'!D153*'Conversion Cost'!$C$4)),IF(VLOOKUP(A152,CSTVAT!$A$2:$D$40,3)="VAT",0.05*((VLOOKUP(B152,'Input Angle Price'!$B$4:$E$22,3)*'Optimized Production Plan'!D153*(1.045))+ ('Conversion Cost'!$C$3*'Optimized Production Plan'!D153)+ ((4.1/100)*('Conversion Cost'!$B$8)*'Optimized Production Plan'!D153)+ ('Optimized Production Plan'!D153*'Conversion Cost'!$C$4)),0)))+ IF(VLOOKUP(A152,CSTVAT!$A$2:$D$40,4)="NA",0,IF(VLOOKUP(A152,CSTVAT!$A$2:$D$40,4)="CST",0.02*((VLOOKUP(B152,'Input Angle Price'!$B$4:$E$22,4)*'Optimized Production Plan'!E153*(1.045))+ ('Conversion Cost'!$D$3*'Optimized Production Plan'!E153)+ ((4.1/100)*('Conversion Cost'!$B$8)*'Optimized Production Plan'!E153)+ ('Optimized Production Plan'!E153*'Conversion Cost'!$D$4)),IF(VLOOKUP(A152,CSTVAT!$A$2:$D$40,4)="VAT",0.05*((VLOOKUP(B152,'Input Angle Price'!$B$4:$E$22,4)*'Optimized Production Plan'!E153*(1.045))+ ('Conversion Cost'!$D$3*'Optimized Production Plan'!E153)+ ((4.1/100)*('Conversion Cost'!$B$8)*'Optimized Production Plan'!E153)+ ('Optimized Production Plan'!E153*'Conversion Cost'!$D$4)),0)))</f>
        <v>19.963161685199999</v>
      </c>
      <c r="I152" s="95">
        <f t="shared" si="8"/>
        <v>16.183058849999998</v>
      </c>
      <c r="N152" s="9">
        <v>113</v>
      </c>
      <c r="O152" s="5" t="s">
        <v>12</v>
      </c>
      <c r="P152" s="94">
        <f>((VLOOKUP(O152,'Input Angle Price'!$B$4:$E$22,2)*'Optimized Production Plan'!M153)+(VLOOKUP(O152,'Input Angle Price'!$B$4:$E$22,3)*'Optimized Production Plan'!N153)+(VLOOKUP(O152,'Input Angle Price'!$B$4:$E$22,4)*'Optimized Production Plan'!O153))*(104.5/100)</f>
        <v>730.15184549999992</v>
      </c>
      <c r="Q152" s="94">
        <f>SUMPRODUCT('Conversion Cost'!$B$3:$D$3,'Optimized Production Plan'!M153:O153)</f>
        <v>113.89194599999998</v>
      </c>
      <c r="R152" s="94">
        <f>(4.1/100)*('Conversion Cost'!$B$8)*SUM('Optimized Production Plan'!M153:O153)</f>
        <v>96.681040559999985</v>
      </c>
      <c r="S152" s="94">
        <f>SUMPRODUCT('Conversion Cost'!$B$4:$D$4,'Optimized Production Plan'!M153:O153)</f>
        <v>7.781159999999999</v>
      </c>
      <c r="T152" s="94">
        <f>(VLOOKUP(N152,'Outbound Logistic Price'!$A$3:$D$41,2)*'Optimized Production Plan'!M153)+(VLOOKUP(N152,'Outbound Logistic Price'!$A$3:$D$41,3)*'Optimized Production Plan'!N153)+(VLOOKUP(N152,'Outbound Logistic Price'!$A$3:$D$41,4)*'Optimized Production Plan'!O153)</f>
        <v>36.418379999999992</v>
      </c>
      <c r="U152" s="94">
        <f>IF(VLOOKUP(N152,CSTVAT!$A$2:$D$40,2)="NA",0,IF(VLOOKUP(N152,CSTVAT!$A$2:$D$40,2)="CST",0.02*((VLOOKUP(O152,'Input Angle Price'!$B$4:$E$22,2)*'Optimized Production Plan'!M153*(1.045))+ ('Conversion Cost'!$B$3*'Optimized Production Plan'!M153)+ ((4.1/100)*('Conversion Cost'!$B$8)*'Optimized Production Plan'!M153)+ ('Optimized Production Plan'!M153*'Conversion Cost'!$B$4)),IF(VLOOKUP(N152,CSTVAT!$A$2:$D$40,2)="VAT",0.05*((VLOOKUP(O152,'Input Angle Price'!$B$4:$E$22,2)*'Optimized Production Plan'!M153*(1.045))+ ('Conversion Cost'!$B$3*'Optimized Production Plan'!M153)+ ((4.1/100)*('Conversion Cost'!$B$8)*'Optimized Production Plan'!M153)+ ('Optimized Production Plan'!M153*'Conversion Cost'!$B$4)),0)))+ IF(VLOOKUP(N152,CSTVAT!$A$2:$D$40,3)="NA",0,IF(VLOOKUP(N152,CSTVAT!$A$2:$D$40,3)="CST",0.02*((VLOOKUP(O152,'Input Angle Price'!$B$4:$E$22,3)*'Optimized Production Plan'!N153*(1.045))+ ('Conversion Cost'!$C$3*'Optimized Production Plan'!N153)+ ((4.1/100)*('Conversion Cost'!$B$8)*'Optimized Production Plan'!N153)+ ('Optimized Production Plan'!N153*'Conversion Cost'!$C$4)),IF(VLOOKUP(N152,CSTVAT!$A$2:$D$40,3)="VAT",0.05*((VLOOKUP(O152,'Input Angle Price'!$B$4:$E$22,3)*'Optimized Production Plan'!N153*(1.045))+ ('Conversion Cost'!$C$3*'Optimized Production Plan'!N153)+ ((4.1/100)*('Conversion Cost'!$B$8)*'Optimized Production Plan'!N153)+ ('Optimized Production Plan'!N153*'Conversion Cost'!$C$4)),0)))+ IF(VLOOKUP(N152,CSTVAT!$A$2:$D$40,4)="NA",0,IF(VLOOKUP(N152,CSTVAT!$A$2:$D$40,4)="CST",0.02*((VLOOKUP(O152,'Input Angle Price'!$B$4:$E$22,4)*'Optimized Production Plan'!O153*(1.045))+ ('Conversion Cost'!$D$3*'Optimized Production Plan'!O153)+ ((4.1/100)*('Conversion Cost'!$B$8)*'Optimized Production Plan'!O153)+ ('Optimized Production Plan'!O153*'Conversion Cost'!$D$4)),IF(VLOOKUP(N152,CSTVAT!$A$2:$D$40,4)="VAT",0.05*((VLOOKUP(O152,'Input Angle Price'!$B$4:$E$22,4)*'Optimized Production Plan'!O153*(1.045))+ ('Conversion Cost'!$D$3*'Optimized Production Plan'!O153)+ ((4.1/100)*('Conversion Cost'!$B$8)*'Optimized Production Plan'!O153)+ ('Optimized Production Plan'!O153*'Conversion Cost'!$D$4)),0)))</f>
        <v>18.970119841199999</v>
      </c>
      <c r="V152" s="95">
        <f t="shared" si="9"/>
        <v>15.720972749999998</v>
      </c>
      <c r="X152" s="101">
        <f>IF('Optimized Production Plan'!M153&gt;0,1,0)+IF('Optimized Production Plan'!N153&gt;0,1,0)+IF('Optimized Production Plan'!O153&gt;0,1,0)</f>
        <v>1</v>
      </c>
      <c r="AH152" s="11"/>
      <c r="AI152" s="5" t="s">
        <v>9</v>
      </c>
      <c r="AJ152" s="6">
        <v>19.189999999999998</v>
      </c>
      <c r="AK152" s="6">
        <v>0</v>
      </c>
      <c r="AL152" s="113">
        <v>0</v>
      </c>
      <c r="AM152" s="11">
        <v>19.189999999999998</v>
      </c>
      <c r="AN152" s="68">
        <f t="shared" si="10"/>
        <v>19.189999999999998</v>
      </c>
    </row>
    <row r="153" spans="1:40">
      <c r="A153" s="9">
        <v>113</v>
      </c>
      <c r="B153" s="5" t="s">
        <v>13</v>
      </c>
      <c r="C153" s="94">
        <f>((VLOOKUP(B153,'Input Angle Price'!$B$4:$E$22,2)*'Optimized Production Plan'!C154)+(VLOOKUP(B153,'Input Angle Price'!$B$4:$E$22,3)*'Optimized Production Plan'!D154)+(VLOOKUP(B153,'Input Angle Price'!$B$4:$E$22,4)*'Optimized Production Plan'!E154))*(104.5/100)</f>
        <v>2037.7184828000002</v>
      </c>
      <c r="D153" s="94">
        <f>SUMPRODUCT('Conversion Cost'!$B$3:$D$3,'Optimized Production Plan'!C154:E154)</f>
        <v>370.67903600000005</v>
      </c>
      <c r="E153" s="94">
        <f>(4.1/100)*('Conversion Cost'!$B$8)*SUM('Optimized Production Plan'!C154:E154)</f>
        <v>259.33196015999999</v>
      </c>
      <c r="F153" s="94">
        <f>SUMPRODUCT('Conversion Cost'!$B$4:$D$4,'Optimized Production Plan'!C154:E154)</f>
        <v>31.307640000000003</v>
      </c>
      <c r="G153" s="94">
        <f>(VLOOKUP(A153,'Outbound Logistic Price'!$A$3:$D$41,2)*'Optimized Production Plan'!C154)+(VLOOKUP(A153,'Outbound Logistic Price'!$A$3:$D$41,3)*'Optimized Production Plan'!D154)+(VLOOKUP(A153,'Outbound Logistic Price'!$A$3:$D$41,4)*'Optimized Production Plan'!E154)</f>
        <v>85.026759999999996</v>
      </c>
      <c r="H153" s="94">
        <f>IF(VLOOKUP(A153,CSTVAT!$A$2:$D$40,2)="NA",0,IF(VLOOKUP(A153,CSTVAT!$A$2:$D$40,2)="CST",0.02*((VLOOKUP(B153,'Input Angle Price'!$B$4:$E$22,2)*'Optimized Production Plan'!C154*(1.045))+ ('Conversion Cost'!$B$3*'Optimized Production Plan'!C154)+ ((4.1/100)*('Conversion Cost'!$B$8)*'Optimized Production Plan'!C154)+ ('Optimized Production Plan'!C154*'Conversion Cost'!$B$4)),IF(VLOOKUP(A153,CSTVAT!$A$2:$D$40,2)="VAT",0.05*((VLOOKUP(B153,'Input Angle Price'!$B$4:$E$22,2)*'Optimized Production Plan'!C154*(1.045))+ ('Conversion Cost'!$B$3*'Optimized Production Plan'!C154)+ ((4.1/100)*('Conversion Cost'!$B$8)*'Optimized Production Plan'!C154)+ ('Optimized Production Plan'!C154*'Conversion Cost'!$B$4)),0)))+ IF(VLOOKUP(A153,CSTVAT!$A$2:$D$40,3)="NA",0,IF(VLOOKUP(A153,CSTVAT!$A$2:$D$40,3)="CST",0.02*((VLOOKUP(B153,'Input Angle Price'!$B$4:$E$22,3)*'Optimized Production Plan'!D154*(1.045))+ ('Conversion Cost'!$C$3*'Optimized Production Plan'!D154)+ ((4.1/100)*('Conversion Cost'!$B$8)*'Optimized Production Plan'!D154)+ ('Optimized Production Plan'!D154*'Conversion Cost'!$C$4)),IF(VLOOKUP(A153,CSTVAT!$A$2:$D$40,3)="VAT",0.05*((VLOOKUP(B153,'Input Angle Price'!$B$4:$E$22,3)*'Optimized Production Plan'!D154*(1.045))+ ('Conversion Cost'!$C$3*'Optimized Production Plan'!D154)+ ((4.1/100)*('Conversion Cost'!$B$8)*'Optimized Production Plan'!D154)+ ('Optimized Production Plan'!D154*'Conversion Cost'!$C$4)),0)))+ IF(VLOOKUP(A153,CSTVAT!$A$2:$D$40,4)="NA",0,IF(VLOOKUP(A153,CSTVAT!$A$2:$D$40,4)="CST",0.02*((VLOOKUP(B153,'Input Angle Price'!$B$4:$E$22,4)*'Optimized Production Plan'!E154*(1.045))+ ('Conversion Cost'!$D$3*'Optimized Production Plan'!E154)+ ((4.1/100)*('Conversion Cost'!$B$8)*'Optimized Production Plan'!E154)+ ('Optimized Production Plan'!E154*'Conversion Cost'!$D$4)),IF(VLOOKUP(A153,CSTVAT!$A$2:$D$40,4)="VAT",0.05*((VLOOKUP(B153,'Input Angle Price'!$B$4:$E$22,4)*'Optimized Production Plan'!E154*(1.045))+ ('Conversion Cost'!$D$3*'Optimized Production Plan'!E154)+ ((4.1/100)*('Conversion Cost'!$B$8)*'Optimized Production Plan'!E154)+ ('Optimized Production Plan'!E154*'Conversion Cost'!$D$4)),0)))</f>
        <v>53.980742379200009</v>
      </c>
      <c r="I153" s="95">
        <f t="shared" si="8"/>
        <v>43.874321399999999</v>
      </c>
      <c r="N153" s="9">
        <v>113</v>
      </c>
      <c r="O153" s="5" t="s">
        <v>13</v>
      </c>
      <c r="P153" s="94">
        <f>((VLOOKUP(O153,'Input Angle Price'!$B$4:$E$22,2)*'Optimized Production Plan'!M154)+(VLOOKUP(O153,'Input Angle Price'!$B$4:$E$22,3)*'Optimized Production Plan'!N154)+(VLOOKUP(O153,'Input Angle Price'!$B$4:$E$22,4)*'Optimized Production Plan'!O154))*(104.5/100)</f>
        <v>1977.1125374000001</v>
      </c>
      <c r="Q153" s="94">
        <f>SUMPRODUCT('Conversion Cost'!$B$3:$D$3,'Optimized Production Plan'!M154:O154)</f>
        <v>305.49755599999997</v>
      </c>
      <c r="R153" s="94">
        <f>(4.1/100)*('Conversion Cost'!$B$8)*SUM('Optimized Production Plan'!M154:O154)</f>
        <v>259.33196015999999</v>
      </c>
      <c r="S153" s="94">
        <f>SUMPRODUCT('Conversion Cost'!$B$4:$D$4,'Optimized Production Plan'!M154:O154)</f>
        <v>20.871760000000002</v>
      </c>
      <c r="T153" s="94">
        <f>(VLOOKUP(N153,'Outbound Logistic Price'!$A$3:$D$41,2)*'Optimized Production Plan'!M154)+(VLOOKUP(N153,'Outbound Logistic Price'!$A$3:$D$41,3)*'Optimized Production Plan'!N154)+(VLOOKUP(N153,'Outbound Logistic Price'!$A$3:$D$41,4)*'Optimized Production Plan'!O154)</f>
        <v>97.686679999999996</v>
      </c>
      <c r="U153" s="94">
        <f>IF(VLOOKUP(N153,CSTVAT!$A$2:$D$40,2)="NA",0,IF(VLOOKUP(N153,CSTVAT!$A$2:$D$40,2)="CST",0.02*((VLOOKUP(O153,'Input Angle Price'!$B$4:$E$22,2)*'Optimized Production Plan'!M154*(1.045))+ ('Conversion Cost'!$B$3*'Optimized Production Plan'!M154)+ ((4.1/100)*('Conversion Cost'!$B$8)*'Optimized Production Plan'!M154)+ ('Optimized Production Plan'!M154*'Conversion Cost'!$B$4)),IF(VLOOKUP(N153,CSTVAT!$A$2:$D$40,2)="VAT",0.05*((VLOOKUP(O153,'Input Angle Price'!$B$4:$E$22,2)*'Optimized Production Plan'!M154*(1.045))+ ('Conversion Cost'!$B$3*'Optimized Production Plan'!M154)+ ((4.1/100)*('Conversion Cost'!$B$8)*'Optimized Production Plan'!M154)+ ('Optimized Production Plan'!M154*'Conversion Cost'!$B$4)),0)))+ IF(VLOOKUP(N153,CSTVAT!$A$2:$D$40,3)="NA",0,IF(VLOOKUP(N153,CSTVAT!$A$2:$D$40,3)="CST",0.02*((VLOOKUP(O153,'Input Angle Price'!$B$4:$E$22,3)*'Optimized Production Plan'!N154*(1.045))+ ('Conversion Cost'!$C$3*'Optimized Production Plan'!N154)+ ((4.1/100)*('Conversion Cost'!$B$8)*'Optimized Production Plan'!N154)+ ('Optimized Production Plan'!N154*'Conversion Cost'!$C$4)),IF(VLOOKUP(N153,CSTVAT!$A$2:$D$40,3)="VAT",0.05*((VLOOKUP(O153,'Input Angle Price'!$B$4:$E$22,3)*'Optimized Production Plan'!N154*(1.045))+ ('Conversion Cost'!$C$3*'Optimized Production Plan'!N154)+ ((4.1/100)*('Conversion Cost'!$B$8)*'Optimized Production Plan'!N154)+ ('Optimized Production Plan'!N154*'Conversion Cost'!$C$4)),0)))+ IF(VLOOKUP(N153,CSTVAT!$A$2:$D$40,4)="NA",0,IF(VLOOKUP(N153,CSTVAT!$A$2:$D$40,4)="CST",0.02*((VLOOKUP(O153,'Input Angle Price'!$B$4:$E$22,4)*'Optimized Production Plan'!O154*(1.045))+ ('Conversion Cost'!$D$3*'Optimized Production Plan'!O154)+ ((4.1/100)*('Conversion Cost'!$B$8)*'Optimized Production Plan'!O154)+ ('Optimized Production Plan'!O154*'Conversion Cost'!$D$4)),IF(VLOOKUP(N153,CSTVAT!$A$2:$D$40,4)="VAT",0.05*((VLOOKUP(O153,'Input Angle Price'!$B$4:$E$22,4)*'Optimized Production Plan'!O154*(1.045))+ ('Conversion Cost'!$D$3*'Optimized Production Plan'!O154)+ ((4.1/100)*('Conversion Cost'!$B$8)*'Optimized Production Plan'!O154)+ ('Optimized Production Plan'!O154*'Conversion Cost'!$D$4)),0)))</f>
        <v>51.256276271200008</v>
      </c>
      <c r="V153" s="95">
        <f t="shared" si="9"/>
        <v>42.569408700000004</v>
      </c>
      <c r="X153" s="101">
        <f>IF('Optimized Production Plan'!M154&gt;0,1,0)+IF('Optimized Production Plan'!N154&gt;0,1,0)+IF('Optimized Production Plan'!O154&gt;0,1,0)</f>
        <v>1</v>
      </c>
      <c r="AH153" s="11"/>
      <c r="AI153" s="5" t="s">
        <v>12</v>
      </c>
      <c r="AJ153" s="6">
        <v>6.3779999999999992</v>
      </c>
      <c r="AK153" s="6">
        <v>0</v>
      </c>
      <c r="AL153" s="113">
        <v>0</v>
      </c>
      <c r="AM153" s="11">
        <v>6.3779999999999992</v>
      </c>
      <c r="AN153" s="68">
        <f t="shared" si="10"/>
        <v>6.3779999999999992</v>
      </c>
    </row>
    <row r="154" spans="1:40">
      <c r="A154" s="9">
        <v>113</v>
      </c>
      <c r="B154" s="5" t="s">
        <v>15</v>
      </c>
      <c r="C154" s="94">
        <f>((VLOOKUP(B154,'Input Angle Price'!$B$4:$E$22,2)*'Optimized Production Plan'!C155)+(VLOOKUP(B154,'Input Angle Price'!$B$4:$E$22,3)*'Optimized Production Plan'!D155)+(VLOOKUP(B154,'Input Angle Price'!$B$4:$E$22,4)*'Optimized Production Plan'!E155))*(104.5/100)</f>
        <v>1723.7975985999999</v>
      </c>
      <c r="D154" s="94">
        <f>SUMPRODUCT('Conversion Cost'!$B$3:$D$3,'Optimized Production Plan'!C155:E155)</f>
        <v>315.62318900000002</v>
      </c>
      <c r="E154" s="94">
        <f>(4.1/100)*('Conversion Cost'!$B$8)*SUM('Optimized Production Plan'!C155:E155)</f>
        <v>220.81416084</v>
      </c>
      <c r="F154" s="94">
        <f>SUMPRODUCT('Conversion Cost'!$B$4:$D$4,'Optimized Production Plan'!C155:E155)</f>
        <v>26.657610000000002</v>
      </c>
      <c r="G154" s="94">
        <f>(VLOOKUP(A154,'Outbound Logistic Price'!$A$3:$D$41,2)*'Optimized Production Plan'!C155)+(VLOOKUP(A154,'Outbound Logistic Price'!$A$3:$D$41,3)*'Optimized Production Plan'!D155)+(VLOOKUP(A154,'Outbound Logistic Price'!$A$3:$D$41,4)*'Optimized Production Plan'!E155)</f>
        <v>72.397989999999993</v>
      </c>
      <c r="H154" s="94">
        <f>IF(VLOOKUP(A154,CSTVAT!$A$2:$D$40,2)="NA",0,IF(VLOOKUP(A154,CSTVAT!$A$2:$D$40,2)="CST",0.02*((VLOOKUP(B154,'Input Angle Price'!$B$4:$E$22,2)*'Optimized Production Plan'!C155*(1.045))+ ('Conversion Cost'!$B$3*'Optimized Production Plan'!C155)+ ((4.1/100)*('Conversion Cost'!$B$8)*'Optimized Production Plan'!C155)+ ('Optimized Production Plan'!C155*'Conversion Cost'!$B$4)),IF(VLOOKUP(A154,CSTVAT!$A$2:$D$40,2)="VAT",0.05*((VLOOKUP(B154,'Input Angle Price'!$B$4:$E$22,2)*'Optimized Production Plan'!C155*(1.045))+ ('Conversion Cost'!$B$3*'Optimized Production Plan'!C155)+ ((4.1/100)*('Conversion Cost'!$B$8)*'Optimized Production Plan'!C155)+ ('Optimized Production Plan'!C155*'Conversion Cost'!$B$4)),0)))+ IF(VLOOKUP(A154,CSTVAT!$A$2:$D$40,3)="NA",0,IF(VLOOKUP(A154,CSTVAT!$A$2:$D$40,3)="CST",0.02*((VLOOKUP(B154,'Input Angle Price'!$B$4:$E$22,3)*'Optimized Production Plan'!D155*(1.045))+ ('Conversion Cost'!$C$3*'Optimized Production Plan'!D155)+ ((4.1/100)*('Conversion Cost'!$B$8)*'Optimized Production Plan'!D155)+ ('Optimized Production Plan'!D155*'Conversion Cost'!$C$4)),IF(VLOOKUP(A154,CSTVAT!$A$2:$D$40,3)="VAT",0.05*((VLOOKUP(B154,'Input Angle Price'!$B$4:$E$22,3)*'Optimized Production Plan'!D155*(1.045))+ ('Conversion Cost'!$C$3*'Optimized Production Plan'!D155)+ ((4.1/100)*('Conversion Cost'!$B$8)*'Optimized Production Plan'!D155)+ ('Optimized Production Plan'!D155*'Conversion Cost'!$C$4)),0)))+ IF(VLOOKUP(A154,CSTVAT!$A$2:$D$40,4)="NA",0,IF(VLOOKUP(A154,CSTVAT!$A$2:$D$40,4)="CST",0.02*((VLOOKUP(B154,'Input Angle Price'!$B$4:$E$22,4)*'Optimized Production Plan'!E155*(1.045))+ ('Conversion Cost'!$D$3*'Optimized Production Plan'!E155)+ ((4.1/100)*('Conversion Cost'!$B$8)*'Optimized Production Plan'!E155)+ ('Optimized Production Plan'!E155*'Conversion Cost'!$D$4)),IF(VLOOKUP(A154,CSTVAT!$A$2:$D$40,4)="VAT",0.05*((VLOOKUP(B154,'Input Angle Price'!$B$4:$E$22,4)*'Optimized Production Plan'!E155*(1.045))+ ('Conversion Cost'!$D$3*'Optimized Production Plan'!E155)+ ((4.1/100)*('Conversion Cost'!$B$8)*'Optimized Production Plan'!E155)+ ('Optimized Production Plan'!E155*'Conversion Cost'!$D$4)),0)))</f>
        <v>45.737851168800006</v>
      </c>
      <c r="I154" s="95">
        <f t="shared" si="8"/>
        <v>37.115259299999998</v>
      </c>
      <c r="N154" s="9">
        <v>113</v>
      </c>
      <c r="O154" s="5" t="s">
        <v>15</v>
      </c>
      <c r="P154" s="94">
        <f>((VLOOKUP(O154,'Input Angle Price'!$B$4:$E$22,2)*'Optimized Production Plan'!M155)+(VLOOKUP(O154,'Input Angle Price'!$B$4:$E$22,3)*'Optimized Production Plan'!N155)+(VLOOKUP(O154,'Input Angle Price'!$B$4:$E$22,4)*'Optimized Production Plan'!O155))*(104.5/100)</f>
        <v>1681.1745565999997</v>
      </c>
      <c r="Q154" s="94">
        <f>SUMPRODUCT('Conversion Cost'!$B$3:$D$3,'Optimized Production Plan'!M155:O155)</f>
        <v>260.12291899999997</v>
      </c>
      <c r="R154" s="94">
        <f>(4.1/100)*('Conversion Cost'!$B$8)*SUM('Optimized Production Plan'!M155:O155)</f>
        <v>220.81416084</v>
      </c>
      <c r="S154" s="94">
        <f>SUMPRODUCT('Conversion Cost'!$B$4:$D$4,'Optimized Production Plan'!M155:O155)</f>
        <v>17.771740000000001</v>
      </c>
      <c r="T154" s="94">
        <f>(VLOOKUP(N154,'Outbound Logistic Price'!$A$3:$D$41,2)*'Optimized Production Plan'!M155)+(VLOOKUP(N154,'Outbound Logistic Price'!$A$3:$D$41,3)*'Optimized Production Plan'!N155)+(VLOOKUP(N154,'Outbound Logistic Price'!$A$3:$D$41,4)*'Optimized Production Plan'!O155)</f>
        <v>83.177570000000003</v>
      </c>
      <c r="U154" s="94">
        <f>IF(VLOOKUP(N154,CSTVAT!$A$2:$D$40,2)="NA",0,IF(VLOOKUP(N154,CSTVAT!$A$2:$D$40,2)="CST",0.02*((VLOOKUP(O154,'Input Angle Price'!$B$4:$E$22,2)*'Optimized Production Plan'!M155*(1.045))+ ('Conversion Cost'!$B$3*'Optimized Production Plan'!M155)+ ((4.1/100)*('Conversion Cost'!$B$8)*'Optimized Production Plan'!M155)+ ('Optimized Production Plan'!M155*'Conversion Cost'!$B$4)),IF(VLOOKUP(N154,CSTVAT!$A$2:$D$40,2)="VAT",0.05*((VLOOKUP(O154,'Input Angle Price'!$B$4:$E$22,2)*'Optimized Production Plan'!M155*(1.045))+ ('Conversion Cost'!$B$3*'Optimized Production Plan'!M155)+ ((4.1/100)*('Conversion Cost'!$B$8)*'Optimized Production Plan'!M155)+ ('Optimized Production Plan'!M155*'Conversion Cost'!$B$4)),0)))+ IF(VLOOKUP(N154,CSTVAT!$A$2:$D$40,3)="NA",0,IF(VLOOKUP(N154,CSTVAT!$A$2:$D$40,3)="CST",0.02*((VLOOKUP(O154,'Input Angle Price'!$B$4:$E$22,3)*'Optimized Production Plan'!N155*(1.045))+ ('Conversion Cost'!$C$3*'Optimized Production Plan'!N155)+ ((4.1/100)*('Conversion Cost'!$B$8)*'Optimized Production Plan'!N155)+ ('Optimized Production Plan'!N155*'Conversion Cost'!$C$4)),IF(VLOOKUP(N154,CSTVAT!$A$2:$D$40,3)="VAT",0.05*((VLOOKUP(O154,'Input Angle Price'!$B$4:$E$22,3)*'Optimized Production Plan'!N155*(1.045))+ ('Conversion Cost'!$C$3*'Optimized Production Plan'!N155)+ ((4.1/100)*('Conversion Cost'!$B$8)*'Optimized Production Plan'!N155)+ ('Optimized Production Plan'!N155*'Conversion Cost'!$C$4)),0)))+ IF(VLOOKUP(N154,CSTVAT!$A$2:$D$40,4)="NA",0,IF(VLOOKUP(N154,CSTVAT!$A$2:$D$40,4)="CST",0.02*((VLOOKUP(O154,'Input Angle Price'!$B$4:$E$22,4)*'Optimized Production Plan'!O155*(1.045))+ ('Conversion Cost'!$D$3*'Optimized Production Plan'!O155)+ ((4.1/100)*('Conversion Cost'!$B$8)*'Optimized Production Plan'!O155)+ ('Optimized Production Plan'!O155*'Conversion Cost'!$D$4)),IF(VLOOKUP(N154,CSTVAT!$A$2:$D$40,4)="VAT",0.05*((VLOOKUP(O154,'Input Angle Price'!$B$4:$E$22,4)*'Optimized Production Plan'!O155*(1.045))+ ('Conversion Cost'!$D$3*'Optimized Production Plan'!O155)+ ((4.1/100)*('Conversion Cost'!$B$8)*'Optimized Production Plan'!O155)+ ('Optimized Production Plan'!O155*'Conversion Cost'!$D$4)),0)))</f>
        <v>43.597667528799995</v>
      </c>
      <c r="V154" s="95">
        <f t="shared" si="9"/>
        <v>36.197538299999998</v>
      </c>
      <c r="X154" s="101">
        <f>IF('Optimized Production Plan'!M155&gt;0,1,0)+IF('Optimized Production Plan'!N155&gt;0,1,0)+IF('Optimized Production Plan'!O155&gt;0,1,0)</f>
        <v>1</v>
      </c>
      <c r="AH154" s="11"/>
      <c r="AI154" s="5" t="s">
        <v>13</v>
      </c>
      <c r="AJ154" s="6">
        <v>17.108000000000001</v>
      </c>
      <c r="AK154" s="6">
        <v>0</v>
      </c>
      <c r="AL154" s="113">
        <v>0</v>
      </c>
      <c r="AM154" s="11">
        <v>17.108000000000001</v>
      </c>
      <c r="AN154" s="68">
        <f t="shared" si="10"/>
        <v>17.108000000000001</v>
      </c>
    </row>
    <row r="155" spans="1:40">
      <c r="A155" s="9">
        <v>113</v>
      </c>
      <c r="B155" s="5" t="s">
        <v>17</v>
      </c>
      <c r="C155" s="94">
        <f>((VLOOKUP(B155,'Input Angle Price'!$B$4:$E$22,2)*'Optimized Production Plan'!C156)+(VLOOKUP(B155,'Input Angle Price'!$B$4:$E$22,3)*'Optimized Production Plan'!D156)+(VLOOKUP(B155,'Input Angle Price'!$B$4:$E$22,4)*'Optimized Production Plan'!E156))*(104.5/100)</f>
        <v>3769.1968314000001</v>
      </c>
      <c r="D155" s="94">
        <f>SUMPRODUCT('Conversion Cost'!$B$3:$D$3,'Optimized Production Plan'!C156:E156)</f>
        <v>668.12361200000009</v>
      </c>
      <c r="E155" s="94">
        <f>(4.1/100)*('Conversion Cost'!$B$8)*SUM('Optimized Production Plan'!C156:E156)</f>
        <v>467.42812272000003</v>
      </c>
      <c r="F155" s="94">
        <f>SUMPRODUCT('Conversion Cost'!$B$4:$D$4,'Optimized Production Plan'!C156:E156)</f>
        <v>56.429880000000004</v>
      </c>
      <c r="G155" s="94">
        <f>(VLOOKUP(A155,'Outbound Logistic Price'!$A$3:$D$41,2)*'Optimized Production Plan'!C156)+(VLOOKUP(A155,'Outbound Logistic Price'!$A$3:$D$41,3)*'Optimized Production Plan'!D156)+(VLOOKUP(A155,'Outbound Logistic Price'!$A$3:$D$41,4)*'Optimized Production Plan'!E156)</f>
        <v>153.25492</v>
      </c>
      <c r="H155" s="94">
        <f>IF(VLOOKUP(A155,CSTVAT!$A$2:$D$40,2)="NA",0,IF(VLOOKUP(A155,CSTVAT!$A$2:$D$40,2)="CST",0.02*((VLOOKUP(B155,'Input Angle Price'!$B$4:$E$22,2)*'Optimized Production Plan'!C156*(1.045))+ ('Conversion Cost'!$B$3*'Optimized Production Plan'!C156)+ ((4.1/100)*('Conversion Cost'!$B$8)*'Optimized Production Plan'!C156)+ ('Optimized Production Plan'!C156*'Conversion Cost'!$B$4)),IF(VLOOKUP(A155,CSTVAT!$A$2:$D$40,2)="VAT",0.05*((VLOOKUP(B155,'Input Angle Price'!$B$4:$E$22,2)*'Optimized Production Plan'!C156*(1.045))+ ('Conversion Cost'!$B$3*'Optimized Production Plan'!C156)+ ((4.1/100)*('Conversion Cost'!$B$8)*'Optimized Production Plan'!C156)+ ('Optimized Production Plan'!C156*'Conversion Cost'!$B$4)),0)))+ IF(VLOOKUP(A155,CSTVAT!$A$2:$D$40,3)="NA",0,IF(VLOOKUP(A155,CSTVAT!$A$2:$D$40,3)="CST",0.02*((VLOOKUP(B155,'Input Angle Price'!$B$4:$E$22,3)*'Optimized Production Plan'!D156*(1.045))+ ('Conversion Cost'!$C$3*'Optimized Production Plan'!D156)+ ((4.1/100)*('Conversion Cost'!$B$8)*'Optimized Production Plan'!D156)+ ('Optimized Production Plan'!D156*'Conversion Cost'!$C$4)),IF(VLOOKUP(A155,CSTVAT!$A$2:$D$40,3)="VAT",0.05*((VLOOKUP(B155,'Input Angle Price'!$B$4:$E$22,3)*'Optimized Production Plan'!D156*(1.045))+ ('Conversion Cost'!$C$3*'Optimized Production Plan'!D156)+ ((4.1/100)*('Conversion Cost'!$B$8)*'Optimized Production Plan'!D156)+ ('Optimized Production Plan'!D156*'Conversion Cost'!$C$4)),0)))+ IF(VLOOKUP(A155,CSTVAT!$A$2:$D$40,4)="NA",0,IF(VLOOKUP(A155,CSTVAT!$A$2:$D$40,4)="CST",0.02*((VLOOKUP(B155,'Input Angle Price'!$B$4:$E$22,4)*'Optimized Production Plan'!E156*(1.045))+ ('Conversion Cost'!$D$3*'Optimized Production Plan'!E156)+ ((4.1/100)*('Conversion Cost'!$B$8)*'Optimized Production Plan'!E156)+ ('Optimized Production Plan'!E156*'Conversion Cost'!$D$4)),IF(VLOOKUP(A155,CSTVAT!$A$2:$D$40,4)="VAT",0.05*((VLOOKUP(B155,'Input Angle Price'!$B$4:$E$22,4)*'Optimized Production Plan'!E156*(1.045))+ ('Conversion Cost'!$D$3*'Optimized Production Plan'!E156)+ ((4.1/100)*('Conversion Cost'!$B$8)*'Optimized Production Plan'!E156)+ ('Optimized Production Plan'!E156*'Conversion Cost'!$D$4)),0)))</f>
        <v>99.223568922399991</v>
      </c>
      <c r="I155" s="95">
        <f t="shared" si="8"/>
        <v>81.154955700000002</v>
      </c>
      <c r="N155" s="9">
        <v>113</v>
      </c>
      <c r="O155" s="5" t="s">
        <v>17</v>
      </c>
      <c r="P155" s="94">
        <f>((VLOOKUP(O155,'Input Angle Price'!$B$4:$E$22,2)*'Optimized Production Plan'!M156)+(VLOOKUP(O155,'Input Angle Price'!$B$4:$E$22,3)*'Optimized Production Plan'!N156)+(VLOOKUP(O155,'Input Angle Price'!$B$4:$E$22,4)*'Optimized Production Plan'!O156))*(104.5/100)</f>
        <v>3639.9801151999995</v>
      </c>
      <c r="Q155" s="94">
        <f>SUMPRODUCT('Conversion Cost'!$B$3:$D$3,'Optimized Production Plan'!M156:O156)</f>
        <v>550.63845200000003</v>
      </c>
      <c r="R155" s="94">
        <f>(4.1/100)*('Conversion Cost'!$B$8)*SUM('Optimized Production Plan'!M156:O156)</f>
        <v>467.42812272000003</v>
      </c>
      <c r="S155" s="94">
        <f>SUMPRODUCT('Conversion Cost'!$B$4:$D$4,'Optimized Production Plan'!M156:O156)</f>
        <v>37.61992</v>
      </c>
      <c r="T155" s="94">
        <f>(VLOOKUP(N155,'Outbound Logistic Price'!$A$3:$D$41,2)*'Optimized Production Plan'!M156)+(VLOOKUP(N155,'Outbound Logistic Price'!$A$3:$D$41,3)*'Optimized Production Plan'!N156)+(VLOOKUP(N155,'Outbound Logistic Price'!$A$3:$D$41,4)*'Optimized Production Plan'!O156)</f>
        <v>176.07356000000001</v>
      </c>
      <c r="U155" s="94">
        <f>IF(VLOOKUP(N155,CSTVAT!$A$2:$D$40,2)="NA",0,IF(VLOOKUP(N155,CSTVAT!$A$2:$D$40,2)="CST",0.02*((VLOOKUP(O155,'Input Angle Price'!$B$4:$E$22,2)*'Optimized Production Plan'!M156*(1.045))+ ('Conversion Cost'!$B$3*'Optimized Production Plan'!M156)+ ((4.1/100)*('Conversion Cost'!$B$8)*'Optimized Production Plan'!M156)+ ('Optimized Production Plan'!M156*'Conversion Cost'!$B$4)),IF(VLOOKUP(N155,CSTVAT!$A$2:$D$40,2)="VAT",0.05*((VLOOKUP(O155,'Input Angle Price'!$B$4:$E$22,2)*'Optimized Production Plan'!M156*(1.045))+ ('Conversion Cost'!$B$3*'Optimized Production Plan'!M156)+ ((4.1/100)*('Conversion Cost'!$B$8)*'Optimized Production Plan'!M156)+ ('Optimized Production Plan'!M156*'Conversion Cost'!$B$4)),0)))+ IF(VLOOKUP(N155,CSTVAT!$A$2:$D$40,3)="NA",0,IF(VLOOKUP(N155,CSTVAT!$A$2:$D$40,3)="CST",0.02*((VLOOKUP(O155,'Input Angle Price'!$B$4:$E$22,3)*'Optimized Production Plan'!N156*(1.045))+ ('Conversion Cost'!$C$3*'Optimized Production Plan'!N156)+ ((4.1/100)*('Conversion Cost'!$B$8)*'Optimized Production Plan'!N156)+ ('Optimized Production Plan'!N156*'Conversion Cost'!$C$4)),IF(VLOOKUP(N155,CSTVAT!$A$2:$D$40,3)="VAT",0.05*((VLOOKUP(O155,'Input Angle Price'!$B$4:$E$22,3)*'Optimized Production Plan'!N156*(1.045))+ ('Conversion Cost'!$C$3*'Optimized Production Plan'!N156)+ ((4.1/100)*('Conversion Cost'!$B$8)*'Optimized Production Plan'!N156)+ ('Optimized Production Plan'!N156*'Conversion Cost'!$C$4)),0)))+ IF(VLOOKUP(N155,CSTVAT!$A$2:$D$40,4)="NA",0,IF(VLOOKUP(N155,CSTVAT!$A$2:$D$40,4)="CST",0.02*((VLOOKUP(O155,'Input Angle Price'!$B$4:$E$22,4)*'Optimized Production Plan'!O156*(1.045))+ ('Conversion Cost'!$D$3*'Optimized Production Plan'!O156)+ ((4.1/100)*('Conversion Cost'!$B$8)*'Optimized Production Plan'!O156)+ ('Optimized Production Plan'!O156*'Conversion Cost'!$D$4)),IF(VLOOKUP(N155,CSTVAT!$A$2:$D$40,4)="VAT",0.05*((VLOOKUP(O155,'Input Angle Price'!$B$4:$E$22,4)*'Optimized Production Plan'!O156*(1.045))+ ('Conversion Cost'!$D$3*'Optimized Production Plan'!O156)+ ((4.1/100)*('Conversion Cost'!$B$8)*'Optimized Production Plan'!O156)+ ('Optimized Production Plan'!O156*'Conversion Cost'!$D$4)),0)))</f>
        <v>93.913332198399985</v>
      </c>
      <c r="V155" s="95">
        <f t="shared" si="9"/>
        <v>78.372777599999992</v>
      </c>
      <c r="X155" s="101">
        <f>IF('Optimized Production Plan'!M156&gt;0,1,0)+IF('Optimized Production Plan'!N156&gt;0,1,0)+IF('Optimized Production Plan'!O156&gt;0,1,0)</f>
        <v>1</v>
      </c>
      <c r="AH155" s="11"/>
      <c r="AI155" s="5" t="s">
        <v>15</v>
      </c>
      <c r="AJ155" s="6">
        <v>14.567</v>
      </c>
      <c r="AK155" s="6">
        <v>0</v>
      </c>
      <c r="AL155" s="113">
        <v>0</v>
      </c>
      <c r="AM155" s="11">
        <v>14.567</v>
      </c>
      <c r="AN155" s="68">
        <f t="shared" si="10"/>
        <v>14.567</v>
      </c>
    </row>
    <row r="156" spans="1:40">
      <c r="A156" s="9">
        <v>113</v>
      </c>
      <c r="B156" s="5" t="s">
        <v>2</v>
      </c>
      <c r="C156" s="94">
        <f>((VLOOKUP(B156,'Input Angle Price'!$B$4:$E$22,2)*'Optimized Production Plan'!C157)+(VLOOKUP(B156,'Input Angle Price'!$B$4:$E$22,3)*'Optimized Production Plan'!D157)+(VLOOKUP(B156,'Input Angle Price'!$B$4:$E$22,4)*'Optimized Production Plan'!E157))*(104.5/100)</f>
        <v>2914.3969470000011</v>
      </c>
      <c r="D156" s="94">
        <f>SUMPRODUCT('Conversion Cost'!$B$3:$D$3,'Optimized Production Plan'!C157:E157)</f>
        <v>589.99241000000029</v>
      </c>
      <c r="E156" s="94">
        <f>(4.1/100)*('Conversion Cost'!$B$8)*SUM('Optimized Production Plan'!C157:E157)</f>
        <v>412.76649960000015</v>
      </c>
      <c r="F156" s="94">
        <f>SUMPRODUCT('Conversion Cost'!$B$4:$D$4,'Optimized Production Plan'!C157:E157)</f>
        <v>49.830900000000021</v>
      </c>
      <c r="G156" s="94">
        <f>(VLOOKUP(A156,'Outbound Logistic Price'!$A$3:$D$41,2)*'Optimized Production Plan'!C157)+(VLOOKUP(A156,'Outbound Logistic Price'!$A$3:$D$41,3)*'Optimized Production Plan'!D157)+(VLOOKUP(A156,'Outbound Logistic Price'!$A$3:$D$41,4)*'Optimized Production Plan'!E157)</f>
        <v>135.33310000000006</v>
      </c>
      <c r="H156" s="94">
        <f>IF(VLOOKUP(A156,CSTVAT!$A$2:$D$40,2)="NA",0,IF(VLOOKUP(A156,CSTVAT!$A$2:$D$40,2)="CST",0.02*((VLOOKUP(B156,'Input Angle Price'!$B$4:$E$22,2)*'Optimized Production Plan'!C157*(1.045))+ ('Conversion Cost'!$B$3*'Optimized Production Plan'!C157)+ ((4.1/100)*('Conversion Cost'!$B$8)*'Optimized Production Plan'!C157)+ ('Optimized Production Plan'!C157*'Conversion Cost'!$B$4)),IF(VLOOKUP(A156,CSTVAT!$A$2:$D$40,2)="VAT",0.05*((VLOOKUP(B156,'Input Angle Price'!$B$4:$E$22,2)*'Optimized Production Plan'!C157*(1.045))+ ('Conversion Cost'!$B$3*'Optimized Production Plan'!C157)+ ((4.1/100)*('Conversion Cost'!$B$8)*'Optimized Production Plan'!C157)+ ('Optimized Production Plan'!C157*'Conversion Cost'!$B$4)),0)))+ IF(VLOOKUP(A156,CSTVAT!$A$2:$D$40,3)="NA",0,IF(VLOOKUP(A156,CSTVAT!$A$2:$D$40,3)="CST",0.02*((VLOOKUP(B156,'Input Angle Price'!$B$4:$E$22,3)*'Optimized Production Plan'!D157*(1.045))+ ('Conversion Cost'!$C$3*'Optimized Production Plan'!D157)+ ((4.1/100)*('Conversion Cost'!$B$8)*'Optimized Production Plan'!D157)+ ('Optimized Production Plan'!D157*'Conversion Cost'!$C$4)),IF(VLOOKUP(A156,CSTVAT!$A$2:$D$40,3)="VAT",0.05*((VLOOKUP(B156,'Input Angle Price'!$B$4:$E$22,3)*'Optimized Production Plan'!D157*(1.045))+ ('Conversion Cost'!$C$3*'Optimized Production Plan'!D157)+ ((4.1/100)*('Conversion Cost'!$B$8)*'Optimized Production Plan'!D157)+ ('Optimized Production Plan'!D157*'Conversion Cost'!$C$4)),0)))+ IF(VLOOKUP(A156,CSTVAT!$A$2:$D$40,4)="NA",0,IF(VLOOKUP(A156,CSTVAT!$A$2:$D$40,4)="CST",0.02*((VLOOKUP(B156,'Input Angle Price'!$B$4:$E$22,4)*'Optimized Production Plan'!E157*(1.045))+ ('Conversion Cost'!$D$3*'Optimized Production Plan'!E157)+ ((4.1/100)*('Conversion Cost'!$B$8)*'Optimized Production Plan'!E157)+ ('Optimized Production Plan'!E157*'Conversion Cost'!$D$4)),IF(VLOOKUP(A156,CSTVAT!$A$2:$D$40,4)="VAT",0.05*((VLOOKUP(B156,'Input Angle Price'!$B$4:$E$22,4)*'Optimized Production Plan'!E157*(1.045))+ ('Conversion Cost'!$D$3*'Optimized Production Plan'!E157)+ ((4.1/100)*('Conversion Cost'!$B$8)*'Optimized Production Plan'!E157)+ ('Optimized Production Plan'!E157*'Conversion Cost'!$D$4)),0)))</f>
        <v>79.33973513200003</v>
      </c>
      <c r="I156" s="95">
        <f t="shared" si="8"/>
        <v>62.750173500000031</v>
      </c>
      <c r="N156" s="9">
        <v>113</v>
      </c>
      <c r="O156" s="5" t="s">
        <v>2</v>
      </c>
      <c r="P156" s="94">
        <f>((VLOOKUP(O156,'Input Angle Price'!$B$4:$E$22,2)*'Optimized Production Plan'!M157)+(VLOOKUP(O156,'Input Angle Price'!$B$4:$E$22,3)*'Optimized Production Plan'!N157)+(VLOOKUP(O156,'Input Angle Price'!$B$4:$E$22,4)*'Optimized Production Plan'!O157))*(104.5/100)</f>
        <v>2845.5350000000008</v>
      </c>
      <c r="Q156" s="94">
        <f>SUMPRODUCT('Conversion Cost'!$B$3:$D$3,'Optimized Production Plan'!M157:O157)</f>
        <v>486.24611000000016</v>
      </c>
      <c r="R156" s="94">
        <f>(4.1/100)*('Conversion Cost'!$B$8)*SUM('Optimized Production Plan'!M157:O157)</f>
        <v>412.76649960000015</v>
      </c>
      <c r="S156" s="94">
        <f>SUMPRODUCT('Conversion Cost'!$B$4:$D$4,'Optimized Production Plan'!M157:O157)</f>
        <v>33.220600000000012</v>
      </c>
      <c r="T156" s="94">
        <f>(VLOOKUP(N156,'Outbound Logistic Price'!$A$3:$D$41,2)*'Optimized Production Plan'!M157)+(VLOOKUP(N156,'Outbound Logistic Price'!$A$3:$D$41,3)*'Optimized Production Plan'!N157)+(VLOOKUP(N156,'Outbound Logistic Price'!$A$3:$D$41,4)*'Optimized Production Plan'!O157)</f>
        <v>155.48330000000007</v>
      </c>
      <c r="U156" s="94">
        <f>IF(VLOOKUP(N156,CSTVAT!$A$2:$D$40,2)="NA",0,IF(VLOOKUP(N156,CSTVAT!$A$2:$D$40,2)="CST",0.02*((VLOOKUP(O156,'Input Angle Price'!$B$4:$E$22,2)*'Optimized Production Plan'!M157*(1.045))+ ('Conversion Cost'!$B$3*'Optimized Production Plan'!M157)+ ((4.1/100)*('Conversion Cost'!$B$8)*'Optimized Production Plan'!M157)+ ('Optimized Production Plan'!M157*'Conversion Cost'!$B$4)),IF(VLOOKUP(N156,CSTVAT!$A$2:$D$40,2)="VAT",0.05*((VLOOKUP(O156,'Input Angle Price'!$B$4:$E$22,2)*'Optimized Production Plan'!M157*(1.045))+ ('Conversion Cost'!$B$3*'Optimized Production Plan'!M157)+ ((4.1/100)*('Conversion Cost'!$B$8)*'Optimized Production Plan'!M157)+ ('Optimized Production Plan'!M157*'Conversion Cost'!$B$4)),0)))+ IF(VLOOKUP(N156,CSTVAT!$A$2:$D$40,3)="NA",0,IF(VLOOKUP(N156,CSTVAT!$A$2:$D$40,3)="CST",0.02*((VLOOKUP(O156,'Input Angle Price'!$B$4:$E$22,3)*'Optimized Production Plan'!N157*(1.045))+ ('Conversion Cost'!$C$3*'Optimized Production Plan'!N157)+ ((4.1/100)*('Conversion Cost'!$B$8)*'Optimized Production Plan'!N157)+ ('Optimized Production Plan'!N157*'Conversion Cost'!$C$4)),IF(VLOOKUP(N156,CSTVAT!$A$2:$D$40,3)="VAT",0.05*((VLOOKUP(O156,'Input Angle Price'!$B$4:$E$22,3)*'Optimized Production Plan'!N157*(1.045))+ ('Conversion Cost'!$C$3*'Optimized Production Plan'!N157)+ ((4.1/100)*('Conversion Cost'!$B$8)*'Optimized Production Plan'!N157)+ ('Optimized Production Plan'!N157*'Conversion Cost'!$C$4)),0)))+ IF(VLOOKUP(N156,CSTVAT!$A$2:$D$40,4)="NA",0,IF(VLOOKUP(N156,CSTVAT!$A$2:$D$40,4)="CST",0.02*((VLOOKUP(O156,'Input Angle Price'!$B$4:$E$22,4)*'Optimized Production Plan'!O157*(1.045))+ ('Conversion Cost'!$D$3*'Optimized Production Plan'!O157)+ ((4.1/100)*('Conversion Cost'!$B$8)*'Optimized Production Plan'!O157)+ ('Optimized Production Plan'!O157*'Conversion Cost'!$D$4)),IF(VLOOKUP(N156,CSTVAT!$A$2:$D$40,4)="VAT",0.05*((VLOOKUP(O156,'Input Angle Price'!$B$4:$E$22,4)*'Optimized Production Plan'!O157*(1.045))+ ('Conversion Cost'!$D$3*'Optimized Production Plan'!O157)+ ((4.1/100)*('Conversion Cost'!$B$8)*'Optimized Production Plan'!O157)+ ('Optimized Production Plan'!O157*'Conversion Cost'!$D$4)),0)))</f>
        <v>75.555364192000027</v>
      </c>
      <c r="V156" s="95">
        <f t="shared" si="9"/>
        <v>61.26750000000002</v>
      </c>
      <c r="X156" s="101">
        <f>IF('Optimized Production Plan'!M157&gt;0,1,0)+IF('Optimized Production Plan'!N157&gt;0,1,0)+IF('Optimized Production Plan'!O157&gt;0,1,0)</f>
        <v>1</v>
      </c>
      <c r="AH156" s="11"/>
      <c r="AI156" s="5" t="s">
        <v>17</v>
      </c>
      <c r="AJ156" s="6">
        <v>30.836000000000002</v>
      </c>
      <c r="AK156" s="6">
        <v>0</v>
      </c>
      <c r="AL156" s="113">
        <v>0</v>
      </c>
      <c r="AM156" s="11">
        <v>30.836000000000002</v>
      </c>
      <c r="AN156" s="68">
        <f t="shared" si="10"/>
        <v>30.836000000000002</v>
      </c>
    </row>
    <row r="157" spans="1:40">
      <c r="A157" s="9">
        <v>113</v>
      </c>
      <c r="B157" s="5" t="s">
        <v>4</v>
      </c>
      <c r="C157" s="94">
        <f>((VLOOKUP(B157,'Input Angle Price'!$B$4:$E$22,2)*'Optimized Production Plan'!C158)+(VLOOKUP(B157,'Input Angle Price'!$B$4:$E$22,3)*'Optimized Production Plan'!D158)+(VLOOKUP(B157,'Input Angle Price'!$B$4:$E$22,4)*'Optimized Production Plan'!E158))*(104.5/100)</f>
        <v>1859.195657</v>
      </c>
      <c r="D157" s="94">
        <f>SUMPRODUCT('Conversion Cost'!$B$3:$D$3,'Optimized Production Plan'!C158:E158)</f>
        <v>386.25760900000006</v>
      </c>
      <c r="E157" s="94">
        <f>(4.1/100)*('Conversion Cost'!$B$8)*SUM('Optimized Production Plan'!C158:E158)</f>
        <v>270.23093604000002</v>
      </c>
      <c r="F157" s="94">
        <f>SUMPRODUCT('Conversion Cost'!$B$4:$D$4,'Optimized Production Plan'!C158:E158)</f>
        <v>32.623410000000007</v>
      </c>
      <c r="G157" s="94">
        <f>(VLOOKUP(A157,'Outbound Logistic Price'!$A$3:$D$41,2)*'Optimized Production Plan'!C158)+(VLOOKUP(A157,'Outbound Logistic Price'!$A$3:$D$41,3)*'Optimized Production Plan'!D158)+(VLOOKUP(A157,'Outbound Logistic Price'!$A$3:$D$41,4)*'Optimized Production Plan'!E158)</f>
        <v>88.600189999999998</v>
      </c>
      <c r="H157" s="94">
        <f>IF(VLOOKUP(A157,CSTVAT!$A$2:$D$40,2)="NA",0,IF(VLOOKUP(A157,CSTVAT!$A$2:$D$40,2)="CST",0.02*((VLOOKUP(B157,'Input Angle Price'!$B$4:$E$22,2)*'Optimized Production Plan'!C158*(1.045))+ ('Conversion Cost'!$B$3*'Optimized Production Plan'!C158)+ ((4.1/100)*('Conversion Cost'!$B$8)*'Optimized Production Plan'!C158)+ ('Optimized Production Plan'!C158*'Conversion Cost'!$B$4)),IF(VLOOKUP(A157,CSTVAT!$A$2:$D$40,2)="VAT",0.05*((VLOOKUP(B157,'Input Angle Price'!$B$4:$E$22,2)*'Optimized Production Plan'!C158*(1.045))+ ('Conversion Cost'!$B$3*'Optimized Production Plan'!C158)+ ((4.1/100)*('Conversion Cost'!$B$8)*'Optimized Production Plan'!C158)+ ('Optimized Production Plan'!C158*'Conversion Cost'!$B$4)),0)))+ IF(VLOOKUP(A157,CSTVAT!$A$2:$D$40,3)="NA",0,IF(VLOOKUP(A157,CSTVAT!$A$2:$D$40,3)="CST",0.02*((VLOOKUP(B157,'Input Angle Price'!$B$4:$E$22,3)*'Optimized Production Plan'!D158*(1.045))+ ('Conversion Cost'!$C$3*'Optimized Production Plan'!D158)+ ((4.1/100)*('Conversion Cost'!$B$8)*'Optimized Production Plan'!D158)+ ('Optimized Production Plan'!D158*'Conversion Cost'!$C$4)),IF(VLOOKUP(A157,CSTVAT!$A$2:$D$40,3)="VAT",0.05*((VLOOKUP(B157,'Input Angle Price'!$B$4:$E$22,3)*'Optimized Production Plan'!D158*(1.045))+ ('Conversion Cost'!$C$3*'Optimized Production Plan'!D158)+ ((4.1/100)*('Conversion Cost'!$B$8)*'Optimized Production Plan'!D158)+ ('Optimized Production Plan'!D158*'Conversion Cost'!$C$4)),0)))+ IF(VLOOKUP(A157,CSTVAT!$A$2:$D$40,4)="NA",0,IF(VLOOKUP(A157,CSTVAT!$A$2:$D$40,4)="CST",0.02*((VLOOKUP(B157,'Input Angle Price'!$B$4:$E$22,4)*'Optimized Production Plan'!E158*(1.045))+ ('Conversion Cost'!$D$3*'Optimized Production Plan'!E158)+ ((4.1/100)*('Conversion Cost'!$B$8)*'Optimized Production Plan'!E158)+ ('Optimized Production Plan'!E158*'Conversion Cost'!$D$4)),IF(VLOOKUP(A157,CSTVAT!$A$2:$D$40,4)="VAT",0.05*((VLOOKUP(B157,'Input Angle Price'!$B$4:$E$22,4)*'Optimized Production Plan'!E158*(1.045))+ ('Conversion Cost'!$D$3*'Optimized Production Plan'!E158)+ ((4.1/100)*('Conversion Cost'!$B$8)*'Optimized Production Plan'!E158)+ ('Optimized Production Plan'!E158*'Conversion Cost'!$D$4)),0)))</f>
        <v>50.9661522408</v>
      </c>
      <c r="I157" s="95">
        <f t="shared" si="8"/>
        <v>40.030528500000003</v>
      </c>
      <c r="N157" s="9">
        <v>113</v>
      </c>
      <c r="O157" s="5" t="s">
        <v>4</v>
      </c>
      <c r="P157" s="94">
        <f>((VLOOKUP(O157,'Input Angle Price'!$B$4:$E$22,2)*'Optimized Production Plan'!M158)+(VLOOKUP(O157,'Input Angle Price'!$B$4:$E$22,3)*'Optimized Production Plan'!N158)+(VLOOKUP(O157,'Input Angle Price'!$B$4:$E$22,4)*'Optimized Production Plan'!O158))*(104.5/100)</f>
        <v>1859.195657</v>
      </c>
      <c r="Q157" s="94">
        <f>SUMPRODUCT('Conversion Cost'!$B$3:$D$3,'Optimized Production Plan'!M158:O158)</f>
        <v>386.25760900000006</v>
      </c>
      <c r="R157" s="94">
        <f>(4.1/100)*('Conversion Cost'!$B$8)*SUM('Optimized Production Plan'!M158:O158)</f>
        <v>270.23093604000002</v>
      </c>
      <c r="S157" s="94">
        <f>SUMPRODUCT('Conversion Cost'!$B$4:$D$4,'Optimized Production Plan'!M158:O158)</f>
        <v>32.623410000000007</v>
      </c>
      <c r="T157" s="94">
        <f>(VLOOKUP(N157,'Outbound Logistic Price'!$A$3:$D$41,2)*'Optimized Production Plan'!M158)+(VLOOKUP(N157,'Outbound Logistic Price'!$A$3:$D$41,3)*'Optimized Production Plan'!N158)+(VLOOKUP(N157,'Outbound Logistic Price'!$A$3:$D$41,4)*'Optimized Production Plan'!O158)</f>
        <v>88.600189999999998</v>
      </c>
      <c r="U157" s="94">
        <f>IF(VLOOKUP(N157,CSTVAT!$A$2:$D$40,2)="NA",0,IF(VLOOKUP(N157,CSTVAT!$A$2:$D$40,2)="CST",0.02*((VLOOKUP(O157,'Input Angle Price'!$B$4:$E$22,2)*'Optimized Production Plan'!M158*(1.045))+ ('Conversion Cost'!$B$3*'Optimized Production Plan'!M158)+ ((4.1/100)*('Conversion Cost'!$B$8)*'Optimized Production Plan'!M158)+ ('Optimized Production Plan'!M158*'Conversion Cost'!$B$4)),IF(VLOOKUP(N157,CSTVAT!$A$2:$D$40,2)="VAT",0.05*((VLOOKUP(O157,'Input Angle Price'!$B$4:$E$22,2)*'Optimized Production Plan'!M158*(1.045))+ ('Conversion Cost'!$B$3*'Optimized Production Plan'!M158)+ ((4.1/100)*('Conversion Cost'!$B$8)*'Optimized Production Plan'!M158)+ ('Optimized Production Plan'!M158*'Conversion Cost'!$B$4)),0)))+ IF(VLOOKUP(N157,CSTVAT!$A$2:$D$40,3)="NA",0,IF(VLOOKUP(N157,CSTVAT!$A$2:$D$40,3)="CST",0.02*((VLOOKUP(O157,'Input Angle Price'!$B$4:$E$22,3)*'Optimized Production Plan'!N158*(1.045))+ ('Conversion Cost'!$C$3*'Optimized Production Plan'!N158)+ ((4.1/100)*('Conversion Cost'!$B$8)*'Optimized Production Plan'!N158)+ ('Optimized Production Plan'!N158*'Conversion Cost'!$C$4)),IF(VLOOKUP(N157,CSTVAT!$A$2:$D$40,3)="VAT",0.05*((VLOOKUP(O157,'Input Angle Price'!$B$4:$E$22,3)*'Optimized Production Plan'!N158*(1.045))+ ('Conversion Cost'!$C$3*'Optimized Production Plan'!N158)+ ((4.1/100)*('Conversion Cost'!$B$8)*'Optimized Production Plan'!N158)+ ('Optimized Production Plan'!N158*'Conversion Cost'!$C$4)),0)))+ IF(VLOOKUP(N157,CSTVAT!$A$2:$D$40,4)="NA",0,IF(VLOOKUP(N157,CSTVAT!$A$2:$D$40,4)="CST",0.02*((VLOOKUP(O157,'Input Angle Price'!$B$4:$E$22,4)*'Optimized Production Plan'!O158*(1.045))+ ('Conversion Cost'!$D$3*'Optimized Production Plan'!O158)+ ((4.1/100)*('Conversion Cost'!$B$8)*'Optimized Production Plan'!O158)+ ('Optimized Production Plan'!O158*'Conversion Cost'!$D$4)),IF(VLOOKUP(N157,CSTVAT!$A$2:$D$40,4)="VAT",0.05*((VLOOKUP(O157,'Input Angle Price'!$B$4:$E$22,4)*'Optimized Production Plan'!O158*(1.045))+ ('Conversion Cost'!$D$3*'Optimized Production Plan'!O158)+ ((4.1/100)*('Conversion Cost'!$B$8)*'Optimized Production Plan'!O158)+ ('Optimized Production Plan'!O158*'Conversion Cost'!$D$4)),0)))</f>
        <v>50.9661522408</v>
      </c>
      <c r="V157" s="95">
        <f t="shared" si="9"/>
        <v>40.030528500000003</v>
      </c>
      <c r="X157" s="101">
        <f>IF('Optimized Production Plan'!M158&gt;0,1,0)+IF('Optimized Production Plan'!N158&gt;0,1,0)+IF('Optimized Production Plan'!O158&gt;0,1,0)</f>
        <v>1</v>
      </c>
      <c r="AH157" s="11"/>
      <c r="AI157" s="5" t="s">
        <v>2</v>
      </c>
      <c r="AJ157" s="6">
        <v>27.230000000000011</v>
      </c>
      <c r="AK157" s="6">
        <v>0</v>
      </c>
      <c r="AL157" s="113">
        <v>0</v>
      </c>
      <c r="AM157" s="11">
        <v>27.230000000000011</v>
      </c>
      <c r="AN157" s="68">
        <f t="shared" si="10"/>
        <v>27.230000000000011</v>
      </c>
    </row>
    <row r="158" spans="1:40">
      <c r="A158" s="9">
        <v>113</v>
      </c>
      <c r="B158" s="5" t="s">
        <v>6</v>
      </c>
      <c r="C158" s="94">
        <f>((VLOOKUP(B158,'Input Angle Price'!$B$4:$E$22,2)*'Optimized Production Plan'!C159)+(VLOOKUP(B158,'Input Angle Price'!$B$4:$E$22,3)*'Optimized Production Plan'!D159)+(VLOOKUP(B158,'Input Angle Price'!$B$4:$E$22,4)*'Optimized Production Plan'!E159))*(104.5/100)</f>
        <v>1031.175068</v>
      </c>
      <c r="D158" s="94">
        <f>SUMPRODUCT('Conversion Cost'!$B$3:$D$3,'Optimized Production Plan'!C159:E159)</f>
        <v>201.41643200000001</v>
      </c>
      <c r="E158" s="94">
        <f>(4.1/100)*('Conversion Cost'!$B$8)*SUM('Optimized Production Plan'!C159:E159)</f>
        <v>140.91360191999999</v>
      </c>
      <c r="F158" s="94">
        <f>SUMPRODUCT('Conversion Cost'!$B$4:$D$4,'Optimized Production Plan'!C159:E159)</f>
        <v>17.011679999999998</v>
      </c>
      <c r="G158" s="94">
        <f>(VLOOKUP(A158,'Outbound Logistic Price'!$A$3:$D$41,2)*'Optimized Production Plan'!C159)+(VLOOKUP(A158,'Outbound Logistic Price'!$A$3:$D$41,3)*'Optimized Production Plan'!D159)+(VLOOKUP(A158,'Outbound Logistic Price'!$A$3:$D$41,4)*'Optimized Production Plan'!E159)</f>
        <v>46.201119999999996</v>
      </c>
      <c r="H158" s="94">
        <f>IF(VLOOKUP(A158,CSTVAT!$A$2:$D$40,2)="NA",0,IF(VLOOKUP(A158,CSTVAT!$A$2:$D$40,2)="CST",0.02*((VLOOKUP(B158,'Input Angle Price'!$B$4:$E$22,2)*'Optimized Production Plan'!C159*(1.045))+ ('Conversion Cost'!$B$3*'Optimized Production Plan'!C159)+ ((4.1/100)*('Conversion Cost'!$B$8)*'Optimized Production Plan'!C159)+ ('Optimized Production Plan'!C159*'Conversion Cost'!$B$4)),IF(VLOOKUP(A158,CSTVAT!$A$2:$D$40,2)="VAT",0.05*((VLOOKUP(B158,'Input Angle Price'!$B$4:$E$22,2)*'Optimized Production Plan'!C159*(1.045))+ ('Conversion Cost'!$B$3*'Optimized Production Plan'!C159)+ ((4.1/100)*('Conversion Cost'!$B$8)*'Optimized Production Plan'!C159)+ ('Optimized Production Plan'!C159*'Conversion Cost'!$B$4)),0)))+ IF(VLOOKUP(A158,CSTVAT!$A$2:$D$40,3)="NA",0,IF(VLOOKUP(A158,CSTVAT!$A$2:$D$40,3)="CST",0.02*((VLOOKUP(B158,'Input Angle Price'!$B$4:$E$22,3)*'Optimized Production Plan'!D159*(1.045))+ ('Conversion Cost'!$C$3*'Optimized Production Plan'!D159)+ ((4.1/100)*('Conversion Cost'!$B$8)*'Optimized Production Plan'!D159)+ ('Optimized Production Plan'!D159*'Conversion Cost'!$C$4)),IF(VLOOKUP(A158,CSTVAT!$A$2:$D$40,3)="VAT",0.05*((VLOOKUP(B158,'Input Angle Price'!$B$4:$E$22,3)*'Optimized Production Plan'!D159*(1.045))+ ('Conversion Cost'!$C$3*'Optimized Production Plan'!D159)+ ((4.1/100)*('Conversion Cost'!$B$8)*'Optimized Production Plan'!D159)+ ('Optimized Production Plan'!D159*'Conversion Cost'!$C$4)),0)))+ IF(VLOOKUP(A158,CSTVAT!$A$2:$D$40,4)="NA",0,IF(VLOOKUP(A158,CSTVAT!$A$2:$D$40,4)="CST",0.02*((VLOOKUP(B158,'Input Angle Price'!$B$4:$E$22,4)*'Optimized Production Plan'!E159*(1.045))+ ('Conversion Cost'!$D$3*'Optimized Production Plan'!E159)+ ((4.1/100)*('Conversion Cost'!$B$8)*'Optimized Production Plan'!E159)+ ('Optimized Production Plan'!E159*'Conversion Cost'!$D$4)),IF(VLOOKUP(A158,CSTVAT!$A$2:$D$40,4)="VAT",0.05*((VLOOKUP(B158,'Input Angle Price'!$B$4:$E$22,4)*'Optimized Production Plan'!E159*(1.045))+ ('Conversion Cost'!$D$3*'Optimized Production Plan'!E159)+ ((4.1/100)*('Conversion Cost'!$B$8)*'Optimized Production Plan'!E159)+ ('Optimized Production Plan'!E159*'Conversion Cost'!$D$4)),0)))</f>
        <v>27.810335638400002</v>
      </c>
      <c r="I158" s="95">
        <f t="shared" si="8"/>
        <v>22.202334</v>
      </c>
      <c r="N158" s="9">
        <v>113</v>
      </c>
      <c r="O158" s="5" t="s">
        <v>6</v>
      </c>
      <c r="P158" s="94">
        <f>((VLOOKUP(O158,'Input Angle Price'!$B$4:$E$22,2)*'Optimized Production Plan'!M159)+(VLOOKUP(O158,'Input Angle Price'!$B$4:$E$22,3)*'Optimized Production Plan'!N159)+(VLOOKUP(O158,'Input Angle Price'!$B$4:$E$22,4)*'Optimized Production Plan'!O159))*(104.5/100)</f>
        <v>995.03779759999998</v>
      </c>
      <c r="Q158" s="94">
        <f>SUMPRODUCT('Conversion Cost'!$B$3:$D$3,'Optimized Production Plan'!M159:O159)</f>
        <v>165.99867199999997</v>
      </c>
      <c r="R158" s="94">
        <f>(4.1/100)*('Conversion Cost'!$B$8)*SUM('Optimized Production Plan'!M159:O159)</f>
        <v>140.91360191999999</v>
      </c>
      <c r="S158" s="94">
        <f>SUMPRODUCT('Conversion Cost'!$B$4:$D$4,'Optimized Production Plan'!M159:O159)</f>
        <v>11.341119999999998</v>
      </c>
      <c r="T158" s="94">
        <f>(VLOOKUP(N158,'Outbound Logistic Price'!$A$3:$D$41,2)*'Optimized Production Plan'!M159)+(VLOOKUP(N158,'Outbound Logistic Price'!$A$3:$D$41,3)*'Optimized Production Plan'!N159)+(VLOOKUP(N158,'Outbound Logistic Price'!$A$3:$D$41,4)*'Optimized Production Plan'!O159)</f>
        <v>53.080159999999999</v>
      </c>
      <c r="U158" s="94">
        <f>IF(VLOOKUP(N158,CSTVAT!$A$2:$D$40,2)="NA",0,IF(VLOOKUP(N158,CSTVAT!$A$2:$D$40,2)="CST",0.02*((VLOOKUP(O158,'Input Angle Price'!$B$4:$E$22,2)*'Optimized Production Plan'!M159*(1.045))+ ('Conversion Cost'!$B$3*'Optimized Production Plan'!M159)+ ((4.1/100)*('Conversion Cost'!$B$8)*'Optimized Production Plan'!M159)+ ('Optimized Production Plan'!M159*'Conversion Cost'!$B$4)),IF(VLOOKUP(N158,CSTVAT!$A$2:$D$40,2)="VAT",0.05*((VLOOKUP(O158,'Input Angle Price'!$B$4:$E$22,2)*'Optimized Production Plan'!M159*(1.045))+ ('Conversion Cost'!$B$3*'Optimized Production Plan'!M159)+ ((4.1/100)*('Conversion Cost'!$B$8)*'Optimized Production Plan'!M159)+ ('Optimized Production Plan'!M159*'Conversion Cost'!$B$4)),0)))+ IF(VLOOKUP(N158,CSTVAT!$A$2:$D$40,3)="NA",0,IF(VLOOKUP(N158,CSTVAT!$A$2:$D$40,3)="CST",0.02*((VLOOKUP(O158,'Input Angle Price'!$B$4:$E$22,3)*'Optimized Production Plan'!N159*(1.045))+ ('Conversion Cost'!$C$3*'Optimized Production Plan'!N159)+ ((4.1/100)*('Conversion Cost'!$B$8)*'Optimized Production Plan'!N159)+ ('Optimized Production Plan'!N159*'Conversion Cost'!$C$4)),IF(VLOOKUP(N158,CSTVAT!$A$2:$D$40,3)="VAT",0.05*((VLOOKUP(O158,'Input Angle Price'!$B$4:$E$22,3)*'Optimized Production Plan'!N159*(1.045))+ ('Conversion Cost'!$C$3*'Optimized Production Plan'!N159)+ ((4.1/100)*('Conversion Cost'!$B$8)*'Optimized Production Plan'!N159)+ ('Optimized Production Plan'!N159*'Conversion Cost'!$C$4)),0)))+ IF(VLOOKUP(N158,CSTVAT!$A$2:$D$40,4)="NA",0,IF(VLOOKUP(N158,CSTVAT!$A$2:$D$40,4)="CST",0.02*((VLOOKUP(O158,'Input Angle Price'!$B$4:$E$22,4)*'Optimized Production Plan'!O159*(1.045))+ ('Conversion Cost'!$D$3*'Optimized Production Plan'!O159)+ ((4.1/100)*('Conversion Cost'!$B$8)*'Optimized Production Plan'!O159)+ ('Optimized Production Plan'!O159*'Conversion Cost'!$D$4)),IF(VLOOKUP(N158,CSTVAT!$A$2:$D$40,4)="VAT",0.05*((VLOOKUP(O158,'Input Angle Price'!$B$4:$E$22,4)*'Optimized Production Plan'!O159*(1.045))+ ('Conversion Cost'!$D$3*'Optimized Production Plan'!O159)+ ((4.1/100)*('Conversion Cost'!$B$8)*'Optimized Production Plan'!O159)+ ('Optimized Production Plan'!O159*'Conversion Cost'!$D$4)),0)))</f>
        <v>26.265823830399999</v>
      </c>
      <c r="V158" s="95">
        <f t="shared" si="9"/>
        <v>21.4242588</v>
      </c>
      <c r="X158" s="101">
        <f>IF('Optimized Production Plan'!M159&gt;0,1,0)+IF('Optimized Production Plan'!N159&gt;0,1,0)+IF('Optimized Production Plan'!O159&gt;0,1,0)</f>
        <v>1</v>
      </c>
      <c r="AH158" s="11"/>
      <c r="AI158" s="5" t="s">
        <v>4</v>
      </c>
      <c r="AJ158" s="6">
        <v>0</v>
      </c>
      <c r="AK158" s="6">
        <v>17.827000000000002</v>
      </c>
      <c r="AL158" s="113">
        <v>0</v>
      </c>
      <c r="AM158" s="11">
        <v>17.827000000000002</v>
      </c>
      <c r="AN158" s="68">
        <f t="shared" si="10"/>
        <v>17.827000000000002</v>
      </c>
    </row>
    <row r="159" spans="1:40">
      <c r="A159" s="9">
        <v>113</v>
      </c>
      <c r="B159" s="5" t="s">
        <v>8</v>
      </c>
      <c r="C159" s="94">
        <f>((VLOOKUP(B159,'Input Angle Price'!$B$4:$E$22,2)*'Optimized Production Plan'!C160)+(VLOOKUP(B159,'Input Angle Price'!$B$4:$E$22,3)*'Optimized Production Plan'!D160)+(VLOOKUP(B159,'Input Angle Price'!$B$4:$E$22,4)*'Optimized Production Plan'!E160))*(104.5/100)</f>
        <v>2436.5919731999993</v>
      </c>
      <c r="D159" s="94">
        <f>SUMPRODUCT('Conversion Cost'!$B$3:$D$3,'Optimized Production Plan'!C160:E160)</f>
        <v>472.94727600000004</v>
      </c>
      <c r="E159" s="94">
        <f>(4.1/100)*('Conversion Cost'!$B$8)*SUM('Optimized Production Plan'!C160:E160)</f>
        <v>330.88017456</v>
      </c>
      <c r="F159" s="94">
        <f>SUMPRODUCT('Conversion Cost'!$B$4:$D$4,'Optimized Production Plan'!C160:E160)</f>
        <v>39.945239999999998</v>
      </c>
      <c r="G159" s="94">
        <f>(VLOOKUP(A159,'Outbound Logistic Price'!$A$3:$D$41,2)*'Optimized Production Plan'!C160)+(VLOOKUP(A159,'Outbound Logistic Price'!$A$3:$D$41,3)*'Optimized Production Plan'!D160)+(VLOOKUP(A159,'Outbound Logistic Price'!$A$3:$D$41,4)*'Optimized Production Plan'!E160)</f>
        <v>108.48515999999999</v>
      </c>
      <c r="H159" s="94">
        <f>IF(VLOOKUP(A159,CSTVAT!$A$2:$D$40,2)="NA",0,IF(VLOOKUP(A159,CSTVAT!$A$2:$D$40,2)="CST",0.02*((VLOOKUP(B159,'Input Angle Price'!$B$4:$E$22,2)*'Optimized Production Plan'!C160*(1.045))+ ('Conversion Cost'!$B$3*'Optimized Production Plan'!C160)+ ((4.1/100)*('Conversion Cost'!$B$8)*'Optimized Production Plan'!C160)+ ('Optimized Production Plan'!C160*'Conversion Cost'!$B$4)),IF(VLOOKUP(A159,CSTVAT!$A$2:$D$40,2)="VAT",0.05*((VLOOKUP(B159,'Input Angle Price'!$B$4:$E$22,2)*'Optimized Production Plan'!C160*(1.045))+ ('Conversion Cost'!$B$3*'Optimized Production Plan'!C160)+ ((4.1/100)*('Conversion Cost'!$B$8)*'Optimized Production Plan'!C160)+ ('Optimized Production Plan'!C160*'Conversion Cost'!$B$4)),0)))+ IF(VLOOKUP(A159,CSTVAT!$A$2:$D$40,3)="NA",0,IF(VLOOKUP(A159,CSTVAT!$A$2:$D$40,3)="CST",0.02*((VLOOKUP(B159,'Input Angle Price'!$B$4:$E$22,3)*'Optimized Production Plan'!D160*(1.045))+ ('Conversion Cost'!$C$3*'Optimized Production Plan'!D160)+ ((4.1/100)*('Conversion Cost'!$B$8)*'Optimized Production Plan'!D160)+ ('Optimized Production Plan'!D160*'Conversion Cost'!$C$4)),IF(VLOOKUP(A159,CSTVAT!$A$2:$D$40,3)="VAT",0.05*((VLOOKUP(B159,'Input Angle Price'!$B$4:$E$22,3)*'Optimized Production Plan'!D160*(1.045))+ ('Conversion Cost'!$C$3*'Optimized Production Plan'!D160)+ ((4.1/100)*('Conversion Cost'!$B$8)*'Optimized Production Plan'!D160)+ ('Optimized Production Plan'!D160*'Conversion Cost'!$C$4)),0)))+ IF(VLOOKUP(A159,CSTVAT!$A$2:$D$40,4)="NA",0,IF(VLOOKUP(A159,CSTVAT!$A$2:$D$40,4)="CST",0.02*((VLOOKUP(B159,'Input Angle Price'!$B$4:$E$22,4)*'Optimized Production Plan'!E160*(1.045))+ ('Conversion Cost'!$D$3*'Optimized Production Plan'!E160)+ ((4.1/100)*('Conversion Cost'!$B$8)*'Optimized Production Plan'!E160)+ ('Optimized Production Plan'!E160*'Conversion Cost'!$D$4)),IF(VLOOKUP(A159,CSTVAT!$A$2:$D$40,4)="VAT",0.05*((VLOOKUP(B159,'Input Angle Price'!$B$4:$E$22,4)*'Optimized Production Plan'!E160*(1.045))+ ('Conversion Cost'!$D$3*'Optimized Production Plan'!E160)+ ((4.1/100)*('Conversion Cost'!$B$8)*'Optimized Production Plan'!E160)+ ('Optimized Production Plan'!E160*'Conversion Cost'!$D$4)),0)))</f>
        <v>65.607293275199979</v>
      </c>
      <c r="I159" s="95">
        <f t="shared" si="8"/>
        <v>52.46250659999999</v>
      </c>
      <c r="N159" s="9">
        <v>113</v>
      </c>
      <c r="O159" s="5" t="s">
        <v>8</v>
      </c>
      <c r="P159" s="94">
        <f>((VLOOKUP(O159,'Input Angle Price'!$B$4:$E$22,2)*'Optimized Production Plan'!M160)+(VLOOKUP(O159,'Input Angle Price'!$B$4:$E$22,3)*'Optimized Production Plan'!N160)+(VLOOKUP(O159,'Input Angle Price'!$B$4:$E$22,4)*'Optimized Production Plan'!O160))*(104.5/100)</f>
        <v>2359.2651917999997</v>
      </c>
      <c r="Q159" s="94">
        <f>SUMPRODUCT('Conversion Cost'!$B$3:$D$3,'Optimized Production Plan'!M160:O160)</f>
        <v>389.78259599999996</v>
      </c>
      <c r="R159" s="94">
        <f>(4.1/100)*('Conversion Cost'!$B$8)*SUM('Optimized Production Plan'!M160:O160)</f>
        <v>330.88017456</v>
      </c>
      <c r="S159" s="94">
        <f>SUMPRODUCT('Conversion Cost'!$B$4:$D$4,'Optimized Production Plan'!M160:O160)</f>
        <v>26.63016</v>
      </c>
      <c r="T159" s="94">
        <f>(VLOOKUP(N159,'Outbound Logistic Price'!$A$3:$D$41,2)*'Optimized Production Plan'!M160)+(VLOOKUP(N159,'Outbound Logistic Price'!$A$3:$D$41,3)*'Optimized Production Plan'!N160)+(VLOOKUP(N159,'Outbound Logistic Price'!$A$3:$D$41,4)*'Optimized Production Plan'!O160)</f>
        <v>124.63788</v>
      </c>
      <c r="U159" s="94">
        <f>IF(VLOOKUP(N159,CSTVAT!$A$2:$D$40,2)="NA",0,IF(VLOOKUP(N159,CSTVAT!$A$2:$D$40,2)="CST",0.02*((VLOOKUP(O159,'Input Angle Price'!$B$4:$E$22,2)*'Optimized Production Plan'!M160*(1.045))+ ('Conversion Cost'!$B$3*'Optimized Production Plan'!M160)+ ((4.1/100)*('Conversion Cost'!$B$8)*'Optimized Production Plan'!M160)+ ('Optimized Production Plan'!M160*'Conversion Cost'!$B$4)),IF(VLOOKUP(N159,CSTVAT!$A$2:$D$40,2)="VAT",0.05*((VLOOKUP(O159,'Input Angle Price'!$B$4:$E$22,2)*'Optimized Production Plan'!M160*(1.045))+ ('Conversion Cost'!$B$3*'Optimized Production Plan'!M160)+ ((4.1/100)*('Conversion Cost'!$B$8)*'Optimized Production Plan'!M160)+ ('Optimized Production Plan'!M160*'Conversion Cost'!$B$4)),0)))+ IF(VLOOKUP(N159,CSTVAT!$A$2:$D$40,3)="NA",0,IF(VLOOKUP(N159,CSTVAT!$A$2:$D$40,3)="CST",0.02*((VLOOKUP(O159,'Input Angle Price'!$B$4:$E$22,3)*'Optimized Production Plan'!N160*(1.045))+ ('Conversion Cost'!$C$3*'Optimized Production Plan'!N160)+ ((4.1/100)*('Conversion Cost'!$B$8)*'Optimized Production Plan'!N160)+ ('Optimized Production Plan'!N160*'Conversion Cost'!$C$4)),IF(VLOOKUP(N159,CSTVAT!$A$2:$D$40,3)="VAT",0.05*((VLOOKUP(O159,'Input Angle Price'!$B$4:$E$22,3)*'Optimized Production Plan'!N160*(1.045))+ ('Conversion Cost'!$C$3*'Optimized Production Plan'!N160)+ ((4.1/100)*('Conversion Cost'!$B$8)*'Optimized Production Plan'!N160)+ ('Optimized Production Plan'!N160*'Conversion Cost'!$C$4)),0)))+ IF(VLOOKUP(N159,CSTVAT!$A$2:$D$40,4)="NA",0,IF(VLOOKUP(N159,CSTVAT!$A$2:$D$40,4)="CST",0.02*((VLOOKUP(O159,'Input Angle Price'!$B$4:$E$22,4)*'Optimized Production Plan'!O160*(1.045))+ ('Conversion Cost'!$D$3*'Optimized Production Plan'!O160)+ ((4.1/100)*('Conversion Cost'!$B$8)*'Optimized Production Plan'!O160)+ ('Optimized Production Plan'!O160*'Conversion Cost'!$D$4)),IF(VLOOKUP(N159,CSTVAT!$A$2:$D$40,4)="VAT",0.05*((VLOOKUP(O159,'Input Angle Price'!$B$4:$E$22,4)*'Optimized Production Plan'!O160*(1.045))+ ('Conversion Cost'!$D$3*'Optimized Production Plan'!O160)+ ((4.1/100)*('Conversion Cost'!$B$8)*'Optimized Production Plan'!O160)+ ('Optimized Production Plan'!O160*'Conversion Cost'!$D$4)),0)))</f>
        <v>62.131162447199998</v>
      </c>
      <c r="V159" s="95">
        <f t="shared" si="9"/>
        <v>50.797575899999998</v>
      </c>
      <c r="X159" s="101">
        <f>IF('Optimized Production Plan'!M160&gt;0,1,0)+IF('Optimized Production Plan'!N160&gt;0,1,0)+IF('Optimized Production Plan'!O160&gt;0,1,0)</f>
        <v>1</v>
      </c>
      <c r="AH159" s="11"/>
      <c r="AI159" s="5" t="s">
        <v>6</v>
      </c>
      <c r="AJ159" s="6">
        <v>9.2959999999999994</v>
      </c>
      <c r="AK159" s="6">
        <v>0</v>
      </c>
      <c r="AL159" s="113">
        <v>0</v>
      </c>
      <c r="AM159" s="11">
        <v>9.2959999999999994</v>
      </c>
      <c r="AN159" s="68">
        <f t="shared" si="10"/>
        <v>9.2959999999999994</v>
      </c>
    </row>
    <row r="160" spans="1:40">
      <c r="A160" s="9">
        <v>113</v>
      </c>
      <c r="B160" s="5" t="s">
        <v>10</v>
      </c>
      <c r="C160" s="94">
        <f>((VLOOKUP(B160,'Input Angle Price'!$B$4:$E$22,2)*'Optimized Production Plan'!C161)+(VLOOKUP(B160,'Input Angle Price'!$B$4:$E$22,3)*'Optimized Production Plan'!D161)+(VLOOKUP(B160,'Input Angle Price'!$B$4:$E$22,4)*'Optimized Production Plan'!E161))*(104.5/100)</f>
        <v>1301.7551624000002</v>
      </c>
      <c r="D160" s="94">
        <f>SUMPRODUCT('Conversion Cost'!$B$3:$D$3,'Optimized Production Plan'!C161:E161)</f>
        <v>256.71061600000007</v>
      </c>
      <c r="E160" s="94">
        <f>(4.1/100)*('Conversion Cost'!$B$8)*SUM('Optimized Production Plan'!C161:E161)</f>
        <v>179.59814496000004</v>
      </c>
      <c r="F160" s="94">
        <f>SUMPRODUCT('Conversion Cost'!$B$4:$D$4,'Optimized Production Plan'!C161:E161)</f>
        <v>21.681840000000005</v>
      </c>
      <c r="G160" s="94">
        <f>(VLOOKUP(A160,'Outbound Logistic Price'!$A$3:$D$41,2)*'Optimized Production Plan'!C161)+(VLOOKUP(A160,'Outbound Logistic Price'!$A$3:$D$41,3)*'Optimized Production Plan'!D161)+(VLOOKUP(A160,'Outbound Logistic Price'!$A$3:$D$41,4)*'Optimized Production Plan'!E161)</f>
        <v>58.884560000000008</v>
      </c>
      <c r="H160" s="94">
        <f>IF(VLOOKUP(A160,CSTVAT!$A$2:$D$40,2)="NA",0,IF(VLOOKUP(A160,CSTVAT!$A$2:$D$40,2)="CST",0.02*((VLOOKUP(B160,'Input Angle Price'!$B$4:$E$22,2)*'Optimized Production Plan'!C161*(1.045))+ ('Conversion Cost'!$B$3*'Optimized Production Plan'!C161)+ ((4.1/100)*('Conversion Cost'!$B$8)*'Optimized Production Plan'!C161)+ ('Optimized Production Plan'!C161*'Conversion Cost'!$B$4)),IF(VLOOKUP(A160,CSTVAT!$A$2:$D$40,2)="VAT",0.05*((VLOOKUP(B160,'Input Angle Price'!$B$4:$E$22,2)*'Optimized Production Plan'!C161*(1.045))+ ('Conversion Cost'!$B$3*'Optimized Production Plan'!C161)+ ((4.1/100)*('Conversion Cost'!$B$8)*'Optimized Production Plan'!C161)+ ('Optimized Production Plan'!C161*'Conversion Cost'!$B$4)),0)))+ IF(VLOOKUP(A160,CSTVAT!$A$2:$D$40,3)="NA",0,IF(VLOOKUP(A160,CSTVAT!$A$2:$D$40,3)="CST",0.02*((VLOOKUP(B160,'Input Angle Price'!$B$4:$E$22,3)*'Optimized Production Plan'!D161*(1.045))+ ('Conversion Cost'!$C$3*'Optimized Production Plan'!D161)+ ((4.1/100)*('Conversion Cost'!$B$8)*'Optimized Production Plan'!D161)+ ('Optimized Production Plan'!D161*'Conversion Cost'!$C$4)),IF(VLOOKUP(A160,CSTVAT!$A$2:$D$40,3)="VAT",0.05*((VLOOKUP(B160,'Input Angle Price'!$B$4:$E$22,3)*'Optimized Production Plan'!D161*(1.045))+ ('Conversion Cost'!$C$3*'Optimized Production Plan'!D161)+ ((4.1/100)*('Conversion Cost'!$B$8)*'Optimized Production Plan'!D161)+ ('Optimized Production Plan'!D161*'Conversion Cost'!$C$4)),0)))+ IF(VLOOKUP(A160,CSTVAT!$A$2:$D$40,4)="NA",0,IF(VLOOKUP(A160,CSTVAT!$A$2:$D$40,4)="CST",0.02*((VLOOKUP(B160,'Input Angle Price'!$B$4:$E$22,4)*'Optimized Production Plan'!E161*(1.045))+ ('Conversion Cost'!$D$3*'Optimized Production Plan'!E161)+ ((4.1/100)*('Conversion Cost'!$B$8)*'Optimized Production Plan'!E161)+ ('Optimized Production Plan'!E161*'Conversion Cost'!$D$4)),IF(VLOOKUP(A160,CSTVAT!$A$2:$D$40,4)="VAT",0.05*((VLOOKUP(B160,'Input Angle Price'!$B$4:$E$22,4)*'Optimized Production Plan'!E161*(1.045))+ ('Conversion Cost'!$D$3*'Optimized Production Plan'!E161)+ ((4.1/100)*('Conversion Cost'!$B$8)*'Optimized Production Plan'!E161)+ ('Optimized Production Plan'!E161*'Conversion Cost'!$D$4)),0)))</f>
        <v>35.19491526720001</v>
      </c>
      <c r="I160" s="95">
        <f t="shared" si="8"/>
        <v>28.028221200000008</v>
      </c>
      <c r="N160" s="9">
        <v>113</v>
      </c>
      <c r="O160" s="5" t="s">
        <v>10</v>
      </c>
      <c r="P160" s="94">
        <f>((VLOOKUP(O160,'Input Angle Price'!$B$4:$E$22,2)*'Optimized Production Plan'!M161)+(VLOOKUP(O160,'Input Angle Price'!$B$4:$E$22,3)*'Optimized Production Plan'!N161)+(VLOOKUP(O160,'Input Angle Price'!$B$4:$E$22,4)*'Optimized Production Plan'!O161))*(104.5/100)</f>
        <v>1268.6974652000001</v>
      </c>
      <c r="Q160" s="94">
        <f>SUMPRODUCT('Conversion Cost'!$B$3:$D$3,'Optimized Production Plan'!M161:O161)</f>
        <v>211.56973600000003</v>
      </c>
      <c r="R160" s="94">
        <f>(4.1/100)*('Conversion Cost'!$B$8)*SUM('Optimized Production Plan'!M161:O161)</f>
        <v>179.59814496000004</v>
      </c>
      <c r="S160" s="94">
        <f>SUMPRODUCT('Conversion Cost'!$B$4:$D$4,'Optimized Production Plan'!M161:O161)</f>
        <v>14.454560000000003</v>
      </c>
      <c r="T160" s="94">
        <f>(VLOOKUP(N160,'Outbound Logistic Price'!$A$3:$D$41,2)*'Optimized Production Plan'!M161)+(VLOOKUP(N160,'Outbound Logistic Price'!$A$3:$D$41,3)*'Optimized Production Plan'!N161)+(VLOOKUP(N160,'Outbound Logistic Price'!$A$3:$D$41,4)*'Optimized Production Plan'!O161)</f>
        <v>67.652080000000012</v>
      </c>
      <c r="U160" s="94">
        <f>IF(VLOOKUP(N160,CSTVAT!$A$2:$D$40,2)="NA",0,IF(VLOOKUP(N160,CSTVAT!$A$2:$D$40,2)="CST",0.02*((VLOOKUP(O160,'Input Angle Price'!$B$4:$E$22,2)*'Optimized Production Plan'!M161*(1.045))+ ('Conversion Cost'!$B$3*'Optimized Production Plan'!M161)+ ((4.1/100)*('Conversion Cost'!$B$8)*'Optimized Production Plan'!M161)+ ('Optimized Production Plan'!M161*'Conversion Cost'!$B$4)),IF(VLOOKUP(N160,CSTVAT!$A$2:$D$40,2)="VAT",0.05*((VLOOKUP(O160,'Input Angle Price'!$B$4:$E$22,2)*'Optimized Production Plan'!M161*(1.045))+ ('Conversion Cost'!$B$3*'Optimized Production Plan'!M161)+ ((4.1/100)*('Conversion Cost'!$B$8)*'Optimized Production Plan'!M161)+ ('Optimized Production Plan'!M161*'Conversion Cost'!$B$4)),0)))+ IF(VLOOKUP(N160,CSTVAT!$A$2:$D$40,3)="NA",0,IF(VLOOKUP(N160,CSTVAT!$A$2:$D$40,3)="CST",0.02*((VLOOKUP(O160,'Input Angle Price'!$B$4:$E$22,3)*'Optimized Production Plan'!N161*(1.045))+ ('Conversion Cost'!$C$3*'Optimized Production Plan'!N161)+ ((4.1/100)*('Conversion Cost'!$B$8)*'Optimized Production Plan'!N161)+ ('Optimized Production Plan'!N161*'Conversion Cost'!$C$4)),IF(VLOOKUP(N160,CSTVAT!$A$2:$D$40,3)="VAT",0.05*((VLOOKUP(O160,'Input Angle Price'!$B$4:$E$22,3)*'Optimized Production Plan'!N161*(1.045))+ ('Conversion Cost'!$C$3*'Optimized Production Plan'!N161)+ ((4.1/100)*('Conversion Cost'!$B$8)*'Optimized Production Plan'!N161)+ ('Optimized Production Plan'!N161*'Conversion Cost'!$C$4)),0)))+ IF(VLOOKUP(N160,CSTVAT!$A$2:$D$40,4)="NA",0,IF(VLOOKUP(N160,CSTVAT!$A$2:$D$40,4)="CST",0.02*((VLOOKUP(O160,'Input Angle Price'!$B$4:$E$22,4)*'Optimized Production Plan'!O161*(1.045))+ ('Conversion Cost'!$D$3*'Optimized Production Plan'!O161)+ ((4.1/100)*('Conversion Cost'!$B$8)*'Optimized Production Plan'!O161)+ ('Optimized Production Plan'!O161*'Conversion Cost'!$D$4)),IF(VLOOKUP(N160,CSTVAT!$A$2:$D$40,4)="VAT",0.05*((VLOOKUP(O160,'Input Angle Price'!$B$4:$E$22,4)*'Optimized Production Plan'!O161*(1.045))+ ('Conversion Cost'!$D$3*'Optimized Production Plan'!O161)+ ((4.1/100)*('Conversion Cost'!$B$8)*'Optimized Production Plan'!O161)+ ('Optimized Production Plan'!O161*'Conversion Cost'!$D$4)),0)))</f>
        <v>33.486398123200004</v>
      </c>
      <c r="V160" s="95">
        <f t="shared" si="9"/>
        <v>27.316452600000005</v>
      </c>
      <c r="X160" s="101">
        <f>IF('Optimized Production Plan'!M161&gt;0,1,0)+IF('Optimized Production Plan'!N161&gt;0,1,0)+IF('Optimized Production Plan'!O161&gt;0,1,0)</f>
        <v>1</v>
      </c>
      <c r="AH160" s="11"/>
      <c r="AI160" s="5" t="s">
        <v>8</v>
      </c>
      <c r="AJ160" s="6">
        <v>21.827999999999999</v>
      </c>
      <c r="AK160" s="6">
        <v>0</v>
      </c>
      <c r="AL160" s="113">
        <v>0</v>
      </c>
      <c r="AM160" s="11">
        <v>21.827999999999999</v>
      </c>
      <c r="AN160" s="68">
        <f t="shared" si="10"/>
        <v>21.827999999999999</v>
      </c>
    </row>
    <row r="161" spans="1:40">
      <c r="A161" s="9">
        <v>113</v>
      </c>
      <c r="B161" s="5" t="s">
        <v>11</v>
      </c>
      <c r="C161" s="94">
        <f>((VLOOKUP(B161,'Input Angle Price'!$B$4:$E$22,2)*'Optimized Production Plan'!C162)+(VLOOKUP(B161,'Input Angle Price'!$B$4:$E$22,3)*'Optimized Production Plan'!D162)+(VLOOKUP(B161,'Input Angle Price'!$B$4:$E$22,4)*'Optimized Production Plan'!E162))*(104.5/100)</f>
        <v>551.92798374999995</v>
      </c>
      <c r="D161" s="94">
        <f>SUMPRODUCT('Conversion Cost'!$B$3:$D$3,'Optimized Production Plan'!C162:E162)</f>
        <v>108.00999500000002</v>
      </c>
      <c r="E161" s="94">
        <f>(4.1/100)*('Conversion Cost'!$B$8)*SUM('Optimized Production Plan'!C162:E162)</f>
        <v>75.565222200000008</v>
      </c>
      <c r="F161" s="94">
        <f>SUMPRODUCT('Conversion Cost'!$B$4:$D$4,'Optimized Production Plan'!C162:E162)</f>
        <v>9.1225500000000004</v>
      </c>
      <c r="G161" s="94">
        <f>(VLOOKUP(A161,'Outbound Logistic Price'!$A$3:$D$41,2)*'Optimized Production Plan'!C162)+(VLOOKUP(A161,'Outbound Logistic Price'!$A$3:$D$41,3)*'Optimized Production Plan'!D162)+(VLOOKUP(A161,'Outbound Logistic Price'!$A$3:$D$41,4)*'Optimized Production Plan'!E162)</f>
        <v>24.775449999999999</v>
      </c>
      <c r="H161" s="94">
        <f>IF(VLOOKUP(A161,CSTVAT!$A$2:$D$40,2)="NA",0,IF(VLOOKUP(A161,CSTVAT!$A$2:$D$40,2)="CST",0.02*((VLOOKUP(B161,'Input Angle Price'!$B$4:$E$22,2)*'Optimized Production Plan'!C162*(1.045))+ ('Conversion Cost'!$B$3*'Optimized Production Plan'!C162)+ ((4.1/100)*('Conversion Cost'!$B$8)*'Optimized Production Plan'!C162)+ ('Optimized Production Plan'!C162*'Conversion Cost'!$B$4)),IF(VLOOKUP(A161,CSTVAT!$A$2:$D$40,2)="VAT",0.05*((VLOOKUP(B161,'Input Angle Price'!$B$4:$E$22,2)*'Optimized Production Plan'!C162*(1.045))+ ('Conversion Cost'!$B$3*'Optimized Production Plan'!C162)+ ((4.1/100)*('Conversion Cost'!$B$8)*'Optimized Production Plan'!C162)+ ('Optimized Production Plan'!C162*'Conversion Cost'!$B$4)),0)))+ IF(VLOOKUP(A161,CSTVAT!$A$2:$D$40,3)="NA",0,IF(VLOOKUP(A161,CSTVAT!$A$2:$D$40,3)="CST",0.02*((VLOOKUP(B161,'Input Angle Price'!$B$4:$E$22,3)*'Optimized Production Plan'!D162*(1.045))+ ('Conversion Cost'!$C$3*'Optimized Production Plan'!D162)+ ((4.1/100)*('Conversion Cost'!$B$8)*'Optimized Production Plan'!D162)+ ('Optimized Production Plan'!D162*'Conversion Cost'!$C$4)),IF(VLOOKUP(A161,CSTVAT!$A$2:$D$40,3)="VAT",0.05*((VLOOKUP(B161,'Input Angle Price'!$B$4:$E$22,3)*'Optimized Production Plan'!D162*(1.045))+ ('Conversion Cost'!$C$3*'Optimized Production Plan'!D162)+ ((4.1/100)*('Conversion Cost'!$B$8)*'Optimized Production Plan'!D162)+ ('Optimized Production Plan'!D162*'Conversion Cost'!$C$4)),0)))+ IF(VLOOKUP(A161,CSTVAT!$A$2:$D$40,4)="NA",0,IF(VLOOKUP(A161,CSTVAT!$A$2:$D$40,4)="CST",0.02*((VLOOKUP(B161,'Input Angle Price'!$B$4:$E$22,4)*'Optimized Production Plan'!E162*(1.045))+ ('Conversion Cost'!$D$3*'Optimized Production Plan'!E162)+ ((4.1/100)*('Conversion Cost'!$B$8)*'Optimized Production Plan'!E162)+ ('Optimized Production Plan'!E162*'Conversion Cost'!$D$4)),IF(VLOOKUP(A161,CSTVAT!$A$2:$D$40,4)="VAT",0.05*((VLOOKUP(B161,'Input Angle Price'!$B$4:$E$22,4)*'Optimized Production Plan'!E162*(1.045))+ ('Conversion Cost'!$D$3*'Optimized Production Plan'!E162)+ ((4.1/100)*('Conversion Cost'!$B$8)*'Optimized Production Plan'!E162)+ ('Optimized Production Plan'!E162*'Conversion Cost'!$D$4)),0)))</f>
        <v>14.892515019000001</v>
      </c>
      <c r="I161" s="95">
        <f t="shared" si="8"/>
        <v>11.883616875</v>
      </c>
      <c r="N161" s="9">
        <v>113</v>
      </c>
      <c r="O161" s="5" t="s">
        <v>11</v>
      </c>
      <c r="P161" s="94">
        <f>((VLOOKUP(O161,'Input Angle Price'!$B$4:$E$22,2)*'Optimized Production Plan'!M162)+(VLOOKUP(O161,'Input Angle Price'!$B$4:$E$22,3)*'Optimized Production Plan'!N162)+(VLOOKUP(O161,'Input Angle Price'!$B$4:$E$22,4)*'Optimized Production Plan'!O162))*(104.5/100)</f>
        <v>535.25814374999993</v>
      </c>
      <c r="Q161" s="94">
        <f>SUMPRODUCT('Conversion Cost'!$B$3:$D$3,'Optimized Production Plan'!M162:O162)</f>
        <v>89.017144999999999</v>
      </c>
      <c r="R161" s="94">
        <f>(4.1/100)*('Conversion Cost'!$B$8)*SUM('Optimized Production Plan'!M162:O162)</f>
        <v>75.565222200000008</v>
      </c>
      <c r="S161" s="94">
        <f>SUMPRODUCT('Conversion Cost'!$B$4:$D$4,'Optimized Production Plan'!M162:O162)</f>
        <v>6.0817000000000005</v>
      </c>
      <c r="T161" s="94">
        <f>(VLOOKUP(N161,'Outbound Logistic Price'!$A$3:$D$41,2)*'Optimized Production Plan'!M162)+(VLOOKUP(N161,'Outbound Logistic Price'!$A$3:$D$41,3)*'Optimized Production Plan'!N162)+(VLOOKUP(N161,'Outbound Logistic Price'!$A$3:$D$41,4)*'Optimized Production Plan'!O162)</f>
        <v>28.464350000000003</v>
      </c>
      <c r="U161" s="94">
        <f>IF(VLOOKUP(N161,CSTVAT!$A$2:$D$40,2)="NA",0,IF(VLOOKUP(N161,CSTVAT!$A$2:$D$40,2)="CST",0.02*((VLOOKUP(O161,'Input Angle Price'!$B$4:$E$22,2)*'Optimized Production Plan'!M162*(1.045))+ ('Conversion Cost'!$B$3*'Optimized Production Plan'!M162)+ ((4.1/100)*('Conversion Cost'!$B$8)*'Optimized Production Plan'!M162)+ ('Optimized Production Plan'!M162*'Conversion Cost'!$B$4)),IF(VLOOKUP(N161,CSTVAT!$A$2:$D$40,2)="VAT",0.05*((VLOOKUP(O161,'Input Angle Price'!$B$4:$E$22,2)*'Optimized Production Plan'!M162*(1.045))+ ('Conversion Cost'!$B$3*'Optimized Production Plan'!M162)+ ((4.1/100)*('Conversion Cost'!$B$8)*'Optimized Production Plan'!M162)+ ('Optimized Production Plan'!M162*'Conversion Cost'!$B$4)),0)))+ IF(VLOOKUP(N161,CSTVAT!$A$2:$D$40,3)="NA",0,IF(VLOOKUP(N161,CSTVAT!$A$2:$D$40,3)="CST",0.02*((VLOOKUP(O161,'Input Angle Price'!$B$4:$E$22,3)*'Optimized Production Plan'!N162*(1.045))+ ('Conversion Cost'!$C$3*'Optimized Production Plan'!N162)+ ((4.1/100)*('Conversion Cost'!$B$8)*'Optimized Production Plan'!N162)+ ('Optimized Production Plan'!N162*'Conversion Cost'!$C$4)),IF(VLOOKUP(N161,CSTVAT!$A$2:$D$40,3)="VAT",0.05*((VLOOKUP(O161,'Input Angle Price'!$B$4:$E$22,3)*'Optimized Production Plan'!N162*(1.045))+ ('Conversion Cost'!$C$3*'Optimized Production Plan'!N162)+ ((4.1/100)*('Conversion Cost'!$B$8)*'Optimized Production Plan'!N162)+ ('Optimized Production Plan'!N162*'Conversion Cost'!$C$4)),0)))+ IF(VLOOKUP(N161,CSTVAT!$A$2:$D$40,4)="NA",0,IF(VLOOKUP(N161,CSTVAT!$A$2:$D$40,4)="CST",0.02*((VLOOKUP(O161,'Input Angle Price'!$B$4:$E$22,4)*'Optimized Production Plan'!O162*(1.045))+ ('Conversion Cost'!$D$3*'Optimized Production Plan'!O162)+ ((4.1/100)*('Conversion Cost'!$B$8)*'Optimized Production Plan'!O162)+ ('Optimized Production Plan'!O162*'Conversion Cost'!$D$4)),IF(VLOOKUP(N161,CSTVAT!$A$2:$D$40,4)="VAT",0.05*((VLOOKUP(O161,'Input Angle Price'!$B$4:$E$22,4)*'Optimized Production Plan'!O162*(1.045))+ ('Conversion Cost'!$D$3*'Optimized Production Plan'!O162)+ ((4.1/100)*('Conversion Cost'!$B$8)*'Optimized Production Plan'!O162)+ ('Optimized Production Plan'!O162*'Conversion Cost'!$D$4)),0)))</f>
        <v>14.118444218999999</v>
      </c>
      <c r="V161" s="95">
        <f t="shared" si="9"/>
        <v>11.524696875</v>
      </c>
      <c r="X161" s="101">
        <f>IF('Optimized Production Plan'!M162&gt;0,1,0)+IF('Optimized Production Plan'!N162&gt;0,1,0)+IF('Optimized Production Plan'!O162&gt;0,1,0)</f>
        <v>1</v>
      </c>
      <c r="AH161" s="11"/>
      <c r="AI161" s="5" t="s">
        <v>10</v>
      </c>
      <c r="AJ161" s="6">
        <v>11.848000000000003</v>
      </c>
      <c r="AK161" s="6">
        <v>0</v>
      </c>
      <c r="AL161" s="113">
        <v>0</v>
      </c>
      <c r="AM161" s="11">
        <v>11.848000000000003</v>
      </c>
      <c r="AN161" s="68">
        <f t="shared" si="10"/>
        <v>11.848000000000003</v>
      </c>
    </row>
    <row r="162" spans="1:40">
      <c r="A162" s="9">
        <v>113</v>
      </c>
      <c r="B162" s="5" t="s">
        <v>14</v>
      </c>
      <c r="C162" s="94">
        <f>((VLOOKUP(B162,'Input Angle Price'!$B$4:$E$22,2)*'Optimized Production Plan'!C163)+(VLOOKUP(B162,'Input Angle Price'!$B$4:$E$22,3)*'Optimized Production Plan'!D163)+(VLOOKUP(B162,'Input Angle Price'!$B$4:$E$22,4)*'Optimized Production Plan'!E163))*(104.5/100)</f>
        <v>182.85372380000001</v>
      </c>
      <c r="D162" s="94">
        <f>SUMPRODUCT('Conversion Cost'!$B$3:$D$3,'Optimized Production Plan'!C163:E163)</f>
        <v>35.512213000000003</v>
      </c>
      <c r="E162" s="94">
        <f>(4.1/100)*('Conversion Cost'!$B$8)*SUM('Optimized Production Plan'!C163:E163)</f>
        <v>24.844814279999998</v>
      </c>
      <c r="F162" s="94">
        <f>SUMPRODUCT('Conversion Cost'!$B$4:$D$4,'Optimized Production Plan'!C163:E163)</f>
        <v>2.9993700000000003</v>
      </c>
      <c r="G162" s="94">
        <f>(VLOOKUP(A162,'Outbound Logistic Price'!$A$3:$D$41,2)*'Optimized Production Plan'!C163)+(VLOOKUP(A162,'Outbound Logistic Price'!$A$3:$D$41,3)*'Optimized Production Plan'!D163)+(VLOOKUP(A162,'Outbound Logistic Price'!$A$3:$D$41,4)*'Optimized Production Plan'!E163)</f>
        <v>8.1458300000000001</v>
      </c>
      <c r="H162" s="94">
        <f>IF(VLOOKUP(A162,CSTVAT!$A$2:$D$40,2)="NA",0,IF(VLOOKUP(A162,CSTVAT!$A$2:$D$40,2)="CST",0.02*((VLOOKUP(B162,'Input Angle Price'!$B$4:$E$22,2)*'Optimized Production Plan'!C163*(1.045))+ ('Conversion Cost'!$B$3*'Optimized Production Plan'!C163)+ ((4.1/100)*('Conversion Cost'!$B$8)*'Optimized Production Plan'!C163)+ ('Optimized Production Plan'!C163*'Conversion Cost'!$B$4)),IF(VLOOKUP(A162,CSTVAT!$A$2:$D$40,2)="VAT",0.05*((VLOOKUP(B162,'Input Angle Price'!$B$4:$E$22,2)*'Optimized Production Plan'!C163*(1.045))+ ('Conversion Cost'!$B$3*'Optimized Production Plan'!C163)+ ((4.1/100)*('Conversion Cost'!$B$8)*'Optimized Production Plan'!C163)+ ('Optimized Production Plan'!C163*'Conversion Cost'!$B$4)),0)))+ IF(VLOOKUP(A162,CSTVAT!$A$2:$D$40,3)="NA",0,IF(VLOOKUP(A162,CSTVAT!$A$2:$D$40,3)="CST",0.02*((VLOOKUP(B162,'Input Angle Price'!$B$4:$E$22,3)*'Optimized Production Plan'!D163*(1.045))+ ('Conversion Cost'!$C$3*'Optimized Production Plan'!D163)+ ((4.1/100)*('Conversion Cost'!$B$8)*'Optimized Production Plan'!D163)+ ('Optimized Production Plan'!D163*'Conversion Cost'!$C$4)),IF(VLOOKUP(A162,CSTVAT!$A$2:$D$40,3)="VAT",0.05*((VLOOKUP(B162,'Input Angle Price'!$B$4:$E$22,3)*'Optimized Production Plan'!D163*(1.045))+ ('Conversion Cost'!$C$3*'Optimized Production Plan'!D163)+ ((4.1/100)*('Conversion Cost'!$B$8)*'Optimized Production Plan'!D163)+ ('Optimized Production Plan'!D163*'Conversion Cost'!$C$4)),0)))+ IF(VLOOKUP(A162,CSTVAT!$A$2:$D$40,4)="NA",0,IF(VLOOKUP(A162,CSTVAT!$A$2:$D$40,4)="CST",0.02*((VLOOKUP(B162,'Input Angle Price'!$B$4:$E$22,4)*'Optimized Production Plan'!E163*(1.045))+ ('Conversion Cost'!$D$3*'Optimized Production Plan'!E163)+ ((4.1/100)*('Conversion Cost'!$B$8)*'Optimized Production Plan'!E163)+ ('Optimized Production Plan'!E163*'Conversion Cost'!$D$4)),IF(VLOOKUP(A162,CSTVAT!$A$2:$D$40,4)="VAT",0.05*((VLOOKUP(B162,'Input Angle Price'!$B$4:$E$22,4)*'Optimized Production Plan'!E163*(1.045))+ ('Conversion Cost'!$D$3*'Optimized Production Plan'!E163)+ ((4.1/100)*('Conversion Cost'!$B$8)*'Optimized Production Plan'!E163)+ ('Optimized Production Plan'!E163*'Conversion Cost'!$D$4)),0)))</f>
        <v>4.9242024216000004</v>
      </c>
      <c r="I162" s="95">
        <f t="shared" si="8"/>
        <v>3.9370419000000001</v>
      </c>
      <c r="N162" s="9">
        <v>113</v>
      </c>
      <c r="O162" s="5" t="s">
        <v>14</v>
      </c>
      <c r="P162" s="94">
        <f>((VLOOKUP(O162,'Input Angle Price'!$B$4:$E$22,2)*'Optimized Production Plan'!M163)+(VLOOKUP(O162,'Input Angle Price'!$B$4:$E$22,3)*'Optimized Production Plan'!N163)+(VLOOKUP(O162,'Input Angle Price'!$B$4:$E$22,4)*'Optimized Production Plan'!O163))*(104.5/100)</f>
        <v>177.35578024999998</v>
      </c>
      <c r="Q162" s="94">
        <f>SUMPRODUCT('Conversion Cost'!$B$3:$D$3,'Optimized Production Plan'!M163:O163)</f>
        <v>29.267623</v>
      </c>
      <c r="R162" s="94">
        <f>(4.1/100)*('Conversion Cost'!$B$8)*SUM('Optimized Production Plan'!M163:O163)</f>
        <v>24.844814279999998</v>
      </c>
      <c r="S162" s="94">
        <f>SUMPRODUCT('Conversion Cost'!$B$4:$D$4,'Optimized Production Plan'!M163:O163)</f>
        <v>1.9995799999999999</v>
      </c>
      <c r="T162" s="94">
        <f>(VLOOKUP(N162,'Outbound Logistic Price'!$A$3:$D$41,2)*'Optimized Production Plan'!M163)+(VLOOKUP(N162,'Outbound Logistic Price'!$A$3:$D$41,3)*'Optimized Production Plan'!N163)+(VLOOKUP(N162,'Outbound Logistic Price'!$A$3:$D$41,4)*'Optimized Production Plan'!O163)</f>
        <v>9.3586899999999993</v>
      </c>
      <c r="U162" s="94">
        <f>IF(VLOOKUP(N162,CSTVAT!$A$2:$D$40,2)="NA",0,IF(VLOOKUP(N162,CSTVAT!$A$2:$D$40,2)="CST",0.02*((VLOOKUP(O162,'Input Angle Price'!$B$4:$E$22,2)*'Optimized Production Plan'!M163*(1.045))+ ('Conversion Cost'!$B$3*'Optimized Production Plan'!M163)+ ((4.1/100)*('Conversion Cost'!$B$8)*'Optimized Production Plan'!M163)+ ('Optimized Production Plan'!M163*'Conversion Cost'!$B$4)),IF(VLOOKUP(N162,CSTVAT!$A$2:$D$40,2)="VAT",0.05*((VLOOKUP(O162,'Input Angle Price'!$B$4:$E$22,2)*'Optimized Production Plan'!M163*(1.045))+ ('Conversion Cost'!$B$3*'Optimized Production Plan'!M163)+ ((4.1/100)*('Conversion Cost'!$B$8)*'Optimized Production Plan'!M163)+ ('Optimized Production Plan'!M163*'Conversion Cost'!$B$4)),0)))+ IF(VLOOKUP(N162,CSTVAT!$A$2:$D$40,3)="NA",0,IF(VLOOKUP(N162,CSTVAT!$A$2:$D$40,3)="CST",0.02*((VLOOKUP(O162,'Input Angle Price'!$B$4:$E$22,3)*'Optimized Production Plan'!N163*(1.045))+ ('Conversion Cost'!$C$3*'Optimized Production Plan'!N163)+ ((4.1/100)*('Conversion Cost'!$B$8)*'Optimized Production Plan'!N163)+ ('Optimized Production Plan'!N163*'Conversion Cost'!$C$4)),IF(VLOOKUP(N162,CSTVAT!$A$2:$D$40,3)="VAT",0.05*((VLOOKUP(O162,'Input Angle Price'!$B$4:$E$22,3)*'Optimized Production Plan'!N163*(1.045))+ ('Conversion Cost'!$C$3*'Optimized Production Plan'!N163)+ ((4.1/100)*('Conversion Cost'!$B$8)*'Optimized Production Plan'!N163)+ ('Optimized Production Plan'!N163*'Conversion Cost'!$C$4)),0)))+ IF(VLOOKUP(N162,CSTVAT!$A$2:$D$40,4)="NA",0,IF(VLOOKUP(N162,CSTVAT!$A$2:$D$40,4)="CST",0.02*((VLOOKUP(O162,'Input Angle Price'!$B$4:$E$22,4)*'Optimized Production Plan'!O163*(1.045))+ ('Conversion Cost'!$D$3*'Optimized Production Plan'!O163)+ ((4.1/100)*('Conversion Cost'!$B$8)*'Optimized Production Plan'!O163)+ ('Optimized Production Plan'!O163*'Conversion Cost'!$D$4)),IF(VLOOKUP(N162,CSTVAT!$A$2:$D$40,4)="VAT",0.05*((VLOOKUP(O162,'Input Angle Price'!$B$4:$E$22,4)*'Optimized Production Plan'!O163*(1.045))+ ('Conversion Cost'!$D$3*'Optimized Production Plan'!O163)+ ((4.1/100)*('Conversion Cost'!$B$8)*'Optimized Production Plan'!O163)+ ('Optimized Production Plan'!O163*'Conversion Cost'!$D$4)),0)))</f>
        <v>4.6693559506</v>
      </c>
      <c r="V162" s="95">
        <f t="shared" si="9"/>
        <v>3.8186651249999994</v>
      </c>
      <c r="X162" s="101">
        <f>IF('Optimized Production Plan'!M163&gt;0,1,0)+IF('Optimized Production Plan'!N163&gt;0,1,0)+IF('Optimized Production Plan'!O163&gt;0,1,0)</f>
        <v>1</v>
      </c>
      <c r="AH162" s="11"/>
      <c r="AI162" s="5" t="s">
        <v>11</v>
      </c>
      <c r="AJ162" s="6">
        <v>4.9850000000000003</v>
      </c>
      <c r="AK162" s="6">
        <v>0</v>
      </c>
      <c r="AL162" s="113">
        <v>0</v>
      </c>
      <c r="AM162" s="11">
        <v>4.9850000000000003</v>
      </c>
      <c r="AN162" s="68">
        <f t="shared" si="10"/>
        <v>4.9850000000000003</v>
      </c>
    </row>
    <row r="163" spans="1:40">
      <c r="A163" s="85">
        <v>114</v>
      </c>
      <c r="B163" s="5" t="s">
        <v>1</v>
      </c>
      <c r="C163" s="94">
        <f>((VLOOKUP(B163,'Input Angle Price'!$B$4:$E$22,2)*'Optimized Production Plan'!C164)+(VLOOKUP(B163,'Input Angle Price'!$B$4:$E$22,3)*'Optimized Production Plan'!D164)+(VLOOKUP(B163,'Input Angle Price'!$B$4:$E$22,4)*'Optimized Production Plan'!E164))*(104.5/100)</f>
        <v>143.44611963</v>
      </c>
      <c r="D163" s="94">
        <f>SUMPRODUCT('Conversion Cost'!$B$3:$D$3,'Optimized Production Plan'!C164:E164)</f>
        <v>21.589548000000001</v>
      </c>
      <c r="E163" s="94">
        <f>(4.1/100)*('Conversion Cost'!$B$8)*SUM('Optimized Production Plan'!C164:E164)</f>
        <v>18.722288052</v>
      </c>
      <c r="F163" s="94">
        <f>SUMPRODUCT('Conversion Cost'!$B$4:$D$4,'Optimized Production Plan'!C164:E164)</f>
        <v>1.5068220000000001</v>
      </c>
      <c r="G163" s="94">
        <f>(VLOOKUP(A163,'Outbound Logistic Price'!$A$3:$D$41,2)*'Optimized Production Plan'!C164)+(VLOOKUP(A163,'Outbound Logistic Price'!$A$3:$D$41,3)*'Optimized Production Plan'!D164)+(VLOOKUP(A163,'Outbound Logistic Price'!$A$3:$D$41,4)*'Optimized Production Plan'!E164)</f>
        <v>2.0996700000000001</v>
      </c>
      <c r="H163" s="94">
        <f>IF(VLOOKUP(A163,CSTVAT!$A$2:$D$40,2)="NA",0,IF(VLOOKUP(A163,CSTVAT!$A$2:$D$40,2)="CST",0.02*((VLOOKUP(B163,'Input Angle Price'!$B$4:$E$22,2)*'Optimized Production Plan'!C164*(1.045))+ ('Conversion Cost'!$B$3*'Optimized Production Plan'!C164)+ ((4.1/100)*('Conversion Cost'!$B$8)*'Optimized Production Plan'!C164)+ ('Optimized Production Plan'!C164*'Conversion Cost'!$B$4)),IF(VLOOKUP(A163,CSTVAT!$A$2:$D$40,2)="VAT",0.05*((VLOOKUP(B163,'Input Angle Price'!$B$4:$E$22,2)*'Optimized Production Plan'!C164*(1.045))+ ('Conversion Cost'!$B$3*'Optimized Production Plan'!C164)+ ((4.1/100)*('Conversion Cost'!$B$8)*'Optimized Production Plan'!C164)+ ('Optimized Production Plan'!C164*'Conversion Cost'!$B$4)),0)))+ IF(VLOOKUP(A163,CSTVAT!$A$2:$D$40,3)="NA",0,IF(VLOOKUP(A163,CSTVAT!$A$2:$D$40,3)="CST",0.02*((VLOOKUP(B163,'Input Angle Price'!$B$4:$E$22,3)*'Optimized Production Plan'!D164*(1.045))+ ('Conversion Cost'!$C$3*'Optimized Production Plan'!D164)+ ((4.1/100)*('Conversion Cost'!$B$8)*'Optimized Production Plan'!D164)+ ('Optimized Production Plan'!D164*'Conversion Cost'!$C$4)),IF(VLOOKUP(A163,CSTVAT!$A$2:$D$40,3)="VAT",0.05*((VLOOKUP(B163,'Input Angle Price'!$B$4:$E$22,3)*'Optimized Production Plan'!D164*(1.045))+ ('Conversion Cost'!$C$3*'Optimized Production Plan'!D164)+ ((4.1/100)*('Conversion Cost'!$B$8)*'Optimized Production Plan'!D164)+ ('Optimized Production Plan'!D164*'Conversion Cost'!$C$4)),0)))+ IF(VLOOKUP(A163,CSTVAT!$A$2:$D$40,4)="NA",0,IF(VLOOKUP(A163,CSTVAT!$A$2:$D$40,4)="CST",0.02*((VLOOKUP(B163,'Input Angle Price'!$B$4:$E$22,4)*'Optimized Production Plan'!E164*(1.045))+ ('Conversion Cost'!$D$3*'Optimized Production Plan'!E164)+ ((4.1/100)*('Conversion Cost'!$B$8)*'Optimized Production Plan'!E164)+ ('Optimized Production Plan'!E164*'Conversion Cost'!$D$4)),IF(VLOOKUP(A163,CSTVAT!$A$2:$D$40,4)="VAT",0.05*((VLOOKUP(B163,'Input Angle Price'!$B$4:$E$22,4)*'Optimized Production Plan'!E164*(1.045))+ ('Conversion Cost'!$D$3*'Optimized Production Plan'!E164)+ ((4.1/100)*('Conversion Cost'!$B$8)*'Optimized Production Plan'!E164)+ ('Optimized Production Plan'!E164*'Conversion Cost'!$D$4)),0)))</f>
        <v>3.7052955536400005</v>
      </c>
      <c r="I163" s="95">
        <f t="shared" si="8"/>
        <v>3.0885528149999999</v>
      </c>
      <c r="N163" s="85">
        <v>114</v>
      </c>
      <c r="O163" s="5" t="s">
        <v>1</v>
      </c>
      <c r="P163" s="94">
        <f>((VLOOKUP(O163,'Input Angle Price'!$B$4:$E$22,2)*'Optimized Production Plan'!M164)+(VLOOKUP(O163,'Input Angle Price'!$B$4:$E$22,3)*'Optimized Production Plan'!N164)+(VLOOKUP(O163,'Input Angle Price'!$B$4:$E$22,4)*'Optimized Production Plan'!O164))*(104.5/100)</f>
        <v>143.44611963</v>
      </c>
      <c r="Q163" s="94">
        <f>SUMPRODUCT('Conversion Cost'!$B$3:$D$3,'Optimized Production Plan'!M164:O164)</f>
        <v>21.589548000000001</v>
      </c>
      <c r="R163" s="94">
        <f>(4.1/100)*('Conversion Cost'!$B$8)*SUM('Optimized Production Plan'!M164:O164)</f>
        <v>18.722288052</v>
      </c>
      <c r="S163" s="94">
        <f>SUMPRODUCT('Conversion Cost'!$B$4:$D$4,'Optimized Production Plan'!M164:O164)</f>
        <v>1.5068220000000001</v>
      </c>
      <c r="T163" s="94">
        <f>(VLOOKUP(N163,'Outbound Logistic Price'!$A$3:$D$41,2)*'Optimized Production Plan'!M164)+(VLOOKUP(N163,'Outbound Logistic Price'!$A$3:$D$41,3)*'Optimized Production Plan'!N164)+(VLOOKUP(N163,'Outbound Logistic Price'!$A$3:$D$41,4)*'Optimized Production Plan'!O164)</f>
        <v>2.0996700000000001</v>
      </c>
      <c r="U163" s="94">
        <f>IF(VLOOKUP(N163,CSTVAT!$A$2:$D$40,2)="NA",0,IF(VLOOKUP(N163,CSTVAT!$A$2:$D$40,2)="CST",0.02*((VLOOKUP(O163,'Input Angle Price'!$B$4:$E$22,2)*'Optimized Production Plan'!M164*(1.045))+ ('Conversion Cost'!$B$3*'Optimized Production Plan'!M164)+ ((4.1/100)*('Conversion Cost'!$B$8)*'Optimized Production Plan'!M164)+ ('Optimized Production Plan'!M164*'Conversion Cost'!$B$4)),IF(VLOOKUP(N163,CSTVAT!$A$2:$D$40,2)="VAT",0.05*((VLOOKUP(O163,'Input Angle Price'!$B$4:$E$22,2)*'Optimized Production Plan'!M164*(1.045))+ ('Conversion Cost'!$B$3*'Optimized Production Plan'!M164)+ ((4.1/100)*('Conversion Cost'!$B$8)*'Optimized Production Plan'!M164)+ ('Optimized Production Plan'!M164*'Conversion Cost'!$B$4)),0)))+ IF(VLOOKUP(N163,CSTVAT!$A$2:$D$40,3)="NA",0,IF(VLOOKUP(N163,CSTVAT!$A$2:$D$40,3)="CST",0.02*((VLOOKUP(O163,'Input Angle Price'!$B$4:$E$22,3)*'Optimized Production Plan'!N164*(1.045))+ ('Conversion Cost'!$C$3*'Optimized Production Plan'!N164)+ ((4.1/100)*('Conversion Cost'!$B$8)*'Optimized Production Plan'!N164)+ ('Optimized Production Plan'!N164*'Conversion Cost'!$C$4)),IF(VLOOKUP(N163,CSTVAT!$A$2:$D$40,3)="VAT",0.05*((VLOOKUP(O163,'Input Angle Price'!$B$4:$E$22,3)*'Optimized Production Plan'!N164*(1.045))+ ('Conversion Cost'!$C$3*'Optimized Production Plan'!N164)+ ((4.1/100)*('Conversion Cost'!$B$8)*'Optimized Production Plan'!N164)+ ('Optimized Production Plan'!N164*'Conversion Cost'!$C$4)),0)))+ IF(VLOOKUP(N163,CSTVAT!$A$2:$D$40,4)="NA",0,IF(VLOOKUP(N163,CSTVAT!$A$2:$D$40,4)="CST",0.02*((VLOOKUP(O163,'Input Angle Price'!$B$4:$E$22,4)*'Optimized Production Plan'!O164*(1.045))+ ('Conversion Cost'!$D$3*'Optimized Production Plan'!O164)+ ((4.1/100)*('Conversion Cost'!$B$8)*'Optimized Production Plan'!O164)+ ('Optimized Production Plan'!O164*'Conversion Cost'!$D$4)),IF(VLOOKUP(N163,CSTVAT!$A$2:$D$40,4)="VAT",0.05*((VLOOKUP(O163,'Input Angle Price'!$B$4:$E$22,4)*'Optimized Production Plan'!O164*(1.045))+ ('Conversion Cost'!$D$3*'Optimized Production Plan'!O164)+ ((4.1/100)*('Conversion Cost'!$B$8)*'Optimized Production Plan'!O164)+ ('Optimized Production Plan'!O164*'Conversion Cost'!$D$4)),0)))</f>
        <v>3.7052955536400005</v>
      </c>
      <c r="V163" s="95">
        <f t="shared" si="9"/>
        <v>3.0885528149999999</v>
      </c>
      <c r="X163" s="101">
        <f>IF('Optimized Production Plan'!M164&gt;0,1,0)+IF('Optimized Production Plan'!N164&gt;0,1,0)+IF('Optimized Production Plan'!O164&gt;0,1,0)</f>
        <v>1</v>
      </c>
      <c r="AH163" s="11"/>
      <c r="AI163" s="5" t="s">
        <v>14</v>
      </c>
      <c r="AJ163" s="6">
        <v>1.639</v>
      </c>
      <c r="AK163" s="6">
        <v>0</v>
      </c>
      <c r="AL163" s="113">
        <v>0</v>
      </c>
      <c r="AM163" s="11">
        <v>1.639</v>
      </c>
      <c r="AN163" s="68">
        <f t="shared" si="10"/>
        <v>1.639</v>
      </c>
    </row>
    <row r="164" spans="1:40">
      <c r="A164" s="9">
        <v>114</v>
      </c>
      <c r="B164" s="5" t="s">
        <v>3</v>
      </c>
      <c r="C164" s="94">
        <f>((VLOOKUP(B164,'Input Angle Price'!$B$4:$E$22,2)*'Optimized Production Plan'!C165)+(VLOOKUP(B164,'Input Angle Price'!$B$4:$E$22,3)*'Optimized Production Plan'!D165)+(VLOOKUP(B164,'Input Angle Price'!$B$4:$E$22,4)*'Optimized Production Plan'!E165))*(104.5/100)</f>
        <v>152.78400554999999</v>
      </c>
      <c r="D164" s="94">
        <f>SUMPRODUCT('Conversion Cost'!$B$3:$D$3,'Optimized Production Plan'!C165:E165)</f>
        <v>27.081042000000004</v>
      </c>
      <c r="E164" s="94">
        <f>(4.1/100)*('Conversion Cost'!$B$8)*SUM('Optimized Production Plan'!C165:E165)</f>
        <v>19.759130819999999</v>
      </c>
      <c r="F164" s="94">
        <f>SUMPRODUCT('Conversion Cost'!$B$4:$D$4,'Optimized Production Plan'!C165:E165)</f>
        <v>2.2161300000000002</v>
      </c>
      <c r="G164" s="94">
        <f>(VLOOKUP(A164,'Outbound Logistic Price'!$A$3:$D$41,2)*'Optimized Production Plan'!C165)+(VLOOKUP(A164,'Outbound Logistic Price'!$A$3:$D$41,3)*'Optimized Production Plan'!D165)+(VLOOKUP(A164,'Outbound Logistic Price'!$A$3:$D$41,4)*'Optimized Production Plan'!E165)</f>
        <v>5.0990099999999998</v>
      </c>
      <c r="H164" s="94">
        <f>IF(VLOOKUP(A164,CSTVAT!$A$2:$D$40,2)="NA",0,IF(VLOOKUP(A164,CSTVAT!$A$2:$D$40,2)="CST",0.02*((VLOOKUP(B164,'Input Angle Price'!$B$4:$E$22,2)*'Optimized Production Plan'!C165*(1.045))+ ('Conversion Cost'!$B$3*'Optimized Production Plan'!C165)+ ((4.1/100)*('Conversion Cost'!$B$8)*'Optimized Production Plan'!C165)+ ('Optimized Production Plan'!C165*'Conversion Cost'!$B$4)),IF(VLOOKUP(A164,CSTVAT!$A$2:$D$40,2)="VAT",0.05*((VLOOKUP(B164,'Input Angle Price'!$B$4:$E$22,2)*'Optimized Production Plan'!C165*(1.045))+ ('Conversion Cost'!$B$3*'Optimized Production Plan'!C165)+ ((4.1/100)*('Conversion Cost'!$B$8)*'Optimized Production Plan'!C165)+ ('Optimized Production Plan'!C165*'Conversion Cost'!$B$4)),0)))+ IF(VLOOKUP(A164,CSTVAT!$A$2:$D$40,3)="NA",0,IF(VLOOKUP(A164,CSTVAT!$A$2:$D$40,3)="CST",0.02*((VLOOKUP(B164,'Input Angle Price'!$B$4:$E$22,3)*'Optimized Production Plan'!D165*(1.045))+ ('Conversion Cost'!$C$3*'Optimized Production Plan'!D165)+ ((4.1/100)*('Conversion Cost'!$B$8)*'Optimized Production Plan'!D165)+ ('Optimized Production Plan'!D165*'Conversion Cost'!$C$4)),IF(VLOOKUP(A164,CSTVAT!$A$2:$D$40,3)="VAT",0.05*((VLOOKUP(B164,'Input Angle Price'!$B$4:$E$22,3)*'Optimized Production Plan'!D165*(1.045))+ ('Conversion Cost'!$C$3*'Optimized Production Plan'!D165)+ ((4.1/100)*('Conversion Cost'!$B$8)*'Optimized Production Plan'!D165)+ ('Optimized Production Plan'!D165*'Conversion Cost'!$C$4)),0)))+ IF(VLOOKUP(A164,CSTVAT!$A$2:$D$40,4)="NA",0,IF(VLOOKUP(A164,CSTVAT!$A$2:$D$40,4)="CST",0.02*((VLOOKUP(B164,'Input Angle Price'!$B$4:$E$22,4)*'Optimized Production Plan'!E165*(1.045))+ ('Conversion Cost'!$D$3*'Optimized Production Plan'!E165)+ ((4.1/100)*('Conversion Cost'!$B$8)*'Optimized Production Plan'!E165)+ ('Optimized Production Plan'!E165*'Conversion Cost'!$D$4)),IF(VLOOKUP(A164,CSTVAT!$A$2:$D$40,4)="VAT",0.05*((VLOOKUP(B164,'Input Angle Price'!$B$4:$E$22,4)*'Optimized Production Plan'!E165*(1.045))+ ('Conversion Cost'!$D$3*'Optimized Production Plan'!E165)+ ((4.1/100)*('Conversion Cost'!$B$8)*'Optimized Production Plan'!E165)+ ('Optimized Production Plan'!E165*'Conversion Cost'!$D$4)),0)))</f>
        <v>4.0368061674</v>
      </c>
      <c r="I164" s="95">
        <f t="shared" si="8"/>
        <v>3.2896077749999999</v>
      </c>
      <c r="N164" s="9">
        <v>114</v>
      </c>
      <c r="O164" s="5" t="s">
        <v>3</v>
      </c>
      <c r="P164" s="94">
        <f>((VLOOKUP(O164,'Input Angle Price'!$B$4:$E$22,2)*'Optimized Production Plan'!M165)+(VLOOKUP(O164,'Input Angle Price'!$B$4:$E$22,3)*'Optimized Production Plan'!N165)+(VLOOKUP(O164,'Input Angle Price'!$B$4:$E$22,4)*'Optimized Production Plan'!O165))*(104.5/100)</f>
        <v>151.39018454999999</v>
      </c>
      <c r="Q164" s="94">
        <f>SUMPRODUCT('Conversion Cost'!$B$3:$D$3,'Optimized Production Plan'!M165:O165)</f>
        <v>22.785180000000004</v>
      </c>
      <c r="R164" s="94">
        <f>(4.1/100)*('Conversion Cost'!$B$8)*SUM('Optimized Production Plan'!M165:O165)</f>
        <v>19.759130819999999</v>
      </c>
      <c r="S164" s="94">
        <f>SUMPRODUCT('Conversion Cost'!$B$4:$D$4,'Optimized Production Plan'!M165:O165)</f>
        <v>1.5902700000000001</v>
      </c>
      <c r="T164" s="94">
        <f>(VLOOKUP(N164,'Outbound Logistic Price'!$A$3:$D$41,2)*'Optimized Production Plan'!M165)+(VLOOKUP(N164,'Outbound Logistic Price'!$A$3:$D$41,3)*'Optimized Production Plan'!N165)+(VLOOKUP(N164,'Outbound Logistic Price'!$A$3:$D$41,4)*'Optimized Production Plan'!O165)</f>
        <v>2.2159500000000003</v>
      </c>
      <c r="U164" s="94">
        <f>IF(VLOOKUP(N164,CSTVAT!$A$2:$D$40,2)="NA",0,IF(VLOOKUP(N164,CSTVAT!$A$2:$D$40,2)="CST",0.02*((VLOOKUP(O164,'Input Angle Price'!$B$4:$E$22,2)*'Optimized Production Plan'!M165*(1.045))+ ('Conversion Cost'!$B$3*'Optimized Production Plan'!M165)+ ((4.1/100)*('Conversion Cost'!$B$8)*'Optimized Production Plan'!M165)+ ('Optimized Production Plan'!M165*'Conversion Cost'!$B$4)),IF(VLOOKUP(N164,CSTVAT!$A$2:$D$40,2)="VAT",0.05*((VLOOKUP(O164,'Input Angle Price'!$B$4:$E$22,2)*'Optimized Production Plan'!M165*(1.045))+ ('Conversion Cost'!$B$3*'Optimized Production Plan'!M165)+ ((4.1/100)*('Conversion Cost'!$B$8)*'Optimized Production Plan'!M165)+ ('Optimized Production Plan'!M165*'Conversion Cost'!$B$4)),0)))+ IF(VLOOKUP(N164,CSTVAT!$A$2:$D$40,3)="NA",0,IF(VLOOKUP(N164,CSTVAT!$A$2:$D$40,3)="CST",0.02*((VLOOKUP(O164,'Input Angle Price'!$B$4:$E$22,3)*'Optimized Production Plan'!N165*(1.045))+ ('Conversion Cost'!$C$3*'Optimized Production Plan'!N165)+ ((4.1/100)*('Conversion Cost'!$B$8)*'Optimized Production Plan'!N165)+ ('Optimized Production Plan'!N165*'Conversion Cost'!$C$4)),IF(VLOOKUP(N164,CSTVAT!$A$2:$D$40,3)="VAT",0.05*((VLOOKUP(O164,'Input Angle Price'!$B$4:$E$22,3)*'Optimized Production Plan'!N165*(1.045))+ ('Conversion Cost'!$C$3*'Optimized Production Plan'!N165)+ ((4.1/100)*('Conversion Cost'!$B$8)*'Optimized Production Plan'!N165)+ ('Optimized Production Plan'!N165*'Conversion Cost'!$C$4)),0)))+ IF(VLOOKUP(N164,CSTVAT!$A$2:$D$40,4)="NA",0,IF(VLOOKUP(N164,CSTVAT!$A$2:$D$40,4)="CST",0.02*((VLOOKUP(O164,'Input Angle Price'!$B$4:$E$22,4)*'Optimized Production Plan'!O165*(1.045))+ ('Conversion Cost'!$D$3*'Optimized Production Plan'!O165)+ ((4.1/100)*('Conversion Cost'!$B$8)*'Optimized Production Plan'!O165)+ ('Optimized Production Plan'!O165*'Conversion Cost'!$D$4)),IF(VLOOKUP(N164,CSTVAT!$A$2:$D$40,4)="VAT",0.05*((VLOOKUP(O164,'Input Angle Price'!$B$4:$E$22,4)*'Optimized Production Plan'!O165*(1.045))+ ('Conversion Cost'!$D$3*'Optimized Production Plan'!O165)+ ((4.1/100)*('Conversion Cost'!$B$8)*'Optimized Production Plan'!O165)+ ('Optimized Production Plan'!O165*'Conversion Cost'!$D$4)),0)))</f>
        <v>3.9104953073999997</v>
      </c>
      <c r="V164" s="95">
        <f t="shared" si="9"/>
        <v>3.259597275</v>
      </c>
      <c r="X164" s="101">
        <f>IF('Optimized Production Plan'!M165&gt;0,1,0)+IF('Optimized Production Plan'!N165&gt;0,1,0)+IF('Optimized Production Plan'!O165&gt;0,1,0)</f>
        <v>1</v>
      </c>
      <c r="AH164" s="9">
        <v>114</v>
      </c>
      <c r="AI164" s="5" t="s">
        <v>1</v>
      </c>
      <c r="AJ164" s="6">
        <v>0</v>
      </c>
      <c r="AK164" s="6">
        <v>0</v>
      </c>
      <c r="AL164" s="113">
        <v>1.2351000000000001</v>
      </c>
      <c r="AM164" s="11">
        <v>1.2351000000000001</v>
      </c>
      <c r="AN164" s="68">
        <f t="shared" si="10"/>
        <v>1.2351000000000001</v>
      </c>
    </row>
    <row r="165" spans="1:40">
      <c r="A165" s="9">
        <v>114</v>
      </c>
      <c r="B165" s="5" t="s">
        <v>5</v>
      </c>
      <c r="C165" s="94">
        <f>((VLOOKUP(B165,'Input Angle Price'!$B$4:$E$22,2)*'Optimized Production Plan'!C166)+(VLOOKUP(B165,'Input Angle Price'!$B$4:$E$22,3)*'Optimized Production Plan'!D166)+(VLOOKUP(B165,'Input Angle Price'!$B$4:$E$22,4)*'Optimized Production Plan'!E166))*(104.5/100)</f>
        <v>452.70177898000003</v>
      </c>
      <c r="D165" s="94">
        <f>SUMPRODUCT('Conversion Cost'!$B$3:$D$3,'Optimized Production Plan'!C166:E166)</f>
        <v>81.419908000000007</v>
      </c>
      <c r="E165" s="94">
        <f>(4.1/100)*('Conversion Cost'!$B$8)*SUM('Optimized Production Plan'!C166:E166)</f>
        <v>58.915103832000007</v>
      </c>
      <c r="F165" s="94">
        <f>SUMPRODUCT('Conversion Cost'!$B$4:$D$4,'Optimized Production Plan'!C166:E166)</f>
        <v>6.705852000000001</v>
      </c>
      <c r="G165" s="94">
        <f>(VLOOKUP(A165,'Outbound Logistic Price'!$A$3:$D$41,2)*'Optimized Production Plan'!C166)+(VLOOKUP(A165,'Outbound Logistic Price'!$A$3:$D$41,3)*'Optimized Production Plan'!D166)+(VLOOKUP(A165,'Outbound Logistic Price'!$A$3:$D$41,4)*'Optimized Production Plan'!E166)</f>
        <v>15.655419999999999</v>
      </c>
      <c r="H165" s="94">
        <f>IF(VLOOKUP(A165,CSTVAT!$A$2:$D$40,2)="NA",0,IF(VLOOKUP(A165,CSTVAT!$A$2:$D$40,2)="CST",0.02*((VLOOKUP(B165,'Input Angle Price'!$B$4:$E$22,2)*'Optimized Production Plan'!C166*(1.045))+ ('Conversion Cost'!$B$3*'Optimized Production Plan'!C166)+ ((4.1/100)*('Conversion Cost'!$B$8)*'Optimized Production Plan'!C166)+ ('Optimized Production Plan'!C166*'Conversion Cost'!$B$4)),IF(VLOOKUP(A165,CSTVAT!$A$2:$D$40,2)="VAT",0.05*((VLOOKUP(B165,'Input Angle Price'!$B$4:$E$22,2)*'Optimized Production Plan'!C166*(1.045))+ ('Conversion Cost'!$B$3*'Optimized Production Plan'!C166)+ ((4.1/100)*('Conversion Cost'!$B$8)*'Optimized Production Plan'!C166)+ ('Optimized Production Plan'!C166*'Conversion Cost'!$B$4)),0)))+ IF(VLOOKUP(A165,CSTVAT!$A$2:$D$40,3)="NA",0,IF(VLOOKUP(A165,CSTVAT!$A$2:$D$40,3)="CST",0.02*((VLOOKUP(B165,'Input Angle Price'!$B$4:$E$22,3)*'Optimized Production Plan'!D166*(1.045))+ ('Conversion Cost'!$C$3*'Optimized Production Plan'!D166)+ ((4.1/100)*('Conversion Cost'!$B$8)*'Optimized Production Plan'!D166)+ ('Optimized Production Plan'!D166*'Conversion Cost'!$C$4)),IF(VLOOKUP(A165,CSTVAT!$A$2:$D$40,3)="VAT",0.05*((VLOOKUP(B165,'Input Angle Price'!$B$4:$E$22,3)*'Optimized Production Plan'!D166*(1.045))+ ('Conversion Cost'!$C$3*'Optimized Production Plan'!D166)+ ((4.1/100)*('Conversion Cost'!$B$8)*'Optimized Production Plan'!D166)+ ('Optimized Production Plan'!D166*'Conversion Cost'!$C$4)),0)))+ IF(VLOOKUP(A165,CSTVAT!$A$2:$D$40,4)="NA",0,IF(VLOOKUP(A165,CSTVAT!$A$2:$D$40,4)="CST",0.02*((VLOOKUP(B165,'Input Angle Price'!$B$4:$E$22,4)*'Optimized Production Plan'!E166*(1.045))+ ('Conversion Cost'!$D$3*'Optimized Production Plan'!E166)+ ((4.1/100)*('Conversion Cost'!$B$8)*'Optimized Production Plan'!E166)+ ('Optimized Production Plan'!E166*'Conversion Cost'!$D$4)),IF(VLOOKUP(A165,CSTVAT!$A$2:$D$40,4)="VAT",0.05*((VLOOKUP(B165,'Input Angle Price'!$B$4:$E$22,4)*'Optimized Production Plan'!E166*(1.045))+ ('Conversion Cost'!$D$3*'Optimized Production Plan'!E166)+ ((4.1/100)*('Conversion Cost'!$B$8)*'Optimized Production Plan'!E166)+ ('Optimized Production Plan'!E166*'Conversion Cost'!$D$4)),0)))</f>
        <v>11.994852856240001</v>
      </c>
      <c r="I165" s="95">
        <f t="shared" si="8"/>
        <v>9.7471674900000007</v>
      </c>
      <c r="N165" s="9">
        <v>114</v>
      </c>
      <c r="O165" s="5" t="s">
        <v>5</v>
      </c>
      <c r="P165" s="94">
        <f>((VLOOKUP(O165,'Input Angle Price'!$B$4:$E$22,2)*'Optimized Production Plan'!M166)+(VLOOKUP(O165,'Input Angle Price'!$B$4:$E$22,3)*'Optimized Production Plan'!N166)+(VLOOKUP(O165,'Input Angle Price'!$B$4:$E$22,4)*'Optimized Production Plan'!O166))*(104.5/100)</f>
        <v>456.26857298000004</v>
      </c>
      <c r="Q165" s="94">
        <f>SUMPRODUCT('Conversion Cost'!$B$3:$D$3,'Optimized Production Plan'!M166:O166)</f>
        <v>67.937768000000005</v>
      </c>
      <c r="R165" s="94">
        <f>(4.1/100)*('Conversion Cost'!$B$8)*SUM('Optimized Production Plan'!M166:O166)</f>
        <v>58.915103832000007</v>
      </c>
      <c r="S165" s="94">
        <f>SUMPRODUCT('Conversion Cost'!$B$4:$D$4,'Optimized Production Plan'!M166:O166)</f>
        <v>4.7416520000000002</v>
      </c>
      <c r="T165" s="94">
        <f>(VLOOKUP(N165,'Outbound Logistic Price'!$A$3:$D$41,2)*'Optimized Production Plan'!M166)+(VLOOKUP(N165,'Outbound Logistic Price'!$A$3:$D$41,3)*'Optimized Production Plan'!N166)+(VLOOKUP(N165,'Outbound Logistic Price'!$A$3:$D$41,4)*'Optimized Production Plan'!O166)</f>
        <v>6.6072200000000008</v>
      </c>
      <c r="U165" s="94">
        <f>IF(VLOOKUP(N165,CSTVAT!$A$2:$D$40,2)="NA",0,IF(VLOOKUP(N165,CSTVAT!$A$2:$D$40,2)="CST",0.02*((VLOOKUP(O165,'Input Angle Price'!$B$4:$E$22,2)*'Optimized Production Plan'!M166*(1.045))+ ('Conversion Cost'!$B$3*'Optimized Production Plan'!M166)+ ((4.1/100)*('Conversion Cost'!$B$8)*'Optimized Production Plan'!M166)+ ('Optimized Production Plan'!M166*'Conversion Cost'!$B$4)),IF(VLOOKUP(N165,CSTVAT!$A$2:$D$40,2)="VAT",0.05*((VLOOKUP(O165,'Input Angle Price'!$B$4:$E$22,2)*'Optimized Production Plan'!M166*(1.045))+ ('Conversion Cost'!$B$3*'Optimized Production Plan'!M166)+ ((4.1/100)*('Conversion Cost'!$B$8)*'Optimized Production Plan'!M166)+ ('Optimized Production Plan'!M166*'Conversion Cost'!$B$4)),0)))+ IF(VLOOKUP(N165,CSTVAT!$A$2:$D$40,3)="NA",0,IF(VLOOKUP(N165,CSTVAT!$A$2:$D$40,3)="CST",0.02*((VLOOKUP(O165,'Input Angle Price'!$B$4:$E$22,3)*'Optimized Production Plan'!N166*(1.045))+ ('Conversion Cost'!$C$3*'Optimized Production Plan'!N166)+ ((4.1/100)*('Conversion Cost'!$B$8)*'Optimized Production Plan'!N166)+ ('Optimized Production Plan'!N166*'Conversion Cost'!$C$4)),IF(VLOOKUP(N165,CSTVAT!$A$2:$D$40,3)="VAT",0.05*((VLOOKUP(O165,'Input Angle Price'!$B$4:$E$22,3)*'Optimized Production Plan'!N166*(1.045))+ ('Conversion Cost'!$C$3*'Optimized Production Plan'!N166)+ ((4.1/100)*('Conversion Cost'!$B$8)*'Optimized Production Plan'!N166)+ ('Optimized Production Plan'!N166*'Conversion Cost'!$C$4)),0)))+ IF(VLOOKUP(N165,CSTVAT!$A$2:$D$40,4)="NA",0,IF(VLOOKUP(N165,CSTVAT!$A$2:$D$40,4)="CST",0.02*((VLOOKUP(O165,'Input Angle Price'!$B$4:$E$22,4)*'Optimized Production Plan'!O166*(1.045))+ ('Conversion Cost'!$D$3*'Optimized Production Plan'!O166)+ ((4.1/100)*('Conversion Cost'!$B$8)*'Optimized Production Plan'!O166)+ ('Optimized Production Plan'!O166*'Conversion Cost'!$D$4)),IF(VLOOKUP(N165,CSTVAT!$A$2:$D$40,4)="VAT",0.05*((VLOOKUP(O165,'Input Angle Price'!$B$4:$E$22,4)*'Optimized Production Plan'!O166*(1.045))+ ('Conversion Cost'!$D$3*'Optimized Production Plan'!O166)+ ((4.1/100)*('Conversion Cost'!$B$8)*'Optimized Production Plan'!O166)+ ('Optimized Production Plan'!O166*'Conversion Cost'!$D$4)),0)))</f>
        <v>11.757261936240003</v>
      </c>
      <c r="V165" s="95">
        <f t="shared" si="9"/>
        <v>9.8239644900000016</v>
      </c>
      <c r="X165" s="101">
        <f>IF('Optimized Production Plan'!M166&gt;0,1,0)+IF('Optimized Production Plan'!N166&gt;0,1,0)+IF('Optimized Production Plan'!O166&gt;0,1,0)</f>
        <v>1</v>
      </c>
      <c r="AH165" s="11"/>
      <c r="AI165" s="5" t="s">
        <v>3</v>
      </c>
      <c r="AJ165" s="6">
        <v>0</v>
      </c>
      <c r="AK165" s="6">
        <v>0</v>
      </c>
      <c r="AL165" s="113">
        <v>1.3035000000000001</v>
      </c>
      <c r="AM165" s="11">
        <v>1.3035000000000001</v>
      </c>
      <c r="AN165" s="68">
        <f t="shared" si="10"/>
        <v>1.3035000000000001</v>
      </c>
    </row>
    <row r="166" spans="1:40">
      <c r="A166" s="9">
        <v>114</v>
      </c>
      <c r="B166" s="5" t="s">
        <v>7</v>
      </c>
      <c r="C166" s="94">
        <f>((VLOOKUP(B166,'Input Angle Price'!$B$4:$E$22,2)*'Optimized Production Plan'!C167)+(VLOOKUP(B166,'Input Angle Price'!$B$4:$E$22,3)*'Optimized Production Plan'!D167)+(VLOOKUP(B166,'Input Angle Price'!$B$4:$E$22,4)*'Optimized Production Plan'!E167))*(104.5/100)</f>
        <v>3163.5591195450002</v>
      </c>
      <c r="D166" s="94">
        <f>SUMPRODUCT('Conversion Cost'!$B$3:$D$3,'Optimized Production Plan'!C167:E167)</f>
        <v>552.15604200000007</v>
      </c>
      <c r="E166" s="94">
        <f>(4.1/100)*('Conversion Cost'!$B$8)*SUM('Optimized Production Plan'!C167:E167)</f>
        <v>407.80435807800001</v>
      </c>
      <c r="F166" s="94">
        <f>SUMPRODUCT('Conversion Cost'!$B$4:$D$4,'Optimized Production Plan'!C167:E167)</f>
        <v>44.752833000000003</v>
      </c>
      <c r="G166" s="94">
        <f>(VLOOKUP(A166,'Outbound Logistic Price'!$A$3:$D$41,2)*'Optimized Production Plan'!C167)+(VLOOKUP(A166,'Outbound Logistic Price'!$A$3:$D$41,3)*'Optimized Production Plan'!D167)+(VLOOKUP(A166,'Outbound Logistic Price'!$A$3:$D$41,4)*'Optimized Production Plan'!E167)</f>
        <v>100.69810500000001</v>
      </c>
      <c r="H166" s="94">
        <f>IF(VLOOKUP(A166,CSTVAT!$A$2:$D$40,2)="NA",0,IF(VLOOKUP(A166,CSTVAT!$A$2:$D$40,2)="CST",0.02*((VLOOKUP(B166,'Input Angle Price'!$B$4:$E$22,2)*'Optimized Production Plan'!C167*(1.045))+ ('Conversion Cost'!$B$3*'Optimized Production Plan'!C167)+ ((4.1/100)*('Conversion Cost'!$B$8)*'Optimized Production Plan'!C167)+ ('Optimized Production Plan'!C167*'Conversion Cost'!$B$4)),IF(VLOOKUP(A166,CSTVAT!$A$2:$D$40,2)="VAT",0.05*((VLOOKUP(B166,'Input Angle Price'!$B$4:$E$22,2)*'Optimized Production Plan'!C167*(1.045))+ ('Conversion Cost'!$B$3*'Optimized Production Plan'!C167)+ ((4.1/100)*('Conversion Cost'!$B$8)*'Optimized Production Plan'!C167)+ ('Optimized Production Plan'!C167*'Conversion Cost'!$B$4)),0)))+ IF(VLOOKUP(A166,CSTVAT!$A$2:$D$40,3)="NA",0,IF(VLOOKUP(A166,CSTVAT!$A$2:$D$40,3)="CST",0.02*((VLOOKUP(B166,'Input Angle Price'!$B$4:$E$22,3)*'Optimized Production Plan'!D167*(1.045))+ ('Conversion Cost'!$C$3*'Optimized Production Plan'!D167)+ ((4.1/100)*('Conversion Cost'!$B$8)*'Optimized Production Plan'!D167)+ ('Optimized Production Plan'!D167*'Conversion Cost'!$C$4)),IF(VLOOKUP(A166,CSTVAT!$A$2:$D$40,3)="VAT",0.05*((VLOOKUP(B166,'Input Angle Price'!$B$4:$E$22,3)*'Optimized Production Plan'!D167*(1.045))+ ('Conversion Cost'!$C$3*'Optimized Production Plan'!D167)+ ((4.1/100)*('Conversion Cost'!$B$8)*'Optimized Production Plan'!D167)+ ('Optimized Production Plan'!D167*'Conversion Cost'!$C$4)),0)))+ IF(VLOOKUP(A166,CSTVAT!$A$2:$D$40,4)="NA",0,IF(VLOOKUP(A166,CSTVAT!$A$2:$D$40,4)="CST",0.02*((VLOOKUP(B166,'Input Angle Price'!$B$4:$E$22,4)*'Optimized Production Plan'!E167*(1.045))+ ('Conversion Cost'!$D$3*'Optimized Production Plan'!E167)+ ((4.1/100)*('Conversion Cost'!$B$8)*'Optimized Production Plan'!E167)+ ('Optimized Production Plan'!E167*'Conversion Cost'!$D$4)),IF(VLOOKUP(A166,CSTVAT!$A$2:$D$40,4)="VAT",0.05*((VLOOKUP(B166,'Input Angle Price'!$B$4:$E$22,4)*'Optimized Production Plan'!E167*(1.045))+ ('Conversion Cost'!$D$3*'Optimized Production Plan'!E167)+ ((4.1/100)*('Conversion Cost'!$B$8)*'Optimized Production Plan'!E167)+ ('Optimized Production Plan'!E167*'Conversion Cost'!$D$4)),0)))</f>
        <v>83.365447052460013</v>
      </c>
      <c r="I166" s="95">
        <f t="shared" si="8"/>
        <v>68.1149092725</v>
      </c>
      <c r="N166" s="9">
        <v>114</v>
      </c>
      <c r="O166" s="5" t="s">
        <v>7</v>
      </c>
      <c r="P166" s="94">
        <f>((VLOOKUP(O166,'Input Angle Price'!$B$4:$E$22,2)*'Optimized Production Plan'!M167)+(VLOOKUP(O166,'Input Angle Price'!$B$4:$E$22,3)*'Optimized Production Plan'!N167)+(VLOOKUP(O166,'Input Angle Price'!$B$4:$E$22,4)*'Optimized Production Plan'!O167))*(104.5/100)</f>
        <v>3158.2446675450001</v>
      </c>
      <c r="Q166" s="94">
        <f>SUMPRODUCT('Conversion Cost'!$B$3:$D$3,'Optimized Production Plan'!M167:O167)</f>
        <v>470.25832200000002</v>
      </c>
      <c r="R166" s="94">
        <f>(4.1/100)*('Conversion Cost'!$B$8)*SUM('Optimized Production Plan'!M167:O167)</f>
        <v>407.80435807800001</v>
      </c>
      <c r="S166" s="94">
        <f>SUMPRODUCT('Conversion Cost'!$B$4:$D$4,'Optimized Production Plan'!M167:O167)</f>
        <v>32.821232999999999</v>
      </c>
      <c r="T166" s="94">
        <f>(VLOOKUP(N166,'Outbound Logistic Price'!$A$3:$D$41,2)*'Optimized Production Plan'!M167)+(VLOOKUP(N166,'Outbound Logistic Price'!$A$3:$D$41,3)*'Optimized Production Plan'!N167)+(VLOOKUP(N166,'Outbound Logistic Price'!$A$3:$D$41,4)*'Optimized Production Plan'!O167)</f>
        <v>45.734504999999999</v>
      </c>
      <c r="U166" s="94">
        <f>IF(VLOOKUP(N166,CSTVAT!$A$2:$D$40,2)="NA",0,IF(VLOOKUP(N166,CSTVAT!$A$2:$D$40,2)="CST",0.02*((VLOOKUP(O166,'Input Angle Price'!$B$4:$E$22,2)*'Optimized Production Plan'!M167*(1.045))+ ('Conversion Cost'!$B$3*'Optimized Production Plan'!M167)+ ((4.1/100)*('Conversion Cost'!$B$8)*'Optimized Production Plan'!M167)+ ('Optimized Production Plan'!M167*'Conversion Cost'!$B$4)),IF(VLOOKUP(N166,CSTVAT!$A$2:$D$40,2)="VAT",0.05*((VLOOKUP(O166,'Input Angle Price'!$B$4:$E$22,2)*'Optimized Production Plan'!M167*(1.045))+ ('Conversion Cost'!$B$3*'Optimized Production Plan'!M167)+ ((4.1/100)*('Conversion Cost'!$B$8)*'Optimized Production Plan'!M167)+ ('Optimized Production Plan'!M167*'Conversion Cost'!$B$4)),0)))+ IF(VLOOKUP(N166,CSTVAT!$A$2:$D$40,3)="NA",0,IF(VLOOKUP(N166,CSTVAT!$A$2:$D$40,3)="CST",0.02*((VLOOKUP(O166,'Input Angle Price'!$B$4:$E$22,3)*'Optimized Production Plan'!N167*(1.045))+ ('Conversion Cost'!$C$3*'Optimized Production Plan'!N167)+ ((4.1/100)*('Conversion Cost'!$B$8)*'Optimized Production Plan'!N167)+ ('Optimized Production Plan'!N167*'Conversion Cost'!$C$4)),IF(VLOOKUP(N166,CSTVAT!$A$2:$D$40,3)="VAT",0.05*((VLOOKUP(O166,'Input Angle Price'!$B$4:$E$22,3)*'Optimized Production Plan'!N167*(1.045))+ ('Conversion Cost'!$C$3*'Optimized Production Plan'!N167)+ ((4.1/100)*('Conversion Cost'!$B$8)*'Optimized Production Plan'!N167)+ ('Optimized Production Plan'!N167*'Conversion Cost'!$C$4)),0)))+ IF(VLOOKUP(N166,CSTVAT!$A$2:$D$40,4)="NA",0,IF(VLOOKUP(N166,CSTVAT!$A$2:$D$40,4)="CST",0.02*((VLOOKUP(O166,'Input Angle Price'!$B$4:$E$22,4)*'Optimized Production Plan'!O167*(1.045))+ ('Conversion Cost'!$D$3*'Optimized Production Plan'!O167)+ ((4.1/100)*('Conversion Cost'!$B$8)*'Optimized Production Plan'!O167)+ ('Optimized Production Plan'!O167*'Conversion Cost'!$D$4)),IF(VLOOKUP(N166,CSTVAT!$A$2:$D$40,4)="VAT",0.05*((VLOOKUP(O166,'Input Angle Price'!$B$4:$E$22,4)*'Optimized Production Plan'!O167*(1.045))+ ('Conversion Cost'!$D$3*'Optimized Production Plan'!O167)+ ((4.1/100)*('Conversion Cost'!$B$8)*'Optimized Production Plan'!O167)+ ('Optimized Production Plan'!O167*'Conversion Cost'!$D$4)),0)))</f>
        <v>81.382571612460012</v>
      </c>
      <c r="V166" s="95">
        <f t="shared" si="9"/>
        <v>68.000483272500006</v>
      </c>
      <c r="X166" s="101">
        <f>IF('Optimized Production Plan'!M167&gt;0,1,0)+IF('Optimized Production Plan'!N167&gt;0,1,0)+IF('Optimized Production Plan'!O167&gt;0,1,0)</f>
        <v>1</v>
      </c>
      <c r="AH166" s="11"/>
      <c r="AI166" s="5" t="s">
        <v>5</v>
      </c>
      <c r="AJ166" s="6">
        <v>0</v>
      </c>
      <c r="AK166" s="6">
        <v>0</v>
      </c>
      <c r="AL166" s="113">
        <v>3.8866000000000005</v>
      </c>
      <c r="AM166" s="11">
        <v>3.8866000000000005</v>
      </c>
      <c r="AN166" s="68">
        <f t="shared" si="10"/>
        <v>3.8866000000000005</v>
      </c>
    </row>
    <row r="167" spans="1:40">
      <c r="A167" s="9">
        <v>114</v>
      </c>
      <c r="B167" s="5" t="s">
        <v>9</v>
      </c>
      <c r="C167" s="94">
        <f>((VLOOKUP(B167,'Input Angle Price'!$B$4:$E$22,2)*'Optimized Production Plan'!C168)+(VLOOKUP(B167,'Input Angle Price'!$B$4:$E$22,3)*'Optimized Production Plan'!D168)+(VLOOKUP(B167,'Input Angle Price'!$B$4:$E$22,4)*'Optimized Production Plan'!E168))*(104.5/100)</f>
        <v>4049.4114362239998</v>
      </c>
      <c r="D167" s="94">
        <f>SUMPRODUCT('Conversion Cost'!$B$3:$D$3,'Optimized Production Plan'!C168:E168)</f>
        <v>637.8472448</v>
      </c>
      <c r="E167" s="94">
        <f>(4.1/100)*('Conversion Cost'!$B$8)*SUM('Optimized Production Plan'!C168:E168)</f>
        <v>522.46203909120004</v>
      </c>
      <c r="F167" s="94">
        <f>SUMPRODUCT('Conversion Cost'!$B$4:$D$4,'Optimized Production Plan'!C168:E168)</f>
        <v>47.202483200000003</v>
      </c>
      <c r="G167" s="94">
        <f>(VLOOKUP(A167,'Outbound Logistic Price'!$A$3:$D$41,2)*'Optimized Production Plan'!C168)+(VLOOKUP(A167,'Outbound Logistic Price'!$A$3:$D$41,3)*'Optimized Production Plan'!D168)+(VLOOKUP(A167,'Outbound Logistic Price'!$A$3:$D$41,4)*'Optimized Production Plan'!E168)</f>
        <v>82.332031999999998</v>
      </c>
      <c r="H167" s="94">
        <f>IF(VLOOKUP(A167,CSTVAT!$A$2:$D$40,2)="NA",0,IF(VLOOKUP(A167,CSTVAT!$A$2:$D$40,2)="CST",0.02*((VLOOKUP(B167,'Input Angle Price'!$B$4:$E$22,2)*'Optimized Production Plan'!C168*(1.045))+ ('Conversion Cost'!$B$3*'Optimized Production Plan'!C168)+ ((4.1/100)*('Conversion Cost'!$B$8)*'Optimized Production Plan'!C168)+ ('Optimized Production Plan'!C168*'Conversion Cost'!$B$4)),IF(VLOOKUP(A167,CSTVAT!$A$2:$D$40,2)="VAT",0.05*((VLOOKUP(B167,'Input Angle Price'!$B$4:$E$22,2)*'Optimized Production Plan'!C168*(1.045))+ ('Conversion Cost'!$B$3*'Optimized Production Plan'!C168)+ ((4.1/100)*('Conversion Cost'!$B$8)*'Optimized Production Plan'!C168)+ ('Optimized Production Plan'!C168*'Conversion Cost'!$B$4)),0)))+ IF(VLOOKUP(A167,CSTVAT!$A$2:$D$40,3)="NA",0,IF(VLOOKUP(A167,CSTVAT!$A$2:$D$40,3)="CST",0.02*((VLOOKUP(B167,'Input Angle Price'!$B$4:$E$22,3)*'Optimized Production Plan'!D168*(1.045))+ ('Conversion Cost'!$C$3*'Optimized Production Plan'!D168)+ ((4.1/100)*('Conversion Cost'!$B$8)*'Optimized Production Plan'!D168)+ ('Optimized Production Plan'!D168*'Conversion Cost'!$C$4)),IF(VLOOKUP(A167,CSTVAT!$A$2:$D$40,3)="VAT",0.05*((VLOOKUP(B167,'Input Angle Price'!$B$4:$E$22,3)*'Optimized Production Plan'!D168*(1.045))+ ('Conversion Cost'!$C$3*'Optimized Production Plan'!D168)+ ((4.1/100)*('Conversion Cost'!$B$8)*'Optimized Production Plan'!D168)+ ('Optimized Production Plan'!D168*'Conversion Cost'!$C$4)),0)))+ IF(VLOOKUP(A167,CSTVAT!$A$2:$D$40,4)="NA",0,IF(VLOOKUP(A167,CSTVAT!$A$2:$D$40,4)="CST",0.02*((VLOOKUP(B167,'Input Angle Price'!$B$4:$E$22,4)*'Optimized Production Plan'!E168*(1.045))+ ('Conversion Cost'!$D$3*'Optimized Production Plan'!E168)+ ((4.1/100)*('Conversion Cost'!$B$8)*'Optimized Production Plan'!E168)+ ('Optimized Production Plan'!E168*'Conversion Cost'!$D$4)),IF(VLOOKUP(A167,CSTVAT!$A$2:$D$40,4)="VAT",0.05*((VLOOKUP(B167,'Input Angle Price'!$B$4:$E$22,4)*'Optimized Production Plan'!E168*(1.045))+ ('Conversion Cost'!$D$3*'Optimized Production Plan'!E168)+ ((4.1/100)*('Conversion Cost'!$B$8)*'Optimized Production Plan'!E168)+ ('Optimized Production Plan'!E168*'Conversion Cost'!$D$4)),0)))</f>
        <v>105.13846406630401</v>
      </c>
      <c r="I167" s="95">
        <f t="shared" si="8"/>
        <v>87.188284511999996</v>
      </c>
      <c r="N167" s="9">
        <v>114</v>
      </c>
      <c r="O167" s="5" t="s">
        <v>9</v>
      </c>
      <c r="P167" s="94">
        <f>((VLOOKUP(O167,'Input Angle Price'!$B$4:$E$22,2)*'Optimized Production Plan'!M168)+(VLOOKUP(O167,'Input Angle Price'!$B$4:$E$22,3)*'Optimized Production Plan'!N168)+(VLOOKUP(O167,'Input Angle Price'!$B$4:$E$22,4)*'Optimized Production Plan'!O168))*(104.5/100)</f>
        <v>4047.2926778240003</v>
      </c>
      <c r="Q167" s="94">
        <f>SUMPRODUCT('Conversion Cost'!$B$3:$D$3,'Optimized Production Plan'!M168:O168)</f>
        <v>602.47546880000004</v>
      </c>
      <c r="R167" s="94">
        <f>(4.1/100)*('Conversion Cost'!$B$8)*SUM('Optimized Production Plan'!M168:O168)</f>
        <v>522.46203909120004</v>
      </c>
      <c r="S167" s="94">
        <f>SUMPRODUCT('Conversion Cost'!$B$4:$D$4,'Optimized Production Plan'!M168:O168)</f>
        <v>42.049203200000001</v>
      </c>
      <c r="T167" s="94">
        <f>(VLOOKUP(N167,'Outbound Logistic Price'!$A$3:$D$41,2)*'Optimized Production Plan'!M168)+(VLOOKUP(N167,'Outbound Logistic Price'!$A$3:$D$41,3)*'Optimized Production Plan'!N168)+(VLOOKUP(N167,'Outbound Logistic Price'!$A$3:$D$41,4)*'Optimized Production Plan'!O168)</f>
        <v>58.593152000000003</v>
      </c>
      <c r="U167" s="94">
        <f>IF(VLOOKUP(N167,CSTVAT!$A$2:$D$40,2)="NA",0,IF(VLOOKUP(N167,CSTVAT!$A$2:$D$40,2)="CST",0.02*((VLOOKUP(O167,'Input Angle Price'!$B$4:$E$22,2)*'Optimized Production Plan'!M168*(1.045))+ ('Conversion Cost'!$B$3*'Optimized Production Plan'!M168)+ ((4.1/100)*('Conversion Cost'!$B$8)*'Optimized Production Plan'!M168)+ ('Optimized Production Plan'!M168*'Conversion Cost'!$B$4)),IF(VLOOKUP(N167,CSTVAT!$A$2:$D$40,2)="VAT",0.05*((VLOOKUP(O167,'Input Angle Price'!$B$4:$E$22,2)*'Optimized Production Plan'!M168*(1.045))+ ('Conversion Cost'!$B$3*'Optimized Production Plan'!M168)+ ((4.1/100)*('Conversion Cost'!$B$8)*'Optimized Production Plan'!M168)+ ('Optimized Production Plan'!M168*'Conversion Cost'!$B$4)),0)))+ IF(VLOOKUP(N167,CSTVAT!$A$2:$D$40,3)="NA",0,IF(VLOOKUP(N167,CSTVAT!$A$2:$D$40,3)="CST",0.02*((VLOOKUP(O167,'Input Angle Price'!$B$4:$E$22,3)*'Optimized Production Plan'!N168*(1.045))+ ('Conversion Cost'!$C$3*'Optimized Production Plan'!N168)+ ((4.1/100)*('Conversion Cost'!$B$8)*'Optimized Production Plan'!N168)+ ('Optimized Production Plan'!N168*'Conversion Cost'!$C$4)),IF(VLOOKUP(N167,CSTVAT!$A$2:$D$40,3)="VAT",0.05*((VLOOKUP(O167,'Input Angle Price'!$B$4:$E$22,3)*'Optimized Production Plan'!N168*(1.045))+ ('Conversion Cost'!$C$3*'Optimized Production Plan'!N168)+ ((4.1/100)*('Conversion Cost'!$B$8)*'Optimized Production Plan'!N168)+ ('Optimized Production Plan'!N168*'Conversion Cost'!$C$4)),0)))+ IF(VLOOKUP(N167,CSTVAT!$A$2:$D$40,4)="NA",0,IF(VLOOKUP(N167,CSTVAT!$A$2:$D$40,4)="CST",0.02*((VLOOKUP(O167,'Input Angle Price'!$B$4:$E$22,4)*'Optimized Production Plan'!O168*(1.045))+ ('Conversion Cost'!$D$3*'Optimized Production Plan'!O168)+ ((4.1/100)*('Conversion Cost'!$B$8)*'Optimized Production Plan'!O168)+ ('Optimized Production Plan'!O168*'Conversion Cost'!$D$4)),IF(VLOOKUP(N167,CSTVAT!$A$2:$D$40,4)="VAT",0.05*((VLOOKUP(O167,'Input Angle Price'!$B$4:$E$22,4)*'Optimized Production Plan'!O168*(1.045))+ ('Conversion Cost'!$D$3*'Optimized Production Plan'!O168)+ ((4.1/100)*('Conversion Cost'!$B$8)*'Optimized Production Plan'!O168)+ ('Optimized Production Plan'!O168*'Conversion Cost'!$D$4)),0)))</f>
        <v>104.28558777830401</v>
      </c>
      <c r="V167" s="95">
        <f t="shared" si="9"/>
        <v>87.142665312000005</v>
      </c>
      <c r="X167" s="101">
        <f>IF('Optimized Production Plan'!M168&gt;0,1,0)+IF('Optimized Production Plan'!N168&gt;0,1,0)+IF('Optimized Production Plan'!O168&gt;0,1,0)</f>
        <v>1</v>
      </c>
      <c r="AH167" s="11"/>
      <c r="AI167" s="5" t="s">
        <v>7</v>
      </c>
      <c r="AJ167" s="6">
        <v>0</v>
      </c>
      <c r="AK167" s="6">
        <v>0</v>
      </c>
      <c r="AL167" s="113">
        <v>26.902650000000001</v>
      </c>
      <c r="AM167" s="11">
        <v>26.902650000000001</v>
      </c>
      <c r="AN167" s="68">
        <f t="shared" si="10"/>
        <v>26.902650000000001</v>
      </c>
    </row>
    <row r="168" spans="1:40">
      <c r="A168" s="9">
        <v>114</v>
      </c>
      <c r="B168" s="5" t="s">
        <v>12</v>
      </c>
      <c r="C168" s="94">
        <f>((VLOOKUP(B168,'Input Angle Price'!$B$4:$E$22,2)*'Optimized Production Plan'!C169)+(VLOOKUP(B168,'Input Angle Price'!$B$4:$E$22,3)*'Optimized Production Plan'!D169)+(VLOOKUP(B168,'Input Angle Price'!$B$4:$E$22,4)*'Optimized Production Plan'!E169))*(104.5/100)</f>
        <v>5329.8346173599994</v>
      </c>
      <c r="D168" s="94">
        <f>SUMPRODUCT('Conversion Cost'!$B$3:$D$3,'Optimized Production Plan'!C169:E169)</f>
        <v>791.61521600000003</v>
      </c>
      <c r="E168" s="94">
        <f>(4.1/100)*('Conversion Cost'!$B$8)*SUM('Optimized Production Plan'!C169:E169)</f>
        <v>678.05878982399997</v>
      </c>
      <c r="F168" s="94">
        <f>SUMPRODUCT('Conversion Cost'!$B$4:$D$4,'Optimized Production Plan'!C169:E169)</f>
        <v>55.987264000000003</v>
      </c>
      <c r="G168" s="94">
        <f>(VLOOKUP(A168,'Outbound Logistic Price'!$A$3:$D$41,2)*'Optimized Production Plan'!C169)+(VLOOKUP(A168,'Outbound Logistic Price'!$A$3:$D$41,3)*'Optimized Production Plan'!D169)+(VLOOKUP(A168,'Outbound Logistic Price'!$A$3:$D$41,4)*'Optimized Production Plan'!E169)</f>
        <v>82.562240000000003</v>
      </c>
      <c r="H168" s="94">
        <f>IF(VLOOKUP(A168,CSTVAT!$A$2:$D$40,2)="NA",0,IF(VLOOKUP(A168,CSTVAT!$A$2:$D$40,2)="CST",0.02*((VLOOKUP(B168,'Input Angle Price'!$B$4:$E$22,2)*'Optimized Production Plan'!C169*(1.045))+ ('Conversion Cost'!$B$3*'Optimized Production Plan'!C169)+ ((4.1/100)*('Conversion Cost'!$B$8)*'Optimized Production Plan'!C169)+ ('Optimized Production Plan'!C169*'Conversion Cost'!$B$4)),IF(VLOOKUP(A168,CSTVAT!$A$2:$D$40,2)="VAT",0.05*((VLOOKUP(B168,'Input Angle Price'!$B$4:$E$22,2)*'Optimized Production Plan'!C169*(1.045))+ ('Conversion Cost'!$B$3*'Optimized Production Plan'!C169)+ ((4.1/100)*('Conversion Cost'!$B$8)*'Optimized Production Plan'!C169)+ ('Optimized Production Plan'!C169*'Conversion Cost'!$B$4)),0)))+ IF(VLOOKUP(A168,CSTVAT!$A$2:$D$40,3)="NA",0,IF(VLOOKUP(A168,CSTVAT!$A$2:$D$40,3)="CST",0.02*((VLOOKUP(B168,'Input Angle Price'!$B$4:$E$22,3)*'Optimized Production Plan'!D169*(1.045))+ ('Conversion Cost'!$C$3*'Optimized Production Plan'!D169)+ ((4.1/100)*('Conversion Cost'!$B$8)*'Optimized Production Plan'!D169)+ ('Optimized Production Plan'!D169*'Conversion Cost'!$C$4)),IF(VLOOKUP(A168,CSTVAT!$A$2:$D$40,3)="VAT",0.05*((VLOOKUP(B168,'Input Angle Price'!$B$4:$E$22,3)*'Optimized Production Plan'!D169*(1.045))+ ('Conversion Cost'!$C$3*'Optimized Production Plan'!D169)+ ((4.1/100)*('Conversion Cost'!$B$8)*'Optimized Production Plan'!D169)+ ('Optimized Production Plan'!D169*'Conversion Cost'!$C$4)),0)))+ IF(VLOOKUP(A168,CSTVAT!$A$2:$D$40,4)="NA",0,IF(VLOOKUP(A168,CSTVAT!$A$2:$D$40,4)="CST",0.02*((VLOOKUP(B168,'Input Angle Price'!$B$4:$E$22,4)*'Optimized Production Plan'!E169*(1.045))+ ('Conversion Cost'!$D$3*'Optimized Production Plan'!E169)+ ((4.1/100)*('Conversion Cost'!$B$8)*'Optimized Production Plan'!E169)+ ('Optimized Production Plan'!E169*'Conversion Cost'!$D$4)),IF(VLOOKUP(A168,CSTVAT!$A$2:$D$40,4)="VAT",0.05*((VLOOKUP(B168,'Input Angle Price'!$B$4:$E$22,4)*'Optimized Production Plan'!E169*(1.045))+ ('Conversion Cost'!$D$3*'Optimized Production Plan'!E169)+ ((4.1/100)*('Conversion Cost'!$B$8)*'Optimized Production Plan'!E169)+ ('Optimized Production Plan'!E169*'Conversion Cost'!$D$4)),0)))</f>
        <v>137.10991774368003</v>
      </c>
      <c r="I168" s="95">
        <f t="shared" si="8"/>
        <v>114.75720468</v>
      </c>
      <c r="N168" s="9">
        <v>114</v>
      </c>
      <c r="O168" s="5" t="s">
        <v>12</v>
      </c>
      <c r="P168" s="94">
        <f>((VLOOKUP(O168,'Input Angle Price'!$B$4:$E$22,2)*'Optimized Production Plan'!M169)+(VLOOKUP(O168,'Input Angle Price'!$B$4:$E$22,3)*'Optimized Production Plan'!N169)+(VLOOKUP(O168,'Input Angle Price'!$B$4:$E$22,4)*'Optimized Production Plan'!O169))*(104.5/100)</f>
        <v>5333.0348253599996</v>
      </c>
      <c r="Q168" s="94">
        <f>SUMPRODUCT('Conversion Cost'!$B$3:$D$3,'Optimized Production Plan'!M169:O169)</f>
        <v>781.90137600000003</v>
      </c>
      <c r="R168" s="94">
        <f>(4.1/100)*('Conversion Cost'!$B$8)*SUM('Optimized Production Plan'!M169:O169)</f>
        <v>678.05878982399997</v>
      </c>
      <c r="S168" s="94">
        <f>SUMPRODUCT('Conversion Cost'!$B$4:$D$4,'Optimized Production Plan'!M169:O169)</f>
        <v>54.572063999999997</v>
      </c>
      <c r="T168" s="94">
        <f>(VLOOKUP(N168,'Outbound Logistic Price'!$A$3:$D$41,2)*'Optimized Production Plan'!M169)+(VLOOKUP(N168,'Outbound Logistic Price'!$A$3:$D$41,3)*'Optimized Production Plan'!N169)+(VLOOKUP(N168,'Outbound Logistic Price'!$A$3:$D$41,4)*'Optimized Production Plan'!O169)</f>
        <v>76.043040000000005</v>
      </c>
      <c r="U168" s="94">
        <f>IF(VLOOKUP(N168,CSTVAT!$A$2:$D$40,2)="NA",0,IF(VLOOKUP(N168,CSTVAT!$A$2:$D$40,2)="CST",0.02*((VLOOKUP(O168,'Input Angle Price'!$B$4:$E$22,2)*'Optimized Production Plan'!M169*(1.045))+ ('Conversion Cost'!$B$3*'Optimized Production Plan'!M169)+ ((4.1/100)*('Conversion Cost'!$B$8)*'Optimized Production Plan'!M169)+ ('Optimized Production Plan'!M169*'Conversion Cost'!$B$4)),IF(VLOOKUP(N168,CSTVAT!$A$2:$D$40,2)="VAT",0.05*((VLOOKUP(O168,'Input Angle Price'!$B$4:$E$22,2)*'Optimized Production Plan'!M169*(1.045))+ ('Conversion Cost'!$B$3*'Optimized Production Plan'!M169)+ ((4.1/100)*('Conversion Cost'!$B$8)*'Optimized Production Plan'!M169)+ ('Optimized Production Plan'!M169*'Conversion Cost'!$B$4)),0)))+ IF(VLOOKUP(N168,CSTVAT!$A$2:$D$40,3)="NA",0,IF(VLOOKUP(N168,CSTVAT!$A$2:$D$40,3)="CST",0.02*((VLOOKUP(O168,'Input Angle Price'!$B$4:$E$22,3)*'Optimized Production Plan'!N169*(1.045))+ ('Conversion Cost'!$C$3*'Optimized Production Plan'!N169)+ ((4.1/100)*('Conversion Cost'!$B$8)*'Optimized Production Plan'!N169)+ ('Optimized Production Plan'!N169*'Conversion Cost'!$C$4)),IF(VLOOKUP(N168,CSTVAT!$A$2:$D$40,3)="VAT",0.05*((VLOOKUP(O168,'Input Angle Price'!$B$4:$E$22,3)*'Optimized Production Plan'!N169*(1.045))+ ('Conversion Cost'!$C$3*'Optimized Production Plan'!N169)+ ((4.1/100)*('Conversion Cost'!$B$8)*'Optimized Production Plan'!N169)+ ('Optimized Production Plan'!N169*'Conversion Cost'!$C$4)),0)))+ IF(VLOOKUP(N168,CSTVAT!$A$2:$D$40,4)="NA",0,IF(VLOOKUP(N168,CSTVAT!$A$2:$D$40,4)="CST",0.02*((VLOOKUP(O168,'Input Angle Price'!$B$4:$E$22,4)*'Optimized Production Plan'!O169*(1.045))+ ('Conversion Cost'!$D$3*'Optimized Production Plan'!O169)+ ((4.1/100)*('Conversion Cost'!$B$8)*'Optimized Production Plan'!O169)+ ('Optimized Production Plan'!O169*'Conversion Cost'!$D$4)),IF(VLOOKUP(N168,CSTVAT!$A$2:$D$40,4)="VAT",0.05*((VLOOKUP(O168,'Input Angle Price'!$B$4:$E$22,4)*'Optimized Production Plan'!O169*(1.045))+ ('Conversion Cost'!$D$3*'Optimized Production Plan'!O169)+ ((4.1/100)*('Conversion Cost'!$B$8)*'Optimized Production Plan'!O169)+ ('Optimized Production Plan'!O169*'Conversion Cost'!$D$4)),0)))</f>
        <v>136.95134110367999</v>
      </c>
      <c r="V168" s="95">
        <f t="shared" si="9"/>
        <v>114.82610867999999</v>
      </c>
      <c r="X168" s="101">
        <f>IF('Optimized Production Plan'!M169&gt;0,1,0)+IF('Optimized Production Plan'!N169&gt;0,1,0)+IF('Optimized Production Plan'!O169&gt;0,1,0)</f>
        <v>1</v>
      </c>
      <c r="AH168" s="11"/>
      <c r="AI168" s="5" t="s">
        <v>9</v>
      </c>
      <c r="AJ168" s="6">
        <v>0</v>
      </c>
      <c r="AK168" s="6">
        <v>0</v>
      </c>
      <c r="AL168" s="113">
        <v>34.466560000000001</v>
      </c>
      <c r="AM168" s="11">
        <v>34.466560000000001</v>
      </c>
      <c r="AN168" s="68">
        <f t="shared" si="10"/>
        <v>34.466560000000001</v>
      </c>
    </row>
    <row r="169" spans="1:40">
      <c r="A169" s="9">
        <v>114</v>
      </c>
      <c r="B169" s="5" t="s">
        <v>13</v>
      </c>
      <c r="C169" s="94">
        <f>((VLOOKUP(B169,'Input Angle Price'!$B$4:$E$22,2)*'Optimized Production Plan'!C170)+(VLOOKUP(B169,'Input Angle Price'!$B$4:$E$22,3)*'Optimized Production Plan'!D170)+(VLOOKUP(B169,'Input Angle Price'!$B$4:$E$22,4)*'Optimized Production Plan'!E170))*(104.5/100)</f>
        <v>14330.004562587999</v>
      </c>
      <c r="D169" s="94">
        <f>SUMPRODUCT('Conversion Cost'!$B$3:$D$3,'Optimized Production Plan'!C170:E170)</f>
        <v>2161.0041814000001</v>
      </c>
      <c r="E169" s="94">
        <f>(4.1/100)*('Conversion Cost'!$B$8)*SUM('Optimized Production Plan'!C170:E170)</f>
        <v>1811.4777014255999</v>
      </c>
      <c r="F169" s="94">
        <f>SUMPRODUCT('Conversion Cost'!$B$4:$D$4,'Optimized Production Plan'!C170:E170)</f>
        <v>156.29759159999998</v>
      </c>
      <c r="G169" s="94">
        <f>(VLOOKUP(A169,'Outbound Logistic Price'!$A$3:$D$41,2)*'Optimized Production Plan'!C170)+(VLOOKUP(A169,'Outbound Logistic Price'!$A$3:$D$41,3)*'Optimized Production Plan'!D170)+(VLOOKUP(A169,'Outbound Logistic Price'!$A$3:$D$41,4)*'Optimized Production Plan'!E170)</f>
        <v>251.54488599999999</v>
      </c>
      <c r="H169" s="94">
        <f>IF(VLOOKUP(A169,CSTVAT!$A$2:$D$40,2)="NA",0,IF(VLOOKUP(A169,CSTVAT!$A$2:$D$40,2)="CST",0.02*((VLOOKUP(B169,'Input Angle Price'!$B$4:$E$22,2)*'Optimized Production Plan'!C170*(1.045))+ ('Conversion Cost'!$B$3*'Optimized Production Plan'!C170)+ ((4.1/100)*('Conversion Cost'!$B$8)*'Optimized Production Plan'!C170)+ ('Optimized Production Plan'!C170*'Conversion Cost'!$B$4)),IF(VLOOKUP(A169,CSTVAT!$A$2:$D$40,2)="VAT",0.05*((VLOOKUP(B169,'Input Angle Price'!$B$4:$E$22,2)*'Optimized Production Plan'!C170*(1.045))+ ('Conversion Cost'!$B$3*'Optimized Production Plan'!C170)+ ((4.1/100)*('Conversion Cost'!$B$8)*'Optimized Production Plan'!C170)+ ('Optimized Production Plan'!C170*'Conversion Cost'!$B$4)),0)))+ IF(VLOOKUP(A169,CSTVAT!$A$2:$D$40,3)="NA",0,IF(VLOOKUP(A169,CSTVAT!$A$2:$D$40,3)="CST",0.02*((VLOOKUP(B169,'Input Angle Price'!$B$4:$E$22,3)*'Optimized Production Plan'!D170*(1.045))+ ('Conversion Cost'!$C$3*'Optimized Production Plan'!D170)+ ((4.1/100)*('Conversion Cost'!$B$8)*'Optimized Production Plan'!D170)+ ('Optimized Production Plan'!D170*'Conversion Cost'!$C$4)),IF(VLOOKUP(A169,CSTVAT!$A$2:$D$40,3)="VAT",0.05*((VLOOKUP(B169,'Input Angle Price'!$B$4:$E$22,3)*'Optimized Production Plan'!D170*(1.045))+ ('Conversion Cost'!$C$3*'Optimized Production Plan'!D170)+ ((4.1/100)*('Conversion Cost'!$B$8)*'Optimized Production Plan'!D170)+ ('Optimized Production Plan'!D170*'Conversion Cost'!$C$4)),0)))+ IF(VLOOKUP(A169,CSTVAT!$A$2:$D$40,4)="NA",0,IF(VLOOKUP(A169,CSTVAT!$A$2:$D$40,4)="CST",0.02*((VLOOKUP(B169,'Input Angle Price'!$B$4:$E$22,4)*'Optimized Production Plan'!E170*(1.045))+ ('Conversion Cost'!$D$3*'Optimized Production Plan'!E170)+ ((4.1/100)*('Conversion Cost'!$B$8)*'Optimized Production Plan'!E170)+ ('Optimized Production Plan'!E170*'Conversion Cost'!$D$4)),IF(VLOOKUP(A169,CSTVAT!$A$2:$D$40,4)="VAT",0.05*((VLOOKUP(B169,'Input Angle Price'!$B$4:$E$22,4)*'Optimized Production Plan'!E170*(1.045))+ ('Conversion Cost'!$D$3*'Optimized Production Plan'!E170)+ ((4.1/100)*('Conversion Cost'!$B$8)*'Optimized Production Plan'!E170)+ ('Optimized Production Plan'!E170*'Conversion Cost'!$D$4)),0)))</f>
        <v>369.17568074027196</v>
      </c>
      <c r="I169" s="95">
        <f t="shared" si="8"/>
        <v>308.54076809399999</v>
      </c>
      <c r="N169" s="9">
        <v>114</v>
      </c>
      <c r="O169" s="5" t="s">
        <v>13</v>
      </c>
      <c r="P169" s="94">
        <f>((VLOOKUP(O169,'Input Angle Price'!$B$4:$E$22,2)*'Optimized Production Plan'!M170)+(VLOOKUP(O169,'Input Angle Price'!$B$4:$E$22,3)*'Optimized Production Plan'!N170)+(VLOOKUP(O169,'Input Angle Price'!$B$4:$E$22,4)*'Optimized Production Plan'!O170))*(104.5/100)</f>
        <v>14346.200913087998</v>
      </c>
      <c r="Q169" s="94">
        <f>SUMPRODUCT('Conversion Cost'!$B$3:$D$3,'Optimized Production Plan'!M170:O170)</f>
        <v>2088.8998544000001</v>
      </c>
      <c r="R169" s="94">
        <f>(4.1/100)*('Conversion Cost'!$B$8)*SUM('Optimized Production Plan'!M170:O170)</f>
        <v>1811.4777014255999</v>
      </c>
      <c r="S169" s="94">
        <f>SUMPRODUCT('Conversion Cost'!$B$4:$D$4,'Optimized Production Plan'!M170:O170)</f>
        <v>145.79278159999998</v>
      </c>
      <c r="T169" s="94">
        <f>(VLOOKUP(N169,'Outbound Logistic Price'!$A$3:$D$41,2)*'Optimized Production Plan'!M170)+(VLOOKUP(N169,'Outbound Logistic Price'!$A$3:$D$41,3)*'Optimized Production Plan'!N170)+(VLOOKUP(N169,'Outbound Logistic Price'!$A$3:$D$41,4)*'Optimized Production Plan'!O170)</f>
        <v>203.153876</v>
      </c>
      <c r="U169" s="94">
        <f>IF(VLOOKUP(N169,CSTVAT!$A$2:$D$40,2)="NA",0,IF(VLOOKUP(N169,CSTVAT!$A$2:$D$40,2)="CST",0.02*((VLOOKUP(O169,'Input Angle Price'!$B$4:$E$22,2)*'Optimized Production Plan'!M170*(1.045))+ ('Conversion Cost'!$B$3*'Optimized Production Plan'!M170)+ ((4.1/100)*('Conversion Cost'!$B$8)*'Optimized Production Plan'!M170)+ ('Optimized Production Plan'!M170*'Conversion Cost'!$B$4)),IF(VLOOKUP(N169,CSTVAT!$A$2:$D$40,2)="VAT",0.05*((VLOOKUP(O169,'Input Angle Price'!$B$4:$E$22,2)*'Optimized Production Plan'!M170*(1.045))+ ('Conversion Cost'!$B$3*'Optimized Production Plan'!M170)+ ((4.1/100)*('Conversion Cost'!$B$8)*'Optimized Production Plan'!M170)+ ('Optimized Production Plan'!M170*'Conversion Cost'!$B$4)),0)))+ IF(VLOOKUP(N169,CSTVAT!$A$2:$D$40,3)="NA",0,IF(VLOOKUP(N169,CSTVAT!$A$2:$D$40,3)="CST",0.02*((VLOOKUP(O169,'Input Angle Price'!$B$4:$E$22,3)*'Optimized Production Plan'!N170*(1.045))+ ('Conversion Cost'!$C$3*'Optimized Production Plan'!N170)+ ((4.1/100)*('Conversion Cost'!$B$8)*'Optimized Production Plan'!N170)+ ('Optimized Production Plan'!N170*'Conversion Cost'!$C$4)),IF(VLOOKUP(N169,CSTVAT!$A$2:$D$40,3)="VAT",0.05*((VLOOKUP(O169,'Input Angle Price'!$B$4:$E$22,3)*'Optimized Production Plan'!N170*(1.045))+ ('Conversion Cost'!$C$3*'Optimized Production Plan'!N170)+ ((4.1/100)*('Conversion Cost'!$B$8)*'Optimized Production Plan'!N170)+ ('Optimized Production Plan'!N170*'Conversion Cost'!$C$4)),0)))+ IF(VLOOKUP(N169,CSTVAT!$A$2:$D$40,4)="NA",0,IF(VLOOKUP(N169,CSTVAT!$A$2:$D$40,4)="CST",0.02*((VLOOKUP(O169,'Input Angle Price'!$B$4:$E$22,4)*'Optimized Production Plan'!O170*(1.045))+ ('Conversion Cost'!$D$3*'Optimized Production Plan'!O170)+ ((4.1/100)*('Conversion Cost'!$B$8)*'Optimized Production Plan'!O170)+ ('Optimized Production Plan'!O170*'Conversion Cost'!$D$4)),IF(VLOOKUP(N169,CSTVAT!$A$2:$D$40,4)="VAT",0.05*((VLOOKUP(O169,'Input Angle Price'!$B$4:$E$22,4)*'Optimized Production Plan'!O170*(1.045))+ ('Conversion Cost'!$D$3*'Optimized Production Plan'!O170)+ ((4.1/100)*('Conversion Cost'!$B$8)*'Optimized Production Plan'!O170)+ ('Optimized Production Plan'!O170*'Conversion Cost'!$D$4)),0)))</f>
        <v>367.84742501027199</v>
      </c>
      <c r="V169" s="95">
        <f t="shared" si="9"/>
        <v>308.88949334399996</v>
      </c>
      <c r="X169" s="101">
        <f>IF('Optimized Production Plan'!M170&gt;0,1,0)+IF('Optimized Production Plan'!N170&gt;0,1,0)+IF('Optimized Production Plan'!O170&gt;0,1,0)</f>
        <v>1</v>
      </c>
      <c r="AH169" s="11"/>
      <c r="AI169" s="5" t="s">
        <v>12</v>
      </c>
      <c r="AJ169" s="6">
        <v>0</v>
      </c>
      <c r="AK169" s="6">
        <v>0</v>
      </c>
      <c r="AL169" s="113">
        <v>44.731200000000001</v>
      </c>
      <c r="AM169" s="11">
        <v>44.731200000000001</v>
      </c>
      <c r="AN169" s="68">
        <f t="shared" si="10"/>
        <v>44.731200000000001</v>
      </c>
    </row>
    <row r="170" spans="1:40">
      <c r="A170" s="9">
        <v>114</v>
      </c>
      <c r="B170" s="5" t="s">
        <v>15</v>
      </c>
      <c r="C170" s="94">
        <f>((VLOOKUP(B170,'Input Angle Price'!$B$4:$E$22,2)*'Optimized Production Plan'!C171)+(VLOOKUP(B170,'Input Angle Price'!$B$4:$E$22,3)*'Optimized Production Plan'!D171)+(VLOOKUP(B170,'Input Angle Price'!$B$4:$E$22,4)*'Optimized Production Plan'!E171))*(104.5/100)</f>
        <v>36912.890352041002</v>
      </c>
      <c r="D170" s="94">
        <f>SUMPRODUCT('Conversion Cost'!$B$3:$D$3,'Optimized Production Plan'!C171:E171)</f>
        <v>5479.0935788000006</v>
      </c>
      <c r="E170" s="94">
        <f>(4.1/100)*('Conversion Cost'!$B$8)*SUM('Optimized Production Plan'!C171:E171)</f>
        <v>4647.0089275271994</v>
      </c>
      <c r="F170" s="94">
        <f>SUMPRODUCT('Conversion Cost'!$B$4:$D$4,'Optimized Production Plan'!C171:E171)</f>
        <v>391.54662919999998</v>
      </c>
      <c r="G170" s="94">
        <f>(VLOOKUP(A170,'Outbound Logistic Price'!$A$3:$D$41,2)*'Optimized Production Plan'!C171)+(VLOOKUP(A170,'Outbound Logistic Price'!$A$3:$D$41,3)*'Optimized Production Plan'!D171)+(VLOOKUP(A170,'Outbound Logistic Price'!$A$3:$D$41,4)*'Optimized Production Plan'!E171)</f>
        <v>601.96344199999999</v>
      </c>
      <c r="H170" s="94">
        <f>IF(VLOOKUP(A170,CSTVAT!$A$2:$D$40,2)="NA",0,IF(VLOOKUP(A170,CSTVAT!$A$2:$D$40,2)="CST",0.02*((VLOOKUP(B170,'Input Angle Price'!$B$4:$E$22,2)*'Optimized Production Plan'!C171*(1.045))+ ('Conversion Cost'!$B$3*'Optimized Production Plan'!C171)+ ((4.1/100)*('Conversion Cost'!$B$8)*'Optimized Production Plan'!C171)+ ('Optimized Production Plan'!C171*'Conversion Cost'!$B$4)),IF(VLOOKUP(A170,CSTVAT!$A$2:$D$40,2)="VAT",0.05*((VLOOKUP(B170,'Input Angle Price'!$B$4:$E$22,2)*'Optimized Production Plan'!C171*(1.045))+ ('Conversion Cost'!$B$3*'Optimized Production Plan'!C171)+ ((4.1/100)*('Conversion Cost'!$B$8)*'Optimized Production Plan'!C171)+ ('Optimized Production Plan'!C171*'Conversion Cost'!$B$4)),0)))+ IF(VLOOKUP(A170,CSTVAT!$A$2:$D$40,3)="NA",0,IF(VLOOKUP(A170,CSTVAT!$A$2:$D$40,3)="CST",0.02*((VLOOKUP(B170,'Input Angle Price'!$B$4:$E$22,3)*'Optimized Production Plan'!D171*(1.045))+ ('Conversion Cost'!$C$3*'Optimized Production Plan'!D171)+ ((4.1/100)*('Conversion Cost'!$B$8)*'Optimized Production Plan'!D171)+ ('Optimized Production Plan'!D171*'Conversion Cost'!$C$4)),IF(VLOOKUP(A170,CSTVAT!$A$2:$D$40,3)="VAT",0.05*((VLOOKUP(B170,'Input Angle Price'!$B$4:$E$22,3)*'Optimized Production Plan'!D171*(1.045))+ ('Conversion Cost'!$C$3*'Optimized Production Plan'!D171)+ ((4.1/100)*('Conversion Cost'!$B$8)*'Optimized Production Plan'!D171)+ ('Optimized Production Plan'!D171*'Conversion Cost'!$C$4)),0)))+ IF(VLOOKUP(A170,CSTVAT!$A$2:$D$40,4)="NA",0,IF(VLOOKUP(A170,CSTVAT!$A$2:$D$40,4)="CST",0.02*((VLOOKUP(B170,'Input Angle Price'!$B$4:$E$22,4)*'Optimized Production Plan'!E171*(1.045))+ ('Conversion Cost'!$D$3*'Optimized Production Plan'!E171)+ ((4.1/100)*('Conversion Cost'!$B$8)*'Optimized Production Plan'!E171)+ ('Optimized Production Plan'!E171*'Conversion Cost'!$D$4)),IF(VLOOKUP(A170,CSTVAT!$A$2:$D$40,4)="VAT",0.05*((VLOOKUP(B170,'Input Angle Price'!$B$4:$E$22,4)*'Optimized Production Plan'!E171*(1.045))+ ('Conversion Cost'!$D$3*'Optimized Production Plan'!E171)+ ((4.1/100)*('Conversion Cost'!$B$8)*'Optimized Production Plan'!E171)+ ('Optimized Production Plan'!E171*'Conversion Cost'!$D$4)),0)))</f>
        <v>948.610789751364</v>
      </c>
      <c r="I170" s="95">
        <f t="shared" si="8"/>
        <v>794.77515112050003</v>
      </c>
      <c r="N170" s="9">
        <v>114</v>
      </c>
      <c r="O170" s="5" t="s">
        <v>15</v>
      </c>
      <c r="P170" s="94">
        <f>((VLOOKUP(O170,'Input Angle Price'!$B$4:$E$22,2)*'Optimized Production Plan'!M171)+(VLOOKUP(O170,'Input Angle Price'!$B$4:$E$22,3)*'Optimized Production Plan'!N171)+(VLOOKUP(O170,'Input Angle Price'!$B$4:$E$22,4)*'Optimized Production Plan'!O171))*(104.5/100)</f>
        <v>36978.704472940997</v>
      </c>
      <c r="Q170" s="94">
        <f>SUMPRODUCT('Conversion Cost'!$B$3:$D$3,'Optimized Production Plan'!M171:O171)</f>
        <v>5358.6838328000003</v>
      </c>
      <c r="R170" s="94">
        <f>(4.1/100)*('Conversion Cost'!$B$8)*SUM('Optimized Production Plan'!M171:O171)</f>
        <v>4647.0089275271994</v>
      </c>
      <c r="S170" s="94">
        <f>SUMPRODUCT('Conversion Cost'!$B$4:$D$4,'Optimized Production Plan'!M171:O171)</f>
        <v>374.0042492</v>
      </c>
      <c r="T170" s="94">
        <f>(VLOOKUP(N170,'Outbound Logistic Price'!$A$3:$D$41,2)*'Optimized Production Plan'!M171)+(VLOOKUP(N170,'Outbound Logistic Price'!$A$3:$D$41,3)*'Optimized Production Plan'!N171)+(VLOOKUP(N170,'Outbound Logistic Price'!$A$3:$D$41,4)*'Optimized Production Plan'!O171)</f>
        <v>521.15346199999999</v>
      </c>
      <c r="U170" s="94">
        <f>IF(VLOOKUP(N170,CSTVAT!$A$2:$D$40,2)="NA",0,IF(VLOOKUP(N170,CSTVAT!$A$2:$D$40,2)="CST",0.02*((VLOOKUP(O170,'Input Angle Price'!$B$4:$E$22,2)*'Optimized Production Plan'!M171*(1.045))+ ('Conversion Cost'!$B$3*'Optimized Production Plan'!M171)+ ((4.1/100)*('Conversion Cost'!$B$8)*'Optimized Production Plan'!M171)+ ('Optimized Production Plan'!M171*'Conversion Cost'!$B$4)),IF(VLOOKUP(N170,CSTVAT!$A$2:$D$40,2)="VAT",0.05*((VLOOKUP(O170,'Input Angle Price'!$B$4:$E$22,2)*'Optimized Production Plan'!M171*(1.045))+ ('Conversion Cost'!$B$3*'Optimized Production Plan'!M171)+ ((4.1/100)*('Conversion Cost'!$B$8)*'Optimized Production Plan'!M171)+ ('Optimized Production Plan'!M171*'Conversion Cost'!$B$4)),0)))+ IF(VLOOKUP(N170,CSTVAT!$A$2:$D$40,3)="NA",0,IF(VLOOKUP(N170,CSTVAT!$A$2:$D$40,3)="CST",0.02*((VLOOKUP(O170,'Input Angle Price'!$B$4:$E$22,3)*'Optimized Production Plan'!N171*(1.045))+ ('Conversion Cost'!$C$3*'Optimized Production Plan'!N171)+ ((4.1/100)*('Conversion Cost'!$B$8)*'Optimized Production Plan'!N171)+ ('Optimized Production Plan'!N171*'Conversion Cost'!$C$4)),IF(VLOOKUP(N170,CSTVAT!$A$2:$D$40,3)="VAT",0.05*((VLOOKUP(O170,'Input Angle Price'!$B$4:$E$22,3)*'Optimized Production Plan'!N171*(1.045))+ ('Conversion Cost'!$C$3*'Optimized Production Plan'!N171)+ ((4.1/100)*('Conversion Cost'!$B$8)*'Optimized Production Plan'!N171)+ ('Optimized Production Plan'!N171*'Conversion Cost'!$C$4)),0)))+ IF(VLOOKUP(N170,CSTVAT!$A$2:$D$40,4)="NA",0,IF(VLOOKUP(N170,CSTVAT!$A$2:$D$40,4)="CST",0.02*((VLOOKUP(O170,'Input Angle Price'!$B$4:$E$22,4)*'Optimized Production Plan'!O171*(1.045))+ ('Conversion Cost'!$D$3*'Optimized Production Plan'!O171)+ ((4.1/100)*('Conversion Cost'!$B$8)*'Optimized Production Plan'!O171)+ ('Optimized Production Plan'!O171*'Conversion Cost'!$D$4)),IF(VLOOKUP(N170,CSTVAT!$A$2:$D$40,4)="VAT",0.05*((VLOOKUP(O170,'Input Angle Price'!$B$4:$E$22,4)*'Optimized Production Plan'!O171*(1.045))+ ('Conversion Cost'!$D$3*'Optimized Production Plan'!O171)+ ((4.1/100)*('Conversion Cost'!$B$8)*'Optimized Production Plan'!O171)+ ('Optimized Production Plan'!O171*'Conversion Cost'!$D$4)),0)))</f>
        <v>947.16802964936392</v>
      </c>
      <c r="V170" s="95">
        <f t="shared" si="9"/>
        <v>796.19220157049995</v>
      </c>
      <c r="X170" s="101">
        <f>IF('Optimized Production Plan'!M171&gt;0,1,0)+IF('Optimized Production Plan'!N171&gt;0,1,0)+IF('Optimized Production Plan'!O171&gt;0,1,0)</f>
        <v>1</v>
      </c>
      <c r="AH170" s="11"/>
      <c r="AI170" s="5" t="s">
        <v>13</v>
      </c>
      <c r="AJ170" s="6">
        <v>0</v>
      </c>
      <c r="AK170" s="6">
        <v>0</v>
      </c>
      <c r="AL170" s="113">
        <v>119.50228</v>
      </c>
      <c r="AM170" s="11">
        <v>119.50228</v>
      </c>
      <c r="AN170" s="68">
        <f t="shared" si="10"/>
        <v>119.50228</v>
      </c>
    </row>
    <row r="171" spans="1:40">
      <c r="A171" s="9">
        <v>114</v>
      </c>
      <c r="B171" s="5" t="s">
        <v>17</v>
      </c>
      <c r="C171" s="94">
        <f>((VLOOKUP(B171,'Input Angle Price'!$B$4:$E$22,2)*'Optimized Production Plan'!C172)+(VLOOKUP(B171,'Input Angle Price'!$B$4:$E$22,3)*'Optimized Production Plan'!D172)+(VLOOKUP(B171,'Input Angle Price'!$B$4:$E$22,4)*'Optimized Production Plan'!E172))*(104.5/100)</f>
        <v>9240.6605763119987</v>
      </c>
      <c r="D171" s="94">
        <f>SUMPRODUCT('Conversion Cost'!$B$3:$D$3,'Optimized Production Plan'!C172:E172)</f>
        <v>1299.8995007999999</v>
      </c>
      <c r="E171" s="94">
        <f>(4.1/100)*('Conversion Cost'!$B$8)*SUM('Optimized Production Plan'!C172:E172)</f>
        <v>1127.2627334591998</v>
      </c>
      <c r="F171" s="94">
        <f>SUMPRODUCT('Conversion Cost'!$B$4:$D$4,'Optimized Production Plan'!C172:E172)</f>
        <v>90.725251199999988</v>
      </c>
      <c r="G171" s="94">
        <f>(VLOOKUP(A171,'Outbound Logistic Price'!$A$3:$D$41,2)*'Optimized Production Plan'!C172)+(VLOOKUP(A171,'Outbound Logistic Price'!$A$3:$D$41,3)*'Optimized Production Plan'!D172)+(VLOOKUP(A171,'Outbound Logistic Price'!$A$3:$D$41,4)*'Optimized Production Plan'!E172)</f>
        <v>126.42043199999999</v>
      </c>
      <c r="H171" s="94">
        <f>IF(VLOOKUP(A171,CSTVAT!$A$2:$D$40,2)="NA",0,IF(VLOOKUP(A171,CSTVAT!$A$2:$D$40,2)="CST",0.02*((VLOOKUP(B171,'Input Angle Price'!$B$4:$E$22,2)*'Optimized Production Plan'!C172*(1.045))+ ('Conversion Cost'!$B$3*'Optimized Production Plan'!C172)+ ((4.1/100)*('Conversion Cost'!$B$8)*'Optimized Production Plan'!C172)+ ('Optimized Production Plan'!C172*'Conversion Cost'!$B$4)),IF(VLOOKUP(A171,CSTVAT!$A$2:$D$40,2)="VAT",0.05*((VLOOKUP(B171,'Input Angle Price'!$B$4:$E$22,2)*'Optimized Production Plan'!C172*(1.045))+ ('Conversion Cost'!$B$3*'Optimized Production Plan'!C172)+ ((4.1/100)*('Conversion Cost'!$B$8)*'Optimized Production Plan'!C172)+ ('Optimized Production Plan'!C172*'Conversion Cost'!$B$4)),0)))+ IF(VLOOKUP(A171,CSTVAT!$A$2:$D$40,3)="NA",0,IF(VLOOKUP(A171,CSTVAT!$A$2:$D$40,3)="CST",0.02*((VLOOKUP(B171,'Input Angle Price'!$B$4:$E$22,3)*'Optimized Production Plan'!D172*(1.045))+ ('Conversion Cost'!$C$3*'Optimized Production Plan'!D172)+ ((4.1/100)*('Conversion Cost'!$B$8)*'Optimized Production Plan'!D172)+ ('Optimized Production Plan'!D172*'Conversion Cost'!$C$4)),IF(VLOOKUP(A171,CSTVAT!$A$2:$D$40,3)="VAT",0.05*((VLOOKUP(B171,'Input Angle Price'!$B$4:$E$22,3)*'Optimized Production Plan'!D172*(1.045))+ ('Conversion Cost'!$C$3*'Optimized Production Plan'!D172)+ ((4.1/100)*('Conversion Cost'!$B$8)*'Optimized Production Plan'!D172)+ ('Optimized Production Plan'!D172*'Conversion Cost'!$C$4)),0)))+ IF(VLOOKUP(A171,CSTVAT!$A$2:$D$40,4)="NA",0,IF(VLOOKUP(A171,CSTVAT!$A$2:$D$40,4)="CST",0.02*((VLOOKUP(B171,'Input Angle Price'!$B$4:$E$22,4)*'Optimized Production Plan'!E172*(1.045))+ ('Conversion Cost'!$D$3*'Optimized Production Plan'!E172)+ ((4.1/100)*('Conversion Cost'!$B$8)*'Optimized Production Plan'!E172)+ ('Optimized Production Plan'!E172*'Conversion Cost'!$D$4)),IF(VLOOKUP(A171,CSTVAT!$A$2:$D$40,4)="VAT",0.05*((VLOOKUP(B171,'Input Angle Price'!$B$4:$E$22,4)*'Optimized Production Plan'!E172*(1.045))+ ('Conversion Cost'!$D$3*'Optimized Production Plan'!E172)+ ((4.1/100)*('Conversion Cost'!$B$8)*'Optimized Production Plan'!E172)+ ('Optimized Production Plan'!E172*'Conversion Cost'!$D$4)),0)))</f>
        <v>235.17096123542396</v>
      </c>
      <c r="I171" s="95">
        <f t="shared" si="8"/>
        <v>198.96159135599996</v>
      </c>
      <c r="N171" s="9">
        <v>114</v>
      </c>
      <c r="O171" s="5" t="s">
        <v>17</v>
      </c>
      <c r="P171" s="94">
        <f>((VLOOKUP(O171,'Input Angle Price'!$B$4:$E$22,2)*'Optimized Production Plan'!M172)+(VLOOKUP(O171,'Input Angle Price'!$B$4:$E$22,3)*'Optimized Production Plan'!N172)+(VLOOKUP(O171,'Input Angle Price'!$B$4:$E$22,4)*'Optimized Production Plan'!O172))*(104.5/100)</f>
        <v>9240.6605763119987</v>
      </c>
      <c r="Q171" s="94">
        <f>SUMPRODUCT('Conversion Cost'!$B$3:$D$3,'Optimized Production Plan'!M172:O172)</f>
        <v>1299.8995007999999</v>
      </c>
      <c r="R171" s="94">
        <f>(4.1/100)*('Conversion Cost'!$B$8)*SUM('Optimized Production Plan'!M172:O172)</f>
        <v>1127.2627334591998</v>
      </c>
      <c r="S171" s="94">
        <f>SUMPRODUCT('Conversion Cost'!$B$4:$D$4,'Optimized Production Plan'!M172:O172)</f>
        <v>90.725251199999988</v>
      </c>
      <c r="T171" s="94">
        <f>(VLOOKUP(N171,'Outbound Logistic Price'!$A$3:$D$41,2)*'Optimized Production Plan'!M172)+(VLOOKUP(N171,'Outbound Logistic Price'!$A$3:$D$41,3)*'Optimized Production Plan'!N172)+(VLOOKUP(N171,'Outbound Logistic Price'!$A$3:$D$41,4)*'Optimized Production Plan'!O172)</f>
        <v>126.42043199999999</v>
      </c>
      <c r="U171" s="94">
        <f>IF(VLOOKUP(N171,CSTVAT!$A$2:$D$40,2)="NA",0,IF(VLOOKUP(N171,CSTVAT!$A$2:$D$40,2)="CST",0.02*((VLOOKUP(O171,'Input Angle Price'!$B$4:$E$22,2)*'Optimized Production Plan'!M172*(1.045))+ ('Conversion Cost'!$B$3*'Optimized Production Plan'!M172)+ ((4.1/100)*('Conversion Cost'!$B$8)*'Optimized Production Plan'!M172)+ ('Optimized Production Plan'!M172*'Conversion Cost'!$B$4)),IF(VLOOKUP(N171,CSTVAT!$A$2:$D$40,2)="VAT",0.05*((VLOOKUP(O171,'Input Angle Price'!$B$4:$E$22,2)*'Optimized Production Plan'!M172*(1.045))+ ('Conversion Cost'!$B$3*'Optimized Production Plan'!M172)+ ((4.1/100)*('Conversion Cost'!$B$8)*'Optimized Production Plan'!M172)+ ('Optimized Production Plan'!M172*'Conversion Cost'!$B$4)),0)))+ IF(VLOOKUP(N171,CSTVAT!$A$2:$D$40,3)="NA",0,IF(VLOOKUP(N171,CSTVAT!$A$2:$D$40,3)="CST",0.02*((VLOOKUP(O171,'Input Angle Price'!$B$4:$E$22,3)*'Optimized Production Plan'!N172*(1.045))+ ('Conversion Cost'!$C$3*'Optimized Production Plan'!N172)+ ((4.1/100)*('Conversion Cost'!$B$8)*'Optimized Production Plan'!N172)+ ('Optimized Production Plan'!N172*'Conversion Cost'!$C$4)),IF(VLOOKUP(N171,CSTVAT!$A$2:$D$40,3)="VAT",0.05*((VLOOKUP(O171,'Input Angle Price'!$B$4:$E$22,3)*'Optimized Production Plan'!N172*(1.045))+ ('Conversion Cost'!$C$3*'Optimized Production Plan'!N172)+ ((4.1/100)*('Conversion Cost'!$B$8)*'Optimized Production Plan'!N172)+ ('Optimized Production Plan'!N172*'Conversion Cost'!$C$4)),0)))+ IF(VLOOKUP(N171,CSTVAT!$A$2:$D$40,4)="NA",0,IF(VLOOKUP(N171,CSTVAT!$A$2:$D$40,4)="CST",0.02*((VLOOKUP(O171,'Input Angle Price'!$B$4:$E$22,4)*'Optimized Production Plan'!O172*(1.045))+ ('Conversion Cost'!$D$3*'Optimized Production Plan'!O172)+ ((4.1/100)*('Conversion Cost'!$B$8)*'Optimized Production Plan'!O172)+ ('Optimized Production Plan'!O172*'Conversion Cost'!$D$4)),IF(VLOOKUP(N171,CSTVAT!$A$2:$D$40,4)="VAT",0.05*((VLOOKUP(O171,'Input Angle Price'!$B$4:$E$22,4)*'Optimized Production Plan'!O172*(1.045))+ ('Conversion Cost'!$D$3*'Optimized Production Plan'!O172)+ ((4.1/100)*('Conversion Cost'!$B$8)*'Optimized Production Plan'!O172)+ ('Optimized Production Plan'!O172*'Conversion Cost'!$D$4)),0)))</f>
        <v>235.17096123542396</v>
      </c>
      <c r="V171" s="95">
        <f t="shared" si="9"/>
        <v>198.96159135599996</v>
      </c>
      <c r="X171" s="101">
        <f>IF('Optimized Production Plan'!M172&gt;0,1,0)+IF('Optimized Production Plan'!N172&gt;0,1,0)+IF('Optimized Production Plan'!O172&gt;0,1,0)</f>
        <v>1</v>
      </c>
      <c r="AH171" s="11"/>
      <c r="AI171" s="5" t="s">
        <v>15</v>
      </c>
      <c r="AJ171" s="6">
        <v>0</v>
      </c>
      <c r="AK171" s="6">
        <v>0</v>
      </c>
      <c r="AL171" s="113">
        <v>306.56085999999999</v>
      </c>
      <c r="AM171" s="11">
        <v>306.56085999999999</v>
      </c>
      <c r="AN171" s="68">
        <f t="shared" si="10"/>
        <v>306.56085999999999</v>
      </c>
    </row>
    <row r="172" spans="1:40">
      <c r="A172" s="9">
        <v>114</v>
      </c>
      <c r="B172" s="5" t="s">
        <v>16</v>
      </c>
      <c r="C172" s="94">
        <f>((VLOOKUP(B172,'Input Angle Price'!$B$4:$E$22,2)*'Optimized Production Plan'!C173)+(VLOOKUP(B172,'Input Angle Price'!$B$4:$E$22,3)*'Optimized Production Plan'!D173)+(VLOOKUP(B172,'Input Angle Price'!$B$4:$E$22,4)*'Optimized Production Plan'!E173))*(104.5/100)</f>
        <v>3271.9701814800001</v>
      </c>
      <c r="D172" s="94">
        <f>SUMPRODUCT('Conversion Cost'!$B$3:$D$3,'Optimized Production Plan'!C173:E173)</f>
        <v>493.42893600000002</v>
      </c>
      <c r="E172" s="94">
        <f>(4.1/100)*('Conversion Cost'!$B$8)*SUM('Optimized Production Plan'!C173:E173)</f>
        <v>427.89773426400001</v>
      </c>
      <c r="F172" s="94">
        <f>SUMPRODUCT('Conversion Cost'!$B$4:$D$4,'Optimized Production Plan'!C173:E173)</f>
        <v>34.438403999999998</v>
      </c>
      <c r="G172" s="94">
        <f>(VLOOKUP(A172,'Outbound Logistic Price'!$A$3:$D$41,2)*'Optimized Production Plan'!C173)+(VLOOKUP(A172,'Outbound Logistic Price'!$A$3:$D$41,3)*'Optimized Production Plan'!D173)+(VLOOKUP(A172,'Outbound Logistic Price'!$A$3:$D$41,4)*'Optimized Production Plan'!E173)</f>
        <v>47.987940000000002</v>
      </c>
      <c r="H172" s="94">
        <f>IF(VLOOKUP(A172,CSTVAT!$A$2:$D$40,2)="NA",0,IF(VLOOKUP(A172,CSTVAT!$A$2:$D$40,2)="CST",0.02*((VLOOKUP(B172,'Input Angle Price'!$B$4:$E$22,2)*'Optimized Production Plan'!C173*(1.045))+ ('Conversion Cost'!$B$3*'Optimized Production Plan'!C173)+ ((4.1/100)*('Conversion Cost'!$B$8)*'Optimized Production Plan'!C173)+ ('Optimized Production Plan'!C173*'Conversion Cost'!$B$4)),IF(VLOOKUP(A172,CSTVAT!$A$2:$D$40,2)="VAT",0.05*((VLOOKUP(B172,'Input Angle Price'!$B$4:$E$22,2)*'Optimized Production Plan'!C173*(1.045))+ ('Conversion Cost'!$B$3*'Optimized Production Plan'!C173)+ ((4.1/100)*('Conversion Cost'!$B$8)*'Optimized Production Plan'!C173)+ ('Optimized Production Plan'!C173*'Conversion Cost'!$B$4)),0)))+ IF(VLOOKUP(A172,CSTVAT!$A$2:$D$40,3)="NA",0,IF(VLOOKUP(A172,CSTVAT!$A$2:$D$40,3)="CST",0.02*((VLOOKUP(B172,'Input Angle Price'!$B$4:$E$22,3)*'Optimized Production Plan'!D173*(1.045))+ ('Conversion Cost'!$C$3*'Optimized Production Plan'!D173)+ ((4.1/100)*('Conversion Cost'!$B$8)*'Optimized Production Plan'!D173)+ ('Optimized Production Plan'!D173*'Conversion Cost'!$C$4)),IF(VLOOKUP(A172,CSTVAT!$A$2:$D$40,3)="VAT",0.05*((VLOOKUP(B172,'Input Angle Price'!$B$4:$E$22,3)*'Optimized Production Plan'!D173*(1.045))+ ('Conversion Cost'!$C$3*'Optimized Production Plan'!D173)+ ((4.1/100)*('Conversion Cost'!$B$8)*'Optimized Production Plan'!D173)+ ('Optimized Production Plan'!D173*'Conversion Cost'!$C$4)),0)))+ IF(VLOOKUP(A172,CSTVAT!$A$2:$D$40,4)="NA",0,IF(VLOOKUP(A172,CSTVAT!$A$2:$D$40,4)="CST",0.02*((VLOOKUP(B172,'Input Angle Price'!$B$4:$E$22,4)*'Optimized Production Plan'!E173*(1.045))+ ('Conversion Cost'!$D$3*'Optimized Production Plan'!E173)+ ((4.1/100)*('Conversion Cost'!$B$8)*'Optimized Production Plan'!E173)+ ('Optimized Production Plan'!E173*'Conversion Cost'!$D$4)),IF(VLOOKUP(A172,CSTVAT!$A$2:$D$40,4)="VAT",0.05*((VLOOKUP(B172,'Input Angle Price'!$B$4:$E$22,4)*'Optimized Production Plan'!E173*(1.045))+ ('Conversion Cost'!$D$3*'Optimized Production Plan'!E173)+ ((4.1/100)*('Conversion Cost'!$B$8)*'Optimized Production Plan'!E173)+ ('Optimized Production Plan'!E173*'Conversion Cost'!$D$4)),0)))</f>
        <v>84.554705114880022</v>
      </c>
      <c r="I172" s="95">
        <f t="shared" si="8"/>
        <v>70.449118740000003</v>
      </c>
      <c r="N172" s="9">
        <v>114</v>
      </c>
      <c r="O172" s="5" t="s">
        <v>16</v>
      </c>
      <c r="P172" s="94">
        <f>((VLOOKUP(O172,'Input Angle Price'!$B$4:$E$22,2)*'Optimized Production Plan'!M173)+(VLOOKUP(O172,'Input Angle Price'!$B$4:$E$22,3)*'Optimized Production Plan'!N173)+(VLOOKUP(O172,'Input Angle Price'!$B$4:$E$22,4)*'Optimized Production Plan'!O173))*(104.5/100)</f>
        <v>3271.9701814800001</v>
      </c>
      <c r="Q172" s="94">
        <f>SUMPRODUCT('Conversion Cost'!$B$3:$D$3,'Optimized Production Plan'!M173:O173)</f>
        <v>493.42893600000002</v>
      </c>
      <c r="R172" s="94">
        <f>(4.1/100)*('Conversion Cost'!$B$8)*SUM('Optimized Production Plan'!M173:O173)</f>
        <v>427.89773426400001</v>
      </c>
      <c r="S172" s="94">
        <f>SUMPRODUCT('Conversion Cost'!$B$4:$D$4,'Optimized Production Plan'!M173:O173)</f>
        <v>34.438403999999998</v>
      </c>
      <c r="T172" s="94">
        <f>(VLOOKUP(N172,'Outbound Logistic Price'!$A$3:$D$41,2)*'Optimized Production Plan'!M173)+(VLOOKUP(N172,'Outbound Logistic Price'!$A$3:$D$41,3)*'Optimized Production Plan'!N173)+(VLOOKUP(N172,'Outbound Logistic Price'!$A$3:$D$41,4)*'Optimized Production Plan'!O173)</f>
        <v>47.987940000000002</v>
      </c>
      <c r="U172" s="94">
        <f>IF(VLOOKUP(N172,CSTVAT!$A$2:$D$40,2)="NA",0,IF(VLOOKUP(N172,CSTVAT!$A$2:$D$40,2)="CST",0.02*((VLOOKUP(O172,'Input Angle Price'!$B$4:$E$22,2)*'Optimized Production Plan'!M173*(1.045))+ ('Conversion Cost'!$B$3*'Optimized Production Plan'!M173)+ ((4.1/100)*('Conversion Cost'!$B$8)*'Optimized Production Plan'!M173)+ ('Optimized Production Plan'!M173*'Conversion Cost'!$B$4)),IF(VLOOKUP(N172,CSTVAT!$A$2:$D$40,2)="VAT",0.05*((VLOOKUP(O172,'Input Angle Price'!$B$4:$E$22,2)*'Optimized Production Plan'!M173*(1.045))+ ('Conversion Cost'!$B$3*'Optimized Production Plan'!M173)+ ((4.1/100)*('Conversion Cost'!$B$8)*'Optimized Production Plan'!M173)+ ('Optimized Production Plan'!M173*'Conversion Cost'!$B$4)),0)))+ IF(VLOOKUP(N172,CSTVAT!$A$2:$D$40,3)="NA",0,IF(VLOOKUP(N172,CSTVAT!$A$2:$D$40,3)="CST",0.02*((VLOOKUP(O172,'Input Angle Price'!$B$4:$E$22,3)*'Optimized Production Plan'!N173*(1.045))+ ('Conversion Cost'!$C$3*'Optimized Production Plan'!N173)+ ((4.1/100)*('Conversion Cost'!$B$8)*'Optimized Production Plan'!N173)+ ('Optimized Production Plan'!N173*'Conversion Cost'!$C$4)),IF(VLOOKUP(N172,CSTVAT!$A$2:$D$40,3)="VAT",0.05*((VLOOKUP(O172,'Input Angle Price'!$B$4:$E$22,3)*'Optimized Production Plan'!N173*(1.045))+ ('Conversion Cost'!$C$3*'Optimized Production Plan'!N173)+ ((4.1/100)*('Conversion Cost'!$B$8)*'Optimized Production Plan'!N173)+ ('Optimized Production Plan'!N173*'Conversion Cost'!$C$4)),0)))+ IF(VLOOKUP(N172,CSTVAT!$A$2:$D$40,4)="NA",0,IF(VLOOKUP(N172,CSTVAT!$A$2:$D$40,4)="CST",0.02*((VLOOKUP(O172,'Input Angle Price'!$B$4:$E$22,4)*'Optimized Production Plan'!O173*(1.045))+ ('Conversion Cost'!$D$3*'Optimized Production Plan'!O173)+ ((4.1/100)*('Conversion Cost'!$B$8)*'Optimized Production Plan'!O173)+ ('Optimized Production Plan'!O173*'Conversion Cost'!$D$4)),IF(VLOOKUP(N172,CSTVAT!$A$2:$D$40,4)="VAT",0.05*((VLOOKUP(O172,'Input Angle Price'!$B$4:$E$22,4)*'Optimized Production Plan'!O173*(1.045))+ ('Conversion Cost'!$D$3*'Optimized Production Plan'!O173)+ ((4.1/100)*('Conversion Cost'!$B$8)*'Optimized Production Plan'!O173)+ ('Optimized Production Plan'!O173*'Conversion Cost'!$D$4)),0)))</f>
        <v>84.554705114880022</v>
      </c>
      <c r="V172" s="95">
        <f t="shared" si="9"/>
        <v>70.449118740000003</v>
      </c>
      <c r="X172" s="101">
        <f>IF('Optimized Production Plan'!M173&gt;0,1,0)+IF('Optimized Production Plan'!N173&gt;0,1,0)+IF('Optimized Production Plan'!O173&gt;0,1,0)</f>
        <v>1</v>
      </c>
      <c r="AH172" s="11"/>
      <c r="AI172" s="5" t="s">
        <v>17</v>
      </c>
      <c r="AJ172" s="6">
        <v>0</v>
      </c>
      <c r="AK172" s="6">
        <v>0</v>
      </c>
      <c r="AL172" s="113">
        <v>74.364959999999996</v>
      </c>
      <c r="AM172" s="11">
        <v>74.364959999999996</v>
      </c>
      <c r="AN172" s="68">
        <f t="shared" si="10"/>
        <v>74.364959999999996</v>
      </c>
    </row>
    <row r="173" spans="1:40">
      <c r="A173" s="9">
        <v>114</v>
      </c>
      <c r="B173" s="5" t="s">
        <v>2</v>
      </c>
      <c r="C173" s="94">
        <f>((VLOOKUP(B173,'Input Angle Price'!$B$4:$E$22,2)*'Optimized Production Plan'!C174)+(VLOOKUP(B173,'Input Angle Price'!$B$4:$E$22,3)*'Optimized Production Plan'!D174)+(VLOOKUP(B173,'Input Angle Price'!$B$4:$E$22,4)*'Optimized Production Plan'!E174))*(104.5/100)</f>
        <v>16530.735907619997</v>
      </c>
      <c r="D173" s="94">
        <f>SUMPRODUCT('Conversion Cost'!$B$3:$D$3,'Optimized Production Plan'!C174:E174)</f>
        <v>2829.6917349999999</v>
      </c>
      <c r="E173" s="94">
        <f>(4.1/100)*('Conversion Cost'!$B$8)*SUM('Optimized Production Plan'!C174:E174)</f>
        <v>2281.7331912959994</v>
      </c>
      <c r="F173" s="94">
        <f>SUMPRODUCT('Conversion Cost'!$B$4:$D$4,'Optimized Production Plan'!C174:E174)</f>
        <v>212.562186</v>
      </c>
      <c r="G173" s="94">
        <f>(VLOOKUP(A173,'Outbound Logistic Price'!$A$3:$D$41,2)*'Optimized Production Plan'!C174)+(VLOOKUP(A173,'Outbound Logistic Price'!$A$3:$D$41,3)*'Optimized Production Plan'!D174)+(VLOOKUP(A173,'Outbound Logistic Price'!$A$3:$D$41,4)*'Optimized Production Plan'!E174)</f>
        <v>389.12268999999992</v>
      </c>
      <c r="H173" s="94">
        <f>IF(VLOOKUP(A173,CSTVAT!$A$2:$D$40,2)="NA",0,IF(VLOOKUP(A173,CSTVAT!$A$2:$D$40,2)="CST",0.02*((VLOOKUP(B173,'Input Angle Price'!$B$4:$E$22,2)*'Optimized Production Plan'!C174*(1.045))+ ('Conversion Cost'!$B$3*'Optimized Production Plan'!C174)+ ((4.1/100)*('Conversion Cost'!$B$8)*'Optimized Production Plan'!C174)+ ('Optimized Production Plan'!C174*'Conversion Cost'!$B$4)),IF(VLOOKUP(A173,CSTVAT!$A$2:$D$40,2)="VAT",0.05*((VLOOKUP(B173,'Input Angle Price'!$B$4:$E$22,2)*'Optimized Production Plan'!C174*(1.045))+ ('Conversion Cost'!$B$3*'Optimized Production Plan'!C174)+ ((4.1/100)*('Conversion Cost'!$B$8)*'Optimized Production Plan'!C174)+ ('Optimized Production Plan'!C174*'Conversion Cost'!$B$4)),0)))+ IF(VLOOKUP(A173,CSTVAT!$A$2:$D$40,3)="NA",0,IF(VLOOKUP(A173,CSTVAT!$A$2:$D$40,3)="CST",0.02*((VLOOKUP(B173,'Input Angle Price'!$B$4:$E$22,3)*'Optimized Production Plan'!D174*(1.045))+ ('Conversion Cost'!$C$3*'Optimized Production Plan'!D174)+ ((4.1/100)*('Conversion Cost'!$B$8)*'Optimized Production Plan'!D174)+ ('Optimized Production Plan'!D174*'Conversion Cost'!$C$4)),IF(VLOOKUP(A173,CSTVAT!$A$2:$D$40,3)="VAT",0.05*((VLOOKUP(B173,'Input Angle Price'!$B$4:$E$22,3)*'Optimized Production Plan'!D174*(1.045))+ ('Conversion Cost'!$C$3*'Optimized Production Plan'!D174)+ ((4.1/100)*('Conversion Cost'!$B$8)*'Optimized Production Plan'!D174)+ ('Optimized Production Plan'!D174*'Conversion Cost'!$C$4)),0)))+ IF(VLOOKUP(A173,CSTVAT!$A$2:$D$40,4)="NA",0,IF(VLOOKUP(A173,CSTVAT!$A$2:$D$40,4)="CST",0.02*((VLOOKUP(B173,'Input Angle Price'!$B$4:$E$22,4)*'Optimized Production Plan'!E174*(1.045))+ ('Conversion Cost'!$D$3*'Optimized Production Plan'!E174)+ ((4.1/100)*('Conversion Cost'!$B$8)*'Optimized Production Plan'!E174)+ ('Optimized Production Plan'!E174*'Conversion Cost'!$D$4)),IF(VLOOKUP(A173,CSTVAT!$A$2:$D$40,4)="VAT",0.05*((VLOOKUP(B173,'Input Angle Price'!$B$4:$E$22,4)*'Optimized Production Plan'!E174*(1.045))+ ('Conversion Cost'!$D$3*'Optimized Production Plan'!E174)+ ((4.1/100)*('Conversion Cost'!$B$8)*'Optimized Production Plan'!E174)+ ('Optimized Production Plan'!E174*'Conversion Cost'!$D$4)),0)))</f>
        <v>437.09446039831994</v>
      </c>
      <c r="I173" s="95">
        <f t="shared" si="8"/>
        <v>355.92493580999997</v>
      </c>
      <c r="N173" s="9">
        <v>114</v>
      </c>
      <c r="O173" s="5" t="s">
        <v>2</v>
      </c>
      <c r="P173" s="94">
        <f>((VLOOKUP(O173,'Input Angle Price'!$B$4:$E$22,2)*'Optimized Production Plan'!M174)+(VLOOKUP(O173,'Input Angle Price'!$B$4:$E$22,3)*'Optimized Production Plan'!N174)+(VLOOKUP(O173,'Input Angle Price'!$B$4:$E$22,4)*'Optimized Production Plan'!O174))*(104.5/100)</f>
        <v>16110.503766719998</v>
      </c>
      <c r="Q173" s="94">
        <f>SUMPRODUCT('Conversion Cost'!$B$3:$D$3,'Optimized Production Plan'!M174:O174)</f>
        <v>3261.4208415999997</v>
      </c>
      <c r="R173" s="94">
        <f>(4.1/100)*('Conversion Cost'!$B$8)*SUM('Optimized Production Plan'!M174:O174)</f>
        <v>2281.7331912959994</v>
      </c>
      <c r="S173" s="94">
        <f>SUMPRODUCT('Conversion Cost'!$B$4:$D$4,'Optimized Production Plan'!M174:O174)</f>
        <v>275.46038399999998</v>
      </c>
      <c r="T173" s="94">
        <f>(VLOOKUP(N173,'Outbound Logistic Price'!$A$3:$D$41,2)*'Optimized Production Plan'!M174)+(VLOOKUP(N173,'Outbound Logistic Price'!$A$3:$D$41,3)*'Optimized Production Plan'!N174)+(VLOOKUP(N173,'Outbound Logistic Price'!$A$3:$D$41,4)*'Optimized Production Plan'!O174)</f>
        <v>678.86684799999989</v>
      </c>
      <c r="U173" s="94">
        <f>IF(VLOOKUP(N173,CSTVAT!$A$2:$D$40,2)="NA",0,IF(VLOOKUP(N173,CSTVAT!$A$2:$D$40,2)="CST",0.02*((VLOOKUP(O173,'Input Angle Price'!$B$4:$E$22,2)*'Optimized Production Plan'!M174*(1.045))+ ('Conversion Cost'!$B$3*'Optimized Production Plan'!M174)+ ((4.1/100)*('Conversion Cost'!$B$8)*'Optimized Production Plan'!M174)+ ('Optimized Production Plan'!M174*'Conversion Cost'!$B$4)),IF(VLOOKUP(N173,CSTVAT!$A$2:$D$40,2)="VAT",0.05*((VLOOKUP(O173,'Input Angle Price'!$B$4:$E$22,2)*'Optimized Production Plan'!M174*(1.045))+ ('Conversion Cost'!$B$3*'Optimized Production Plan'!M174)+ ((4.1/100)*('Conversion Cost'!$B$8)*'Optimized Production Plan'!M174)+ ('Optimized Production Plan'!M174*'Conversion Cost'!$B$4)),0)))+ IF(VLOOKUP(N173,CSTVAT!$A$2:$D$40,3)="NA",0,IF(VLOOKUP(N173,CSTVAT!$A$2:$D$40,3)="CST",0.02*((VLOOKUP(O173,'Input Angle Price'!$B$4:$E$22,3)*'Optimized Production Plan'!N174*(1.045))+ ('Conversion Cost'!$C$3*'Optimized Production Plan'!N174)+ ((4.1/100)*('Conversion Cost'!$B$8)*'Optimized Production Plan'!N174)+ ('Optimized Production Plan'!N174*'Conversion Cost'!$C$4)),IF(VLOOKUP(N173,CSTVAT!$A$2:$D$40,3)="VAT",0.05*((VLOOKUP(O173,'Input Angle Price'!$B$4:$E$22,3)*'Optimized Production Plan'!N174*(1.045))+ ('Conversion Cost'!$C$3*'Optimized Production Plan'!N174)+ ((4.1/100)*('Conversion Cost'!$B$8)*'Optimized Production Plan'!N174)+ ('Optimized Production Plan'!N174*'Conversion Cost'!$C$4)),0)))+ IF(VLOOKUP(N173,CSTVAT!$A$2:$D$40,4)="NA",0,IF(VLOOKUP(N173,CSTVAT!$A$2:$D$40,4)="CST",0.02*((VLOOKUP(O173,'Input Angle Price'!$B$4:$E$22,4)*'Optimized Production Plan'!O174*(1.045))+ ('Conversion Cost'!$D$3*'Optimized Production Plan'!O174)+ ((4.1/100)*('Conversion Cost'!$B$8)*'Optimized Production Plan'!O174)+ ('Optimized Production Plan'!O174*'Conversion Cost'!$D$4)),IF(VLOOKUP(N173,CSTVAT!$A$2:$D$40,4)="VAT",0.05*((VLOOKUP(O173,'Input Angle Price'!$B$4:$E$22,4)*'Optimized Production Plan'!O174*(1.045))+ ('Conversion Cost'!$D$3*'Optimized Production Plan'!O174)+ ((4.1/100)*('Conversion Cost'!$B$8)*'Optimized Production Plan'!O174)+ ('Optimized Production Plan'!O174*'Conversion Cost'!$D$4)),0)))</f>
        <v>438.5823636723199</v>
      </c>
      <c r="V173" s="95">
        <f t="shared" si="9"/>
        <v>346.87687535999993</v>
      </c>
      <c r="X173" s="101">
        <f>IF('Optimized Production Plan'!M174&gt;0,1,0)+IF('Optimized Production Plan'!N174&gt;0,1,0)+IF('Optimized Production Plan'!O174&gt;0,1,0)</f>
        <v>1</v>
      </c>
      <c r="AH173" s="11"/>
      <c r="AI173" s="5" t="s">
        <v>16</v>
      </c>
      <c r="AJ173" s="6">
        <v>0</v>
      </c>
      <c r="AK173" s="6">
        <v>0</v>
      </c>
      <c r="AL173" s="113">
        <v>28.228200000000001</v>
      </c>
      <c r="AM173" s="11">
        <v>28.228200000000001</v>
      </c>
      <c r="AN173" s="68">
        <f t="shared" si="10"/>
        <v>28.228200000000001</v>
      </c>
    </row>
    <row r="174" spans="1:40">
      <c r="A174" s="9">
        <v>114</v>
      </c>
      <c r="B174" s="5" t="s">
        <v>4</v>
      </c>
      <c r="C174" s="94">
        <f>((VLOOKUP(B174,'Input Angle Price'!$B$4:$E$22,2)*'Optimized Production Plan'!C175)+(VLOOKUP(B174,'Input Angle Price'!$B$4:$E$22,3)*'Optimized Production Plan'!D175)+(VLOOKUP(B174,'Input Angle Price'!$B$4:$E$22,4)*'Optimized Production Plan'!E175))*(104.5/100)</f>
        <v>19234.409290139993</v>
      </c>
      <c r="D174" s="94">
        <f>SUMPRODUCT('Conversion Cost'!$B$3:$D$3,'Optimized Production Plan'!C175:E175)</f>
        <v>3204.4026369999997</v>
      </c>
      <c r="E174" s="94">
        <f>(4.1/100)*('Conversion Cost'!$B$8)*SUM('Optimized Production Plan'!C175:E175)</f>
        <v>2655.7552717019994</v>
      </c>
      <c r="F174" s="94">
        <f>SUMPRODUCT('Conversion Cost'!$B$4:$D$4,'Optimized Production Plan'!C175:E175)</f>
        <v>234.41976699999995</v>
      </c>
      <c r="G174" s="94">
        <f>(VLOOKUP(A174,'Outbound Logistic Price'!$A$3:$D$41,2)*'Optimized Production Plan'!C175)+(VLOOKUP(A174,'Outbound Logistic Price'!$A$3:$D$41,3)*'Optimized Production Plan'!D175)+(VLOOKUP(A174,'Outbound Logistic Price'!$A$3:$D$41,4)*'Optimized Production Plan'!E175)</f>
        <v>393.08861499999989</v>
      </c>
      <c r="H174" s="94">
        <f>IF(VLOOKUP(A174,CSTVAT!$A$2:$D$40,2)="NA",0,IF(VLOOKUP(A174,CSTVAT!$A$2:$D$40,2)="CST",0.02*((VLOOKUP(B174,'Input Angle Price'!$B$4:$E$22,2)*'Optimized Production Plan'!C175*(1.045))+ ('Conversion Cost'!$B$3*'Optimized Production Plan'!C175)+ ((4.1/100)*('Conversion Cost'!$B$8)*'Optimized Production Plan'!C175)+ ('Optimized Production Plan'!C175*'Conversion Cost'!$B$4)),IF(VLOOKUP(A174,CSTVAT!$A$2:$D$40,2)="VAT",0.05*((VLOOKUP(B174,'Input Angle Price'!$B$4:$E$22,2)*'Optimized Production Plan'!C175*(1.045))+ ('Conversion Cost'!$B$3*'Optimized Production Plan'!C175)+ ((4.1/100)*('Conversion Cost'!$B$8)*'Optimized Production Plan'!C175)+ ('Optimized Production Plan'!C175*'Conversion Cost'!$B$4)),0)))+ IF(VLOOKUP(A174,CSTVAT!$A$2:$D$40,3)="NA",0,IF(VLOOKUP(A174,CSTVAT!$A$2:$D$40,3)="CST",0.02*((VLOOKUP(B174,'Input Angle Price'!$B$4:$E$22,3)*'Optimized Production Plan'!D175*(1.045))+ ('Conversion Cost'!$C$3*'Optimized Production Plan'!D175)+ ((4.1/100)*('Conversion Cost'!$B$8)*'Optimized Production Plan'!D175)+ ('Optimized Production Plan'!D175*'Conversion Cost'!$C$4)),IF(VLOOKUP(A174,CSTVAT!$A$2:$D$40,3)="VAT",0.05*((VLOOKUP(B174,'Input Angle Price'!$B$4:$E$22,3)*'Optimized Production Plan'!D175*(1.045))+ ('Conversion Cost'!$C$3*'Optimized Production Plan'!D175)+ ((4.1/100)*('Conversion Cost'!$B$8)*'Optimized Production Plan'!D175)+ ('Optimized Production Plan'!D175*'Conversion Cost'!$C$4)),0)))+ IF(VLOOKUP(A174,CSTVAT!$A$2:$D$40,4)="NA",0,IF(VLOOKUP(A174,CSTVAT!$A$2:$D$40,4)="CST",0.02*((VLOOKUP(B174,'Input Angle Price'!$B$4:$E$22,4)*'Optimized Production Plan'!E175*(1.045))+ ('Conversion Cost'!$D$3*'Optimized Production Plan'!E175)+ ((4.1/100)*('Conversion Cost'!$B$8)*'Optimized Production Plan'!E175)+ ('Optimized Production Plan'!E175*'Conversion Cost'!$D$4)),IF(VLOOKUP(A174,CSTVAT!$A$2:$D$40,4)="VAT",0.05*((VLOOKUP(B174,'Input Angle Price'!$B$4:$E$22,4)*'Optimized Production Plan'!E175*(1.045))+ ('Conversion Cost'!$D$3*'Optimized Production Plan'!E175)+ ((4.1/100)*('Conversion Cost'!$B$8)*'Optimized Production Plan'!E175)+ ('Optimized Production Plan'!E175*'Conversion Cost'!$D$4)),0)))</f>
        <v>506.57973931683978</v>
      </c>
      <c r="I174" s="95">
        <f t="shared" si="8"/>
        <v>414.13799906999986</v>
      </c>
      <c r="N174" s="9">
        <v>114</v>
      </c>
      <c r="O174" s="5" t="s">
        <v>4</v>
      </c>
      <c r="P174" s="94">
        <f>((VLOOKUP(O174,'Input Angle Price'!$B$4:$E$22,2)*'Optimized Production Plan'!M175)+(VLOOKUP(O174,'Input Angle Price'!$B$4:$E$22,3)*'Optimized Production Plan'!N175)+(VLOOKUP(O174,'Input Angle Price'!$B$4:$E$22,4)*'Optimized Production Plan'!O175))*(104.5/100)</f>
        <v>18271.663265349995</v>
      </c>
      <c r="Q174" s="94">
        <f>SUMPRODUCT('Conversion Cost'!$B$3:$D$3,'Optimized Production Plan'!M175:O175)</f>
        <v>3796.0334829499993</v>
      </c>
      <c r="R174" s="94">
        <f>(4.1/100)*('Conversion Cost'!$B$8)*SUM('Optimized Production Plan'!M175:O175)</f>
        <v>2655.7552717019994</v>
      </c>
      <c r="S174" s="94">
        <f>SUMPRODUCT('Conversion Cost'!$B$4:$D$4,'Optimized Production Plan'!M175:O175)</f>
        <v>320.61389549999996</v>
      </c>
      <c r="T174" s="94">
        <f>(VLOOKUP(N174,'Outbound Logistic Price'!$A$3:$D$41,2)*'Optimized Production Plan'!M175)+(VLOOKUP(N174,'Outbound Logistic Price'!$A$3:$D$41,3)*'Optimized Production Plan'!N175)+(VLOOKUP(N174,'Outbound Logistic Price'!$A$3:$D$41,4)*'Optimized Production Plan'!O175)</f>
        <v>790.14681349999978</v>
      </c>
      <c r="U174" s="94">
        <f>IF(VLOOKUP(N174,CSTVAT!$A$2:$D$40,2)="NA",0,IF(VLOOKUP(N174,CSTVAT!$A$2:$D$40,2)="CST",0.02*((VLOOKUP(O174,'Input Angle Price'!$B$4:$E$22,2)*'Optimized Production Plan'!M175*(1.045))+ ('Conversion Cost'!$B$3*'Optimized Production Plan'!M175)+ ((4.1/100)*('Conversion Cost'!$B$8)*'Optimized Production Plan'!M175)+ ('Optimized Production Plan'!M175*'Conversion Cost'!$B$4)),IF(VLOOKUP(N174,CSTVAT!$A$2:$D$40,2)="VAT",0.05*((VLOOKUP(O174,'Input Angle Price'!$B$4:$E$22,2)*'Optimized Production Plan'!M175*(1.045))+ ('Conversion Cost'!$B$3*'Optimized Production Plan'!M175)+ ((4.1/100)*('Conversion Cost'!$B$8)*'Optimized Production Plan'!M175)+ ('Optimized Production Plan'!M175*'Conversion Cost'!$B$4)),0)))+ IF(VLOOKUP(N174,CSTVAT!$A$2:$D$40,3)="NA",0,IF(VLOOKUP(N174,CSTVAT!$A$2:$D$40,3)="CST",0.02*((VLOOKUP(O174,'Input Angle Price'!$B$4:$E$22,3)*'Optimized Production Plan'!N175*(1.045))+ ('Conversion Cost'!$C$3*'Optimized Production Plan'!N175)+ ((4.1/100)*('Conversion Cost'!$B$8)*'Optimized Production Plan'!N175)+ ('Optimized Production Plan'!N175*'Conversion Cost'!$C$4)),IF(VLOOKUP(N174,CSTVAT!$A$2:$D$40,3)="VAT",0.05*((VLOOKUP(O174,'Input Angle Price'!$B$4:$E$22,3)*'Optimized Production Plan'!N175*(1.045))+ ('Conversion Cost'!$C$3*'Optimized Production Plan'!N175)+ ((4.1/100)*('Conversion Cost'!$B$8)*'Optimized Production Plan'!N175)+ ('Optimized Production Plan'!N175*'Conversion Cost'!$C$4)),0)))+ IF(VLOOKUP(N174,CSTVAT!$A$2:$D$40,4)="NA",0,IF(VLOOKUP(N174,CSTVAT!$A$2:$D$40,4)="CST",0.02*((VLOOKUP(O174,'Input Angle Price'!$B$4:$E$22,4)*'Optimized Production Plan'!O175*(1.045))+ ('Conversion Cost'!$D$3*'Optimized Production Plan'!O175)+ ((4.1/100)*('Conversion Cost'!$B$8)*'Optimized Production Plan'!O175)+ ('Optimized Production Plan'!O175*'Conversion Cost'!$D$4)),IF(VLOOKUP(N174,CSTVAT!$A$2:$D$40,4)="VAT",0.05*((VLOOKUP(O174,'Input Angle Price'!$B$4:$E$22,4)*'Optimized Production Plan'!O175*(1.045))+ ('Conversion Cost'!$D$3*'Optimized Production Plan'!O175)+ ((4.1/100)*('Conversion Cost'!$B$8)*'Optimized Production Plan'!O175)+ ('Optimized Production Plan'!O175*'Conversion Cost'!$D$4)),0)))</f>
        <v>500.88131831003989</v>
      </c>
      <c r="V174" s="95">
        <f t="shared" si="9"/>
        <v>393.40901767499986</v>
      </c>
      <c r="X174" s="101">
        <f>IF('Optimized Production Plan'!M175&gt;0,1,0)+IF('Optimized Production Plan'!N175&gt;0,1,0)+IF('Optimized Production Plan'!O175&gt;0,1,0)</f>
        <v>1</v>
      </c>
      <c r="AH174" s="11"/>
      <c r="AI174" s="5" t="s">
        <v>2</v>
      </c>
      <c r="AJ174" s="6">
        <v>0</v>
      </c>
      <c r="AK174" s="6">
        <v>150.52479999999997</v>
      </c>
      <c r="AL174" s="113">
        <v>0</v>
      </c>
      <c r="AM174" s="11">
        <v>150.52479999999997</v>
      </c>
      <c r="AN174" s="68">
        <f t="shared" si="10"/>
        <v>150.52479999999997</v>
      </c>
    </row>
    <row r="175" spans="1:40">
      <c r="A175" s="9">
        <v>114</v>
      </c>
      <c r="B175" s="5" t="s">
        <v>6</v>
      </c>
      <c r="C175" s="94">
        <f>((VLOOKUP(B175,'Input Angle Price'!$B$4:$E$22,2)*'Optimized Production Plan'!C176)+(VLOOKUP(B175,'Input Angle Price'!$B$4:$E$22,3)*'Optimized Production Plan'!D176)+(VLOOKUP(B175,'Input Angle Price'!$B$4:$E$22,4)*'Optimized Production Plan'!E176))*(104.5/100)</f>
        <v>10610.411405164998</v>
      </c>
      <c r="D175" s="94">
        <f>SUMPRODUCT('Conversion Cost'!$B$3:$D$3,'Optimized Production Plan'!C176:E176)</f>
        <v>1728.935682</v>
      </c>
      <c r="E175" s="94">
        <f>(4.1/100)*('Conversion Cost'!$B$8)*SUM('Optimized Production Plan'!C176:E176)</f>
        <v>1434.7978777079998</v>
      </c>
      <c r="F175" s="94">
        <f>SUMPRODUCT('Conversion Cost'!$B$4:$D$4,'Optimized Production Plan'!C176:E176)</f>
        <v>126.316238</v>
      </c>
      <c r="G175" s="94">
        <f>(VLOOKUP(A175,'Outbound Logistic Price'!$A$3:$D$41,2)*'Optimized Production Plan'!C176)+(VLOOKUP(A175,'Outbound Logistic Price'!$A$3:$D$41,3)*'Optimized Production Plan'!D176)+(VLOOKUP(A175,'Outbound Logistic Price'!$A$3:$D$41,4)*'Optimized Production Plan'!E176)</f>
        <v>210.84362999999996</v>
      </c>
      <c r="H175" s="94">
        <f>IF(VLOOKUP(A175,CSTVAT!$A$2:$D$40,2)="NA",0,IF(VLOOKUP(A175,CSTVAT!$A$2:$D$40,2)="CST",0.02*((VLOOKUP(B175,'Input Angle Price'!$B$4:$E$22,2)*'Optimized Production Plan'!C176*(1.045))+ ('Conversion Cost'!$B$3*'Optimized Production Plan'!C176)+ ((4.1/100)*('Conversion Cost'!$B$8)*'Optimized Production Plan'!C176)+ ('Optimized Production Plan'!C176*'Conversion Cost'!$B$4)),IF(VLOOKUP(A175,CSTVAT!$A$2:$D$40,2)="VAT",0.05*((VLOOKUP(B175,'Input Angle Price'!$B$4:$E$22,2)*'Optimized Production Plan'!C176*(1.045))+ ('Conversion Cost'!$B$3*'Optimized Production Plan'!C176)+ ((4.1/100)*('Conversion Cost'!$B$8)*'Optimized Production Plan'!C176)+ ('Optimized Production Plan'!C176*'Conversion Cost'!$B$4)),0)))+ IF(VLOOKUP(A175,CSTVAT!$A$2:$D$40,3)="NA",0,IF(VLOOKUP(A175,CSTVAT!$A$2:$D$40,3)="CST",0.02*((VLOOKUP(B175,'Input Angle Price'!$B$4:$E$22,3)*'Optimized Production Plan'!D176*(1.045))+ ('Conversion Cost'!$C$3*'Optimized Production Plan'!D176)+ ((4.1/100)*('Conversion Cost'!$B$8)*'Optimized Production Plan'!D176)+ ('Optimized Production Plan'!D176*'Conversion Cost'!$C$4)),IF(VLOOKUP(A175,CSTVAT!$A$2:$D$40,3)="VAT",0.05*((VLOOKUP(B175,'Input Angle Price'!$B$4:$E$22,3)*'Optimized Production Plan'!D176*(1.045))+ ('Conversion Cost'!$C$3*'Optimized Production Plan'!D176)+ ((4.1/100)*('Conversion Cost'!$B$8)*'Optimized Production Plan'!D176)+ ('Optimized Production Plan'!D176*'Conversion Cost'!$C$4)),0)))+ IF(VLOOKUP(A175,CSTVAT!$A$2:$D$40,4)="NA",0,IF(VLOOKUP(A175,CSTVAT!$A$2:$D$40,4)="CST",0.02*((VLOOKUP(B175,'Input Angle Price'!$B$4:$E$22,4)*'Optimized Production Plan'!E176*(1.045))+ ('Conversion Cost'!$D$3*'Optimized Production Plan'!E176)+ ((4.1/100)*('Conversion Cost'!$B$8)*'Optimized Production Plan'!E176)+ ('Optimized Production Plan'!E176*'Conversion Cost'!$D$4)),IF(VLOOKUP(A175,CSTVAT!$A$2:$D$40,4)="VAT",0.05*((VLOOKUP(B175,'Input Angle Price'!$B$4:$E$22,4)*'Optimized Production Plan'!E176*(1.045))+ ('Conversion Cost'!$D$3*'Optimized Production Plan'!E176)+ ((4.1/100)*('Conversion Cost'!$B$8)*'Optimized Production Plan'!E176)+ ('Optimized Production Plan'!E176*'Conversion Cost'!$D$4)),0)))</f>
        <v>278.00922405745996</v>
      </c>
      <c r="I175" s="95">
        <f t="shared" si="8"/>
        <v>228.45383408249998</v>
      </c>
      <c r="N175" s="9">
        <v>114</v>
      </c>
      <c r="O175" s="5" t="s">
        <v>6</v>
      </c>
      <c r="P175" s="94">
        <f>((VLOOKUP(O175,'Input Angle Price'!$B$4:$E$22,2)*'Optimized Production Plan'!M176)+(VLOOKUP(O175,'Input Angle Price'!$B$4:$E$22,3)*'Optimized Production Plan'!N176)+(VLOOKUP(O175,'Input Angle Price'!$B$4:$E$22,4)*'Optimized Production Plan'!O176))*(104.5/100)</f>
        <v>10636.037522164999</v>
      </c>
      <c r="Q175" s="94">
        <f>SUMPRODUCT('Conversion Cost'!$B$3:$D$3,'Optimized Production Plan'!M176:O176)</f>
        <v>1654.5326919999998</v>
      </c>
      <c r="R175" s="94">
        <f>(4.1/100)*('Conversion Cost'!$B$8)*SUM('Optimized Production Plan'!M176:O176)</f>
        <v>1434.7978777079998</v>
      </c>
      <c r="S175" s="94">
        <f>SUMPRODUCT('Conversion Cost'!$B$4:$D$4,'Optimized Production Plan'!M176:O176)</f>
        <v>115.47653799999998</v>
      </c>
      <c r="T175" s="94">
        <f>(VLOOKUP(N175,'Outbound Logistic Price'!$A$3:$D$41,2)*'Optimized Production Plan'!M176)+(VLOOKUP(N175,'Outbound Logistic Price'!$A$3:$D$41,3)*'Optimized Production Plan'!N176)+(VLOOKUP(N175,'Outbound Logistic Price'!$A$3:$D$41,4)*'Optimized Production Plan'!O176)</f>
        <v>160.90992999999997</v>
      </c>
      <c r="U175" s="94">
        <f>IF(VLOOKUP(N175,CSTVAT!$A$2:$D$40,2)="NA",0,IF(VLOOKUP(N175,CSTVAT!$A$2:$D$40,2)="CST",0.02*((VLOOKUP(O175,'Input Angle Price'!$B$4:$E$22,2)*'Optimized Production Plan'!M176*(1.045))+ ('Conversion Cost'!$B$3*'Optimized Production Plan'!M176)+ ((4.1/100)*('Conversion Cost'!$B$8)*'Optimized Production Plan'!M176)+ ('Optimized Production Plan'!M176*'Conversion Cost'!$B$4)),IF(VLOOKUP(N175,CSTVAT!$A$2:$D$40,2)="VAT",0.05*((VLOOKUP(O175,'Input Angle Price'!$B$4:$E$22,2)*'Optimized Production Plan'!M176*(1.045))+ ('Conversion Cost'!$B$3*'Optimized Production Plan'!M176)+ ((4.1/100)*('Conversion Cost'!$B$8)*'Optimized Production Plan'!M176)+ ('Optimized Production Plan'!M176*'Conversion Cost'!$B$4)),0)))+ IF(VLOOKUP(N175,CSTVAT!$A$2:$D$40,3)="NA",0,IF(VLOOKUP(N175,CSTVAT!$A$2:$D$40,3)="CST",0.02*((VLOOKUP(O175,'Input Angle Price'!$B$4:$E$22,3)*'Optimized Production Plan'!N176*(1.045))+ ('Conversion Cost'!$C$3*'Optimized Production Plan'!N176)+ ((4.1/100)*('Conversion Cost'!$B$8)*'Optimized Production Plan'!N176)+ ('Optimized Production Plan'!N176*'Conversion Cost'!$C$4)),IF(VLOOKUP(N175,CSTVAT!$A$2:$D$40,3)="VAT",0.05*((VLOOKUP(O175,'Input Angle Price'!$B$4:$E$22,3)*'Optimized Production Plan'!N176*(1.045))+ ('Conversion Cost'!$C$3*'Optimized Production Plan'!N176)+ ((4.1/100)*('Conversion Cost'!$B$8)*'Optimized Production Plan'!N176)+ ('Optimized Production Plan'!N176*'Conversion Cost'!$C$4)),0)))+ IF(VLOOKUP(N175,CSTVAT!$A$2:$D$40,4)="NA",0,IF(VLOOKUP(N175,CSTVAT!$A$2:$D$40,4)="CST",0.02*((VLOOKUP(O175,'Input Angle Price'!$B$4:$E$22,4)*'Optimized Production Plan'!O176*(1.045))+ ('Conversion Cost'!$D$3*'Optimized Production Plan'!O176)+ ((4.1/100)*('Conversion Cost'!$B$8)*'Optimized Production Plan'!O176)+ ('Optimized Production Plan'!O176*'Conversion Cost'!$D$4)),IF(VLOOKUP(N175,CSTVAT!$A$2:$D$40,4)="VAT",0.05*((VLOOKUP(O175,'Input Angle Price'!$B$4:$E$22,4)*'Optimized Production Plan'!O176*(1.045))+ ('Conversion Cost'!$D$3*'Optimized Production Plan'!O176)+ ((4.1/100)*('Conversion Cost'!$B$8)*'Optimized Production Plan'!O176)+ ('Optimized Production Plan'!O176*'Conversion Cost'!$D$4)),0)))</f>
        <v>276.81689259746003</v>
      </c>
      <c r="V175" s="95">
        <f t="shared" si="9"/>
        <v>229.00559258249999</v>
      </c>
      <c r="X175" s="101">
        <f>IF('Optimized Production Plan'!M176&gt;0,1,0)+IF('Optimized Production Plan'!N176&gt;0,1,0)+IF('Optimized Production Plan'!O176&gt;0,1,0)</f>
        <v>1</v>
      </c>
      <c r="AH175" s="11"/>
      <c r="AI175" s="5" t="s">
        <v>4</v>
      </c>
      <c r="AJ175" s="6">
        <v>0</v>
      </c>
      <c r="AK175" s="6">
        <v>175.19884999999996</v>
      </c>
      <c r="AL175" s="113">
        <v>0</v>
      </c>
      <c r="AM175" s="11">
        <v>175.19884999999996</v>
      </c>
      <c r="AN175" s="68">
        <f t="shared" si="10"/>
        <v>175.19884999999996</v>
      </c>
    </row>
    <row r="176" spans="1:40">
      <c r="A176" s="9">
        <v>114</v>
      </c>
      <c r="B176" s="5" t="s">
        <v>8</v>
      </c>
      <c r="C176" s="94">
        <f>((VLOOKUP(B176,'Input Angle Price'!$B$4:$E$22,2)*'Optimized Production Plan'!C177)+(VLOOKUP(B176,'Input Angle Price'!$B$4:$E$22,3)*'Optimized Production Plan'!D177)+(VLOOKUP(B176,'Input Angle Price'!$B$4:$E$22,4)*'Optimized Production Plan'!E177))*(104.5/100)</f>
        <v>22129.87612410849</v>
      </c>
      <c r="D176" s="94">
        <f>SUMPRODUCT('Conversion Cost'!$B$3:$D$3,'Optimized Production Plan'!C177:E177)</f>
        <v>3518.4891577999992</v>
      </c>
      <c r="E176" s="94">
        <f>(4.1/100)*('Conversion Cost'!$B$8)*SUM('Optimized Production Plan'!C177:E177)</f>
        <v>2987.0805004091994</v>
      </c>
      <c r="F176" s="94">
        <f>SUMPRODUCT('Conversion Cost'!$B$4:$D$4,'Optimized Production Plan'!C177:E177)</f>
        <v>251.18178619999998</v>
      </c>
      <c r="G176" s="94">
        <f>(VLOOKUP(A176,'Outbound Logistic Price'!$A$3:$D$41,2)*'Optimized Production Plan'!C177)+(VLOOKUP(A176,'Outbound Logistic Price'!$A$3:$D$41,3)*'Optimized Production Plan'!D177)+(VLOOKUP(A176,'Outbound Logistic Price'!$A$3:$D$41,4)*'Optimized Production Plan'!E177)</f>
        <v>384.62296699999996</v>
      </c>
      <c r="H176" s="94">
        <f>IF(VLOOKUP(A176,CSTVAT!$A$2:$D$40,2)="NA",0,IF(VLOOKUP(A176,CSTVAT!$A$2:$D$40,2)="CST",0.02*((VLOOKUP(B176,'Input Angle Price'!$B$4:$E$22,2)*'Optimized Production Plan'!C177*(1.045))+ ('Conversion Cost'!$B$3*'Optimized Production Plan'!C177)+ ((4.1/100)*('Conversion Cost'!$B$8)*'Optimized Production Plan'!C177)+ ('Optimized Production Plan'!C177*'Conversion Cost'!$B$4)),IF(VLOOKUP(A176,CSTVAT!$A$2:$D$40,2)="VAT",0.05*((VLOOKUP(B176,'Input Angle Price'!$B$4:$E$22,2)*'Optimized Production Plan'!C177*(1.045))+ ('Conversion Cost'!$B$3*'Optimized Production Plan'!C177)+ ((4.1/100)*('Conversion Cost'!$B$8)*'Optimized Production Plan'!C177)+ ('Optimized Production Plan'!C177*'Conversion Cost'!$B$4)),0)))+ IF(VLOOKUP(A176,CSTVAT!$A$2:$D$40,3)="NA",0,IF(VLOOKUP(A176,CSTVAT!$A$2:$D$40,3)="CST",0.02*((VLOOKUP(B176,'Input Angle Price'!$B$4:$E$22,3)*'Optimized Production Plan'!D177*(1.045))+ ('Conversion Cost'!$C$3*'Optimized Production Plan'!D177)+ ((4.1/100)*('Conversion Cost'!$B$8)*'Optimized Production Plan'!D177)+ ('Optimized Production Plan'!D177*'Conversion Cost'!$C$4)),IF(VLOOKUP(A176,CSTVAT!$A$2:$D$40,3)="VAT",0.05*((VLOOKUP(B176,'Input Angle Price'!$B$4:$E$22,3)*'Optimized Production Plan'!D177*(1.045))+ ('Conversion Cost'!$C$3*'Optimized Production Plan'!D177)+ ((4.1/100)*('Conversion Cost'!$B$8)*'Optimized Production Plan'!D177)+ ('Optimized Production Plan'!D177*'Conversion Cost'!$C$4)),0)))+ IF(VLOOKUP(A176,CSTVAT!$A$2:$D$40,4)="NA",0,IF(VLOOKUP(A176,CSTVAT!$A$2:$D$40,4)="CST",0.02*((VLOOKUP(B176,'Input Angle Price'!$B$4:$E$22,4)*'Optimized Production Plan'!E177*(1.045))+ ('Conversion Cost'!$D$3*'Optimized Production Plan'!E177)+ ((4.1/100)*('Conversion Cost'!$B$8)*'Optimized Production Plan'!E177)+ ('Optimized Production Plan'!E177*'Conversion Cost'!$D$4)),IF(VLOOKUP(A176,CSTVAT!$A$2:$D$40,4)="VAT",0.05*((VLOOKUP(B176,'Input Angle Price'!$B$4:$E$22,4)*'Optimized Production Plan'!E177*(1.045))+ ('Conversion Cost'!$D$3*'Optimized Production Plan'!E177)+ ((4.1/100)*('Conversion Cost'!$B$8)*'Optimized Production Plan'!E177)+ ('Optimized Production Plan'!E177*'Conversion Cost'!$D$4)),0)))</f>
        <v>577.73255137035392</v>
      </c>
      <c r="I176" s="95">
        <f t="shared" si="8"/>
        <v>476.48058640424983</v>
      </c>
      <c r="N176" s="9">
        <v>114</v>
      </c>
      <c r="O176" s="5" t="s">
        <v>8</v>
      </c>
      <c r="P176" s="94">
        <f>((VLOOKUP(O176,'Input Angle Price'!$B$4:$E$22,2)*'Optimized Production Plan'!M177)+(VLOOKUP(O176,'Input Angle Price'!$B$4:$E$22,3)*'Optimized Production Plan'!N177)+(VLOOKUP(O176,'Input Angle Price'!$B$4:$E$22,4)*'Optimized Production Plan'!O177))*(104.5/100)</f>
        <v>22142.979703058496</v>
      </c>
      <c r="Q176" s="94">
        <f>SUMPRODUCT('Conversion Cost'!$B$3:$D$3,'Optimized Production Plan'!M177:O177)</f>
        <v>3444.5425507999994</v>
      </c>
      <c r="R176" s="94">
        <f>(4.1/100)*('Conversion Cost'!$B$8)*SUM('Optimized Production Plan'!M177:O177)</f>
        <v>2987.0805004091994</v>
      </c>
      <c r="S176" s="94">
        <f>SUMPRODUCT('Conversion Cost'!$B$4:$D$4,'Optimized Production Plan'!M177:O177)</f>
        <v>240.40857619999994</v>
      </c>
      <c r="T176" s="94">
        <f>(VLOOKUP(N176,'Outbound Logistic Price'!$A$3:$D$41,2)*'Optimized Production Plan'!M177)+(VLOOKUP(N176,'Outbound Logistic Price'!$A$3:$D$41,3)*'Optimized Production Plan'!N177)+(VLOOKUP(N176,'Outbound Logistic Price'!$A$3:$D$41,4)*'Optimized Production Plan'!O177)</f>
        <v>334.99555699999991</v>
      </c>
      <c r="U176" s="94">
        <f>IF(VLOOKUP(N176,CSTVAT!$A$2:$D$40,2)="NA",0,IF(VLOOKUP(N176,CSTVAT!$A$2:$D$40,2)="CST",0.02*((VLOOKUP(O176,'Input Angle Price'!$B$4:$E$22,2)*'Optimized Production Plan'!M177*(1.045))+ ('Conversion Cost'!$B$3*'Optimized Production Plan'!M177)+ ((4.1/100)*('Conversion Cost'!$B$8)*'Optimized Production Plan'!M177)+ ('Optimized Production Plan'!M177*'Conversion Cost'!$B$4)),IF(VLOOKUP(N176,CSTVAT!$A$2:$D$40,2)="VAT",0.05*((VLOOKUP(O176,'Input Angle Price'!$B$4:$E$22,2)*'Optimized Production Plan'!M177*(1.045))+ ('Conversion Cost'!$B$3*'Optimized Production Plan'!M177)+ ((4.1/100)*('Conversion Cost'!$B$8)*'Optimized Production Plan'!M177)+ ('Optimized Production Plan'!M177*'Conversion Cost'!$B$4)),0)))+ IF(VLOOKUP(N176,CSTVAT!$A$2:$D$40,3)="NA",0,IF(VLOOKUP(N176,CSTVAT!$A$2:$D$40,3)="CST",0.02*((VLOOKUP(O176,'Input Angle Price'!$B$4:$E$22,3)*'Optimized Production Plan'!N177*(1.045))+ ('Conversion Cost'!$C$3*'Optimized Production Plan'!N177)+ ((4.1/100)*('Conversion Cost'!$B$8)*'Optimized Production Plan'!N177)+ ('Optimized Production Plan'!N177*'Conversion Cost'!$C$4)),IF(VLOOKUP(N176,CSTVAT!$A$2:$D$40,3)="VAT",0.05*((VLOOKUP(O176,'Input Angle Price'!$B$4:$E$22,3)*'Optimized Production Plan'!N177*(1.045))+ ('Conversion Cost'!$C$3*'Optimized Production Plan'!N177)+ ((4.1/100)*('Conversion Cost'!$B$8)*'Optimized Production Plan'!N177)+ ('Optimized Production Plan'!N177*'Conversion Cost'!$C$4)),0)))+ IF(VLOOKUP(N176,CSTVAT!$A$2:$D$40,4)="NA",0,IF(VLOOKUP(N176,CSTVAT!$A$2:$D$40,4)="CST",0.02*((VLOOKUP(O176,'Input Angle Price'!$B$4:$E$22,4)*'Optimized Production Plan'!O177*(1.045))+ ('Conversion Cost'!$D$3*'Optimized Production Plan'!O177)+ ((4.1/100)*('Conversion Cost'!$B$8)*'Optimized Production Plan'!O177)+ ('Optimized Production Plan'!O177*'Conversion Cost'!$D$4)),IF(VLOOKUP(N176,CSTVAT!$A$2:$D$40,4)="VAT",0.05*((VLOOKUP(O176,'Input Angle Price'!$B$4:$E$22,4)*'Optimized Production Plan'!O177*(1.045))+ ('Conversion Cost'!$D$3*'Optimized Production Plan'!O177)+ ((4.1/100)*('Conversion Cost'!$B$8)*'Optimized Production Plan'!O177)+ ('Optimized Production Plan'!O177*'Conversion Cost'!$D$4)),0)))</f>
        <v>576.3002266093539</v>
      </c>
      <c r="V176" s="95">
        <f t="shared" si="9"/>
        <v>476.76272087924991</v>
      </c>
      <c r="X176" s="101">
        <f>IF('Optimized Production Plan'!M177&gt;0,1,0)+IF('Optimized Production Plan'!N177&gt;0,1,0)+IF('Optimized Production Plan'!O177&gt;0,1,0)</f>
        <v>1</v>
      </c>
      <c r="AH176" s="11"/>
      <c r="AI176" s="5" t="s">
        <v>6</v>
      </c>
      <c r="AJ176" s="6">
        <v>0</v>
      </c>
      <c r="AK176" s="6">
        <v>0</v>
      </c>
      <c r="AL176" s="113">
        <v>94.652899999999988</v>
      </c>
      <c r="AM176" s="11">
        <v>94.652899999999988</v>
      </c>
      <c r="AN176" s="68">
        <f t="shared" si="10"/>
        <v>94.652899999999988</v>
      </c>
    </row>
    <row r="177" spans="1:40">
      <c r="A177" s="9">
        <v>114</v>
      </c>
      <c r="B177" s="5" t="s">
        <v>10</v>
      </c>
      <c r="C177" s="94">
        <f>((VLOOKUP(B177,'Input Angle Price'!$B$4:$E$22,2)*'Optimized Production Plan'!C178)+(VLOOKUP(B177,'Input Angle Price'!$B$4:$E$22,3)*'Optimized Production Plan'!D178)+(VLOOKUP(B177,'Input Angle Price'!$B$4:$E$22,4)*'Optimized Production Plan'!E178))*(104.5/100)</f>
        <v>16534.042730699995</v>
      </c>
      <c r="D177" s="94">
        <f>SUMPRODUCT('Conversion Cost'!$B$3:$D$3,'Optimized Production Plan'!C178:E178)</f>
        <v>2589.3724759999996</v>
      </c>
      <c r="E177" s="94">
        <f>(4.1/100)*('Conversion Cost'!$B$8)*SUM('Optimized Production Plan'!C178:E178)</f>
        <v>2232.4558744799997</v>
      </c>
      <c r="F177" s="94">
        <f>SUMPRODUCT('Conversion Cost'!$B$4:$D$4,'Optimized Production Plan'!C178:E178)</f>
        <v>181.86295999999996</v>
      </c>
      <c r="G177" s="94">
        <f>(VLOOKUP(A177,'Outbound Logistic Price'!$A$3:$D$41,2)*'Optimized Production Plan'!C178)+(VLOOKUP(A177,'Outbound Logistic Price'!$A$3:$D$41,3)*'Optimized Production Plan'!D178)+(VLOOKUP(A177,'Outbound Logistic Price'!$A$3:$D$41,4)*'Optimized Production Plan'!E178)</f>
        <v>260.44807999999995</v>
      </c>
      <c r="H177" s="94">
        <f>IF(VLOOKUP(A177,CSTVAT!$A$2:$D$40,2)="NA",0,IF(VLOOKUP(A177,CSTVAT!$A$2:$D$40,2)="CST",0.02*((VLOOKUP(B177,'Input Angle Price'!$B$4:$E$22,2)*'Optimized Production Plan'!C178*(1.045))+ ('Conversion Cost'!$B$3*'Optimized Production Plan'!C178)+ ((4.1/100)*('Conversion Cost'!$B$8)*'Optimized Production Plan'!C178)+ ('Optimized Production Plan'!C178*'Conversion Cost'!$B$4)),IF(VLOOKUP(A177,CSTVAT!$A$2:$D$40,2)="VAT",0.05*((VLOOKUP(B177,'Input Angle Price'!$B$4:$E$22,2)*'Optimized Production Plan'!C178*(1.045))+ ('Conversion Cost'!$B$3*'Optimized Production Plan'!C178)+ ((4.1/100)*('Conversion Cost'!$B$8)*'Optimized Production Plan'!C178)+ ('Optimized Production Plan'!C178*'Conversion Cost'!$B$4)),0)))+ IF(VLOOKUP(A177,CSTVAT!$A$2:$D$40,3)="NA",0,IF(VLOOKUP(A177,CSTVAT!$A$2:$D$40,3)="CST",0.02*((VLOOKUP(B177,'Input Angle Price'!$B$4:$E$22,3)*'Optimized Production Plan'!D178*(1.045))+ ('Conversion Cost'!$C$3*'Optimized Production Plan'!D178)+ ((4.1/100)*('Conversion Cost'!$B$8)*'Optimized Production Plan'!D178)+ ('Optimized Production Plan'!D178*'Conversion Cost'!$C$4)),IF(VLOOKUP(A177,CSTVAT!$A$2:$D$40,3)="VAT",0.05*((VLOOKUP(B177,'Input Angle Price'!$B$4:$E$22,3)*'Optimized Production Plan'!D178*(1.045))+ ('Conversion Cost'!$C$3*'Optimized Production Plan'!D178)+ ((4.1/100)*('Conversion Cost'!$B$8)*'Optimized Production Plan'!D178)+ ('Optimized Production Plan'!D178*'Conversion Cost'!$C$4)),0)))+ IF(VLOOKUP(A177,CSTVAT!$A$2:$D$40,4)="NA",0,IF(VLOOKUP(A177,CSTVAT!$A$2:$D$40,4)="CST",0.02*((VLOOKUP(B177,'Input Angle Price'!$B$4:$E$22,4)*'Optimized Production Plan'!E178*(1.045))+ ('Conversion Cost'!$D$3*'Optimized Production Plan'!E178)+ ((4.1/100)*('Conversion Cost'!$B$8)*'Optimized Production Plan'!E178)+ ('Optimized Production Plan'!E178*'Conversion Cost'!$D$4)),IF(VLOOKUP(A177,CSTVAT!$A$2:$D$40,4)="VAT",0.05*((VLOOKUP(B177,'Input Angle Price'!$B$4:$E$22,4)*'Optimized Production Plan'!E178*(1.045))+ ('Conversion Cost'!$D$3*'Optimized Production Plan'!E178)+ ((4.1/100)*('Conversion Cost'!$B$8)*'Optimized Production Plan'!E178)+ ('Optimized Production Plan'!E178*'Conversion Cost'!$D$4)),0)))</f>
        <v>430.75468082359993</v>
      </c>
      <c r="I177" s="95">
        <f t="shared" si="8"/>
        <v>355.99613534999992</v>
      </c>
      <c r="N177" s="9">
        <v>114</v>
      </c>
      <c r="O177" s="5" t="s">
        <v>10</v>
      </c>
      <c r="P177" s="94">
        <f>((VLOOKUP(O177,'Input Angle Price'!$B$4:$E$22,2)*'Optimized Production Plan'!M178)+(VLOOKUP(O177,'Input Angle Price'!$B$4:$E$22,3)*'Optimized Production Plan'!N178)+(VLOOKUP(O177,'Input Angle Price'!$B$4:$E$22,4)*'Optimized Production Plan'!O178))*(104.5/100)</f>
        <v>16542.853961699995</v>
      </c>
      <c r="Q177" s="94">
        <f>SUMPRODUCT('Conversion Cost'!$B$3:$D$3,'Optimized Production Plan'!M178:O178)</f>
        <v>2574.3495199999998</v>
      </c>
      <c r="R177" s="94">
        <f>(4.1/100)*('Conversion Cost'!$B$8)*SUM('Optimized Production Plan'!M178:O178)</f>
        <v>2232.4558744799997</v>
      </c>
      <c r="S177" s="94">
        <f>SUMPRODUCT('Conversion Cost'!$B$4:$D$4,'Optimized Production Plan'!M178:O178)</f>
        <v>179.67427999999995</v>
      </c>
      <c r="T177" s="94">
        <f>(VLOOKUP(N177,'Outbound Logistic Price'!$A$3:$D$41,2)*'Optimized Production Plan'!M178)+(VLOOKUP(N177,'Outbound Logistic Price'!$A$3:$D$41,3)*'Optimized Production Plan'!N178)+(VLOOKUP(N177,'Outbound Logistic Price'!$A$3:$D$41,4)*'Optimized Production Plan'!O178)</f>
        <v>250.36579999999995</v>
      </c>
      <c r="U177" s="94">
        <f>IF(VLOOKUP(N177,CSTVAT!$A$2:$D$40,2)="NA",0,IF(VLOOKUP(N177,CSTVAT!$A$2:$D$40,2)="CST",0.02*((VLOOKUP(O177,'Input Angle Price'!$B$4:$E$22,2)*'Optimized Production Plan'!M178*(1.045))+ ('Conversion Cost'!$B$3*'Optimized Production Plan'!M178)+ ((4.1/100)*('Conversion Cost'!$B$8)*'Optimized Production Plan'!M178)+ ('Optimized Production Plan'!M178*'Conversion Cost'!$B$4)),IF(VLOOKUP(N177,CSTVAT!$A$2:$D$40,2)="VAT",0.05*((VLOOKUP(O177,'Input Angle Price'!$B$4:$E$22,2)*'Optimized Production Plan'!M178*(1.045))+ ('Conversion Cost'!$B$3*'Optimized Production Plan'!M178)+ ((4.1/100)*('Conversion Cost'!$B$8)*'Optimized Production Plan'!M178)+ ('Optimized Production Plan'!M178*'Conversion Cost'!$B$4)),0)))+ IF(VLOOKUP(N177,CSTVAT!$A$2:$D$40,3)="NA",0,IF(VLOOKUP(N177,CSTVAT!$A$2:$D$40,3)="CST",0.02*((VLOOKUP(O177,'Input Angle Price'!$B$4:$E$22,3)*'Optimized Production Plan'!N178*(1.045))+ ('Conversion Cost'!$C$3*'Optimized Production Plan'!N178)+ ((4.1/100)*('Conversion Cost'!$B$8)*'Optimized Production Plan'!N178)+ ('Optimized Production Plan'!N178*'Conversion Cost'!$C$4)),IF(VLOOKUP(N177,CSTVAT!$A$2:$D$40,3)="VAT",0.05*((VLOOKUP(O177,'Input Angle Price'!$B$4:$E$22,3)*'Optimized Production Plan'!N178*(1.045))+ ('Conversion Cost'!$C$3*'Optimized Production Plan'!N178)+ ((4.1/100)*('Conversion Cost'!$B$8)*'Optimized Production Plan'!N178)+ ('Optimized Production Plan'!N178*'Conversion Cost'!$C$4)),0)))+ IF(VLOOKUP(N177,CSTVAT!$A$2:$D$40,4)="NA",0,IF(VLOOKUP(N177,CSTVAT!$A$2:$D$40,4)="CST",0.02*((VLOOKUP(O177,'Input Angle Price'!$B$4:$E$22,4)*'Optimized Production Plan'!O178*(1.045))+ ('Conversion Cost'!$D$3*'Optimized Production Plan'!O178)+ ((4.1/100)*('Conversion Cost'!$B$8)*'Optimized Production Plan'!O178)+ ('Optimized Production Plan'!O178*'Conversion Cost'!$D$4)),IF(VLOOKUP(N177,CSTVAT!$A$2:$D$40,4)="VAT",0.05*((VLOOKUP(O177,'Input Angle Price'!$B$4:$E$22,4)*'Optimized Production Plan'!O178*(1.045))+ ('Conversion Cost'!$D$3*'Optimized Production Plan'!O178)+ ((4.1/100)*('Conversion Cost'!$B$8)*'Optimized Production Plan'!O178)+ ('Optimized Production Plan'!O178*'Conversion Cost'!$D$4)),0)))</f>
        <v>430.58667272359992</v>
      </c>
      <c r="V177" s="95">
        <f t="shared" si="9"/>
        <v>356.18585084999989</v>
      </c>
      <c r="X177" s="101">
        <f>IF('Optimized Production Plan'!M178&gt;0,1,0)+IF('Optimized Production Plan'!N178&gt;0,1,0)+IF('Optimized Production Plan'!O178&gt;0,1,0)</f>
        <v>1</v>
      </c>
      <c r="AH177" s="11"/>
      <c r="AI177" s="5" t="s">
        <v>8</v>
      </c>
      <c r="AJ177" s="6">
        <v>0</v>
      </c>
      <c r="AK177" s="6">
        <v>0</v>
      </c>
      <c r="AL177" s="113">
        <v>197.05620999999996</v>
      </c>
      <c r="AM177" s="11">
        <v>197.05620999999996</v>
      </c>
      <c r="AN177" s="68">
        <f t="shared" si="10"/>
        <v>197.05620999999996</v>
      </c>
    </row>
    <row r="178" spans="1:40">
      <c r="A178" s="9">
        <v>114</v>
      </c>
      <c r="B178" s="5" t="s">
        <v>11</v>
      </c>
      <c r="C178" s="94">
        <f>((VLOOKUP(B178,'Input Angle Price'!$B$4:$E$22,2)*'Optimized Production Plan'!C179)+(VLOOKUP(B178,'Input Angle Price'!$B$4:$E$22,3)*'Optimized Production Plan'!D179)+(VLOOKUP(B178,'Input Angle Price'!$B$4:$E$22,4)*'Optimized Production Plan'!E179))*(104.5/100)</f>
        <v>13097.493002923999</v>
      </c>
      <c r="D178" s="94">
        <f>SUMPRODUCT('Conversion Cost'!$B$3:$D$3,'Optimized Production Plan'!C179:E179)</f>
        <v>2024.2487608000004</v>
      </c>
      <c r="E178" s="94">
        <f>(4.1/100)*('Conversion Cost'!$B$8)*SUM('Optimized Production Plan'!C179:E179)</f>
        <v>1747.5554352672</v>
      </c>
      <c r="F178" s="94">
        <f>SUMPRODUCT('Conversion Cost'!$B$4:$D$4,'Optimized Production Plan'!C179:E179)</f>
        <v>141.96817920000001</v>
      </c>
      <c r="G178" s="94">
        <f>(VLOOKUP(A178,'Outbound Logistic Price'!$A$3:$D$41,2)*'Optimized Production Plan'!C179)+(VLOOKUP(A178,'Outbound Logistic Price'!$A$3:$D$41,3)*'Optimized Production Plan'!D179)+(VLOOKUP(A178,'Outbound Logistic Price'!$A$3:$D$41,4)*'Optimized Production Plan'!E179)</f>
        <v>202.06595200000001</v>
      </c>
      <c r="H178" s="94">
        <f>IF(VLOOKUP(A178,CSTVAT!$A$2:$D$40,2)="NA",0,IF(VLOOKUP(A178,CSTVAT!$A$2:$D$40,2)="CST",0.02*((VLOOKUP(B178,'Input Angle Price'!$B$4:$E$22,2)*'Optimized Production Plan'!C179*(1.045))+ ('Conversion Cost'!$B$3*'Optimized Production Plan'!C179)+ ((4.1/100)*('Conversion Cost'!$B$8)*'Optimized Production Plan'!C179)+ ('Optimized Production Plan'!C179*'Conversion Cost'!$B$4)),IF(VLOOKUP(A178,CSTVAT!$A$2:$D$40,2)="VAT",0.05*((VLOOKUP(B178,'Input Angle Price'!$B$4:$E$22,2)*'Optimized Production Plan'!C179*(1.045))+ ('Conversion Cost'!$B$3*'Optimized Production Plan'!C179)+ ((4.1/100)*('Conversion Cost'!$B$8)*'Optimized Production Plan'!C179)+ ('Optimized Production Plan'!C179*'Conversion Cost'!$B$4)),0)))+ IF(VLOOKUP(A178,CSTVAT!$A$2:$D$40,3)="NA",0,IF(VLOOKUP(A178,CSTVAT!$A$2:$D$40,3)="CST",0.02*((VLOOKUP(B178,'Input Angle Price'!$B$4:$E$22,3)*'Optimized Production Plan'!D179*(1.045))+ ('Conversion Cost'!$C$3*'Optimized Production Plan'!D179)+ ((4.1/100)*('Conversion Cost'!$B$8)*'Optimized Production Plan'!D179)+ ('Optimized Production Plan'!D179*'Conversion Cost'!$C$4)),IF(VLOOKUP(A178,CSTVAT!$A$2:$D$40,3)="VAT",0.05*((VLOOKUP(B178,'Input Angle Price'!$B$4:$E$22,3)*'Optimized Production Plan'!D179*(1.045))+ ('Conversion Cost'!$C$3*'Optimized Production Plan'!D179)+ ((4.1/100)*('Conversion Cost'!$B$8)*'Optimized Production Plan'!D179)+ ('Optimized Production Plan'!D179*'Conversion Cost'!$C$4)),0)))+ IF(VLOOKUP(A178,CSTVAT!$A$2:$D$40,4)="NA",0,IF(VLOOKUP(A178,CSTVAT!$A$2:$D$40,4)="CST",0.02*((VLOOKUP(B178,'Input Angle Price'!$B$4:$E$22,4)*'Optimized Production Plan'!E179*(1.045))+ ('Conversion Cost'!$D$3*'Optimized Production Plan'!E179)+ ((4.1/100)*('Conversion Cost'!$B$8)*'Optimized Production Plan'!E179)+ ('Optimized Production Plan'!E179*'Conversion Cost'!$D$4)),IF(VLOOKUP(A178,CSTVAT!$A$2:$D$40,4)="VAT",0.05*((VLOOKUP(B178,'Input Angle Price'!$B$4:$E$22,4)*'Optimized Production Plan'!E179*(1.045))+ ('Conversion Cost'!$D$3*'Optimized Production Plan'!E179)+ ((4.1/100)*('Conversion Cost'!$B$8)*'Optimized Production Plan'!E179)+ ('Optimized Production Plan'!E179*'Conversion Cost'!$D$4)),0)))</f>
        <v>340.225307563824</v>
      </c>
      <c r="I178" s="95">
        <f t="shared" si="8"/>
        <v>282.003437862</v>
      </c>
      <c r="N178" s="9">
        <v>114</v>
      </c>
      <c r="O178" s="5" t="s">
        <v>11</v>
      </c>
      <c r="P178" s="94">
        <f>((VLOOKUP(O178,'Input Angle Price'!$B$4:$E$22,2)*'Optimized Production Plan'!M179)+(VLOOKUP(O178,'Input Angle Price'!$B$4:$E$22,3)*'Optimized Production Plan'!N179)+(VLOOKUP(O178,'Input Angle Price'!$B$4:$E$22,4)*'Optimized Production Plan'!O179))*(104.5/100)</f>
        <v>12378.621423300001</v>
      </c>
      <c r="Q178" s="94">
        <f>SUMPRODUCT('Conversion Cost'!$B$3:$D$3,'Optimized Production Plan'!M179:O179)</f>
        <v>2058.6506735200001</v>
      </c>
      <c r="R178" s="94">
        <f>(4.1/100)*('Conversion Cost'!$B$8)*SUM('Optimized Production Plan'!M179:O179)</f>
        <v>1747.5554352672</v>
      </c>
      <c r="S178" s="94">
        <f>SUMPRODUCT('Conversion Cost'!$B$4:$D$4,'Optimized Production Plan'!M179:O179)</f>
        <v>140.6481392</v>
      </c>
      <c r="T178" s="94">
        <f>(VLOOKUP(N178,'Outbound Logistic Price'!$A$3:$D$41,2)*'Optimized Production Plan'!M179)+(VLOOKUP(N178,'Outbound Logistic Price'!$A$3:$D$41,3)*'Optimized Production Plan'!N179)+(VLOOKUP(N178,'Outbound Logistic Price'!$A$3:$D$41,4)*'Optimized Production Plan'!O179)</f>
        <v>649.05657680000002</v>
      </c>
      <c r="U178" s="94">
        <f>IF(VLOOKUP(N178,CSTVAT!$A$2:$D$40,2)="NA",0,IF(VLOOKUP(N178,CSTVAT!$A$2:$D$40,2)="CST",0.02*((VLOOKUP(O178,'Input Angle Price'!$B$4:$E$22,2)*'Optimized Production Plan'!M179*(1.045))+ ('Conversion Cost'!$B$3*'Optimized Production Plan'!M179)+ ((4.1/100)*('Conversion Cost'!$B$8)*'Optimized Production Plan'!M179)+ ('Optimized Production Plan'!M179*'Conversion Cost'!$B$4)),IF(VLOOKUP(N178,CSTVAT!$A$2:$D$40,2)="VAT",0.05*((VLOOKUP(O178,'Input Angle Price'!$B$4:$E$22,2)*'Optimized Production Plan'!M179*(1.045))+ ('Conversion Cost'!$B$3*'Optimized Production Plan'!M179)+ ((4.1/100)*('Conversion Cost'!$B$8)*'Optimized Production Plan'!M179)+ ('Optimized Production Plan'!M179*'Conversion Cost'!$B$4)),0)))+ IF(VLOOKUP(N178,CSTVAT!$A$2:$D$40,3)="NA",0,IF(VLOOKUP(N178,CSTVAT!$A$2:$D$40,3)="CST",0.02*((VLOOKUP(O178,'Input Angle Price'!$B$4:$E$22,3)*'Optimized Production Plan'!N179*(1.045))+ ('Conversion Cost'!$C$3*'Optimized Production Plan'!N179)+ ((4.1/100)*('Conversion Cost'!$B$8)*'Optimized Production Plan'!N179)+ ('Optimized Production Plan'!N179*'Conversion Cost'!$C$4)),IF(VLOOKUP(N178,CSTVAT!$A$2:$D$40,3)="VAT",0.05*((VLOOKUP(O178,'Input Angle Price'!$B$4:$E$22,3)*'Optimized Production Plan'!N179*(1.045))+ ('Conversion Cost'!$C$3*'Optimized Production Plan'!N179)+ ((4.1/100)*('Conversion Cost'!$B$8)*'Optimized Production Plan'!N179)+ ('Optimized Production Plan'!N179*'Conversion Cost'!$C$4)),0)))+ IF(VLOOKUP(N178,CSTVAT!$A$2:$D$40,4)="NA",0,IF(VLOOKUP(N178,CSTVAT!$A$2:$D$40,4)="CST",0.02*((VLOOKUP(O178,'Input Angle Price'!$B$4:$E$22,4)*'Optimized Production Plan'!O179*(1.045))+ ('Conversion Cost'!$D$3*'Optimized Production Plan'!O179)+ ((4.1/100)*('Conversion Cost'!$B$8)*'Optimized Production Plan'!O179)+ ('Optimized Production Plan'!O179*'Conversion Cost'!$D$4)),IF(VLOOKUP(N178,CSTVAT!$A$2:$D$40,4)="VAT",0.05*((VLOOKUP(O178,'Input Angle Price'!$B$4:$E$22,4)*'Optimized Production Plan'!O179*(1.045))+ ('Conversion Cost'!$D$3*'Optimized Production Plan'!O179)+ ((4.1/100)*('Conversion Cost'!$B$8)*'Optimized Production Plan'!O179)+ ('Optimized Production Plan'!O179*'Conversion Cost'!$D$4)),0)))</f>
        <v>326.50951342574405</v>
      </c>
      <c r="V178" s="95">
        <f t="shared" si="9"/>
        <v>266.52534165000003</v>
      </c>
      <c r="X178" s="101">
        <f>IF('Optimized Production Plan'!M179&gt;0,1,0)+IF('Optimized Production Plan'!N179&gt;0,1,0)+IF('Optimized Production Plan'!O179&gt;0,1,0)</f>
        <v>1</v>
      </c>
      <c r="AH178" s="11"/>
      <c r="AI178" s="5" t="s">
        <v>10</v>
      </c>
      <c r="AJ178" s="6">
        <v>0</v>
      </c>
      <c r="AK178" s="6">
        <v>0</v>
      </c>
      <c r="AL178" s="113">
        <v>147.27399999999997</v>
      </c>
      <c r="AM178" s="11">
        <v>147.27399999999997</v>
      </c>
      <c r="AN178" s="68">
        <f t="shared" si="10"/>
        <v>147.27399999999997</v>
      </c>
    </row>
    <row r="179" spans="1:40">
      <c r="A179" s="9">
        <v>114</v>
      </c>
      <c r="B179" s="5" t="s">
        <v>14</v>
      </c>
      <c r="C179" s="94">
        <f>((VLOOKUP(B179,'Input Angle Price'!$B$4:$E$22,2)*'Optimized Production Plan'!C180)+(VLOOKUP(B179,'Input Angle Price'!$B$4:$E$22,3)*'Optimized Production Plan'!D180)+(VLOOKUP(B179,'Input Angle Price'!$B$4:$E$22,4)*'Optimized Production Plan'!E180))*(104.5/100)</f>
        <v>2188.4987238399999</v>
      </c>
      <c r="D179" s="94">
        <f>SUMPRODUCT('Conversion Cost'!$B$3:$D$3,'Optimized Production Plan'!C180:E180)</f>
        <v>337.22370100000001</v>
      </c>
      <c r="E179" s="94">
        <f>(4.1/100)*('Conversion Cost'!$B$8)*SUM('Optimized Production Plan'!C180:E180)</f>
        <v>287.59047314399999</v>
      </c>
      <c r="F179" s="94">
        <f>SUMPRODUCT('Conversion Cost'!$B$4:$D$4,'Optimized Production Plan'!C180:E180)</f>
        <v>23.960433999999999</v>
      </c>
      <c r="G179" s="94">
        <f>(VLOOKUP(A179,'Outbound Logistic Price'!$A$3:$D$41,2)*'Optimized Production Plan'!C180)+(VLOOKUP(A179,'Outbound Logistic Price'!$A$3:$D$41,3)*'Optimized Production Plan'!D180)+(VLOOKUP(A179,'Outbound Logistic Price'!$A$3:$D$41,4)*'Optimized Production Plan'!E180)</f>
        <v>36.004089999999998</v>
      </c>
      <c r="H179" s="94">
        <f>IF(VLOOKUP(A179,CSTVAT!$A$2:$D$40,2)="NA",0,IF(VLOOKUP(A179,CSTVAT!$A$2:$D$40,2)="CST",0.02*((VLOOKUP(B179,'Input Angle Price'!$B$4:$E$22,2)*'Optimized Production Plan'!C180*(1.045))+ ('Conversion Cost'!$B$3*'Optimized Production Plan'!C180)+ ((4.1/100)*('Conversion Cost'!$B$8)*'Optimized Production Plan'!C180)+ ('Optimized Production Plan'!C180*'Conversion Cost'!$B$4)),IF(VLOOKUP(A179,CSTVAT!$A$2:$D$40,2)="VAT",0.05*((VLOOKUP(B179,'Input Angle Price'!$B$4:$E$22,2)*'Optimized Production Plan'!C180*(1.045))+ ('Conversion Cost'!$B$3*'Optimized Production Plan'!C180)+ ((4.1/100)*('Conversion Cost'!$B$8)*'Optimized Production Plan'!C180)+ ('Optimized Production Plan'!C180*'Conversion Cost'!$B$4)),0)))+ IF(VLOOKUP(A179,CSTVAT!$A$2:$D$40,3)="NA",0,IF(VLOOKUP(A179,CSTVAT!$A$2:$D$40,3)="CST",0.02*((VLOOKUP(B179,'Input Angle Price'!$B$4:$E$22,3)*'Optimized Production Plan'!D180*(1.045))+ ('Conversion Cost'!$C$3*'Optimized Production Plan'!D180)+ ((4.1/100)*('Conversion Cost'!$B$8)*'Optimized Production Plan'!D180)+ ('Optimized Production Plan'!D180*'Conversion Cost'!$C$4)),IF(VLOOKUP(A179,CSTVAT!$A$2:$D$40,3)="VAT",0.05*((VLOOKUP(B179,'Input Angle Price'!$B$4:$E$22,3)*'Optimized Production Plan'!D180*(1.045))+ ('Conversion Cost'!$C$3*'Optimized Production Plan'!D180)+ ((4.1/100)*('Conversion Cost'!$B$8)*'Optimized Production Plan'!D180)+ ('Optimized Production Plan'!D180*'Conversion Cost'!$C$4)),0)))+ IF(VLOOKUP(A179,CSTVAT!$A$2:$D$40,4)="NA",0,IF(VLOOKUP(A179,CSTVAT!$A$2:$D$40,4)="CST",0.02*((VLOOKUP(B179,'Input Angle Price'!$B$4:$E$22,4)*'Optimized Production Plan'!E180*(1.045))+ ('Conversion Cost'!$D$3*'Optimized Production Plan'!E180)+ ((4.1/100)*('Conversion Cost'!$B$8)*'Optimized Production Plan'!E180)+ ('Optimized Production Plan'!E180*'Conversion Cost'!$D$4)),IF(VLOOKUP(A179,CSTVAT!$A$2:$D$40,4)="VAT",0.05*((VLOOKUP(B179,'Input Angle Price'!$B$4:$E$22,4)*'Optimized Production Plan'!E180*(1.045))+ ('Conversion Cost'!$D$3*'Optimized Production Plan'!E180)+ ((4.1/100)*('Conversion Cost'!$B$8)*'Optimized Production Plan'!E180)+ ('Optimized Production Plan'!E180*'Conversion Cost'!$D$4)),0)))</f>
        <v>56.745466639679996</v>
      </c>
      <c r="I179" s="95">
        <f t="shared" si="8"/>
        <v>47.120785920000003</v>
      </c>
      <c r="N179" s="9">
        <v>114</v>
      </c>
      <c r="O179" s="5" t="s">
        <v>14</v>
      </c>
      <c r="P179" s="94">
        <f>((VLOOKUP(O179,'Input Angle Price'!$B$4:$E$22,2)*'Optimized Production Plan'!M180)+(VLOOKUP(O179,'Input Angle Price'!$B$4:$E$22,3)*'Optimized Production Plan'!N180)+(VLOOKUP(O179,'Input Angle Price'!$B$4:$E$22,4)*'Optimized Production Plan'!O180))*(104.5/100)</f>
        <v>2052.97701895</v>
      </c>
      <c r="Q179" s="94">
        <f>SUMPRODUCT('Conversion Cost'!$B$3:$D$3,'Optimized Production Plan'!M180:O180)</f>
        <v>338.7865754</v>
      </c>
      <c r="R179" s="94">
        <f>(4.1/100)*('Conversion Cost'!$B$8)*SUM('Optimized Production Plan'!M180:O180)</f>
        <v>287.59047314399999</v>
      </c>
      <c r="S179" s="94">
        <f>SUMPRODUCT('Conversion Cost'!$B$4:$D$4,'Optimized Production Plan'!M180:O180)</f>
        <v>23.146084000000002</v>
      </c>
      <c r="T179" s="94">
        <f>(VLOOKUP(N179,'Outbound Logistic Price'!$A$3:$D$41,2)*'Optimized Production Plan'!M180)+(VLOOKUP(N179,'Outbound Logistic Price'!$A$3:$D$41,3)*'Optimized Production Plan'!N180)+(VLOOKUP(N179,'Outbound Logistic Price'!$A$3:$D$41,4)*'Optimized Production Plan'!O180)</f>
        <v>106.813486</v>
      </c>
      <c r="U179" s="94">
        <f>IF(VLOOKUP(N179,CSTVAT!$A$2:$D$40,2)="NA",0,IF(VLOOKUP(N179,CSTVAT!$A$2:$D$40,2)="CST",0.02*((VLOOKUP(O179,'Input Angle Price'!$B$4:$E$22,2)*'Optimized Production Plan'!M180*(1.045))+ ('Conversion Cost'!$B$3*'Optimized Production Plan'!M180)+ ((4.1/100)*('Conversion Cost'!$B$8)*'Optimized Production Plan'!M180)+ ('Optimized Production Plan'!M180*'Conversion Cost'!$B$4)),IF(VLOOKUP(N179,CSTVAT!$A$2:$D$40,2)="VAT",0.05*((VLOOKUP(O179,'Input Angle Price'!$B$4:$E$22,2)*'Optimized Production Plan'!M180*(1.045))+ ('Conversion Cost'!$B$3*'Optimized Production Plan'!M180)+ ((4.1/100)*('Conversion Cost'!$B$8)*'Optimized Production Plan'!M180)+ ('Optimized Production Plan'!M180*'Conversion Cost'!$B$4)),0)))+ IF(VLOOKUP(N179,CSTVAT!$A$2:$D$40,3)="NA",0,IF(VLOOKUP(N179,CSTVAT!$A$2:$D$40,3)="CST",0.02*((VLOOKUP(O179,'Input Angle Price'!$B$4:$E$22,3)*'Optimized Production Plan'!N180*(1.045))+ ('Conversion Cost'!$C$3*'Optimized Production Plan'!N180)+ ((4.1/100)*('Conversion Cost'!$B$8)*'Optimized Production Plan'!N180)+ ('Optimized Production Plan'!N180*'Conversion Cost'!$C$4)),IF(VLOOKUP(N179,CSTVAT!$A$2:$D$40,3)="VAT",0.05*((VLOOKUP(O179,'Input Angle Price'!$B$4:$E$22,3)*'Optimized Production Plan'!N180*(1.045))+ ('Conversion Cost'!$C$3*'Optimized Production Plan'!N180)+ ((4.1/100)*('Conversion Cost'!$B$8)*'Optimized Production Plan'!N180)+ ('Optimized Production Plan'!N180*'Conversion Cost'!$C$4)),0)))+ IF(VLOOKUP(N179,CSTVAT!$A$2:$D$40,4)="NA",0,IF(VLOOKUP(N179,CSTVAT!$A$2:$D$40,4)="CST",0.02*((VLOOKUP(O179,'Input Angle Price'!$B$4:$E$22,4)*'Optimized Production Plan'!O180*(1.045))+ ('Conversion Cost'!$D$3*'Optimized Production Plan'!O180)+ ((4.1/100)*('Conversion Cost'!$B$8)*'Optimized Production Plan'!O180)+ ('Optimized Production Plan'!O180*'Conversion Cost'!$D$4)),IF(VLOOKUP(N179,CSTVAT!$A$2:$D$40,4)="VAT",0.05*((VLOOKUP(O179,'Input Angle Price'!$B$4:$E$22,4)*'Optimized Production Plan'!O180*(1.045))+ ('Conversion Cost'!$D$3*'Optimized Production Plan'!O180)+ ((4.1/100)*('Conversion Cost'!$B$8)*'Optimized Production Plan'!O180)+ ('Optimized Production Plan'!O180*'Conversion Cost'!$D$4)),0)))</f>
        <v>54.050003029880003</v>
      </c>
      <c r="V179" s="95">
        <f t="shared" si="9"/>
        <v>44.202854475000002</v>
      </c>
      <c r="X179" s="101">
        <f>IF('Optimized Production Plan'!M180&gt;0,1,0)+IF('Optimized Production Plan'!N180&gt;0,1,0)+IF('Optimized Production Plan'!O180&gt;0,1,0)</f>
        <v>1</v>
      </c>
      <c r="AH179" s="11"/>
      <c r="AI179" s="5" t="s">
        <v>11</v>
      </c>
      <c r="AJ179" s="6">
        <v>115.28536000000001</v>
      </c>
      <c r="AK179" s="6">
        <v>0</v>
      </c>
      <c r="AL179" s="113">
        <v>0</v>
      </c>
      <c r="AM179" s="11">
        <v>115.28536000000001</v>
      </c>
      <c r="AN179" s="68">
        <f t="shared" si="10"/>
        <v>115.28536000000001</v>
      </c>
    </row>
    <row r="180" spans="1:40">
      <c r="A180" s="85">
        <v>115</v>
      </c>
      <c r="B180" s="5" t="s">
        <v>1</v>
      </c>
      <c r="C180" s="94">
        <f>((VLOOKUP(B180,'Input Angle Price'!$B$4:$E$22,2)*'Optimized Production Plan'!C181)+(VLOOKUP(B180,'Input Angle Price'!$B$4:$E$22,3)*'Optimized Production Plan'!D181)+(VLOOKUP(B180,'Input Angle Price'!$B$4:$E$22,4)*'Optimized Production Plan'!E181))*(104.5/100)</f>
        <v>1151.3104738486925</v>
      </c>
      <c r="D180" s="94">
        <f>SUMPRODUCT('Conversion Cost'!$B$3:$D$3,'Optimized Production Plan'!C181:E181)</f>
        <v>185.46038316767431</v>
      </c>
      <c r="E180" s="94">
        <f>(4.1/100)*('Conversion Cost'!$B$8)*SUM('Optimized Production Plan'!C181:E181)</f>
        <v>157.43433541215515</v>
      </c>
      <c r="F180" s="94">
        <f>SUMPRODUCT('Conversion Cost'!$B$4:$D$4,'Optimized Production Plan'!C181:E181)</f>
        <v>12.670754744053461</v>
      </c>
      <c r="G180" s="94">
        <f>(VLOOKUP(A180,'Outbound Logistic Price'!$A$3:$D$41,2)*'Optimized Production Plan'!C181)+(VLOOKUP(A180,'Outbound Logistic Price'!$A$3:$D$41,3)*'Optimized Production Plan'!D181)+(VLOOKUP(A180,'Outbound Logistic Price'!$A$3:$D$41,4)*'Optimized Production Plan'!E181)</f>
        <v>74.155072846345661</v>
      </c>
      <c r="H180" s="94">
        <f>IF(VLOOKUP(A180,CSTVAT!$A$2:$D$40,2)="NA",0,IF(VLOOKUP(A180,CSTVAT!$A$2:$D$40,2)="CST",0.02*((VLOOKUP(B180,'Input Angle Price'!$B$4:$E$22,2)*'Optimized Production Plan'!C181*(1.045))+ ('Conversion Cost'!$B$3*'Optimized Production Plan'!C181)+ ((4.1/100)*('Conversion Cost'!$B$8)*'Optimized Production Plan'!C181)+ ('Optimized Production Plan'!C181*'Conversion Cost'!$B$4)),IF(VLOOKUP(A180,CSTVAT!$A$2:$D$40,2)="VAT",0.05*((VLOOKUP(B180,'Input Angle Price'!$B$4:$E$22,2)*'Optimized Production Plan'!C181*(1.045))+ ('Conversion Cost'!$B$3*'Optimized Production Plan'!C181)+ ((4.1/100)*('Conversion Cost'!$B$8)*'Optimized Production Plan'!C181)+ ('Optimized Production Plan'!C181*'Conversion Cost'!$B$4)),0)))+ IF(VLOOKUP(A180,CSTVAT!$A$2:$D$40,3)="NA",0,IF(VLOOKUP(A180,CSTVAT!$A$2:$D$40,3)="CST",0.02*((VLOOKUP(B180,'Input Angle Price'!$B$4:$E$22,3)*'Optimized Production Plan'!D181*(1.045))+ ('Conversion Cost'!$C$3*'Optimized Production Plan'!D181)+ ((4.1/100)*('Conversion Cost'!$B$8)*'Optimized Production Plan'!D181)+ ('Optimized Production Plan'!D181*'Conversion Cost'!$C$4)),IF(VLOOKUP(A180,CSTVAT!$A$2:$D$40,3)="VAT",0.05*((VLOOKUP(B180,'Input Angle Price'!$B$4:$E$22,3)*'Optimized Production Plan'!D181*(1.045))+ ('Conversion Cost'!$C$3*'Optimized Production Plan'!D181)+ ((4.1/100)*('Conversion Cost'!$B$8)*'Optimized Production Plan'!D181)+ ('Optimized Production Plan'!D181*'Conversion Cost'!$C$4)),0)))+ IF(VLOOKUP(A180,CSTVAT!$A$2:$D$40,4)="NA",0,IF(VLOOKUP(A180,CSTVAT!$A$2:$D$40,4)="CST",0.02*((VLOOKUP(B180,'Input Angle Price'!$B$4:$E$22,4)*'Optimized Production Plan'!E181*(1.045))+ ('Conversion Cost'!$D$3*'Optimized Production Plan'!E181)+ ((4.1/100)*('Conversion Cost'!$B$8)*'Optimized Production Plan'!E181)+ ('Optimized Production Plan'!E181*'Conversion Cost'!$D$4)),IF(VLOOKUP(A180,CSTVAT!$A$2:$D$40,4)="VAT",0.05*((VLOOKUP(B180,'Input Angle Price'!$B$4:$E$22,4)*'Optimized Production Plan'!E181*(1.045))+ ('Conversion Cost'!$D$3*'Optimized Production Plan'!E181)+ ((4.1/100)*('Conversion Cost'!$B$8)*'Optimized Production Plan'!E181)+ ('Optimized Production Plan'!E181*'Conversion Cost'!$D$4)),0)))</f>
        <v>30.137518943451511</v>
      </c>
      <c r="I180" s="95">
        <f t="shared" si="8"/>
        <v>24.788981494349837</v>
      </c>
      <c r="N180" s="85">
        <v>115</v>
      </c>
      <c r="O180" s="5" t="s">
        <v>1</v>
      </c>
      <c r="P180" s="94">
        <f>((VLOOKUP(O180,'Input Angle Price'!$B$4:$E$22,2)*'Optimized Production Plan'!M181)+(VLOOKUP(O180,'Input Angle Price'!$B$4:$E$22,3)*'Optimized Production Plan'!N181)+(VLOOKUP(O180,'Input Angle Price'!$B$4:$E$22,4)*'Optimized Production Plan'!O181))*(104.5/100)</f>
        <v>1206.22780979962</v>
      </c>
      <c r="Q180" s="94">
        <f>SUMPRODUCT('Conversion Cost'!$B$3:$D$3,'Optimized Production Plan'!M181:O181)</f>
        <v>181.54491223447093</v>
      </c>
      <c r="R180" s="94">
        <f>(4.1/100)*('Conversion Cost'!$B$8)*SUM('Optimized Production Plan'!M181:O181)</f>
        <v>157.43433541215515</v>
      </c>
      <c r="S180" s="94">
        <f>SUMPRODUCT('Conversion Cost'!$B$4:$D$4,'Optimized Production Plan'!M181:O181)</f>
        <v>12.670754744053461</v>
      </c>
      <c r="T180" s="94">
        <f>(VLOOKUP(N180,'Outbound Logistic Price'!$A$3:$D$41,2)*'Optimized Production Plan'!M181)+(VLOOKUP(N180,'Outbound Logistic Price'!$A$3:$D$41,3)*'Optimized Production Plan'!N181)+(VLOOKUP(N180,'Outbound Logistic Price'!$A$3:$D$41,4)*'Optimized Production Plan'!O181)</f>
        <v>24.822216260891619</v>
      </c>
      <c r="U180" s="94">
        <f>IF(VLOOKUP(N180,CSTVAT!$A$2:$D$40,2)="NA",0,IF(VLOOKUP(N180,CSTVAT!$A$2:$D$40,2)="CST",0.02*((VLOOKUP(O180,'Input Angle Price'!$B$4:$E$22,2)*'Optimized Production Plan'!M181*(1.045))+ ('Conversion Cost'!$B$3*'Optimized Production Plan'!M181)+ ((4.1/100)*('Conversion Cost'!$B$8)*'Optimized Production Plan'!M181)+ ('Optimized Production Plan'!M181*'Conversion Cost'!$B$4)),IF(VLOOKUP(N180,CSTVAT!$A$2:$D$40,2)="VAT",0.05*((VLOOKUP(O180,'Input Angle Price'!$B$4:$E$22,2)*'Optimized Production Plan'!M181*(1.045))+ ('Conversion Cost'!$B$3*'Optimized Production Plan'!M181)+ ((4.1/100)*('Conversion Cost'!$B$8)*'Optimized Production Plan'!M181)+ ('Optimized Production Plan'!M181*'Conversion Cost'!$B$4)),0)))+ IF(VLOOKUP(N180,CSTVAT!$A$2:$D$40,3)="NA",0,IF(VLOOKUP(N180,CSTVAT!$A$2:$D$40,3)="CST",0.02*((VLOOKUP(O180,'Input Angle Price'!$B$4:$E$22,3)*'Optimized Production Plan'!N181*(1.045))+ ('Conversion Cost'!$C$3*'Optimized Production Plan'!N181)+ ((4.1/100)*('Conversion Cost'!$B$8)*'Optimized Production Plan'!N181)+ ('Optimized Production Plan'!N181*'Conversion Cost'!$C$4)),IF(VLOOKUP(N180,CSTVAT!$A$2:$D$40,3)="VAT",0.05*((VLOOKUP(O180,'Input Angle Price'!$B$4:$E$22,3)*'Optimized Production Plan'!N181*(1.045))+ ('Conversion Cost'!$C$3*'Optimized Production Plan'!N181)+ ((4.1/100)*('Conversion Cost'!$B$8)*'Optimized Production Plan'!N181)+ ('Optimized Production Plan'!N181*'Conversion Cost'!$C$4)),0)))+ IF(VLOOKUP(N180,CSTVAT!$A$2:$D$40,4)="NA",0,IF(VLOOKUP(N180,CSTVAT!$A$2:$D$40,4)="CST",0.02*((VLOOKUP(O180,'Input Angle Price'!$B$4:$E$22,4)*'Optimized Production Plan'!O181*(1.045))+ ('Conversion Cost'!$D$3*'Optimized Production Plan'!O181)+ ((4.1/100)*('Conversion Cost'!$B$8)*'Optimized Production Plan'!O181)+ ('Optimized Production Plan'!O181*'Conversion Cost'!$D$4)),IF(VLOOKUP(N180,CSTVAT!$A$2:$D$40,4)="VAT",0.05*((VLOOKUP(O180,'Input Angle Price'!$B$4:$E$22,4)*'Optimized Production Plan'!O181*(1.045))+ ('Conversion Cost'!$D$3*'Optimized Production Plan'!O181)+ ((4.1/100)*('Conversion Cost'!$B$8)*'Optimized Production Plan'!O181)+ ('Optimized Production Plan'!O181*'Conversion Cost'!$D$4)),0)))</f>
        <v>31.157556243805995</v>
      </c>
      <c r="V180" s="95">
        <f t="shared" si="9"/>
        <v>25.971412172719091</v>
      </c>
      <c r="X180" s="101">
        <f>IF('Optimized Production Plan'!M181&gt;0,1,0)+IF('Optimized Production Plan'!N181&gt;0,1,0)+IF('Optimized Production Plan'!O181&gt;0,1,0)</f>
        <v>1</v>
      </c>
      <c r="AH180" s="11"/>
      <c r="AI180" s="5" t="s">
        <v>14</v>
      </c>
      <c r="AJ180" s="6">
        <v>18.972200000000001</v>
      </c>
      <c r="AK180" s="6">
        <v>0</v>
      </c>
      <c r="AL180" s="113">
        <v>0</v>
      </c>
      <c r="AM180" s="11">
        <v>18.972200000000001</v>
      </c>
      <c r="AN180" s="68">
        <f t="shared" si="10"/>
        <v>18.972200000000001</v>
      </c>
    </row>
    <row r="181" spans="1:40">
      <c r="A181" s="9">
        <v>115</v>
      </c>
      <c r="B181" s="5" t="s">
        <v>3</v>
      </c>
      <c r="C181" s="94">
        <f>((VLOOKUP(B181,'Input Angle Price'!$B$4:$E$22,2)*'Optimized Production Plan'!C182)+(VLOOKUP(B181,'Input Angle Price'!$B$4:$E$22,3)*'Optimized Production Plan'!D182)+(VLOOKUP(B181,'Input Angle Price'!$B$4:$E$22,4)*'Optimized Production Plan'!E182))*(104.5/100)</f>
        <v>12004.592997350488</v>
      </c>
      <c r="D181" s="94">
        <f>SUMPRODUCT('Conversion Cost'!$B$3:$D$3,'Optimized Production Plan'!C182:E182)</f>
        <v>1943.9539422049568</v>
      </c>
      <c r="E181" s="94">
        <f>(4.1/100)*('Conversion Cost'!$B$8)*SUM('Optimized Production Plan'!C182:E182)</f>
        <v>1640.6857714076205</v>
      </c>
      <c r="F181" s="94">
        <f>SUMPRODUCT('Conversion Cost'!$B$4:$D$4,'Optimized Production Plan'!C182:E182)</f>
        <v>133.8397603584055</v>
      </c>
      <c r="G181" s="94">
        <f>(VLOOKUP(A181,'Outbound Logistic Price'!$A$3:$D$41,2)*'Optimized Production Plan'!C182)+(VLOOKUP(A181,'Outbound Logistic Price'!$A$3:$D$41,3)*'Optimized Production Plan'!D182)+(VLOOKUP(A181,'Outbound Logistic Price'!$A$3:$D$41,4)*'Optimized Production Plan'!E182)</f>
        <v>769.03756226148801</v>
      </c>
      <c r="H181" s="94">
        <f>IF(VLOOKUP(A181,CSTVAT!$A$2:$D$40,2)="NA",0,IF(VLOOKUP(A181,CSTVAT!$A$2:$D$40,2)="CST",0.02*((VLOOKUP(B181,'Input Angle Price'!$B$4:$E$22,2)*'Optimized Production Plan'!C182*(1.045))+ ('Conversion Cost'!$B$3*'Optimized Production Plan'!C182)+ ((4.1/100)*('Conversion Cost'!$B$8)*'Optimized Production Plan'!C182)+ ('Optimized Production Plan'!C182*'Conversion Cost'!$B$4)),IF(VLOOKUP(A181,CSTVAT!$A$2:$D$40,2)="VAT",0.05*((VLOOKUP(B181,'Input Angle Price'!$B$4:$E$22,2)*'Optimized Production Plan'!C182*(1.045))+ ('Conversion Cost'!$B$3*'Optimized Production Plan'!C182)+ ((4.1/100)*('Conversion Cost'!$B$8)*'Optimized Production Plan'!C182)+ ('Optimized Production Plan'!C182*'Conversion Cost'!$B$4)),0)))+ IF(VLOOKUP(A181,CSTVAT!$A$2:$D$40,3)="NA",0,IF(VLOOKUP(A181,CSTVAT!$A$2:$D$40,3)="CST",0.02*((VLOOKUP(B181,'Input Angle Price'!$B$4:$E$22,3)*'Optimized Production Plan'!D182*(1.045))+ ('Conversion Cost'!$C$3*'Optimized Production Plan'!D182)+ ((4.1/100)*('Conversion Cost'!$B$8)*'Optimized Production Plan'!D182)+ ('Optimized Production Plan'!D182*'Conversion Cost'!$C$4)),IF(VLOOKUP(A181,CSTVAT!$A$2:$D$40,3)="VAT",0.05*((VLOOKUP(B181,'Input Angle Price'!$B$4:$E$22,3)*'Optimized Production Plan'!D182*(1.045))+ ('Conversion Cost'!$C$3*'Optimized Production Plan'!D182)+ ((4.1/100)*('Conversion Cost'!$B$8)*'Optimized Production Plan'!D182)+ ('Optimized Production Plan'!D182*'Conversion Cost'!$C$4)),0)))+ IF(VLOOKUP(A181,CSTVAT!$A$2:$D$40,4)="NA",0,IF(VLOOKUP(A181,CSTVAT!$A$2:$D$40,4)="CST",0.02*((VLOOKUP(B181,'Input Angle Price'!$B$4:$E$22,4)*'Optimized Production Plan'!E182*(1.045))+ ('Conversion Cost'!$D$3*'Optimized Production Plan'!E182)+ ((4.1/100)*('Conversion Cost'!$B$8)*'Optimized Production Plan'!E182)+ ('Optimized Production Plan'!E182*'Conversion Cost'!$D$4)),IF(VLOOKUP(A181,CSTVAT!$A$2:$D$40,4)="VAT",0.05*((VLOOKUP(B181,'Input Angle Price'!$B$4:$E$22,4)*'Optimized Production Plan'!E182*(1.045))+ ('Conversion Cost'!$D$3*'Optimized Production Plan'!E182)+ ((4.1/100)*('Conversion Cost'!$B$8)*'Optimized Production Plan'!E182)+ ('Optimized Production Plan'!E182*'Conversion Cost'!$D$4)),0)))</f>
        <v>314.4614494264294</v>
      </c>
      <c r="I181" s="95">
        <f t="shared" si="8"/>
        <v>258.47209802907753</v>
      </c>
      <c r="N181" s="9">
        <v>115</v>
      </c>
      <c r="O181" s="5" t="s">
        <v>3</v>
      </c>
      <c r="P181" s="94">
        <f>((VLOOKUP(O181,'Input Angle Price'!$B$4:$E$22,2)*'Optimized Production Plan'!M182)+(VLOOKUP(O181,'Input Angle Price'!$B$4:$E$22,3)*'Optimized Production Plan'!N182)+(VLOOKUP(O181,'Input Angle Price'!$B$4:$E$22,4)*'Optimized Production Plan'!O182))*(104.5/100)</f>
        <v>12570.579343021869</v>
      </c>
      <c r="Q181" s="94">
        <f>SUMPRODUCT('Conversion Cost'!$B$3:$D$3,'Optimized Production Plan'!M182:O182)</f>
        <v>1891.9516736597773</v>
      </c>
      <c r="R181" s="94">
        <f>(4.1/100)*('Conversion Cost'!$B$8)*SUM('Optimized Production Plan'!M182:O182)</f>
        <v>1640.6857714076205</v>
      </c>
      <c r="S181" s="94">
        <f>SUMPRODUCT('Conversion Cost'!$B$4:$D$4,'Optimized Production Plan'!M182:O182)</f>
        <v>132.0469703584055</v>
      </c>
      <c r="T181" s="94">
        <f>(VLOOKUP(N181,'Outbound Logistic Price'!$A$3:$D$41,2)*'Optimized Production Plan'!M182)+(VLOOKUP(N181,'Outbound Logistic Price'!$A$3:$D$41,3)*'Optimized Production Plan'!N182)+(VLOOKUP(N181,'Outbound Logistic Price'!$A$3:$D$41,4)*'Optimized Production Plan'!O182)</f>
        <v>258.68217963654848</v>
      </c>
      <c r="U181" s="94">
        <f>IF(VLOOKUP(N181,CSTVAT!$A$2:$D$40,2)="NA",0,IF(VLOOKUP(N181,CSTVAT!$A$2:$D$40,2)="CST",0.02*((VLOOKUP(O181,'Input Angle Price'!$B$4:$E$22,2)*'Optimized Production Plan'!M182*(1.045))+ ('Conversion Cost'!$B$3*'Optimized Production Plan'!M182)+ ((4.1/100)*('Conversion Cost'!$B$8)*'Optimized Production Plan'!M182)+ ('Optimized Production Plan'!M182*'Conversion Cost'!$B$4)),IF(VLOOKUP(N181,CSTVAT!$A$2:$D$40,2)="VAT",0.05*((VLOOKUP(O181,'Input Angle Price'!$B$4:$E$22,2)*'Optimized Production Plan'!M182*(1.045))+ ('Conversion Cost'!$B$3*'Optimized Production Plan'!M182)+ ((4.1/100)*('Conversion Cost'!$B$8)*'Optimized Production Plan'!M182)+ ('Optimized Production Plan'!M182*'Conversion Cost'!$B$4)),0)))+ IF(VLOOKUP(N181,CSTVAT!$A$2:$D$40,3)="NA",0,IF(VLOOKUP(N181,CSTVAT!$A$2:$D$40,3)="CST",0.02*((VLOOKUP(O181,'Input Angle Price'!$B$4:$E$22,3)*'Optimized Production Plan'!N182*(1.045))+ ('Conversion Cost'!$C$3*'Optimized Production Plan'!N182)+ ((4.1/100)*('Conversion Cost'!$B$8)*'Optimized Production Plan'!N182)+ ('Optimized Production Plan'!N182*'Conversion Cost'!$C$4)),IF(VLOOKUP(N181,CSTVAT!$A$2:$D$40,3)="VAT",0.05*((VLOOKUP(O181,'Input Angle Price'!$B$4:$E$22,3)*'Optimized Production Plan'!N182*(1.045))+ ('Conversion Cost'!$C$3*'Optimized Production Plan'!N182)+ ((4.1/100)*('Conversion Cost'!$B$8)*'Optimized Production Plan'!N182)+ ('Optimized Production Plan'!N182*'Conversion Cost'!$C$4)),0)))+ IF(VLOOKUP(N181,CSTVAT!$A$2:$D$40,4)="NA",0,IF(VLOOKUP(N181,CSTVAT!$A$2:$D$40,4)="CST",0.02*((VLOOKUP(O181,'Input Angle Price'!$B$4:$E$22,4)*'Optimized Production Plan'!O182*(1.045))+ ('Conversion Cost'!$D$3*'Optimized Production Plan'!O182)+ ((4.1/100)*('Conversion Cost'!$B$8)*'Optimized Production Plan'!O182)+ ('Optimized Production Plan'!O182*'Conversion Cost'!$D$4)),IF(VLOOKUP(N181,CSTVAT!$A$2:$D$40,4)="VAT",0.05*((VLOOKUP(O181,'Input Angle Price'!$B$4:$E$22,4)*'Optimized Production Plan'!O182*(1.045))+ ('Conversion Cost'!$D$3*'Optimized Production Plan'!O182)+ ((4.1/100)*('Conversion Cost'!$B$8)*'Optimized Production Plan'!O182)+ ('Optimized Production Plan'!O182*'Conversion Cost'!$D$4)),0)))</f>
        <v>324.70527516895345</v>
      </c>
      <c r="V181" s="95">
        <f t="shared" si="9"/>
        <v>270.65840690716948</v>
      </c>
      <c r="X181" s="101">
        <f>IF('Optimized Production Plan'!M182&gt;0,1,0)+IF('Optimized Production Plan'!N182&gt;0,1,0)+IF('Optimized Production Plan'!O182&gt;0,1,0)</f>
        <v>1</v>
      </c>
      <c r="AH181" s="9">
        <v>115</v>
      </c>
      <c r="AI181" s="5" t="s">
        <v>1</v>
      </c>
      <c r="AJ181" s="6">
        <v>0</v>
      </c>
      <c r="AK181" s="6">
        <v>0</v>
      </c>
      <c r="AL181" s="113">
        <v>10.385864544306116</v>
      </c>
      <c r="AM181" s="11">
        <v>10.385864544306116</v>
      </c>
      <c r="AN181" s="68">
        <f t="shared" si="10"/>
        <v>10.385864544306116</v>
      </c>
    </row>
    <row r="182" spans="1:40">
      <c r="A182" s="9">
        <v>115</v>
      </c>
      <c r="B182" s="5" t="s">
        <v>5</v>
      </c>
      <c r="C182" s="94">
        <f>((VLOOKUP(B182,'Input Angle Price'!$B$4:$E$22,2)*'Optimized Production Plan'!C183)+(VLOOKUP(B182,'Input Angle Price'!$B$4:$E$22,3)*'Optimized Production Plan'!D183)+(VLOOKUP(B182,'Input Angle Price'!$B$4:$E$22,4)*'Optimized Production Plan'!E183))*(104.5/100)</f>
        <v>10288.149505242964</v>
      </c>
      <c r="D182" s="94">
        <f>SUMPRODUCT('Conversion Cost'!$B$3:$D$3,'Optimized Production Plan'!C183:E183)</f>
        <v>1634.0207505377593</v>
      </c>
      <c r="E182" s="94">
        <f>(4.1/100)*('Conversion Cost'!$B$8)*SUM('Optimized Production Plan'!C183:E183)</f>
        <v>1387.0939254881355</v>
      </c>
      <c r="F182" s="94">
        <f>SUMPRODUCT('Conversion Cost'!$B$4:$D$4,'Optimized Production Plan'!C183:E183)</f>
        <v>111.63719077426592</v>
      </c>
      <c r="G182" s="94">
        <f>(VLOOKUP(A182,'Outbound Logistic Price'!$A$3:$D$41,2)*'Optimized Production Plan'!C183)+(VLOOKUP(A182,'Outbound Logistic Price'!$A$3:$D$41,3)*'Optimized Production Plan'!D183)+(VLOOKUP(A182,'Outbound Logistic Price'!$A$3:$D$41,4)*'Optimized Production Plan'!E183)</f>
        <v>653.35208371168733</v>
      </c>
      <c r="H182" s="94">
        <f>IF(VLOOKUP(A182,CSTVAT!$A$2:$D$40,2)="NA",0,IF(VLOOKUP(A182,CSTVAT!$A$2:$D$40,2)="CST",0.02*((VLOOKUP(B182,'Input Angle Price'!$B$4:$E$22,2)*'Optimized Production Plan'!C183*(1.045))+ ('Conversion Cost'!$B$3*'Optimized Production Plan'!C183)+ ((4.1/100)*('Conversion Cost'!$B$8)*'Optimized Production Plan'!C183)+ ('Optimized Production Plan'!C183*'Conversion Cost'!$B$4)),IF(VLOOKUP(A182,CSTVAT!$A$2:$D$40,2)="VAT",0.05*((VLOOKUP(B182,'Input Angle Price'!$B$4:$E$22,2)*'Optimized Production Plan'!C183*(1.045))+ ('Conversion Cost'!$B$3*'Optimized Production Plan'!C183)+ ((4.1/100)*('Conversion Cost'!$B$8)*'Optimized Production Plan'!C183)+ ('Optimized Production Plan'!C183*'Conversion Cost'!$B$4)),0)))+ IF(VLOOKUP(A182,CSTVAT!$A$2:$D$40,3)="NA",0,IF(VLOOKUP(A182,CSTVAT!$A$2:$D$40,3)="CST",0.02*((VLOOKUP(B182,'Input Angle Price'!$B$4:$E$22,3)*'Optimized Production Plan'!D183*(1.045))+ ('Conversion Cost'!$C$3*'Optimized Production Plan'!D183)+ ((4.1/100)*('Conversion Cost'!$B$8)*'Optimized Production Plan'!D183)+ ('Optimized Production Plan'!D183*'Conversion Cost'!$C$4)),IF(VLOOKUP(A182,CSTVAT!$A$2:$D$40,3)="VAT",0.05*((VLOOKUP(B182,'Input Angle Price'!$B$4:$E$22,3)*'Optimized Production Plan'!D183*(1.045))+ ('Conversion Cost'!$C$3*'Optimized Production Plan'!D183)+ ((4.1/100)*('Conversion Cost'!$B$8)*'Optimized Production Plan'!D183)+ ('Optimized Production Plan'!D183*'Conversion Cost'!$C$4)),0)))+ IF(VLOOKUP(A182,CSTVAT!$A$2:$D$40,4)="NA",0,IF(VLOOKUP(A182,CSTVAT!$A$2:$D$40,4)="CST",0.02*((VLOOKUP(B182,'Input Angle Price'!$B$4:$E$22,4)*'Optimized Production Plan'!E183*(1.045))+ ('Conversion Cost'!$D$3*'Optimized Production Plan'!E183)+ ((4.1/100)*('Conversion Cost'!$B$8)*'Optimized Production Plan'!E183)+ ('Optimized Production Plan'!E183*'Conversion Cost'!$D$4)),IF(VLOOKUP(A182,CSTVAT!$A$2:$D$40,4)="VAT",0.05*((VLOOKUP(B182,'Input Angle Price'!$B$4:$E$22,4)*'Optimized Production Plan'!E183*(1.045))+ ('Conversion Cost'!$D$3*'Optimized Production Plan'!E183)+ ((4.1/100)*('Conversion Cost'!$B$8)*'Optimized Production Plan'!E183)+ ('Optimized Production Plan'!E183*'Conversion Cost'!$D$4)),0)))</f>
        <v>268.41802744086249</v>
      </c>
      <c r="I182" s="95">
        <f t="shared" si="8"/>
        <v>221.51518073489638</v>
      </c>
      <c r="N182" s="9">
        <v>115</v>
      </c>
      <c r="O182" s="5" t="s">
        <v>5</v>
      </c>
      <c r="P182" s="94">
        <f>((VLOOKUP(O182,'Input Angle Price'!$B$4:$E$22,2)*'Optimized Production Plan'!M183)+(VLOOKUP(O182,'Input Angle Price'!$B$4:$E$22,3)*'Optimized Production Plan'!N183)+(VLOOKUP(O182,'Input Angle Price'!$B$4:$E$22,4)*'Optimized Production Plan'!O183))*(104.5/100)</f>
        <v>10742.361886968998</v>
      </c>
      <c r="Q182" s="94">
        <f>SUMPRODUCT('Conversion Cost'!$B$3:$D$3,'Optimized Production Plan'!M183:O183)</f>
        <v>1599.5230284706297</v>
      </c>
      <c r="R182" s="94">
        <f>(4.1/100)*('Conversion Cost'!$B$8)*SUM('Optimized Production Plan'!M183:O183)</f>
        <v>1387.0939254881355</v>
      </c>
      <c r="S182" s="94">
        <f>SUMPRODUCT('Conversion Cost'!$B$4:$D$4,'Optimized Production Plan'!M183:O183)</f>
        <v>111.63719077426592</v>
      </c>
      <c r="T182" s="94">
        <f>(VLOOKUP(N182,'Outbound Logistic Price'!$A$3:$D$41,2)*'Optimized Production Plan'!M183)+(VLOOKUP(N182,'Outbound Logistic Price'!$A$3:$D$41,3)*'Optimized Production Plan'!N183)+(VLOOKUP(N182,'Outbound Logistic Price'!$A$3:$D$41,4)*'Optimized Production Plan'!O183)</f>
        <v>218.69908684466847</v>
      </c>
      <c r="U182" s="94">
        <f>IF(VLOOKUP(N182,CSTVAT!$A$2:$D$40,2)="NA",0,IF(VLOOKUP(N182,CSTVAT!$A$2:$D$40,2)="CST",0.02*((VLOOKUP(O182,'Input Angle Price'!$B$4:$E$22,2)*'Optimized Production Plan'!M183*(1.045))+ ('Conversion Cost'!$B$3*'Optimized Production Plan'!M183)+ ((4.1/100)*('Conversion Cost'!$B$8)*'Optimized Production Plan'!M183)+ ('Optimized Production Plan'!M183*'Conversion Cost'!$B$4)),IF(VLOOKUP(N182,CSTVAT!$A$2:$D$40,2)="VAT",0.05*((VLOOKUP(O182,'Input Angle Price'!$B$4:$E$22,2)*'Optimized Production Plan'!M183*(1.045))+ ('Conversion Cost'!$B$3*'Optimized Production Plan'!M183)+ ((4.1/100)*('Conversion Cost'!$B$8)*'Optimized Production Plan'!M183)+ ('Optimized Production Plan'!M183*'Conversion Cost'!$B$4)),0)))+ IF(VLOOKUP(N182,CSTVAT!$A$2:$D$40,3)="NA",0,IF(VLOOKUP(N182,CSTVAT!$A$2:$D$40,3)="CST",0.02*((VLOOKUP(O182,'Input Angle Price'!$B$4:$E$22,3)*'Optimized Production Plan'!N183*(1.045))+ ('Conversion Cost'!$C$3*'Optimized Production Plan'!N183)+ ((4.1/100)*('Conversion Cost'!$B$8)*'Optimized Production Plan'!N183)+ ('Optimized Production Plan'!N183*'Conversion Cost'!$C$4)),IF(VLOOKUP(N182,CSTVAT!$A$2:$D$40,3)="VAT",0.05*((VLOOKUP(O182,'Input Angle Price'!$B$4:$E$22,3)*'Optimized Production Plan'!N183*(1.045))+ ('Conversion Cost'!$C$3*'Optimized Production Plan'!N183)+ ((4.1/100)*('Conversion Cost'!$B$8)*'Optimized Production Plan'!N183)+ ('Optimized Production Plan'!N183*'Conversion Cost'!$C$4)),0)))+ IF(VLOOKUP(N182,CSTVAT!$A$2:$D$40,4)="NA",0,IF(VLOOKUP(N182,CSTVAT!$A$2:$D$40,4)="CST",0.02*((VLOOKUP(O182,'Input Angle Price'!$B$4:$E$22,4)*'Optimized Production Plan'!O183*(1.045))+ ('Conversion Cost'!$D$3*'Optimized Production Plan'!O183)+ ((4.1/100)*('Conversion Cost'!$B$8)*'Optimized Production Plan'!O183)+ ('Optimized Production Plan'!O183*'Conversion Cost'!$D$4)),IF(VLOOKUP(N182,CSTVAT!$A$2:$D$40,4)="VAT",0.05*((VLOOKUP(O182,'Input Angle Price'!$B$4:$E$22,4)*'Optimized Production Plan'!O183*(1.045))+ ('Conversion Cost'!$D$3*'Optimized Production Plan'!O183)+ ((4.1/100)*('Conversion Cost'!$B$8)*'Optimized Production Plan'!O183)+ ('Optimized Production Plan'!O183*'Conversion Cost'!$D$4)),0)))</f>
        <v>276.81232063404059</v>
      </c>
      <c r="V182" s="95">
        <f t="shared" si="9"/>
        <v>231.29487316440429</v>
      </c>
      <c r="X182" s="101">
        <f>IF('Optimized Production Plan'!M183&gt;0,1,0)+IF('Optimized Production Plan'!N183&gt;0,1,0)+IF('Optimized Production Plan'!O183&gt;0,1,0)</f>
        <v>1</v>
      </c>
      <c r="AH182" s="11"/>
      <c r="AI182" s="5" t="s">
        <v>3</v>
      </c>
      <c r="AJ182" s="6">
        <v>0</v>
      </c>
      <c r="AK182" s="6">
        <v>0</v>
      </c>
      <c r="AL182" s="113">
        <v>108.23522160525042</v>
      </c>
      <c r="AM182" s="11">
        <v>108.23522160525042</v>
      </c>
      <c r="AN182" s="68">
        <f t="shared" si="10"/>
        <v>108.23522160525042</v>
      </c>
    </row>
    <row r="183" spans="1:40">
      <c r="A183" s="9">
        <v>115</v>
      </c>
      <c r="B183" s="5" t="s">
        <v>7</v>
      </c>
      <c r="C183" s="94">
        <f>((VLOOKUP(B183,'Input Angle Price'!$B$4:$E$22,2)*'Optimized Production Plan'!C184)+(VLOOKUP(B183,'Input Angle Price'!$B$4:$E$22,3)*'Optimized Production Plan'!D184)+(VLOOKUP(B183,'Input Angle Price'!$B$4:$E$22,4)*'Optimized Production Plan'!E184))*(104.5/100)</f>
        <v>12707.488052711937</v>
      </c>
      <c r="D183" s="94">
        <f>SUMPRODUCT('Conversion Cost'!$B$3:$D$3,'Optimized Production Plan'!C184:E184)</f>
        <v>2021.6367367530818</v>
      </c>
      <c r="E183" s="94">
        <f>(4.1/100)*('Conversion Cost'!$B$8)*SUM('Optimized Production Plan'!C184:E184)</f>
        <v>1691.4964008727516</v>
      </c>
      <c r="F183" s="94">
        <f>SUMPRODUCT('Conversion Cost'!$B$4:$D$4,'Optimized Production Plan'!C184:E184)</f>
        <v>140.78333164018369</v>
      </c>
      <c r="G183" s="94">
        <f>(VLOOKUP(A183,'Outbound Logistic Price'!$A$3:$D$41,2)*'Optimized Production Plan'!C184)+(VLOOKUP(A183,'Outbound Logistic Price'!$A$3:$D$41,3)*'Optimized Production Plan'!D184)+(VLOOKUP(A183,'Outbound Logistic Price'!$A$3:$D$41,4)*'Optimized Production Plan'!E184)</f>
        <v>786.98137861550117</v>
      </c>
      <c r="H183" s="94">
        <f>IF(VLOOKUP(A183,CSTVAT!$A$2:$D$40,2)="NA",0,IF(VLOOKUP(A183,CSTVAT!$A$2:$D$40,2)="CST",0.02*((VLOOKUP(B183,'Input Angle Price'!$B$4:$E$22,2)*'Optimized Production Plan'!C184*(1.045))+ ('Conversion Cost'!$B$3*'Optimized Production Plan'!C184)+ ((4.1/100)*('Conversion Cost'!$B$8)*'Optimized Production Plan'!C184)+ ('Optimized Production Plan'!C184*'Conversion Cost'!$B$4)),IF(VLOOKUP(A183,CSTVAT!$A$2:$D$40,2)="VAT",0.05*((VLOOKUP(B183,'Input Angle Price'!$B$4:$E$22,2)*'Optimized Production Plan'!C184*(1.045))+ ('Conversion Cost'!$B$3*'Optimized Production Plan'!C184)+ ((4.1/100)*('Conversion Cost'!$B$8)*'Optimized Production Plan'!C184)+ ('Optimized Production Plan'!C184*'Conversion Cost'!$B$4)),0)))+ IF(VLOOKUP(A183,CSTVAT!$A$2:$D$40,3)="NA",0,IF(VLOOKUP(A183,CSTVAT!$A$2:$D$40,3)="CST",0.02*((VLOOKUP(B183,'Input Angle Price'!$B$4:$E$22,3)*'Optimized Production Plan'!D184*(1.045))+ ('Conversion Cost'!$C$3*'Optimized Production Plan'!D184)+ ((4.1/100)*('Conversion Cost'!$B$8)*'Optimized Production Plan'!D184)+ ('Optimized Production Plan'!D184*'Conversion Cost'!$C$4)),IF(VLOOKUP(A183,CSTVAT!$A$2:$D$40,3)="VAT",0.05*((VLOOKUP(B183,'Input Angle Price'!$B$4:$E$22,3)*'Optimized Production Plan'!D184*(1.045))+ ('Conversion Cost'!$C$3*'Optimized Production Plan'!D184)+ ((4.1/100)*('Conversion Cost'!$B$8)*'Optimized Production Plan'!D184)+ ('Optimized Production Plan'!D184*'Conversion Cost'!$C$4)),0)))+ IF(VLOOKUP(A183,CSTVAT!$A$2:$D$40,4)="NA",0,IF(VLOOKUP(A183,CSTVAT!$A$2:$D$40,4)="CST",0.02*((VLOOKUP(B183,'Input Angle Price'!$B$4:$E$22,4)*'Optimized Production Plan'!E184*(1.045))+ ('Conversion Cost'!$D$3*'Optimized Production Plan'!E184)+ ((4.1/100)*('Conversion Cost'!$B$8)*'Optimized Production Plan'!E184)+ ('Optimized Production Plan'!E184*'Conversion Cost'!$D$4)),IF(VLOOKUP(A183,CSTVAT!$A$2:$D$40,4)="VAT",0.05*((VLOOKUP(B183,'Input Angle Price'!$B$4:$E$22,4)*'Optimized Production Plan'!E184*(1.045))+ ('Conversion Cost'!$D$3*'Optimized Production Plan'!E184)+ ((4.1/100)*('Conversion Cost'!$B$8)*'Optimized Production Plan'!E184)+ ('Optimized Production Plan'!E184*'Conversion Cost'!$D$4)),0)))</f>
        <v>331.22809043955908</v>
      </c>
      <c r="I183" s="95">
        <f t="shared" si="8"/>
        <v>273.6062020918838</v>
      </c>
      <c r="N183" s="9">
        <v>115</v>
      </c>
      <c r="O183" s="5" t="s">
        <v>7</v>
      </c>
      <c r="P183" s="94">
        <f>((VLOOKUP(O183,'Input Angle Price'!$B$4:$E$22,2)*'Optimized Production Plan'!M184)+(VLOOKUP(O183,'Input Angle Price'!$B$4:$E$22,3)*'Optimized Production Plan'!N184)+(VLOOKUP(O183,'Input Angle Price'!$B$4:$E$22,4)*'Optimized Production Plan'!O184))*(104.5/100)</f>
        <v>13099.809706315455</v>
      </c>
      <c r="Q183" s="94">
        <f>SUMPRODUCT('Conversion Cost'!$B$3:$D$3,'Optimized Production Plan'!M184:O184)</f>
        <v>1950.5437923527957</v>
      </c>
      <c r="R183" s="94">
        <f>(4.1/100)*('Conversion Cost'!$B$8)*SUM('Optimized Production Plan'!M184:O184)</f>
        <v>1691.4964008727516</v>
      </c>
      <c r="S183" s="94">
        <f>SUMPRODUCT('Conversion Cost'!$B$4:$D$4,'Optimized Production Plan'!M184:O184)</f>
        <v>136.13635164018368</v>
      </c>
      <c r="T183" s="94">
        <f>(VLOOKUP(N183,'Outbound Logistic Price'!$A$3:$D$41,2)*'Optimized Production Plan'!M184)+(VLOOKUP(N183,'Outbound Logistic Price'!$A$3:$D$41,3)*'Optimized Production Plan'!N184)+(VLOOKUP(N183,'Outbound Logistic Price'!$A$3:$D$41,4)*'Optimized Production Plan'!O184)</f>
        <v>266.69334460658933</v>
      </c>
      <c r="U183" s="94">
        <f>IF(VLOOKUP(N183,CSTVAT!$A$2:$D$40,2)="NA",0,IF(VLOOKUP(N183,CSTVAT!$A$2:$D$40,2)="CST",0.02*((VLOOKUP(O183,'Input Angle Price'!$B$4:$E$22,2)*'Optimized Production Plan'!M184*(1.045))+ ('Conversion Cost'!$B$3*'Optimized Production Plan'!M184)+ ((4.1/100)*('Conversion Cost'!$B$8)*'Optimized Production Plan'!M184)+ ('Optimized Production Plan'!M184*'Conversion Cost'!$B$4)),IF(VLOOKUP(N183,CSTVAT!$A$2:$D$40,2)="VAT",0.05*((VLOOKUP(O183,'Input Angle Price'!$B$4:$E$22,2)*'Optimized Production Plan'!M184*(1.045))+ ('Conversion Cost'!$B$3*'Optimized Production Plan'!M184)+ ((4.1/100)*('Conversion Cost'!$B$8)*'Optimized Production Plan'!M184)+ ('Optimized Production Plan'!M184*'Conversion Cost'!$B$4)),0)))+ IF(VLOOKUP(N183,CSTVAT!$A$2:$D$40,3)="NA",0,IF(VLOOKUP(N183,CSTVAT!$A$2:$D$40,3)="CST",0.02*((VLOOKUP(O183,'Input Angle Price'!$B$4:$E$22,3)*'Optimized Production Plan'!N184*(1.045))+ ('Conversion Cost'!$C$3*'Optimized Production Plan'!N184)+ ((4.1/100)*('Conversion Cost'!$B$8)*'Optimized Production Plan'!N184)+ ('Optimized Production Plan'!N184*'Conversion Cost'!$C$4)),IF(VLOOKUP(N183,CSTVAT!$A$2:$D$40,3)="VAT",0.05*((VLOOKUP(O183,'Input Angle Price'!$B$4:$E$22,3)*'Optimized Production Plan'!N184*(1.045))+ ('Conversion Cost'!$C$3*'Optimized Production Plan'!N184)+ ((4.1/100)*('Conversion Cost'!$B$8)*'Optimized Production Plan'!N184)+ ('Optimized Production Plan'!N184*'Conversion Cost'!$C$4)),0)))+ IF(VLOOKUP(N183,CSTVAT!$A$2:$D$40,4)="NA",0,IF(VLOOKUP(N183,CSTVAT!$A$2:$D$40,4)="CST",0.02*((VLOOKUP(O183,'Input Angle Price'!$B$4:$E$22,4)*'Optimized Production Plan'!O184*(1.045))+ ('Conversion Cost'!$D$3*'Optimized Production Plan'!O184)+ ((4.1/100)*('Conversion Cost'!$B$8)*'Optimized Production Plan'!O184)+ ('Optimized Production Plan'!O184*'Conversion Cost'!$D$4)),IF(VLOOKUP(N183,CSTVAT!$A$2:$D$40,4)="VAT",0.05*((VLOOKUP(O183,'Input Angle Price'!$B$4:$E$22,4)*'Optimized Production Plan'!O184*(1.045))+ ('Conversion Cost'!$D$3*'Optimized Production Plan'!O184)+ ((4.1/100)*('Conversion Cost'!$B$8)*'Optimized Production Plan'!O184)+ ('Optimized Production Plan'!O184*'Conversion Cost'!$D$4)),0)))</f>
        <v>337.55972502362368</v>
      </c>
      <c r="V183" s="95">
        <f t="shared" si="9"/>
        <v>282.05331903550024</v>
      </c>
      <c r="X183" s="101">
        <f>IF('Optimized Production Plan'!M184&gt;0,1,0)+IF('Optimized Production Plan'!N184&gt;0,1,0)+IF('Optimized Production Plan'!O184&gt;0,1,0)</f>
        <v>1</v>
      </c>
      <c r="AH183" s="11"/>
      <c r="AI183" s="5" t="s">
        <v>5</v>
      </c>
      <c r="AJ183" s="6">
        <v>0</v>
      </c>
      <c r="AK183" s="6">
        <v>0</v>
      </c>
      <c r="AL183" s="113">
        <v>91.505894077267143</v>
      </c>
      <c r="AM183" s="11">
        <v>91.505894077267143</v>
      </c>
      <c r="AN183" s="68">
        <f t="shared" si="10"/>
        <v>91.505894077267143</v>
      </c>
    </row>
    <row r="184" spans="1:40">
      <c r="A184" s="9">
        <v>115</v>
      </c>
      <c r="B184" s="5" t="s">
        <v>9</v>
      </c>
      <c r="C184" s="94">
        <f>((VLOOKUP(B184,'Input Angle Price'!$B$4:$E$22,2)*'Optimized Production Plan'!C185)+(VLOOKUP(B184,'Input Angle Price'!$B$4:$E$22,3)*'Optimized Production Plan'!D185)+(VLOOKUP(B184,'Input Angle Price'!$B$4:$E$22,4)*'Optimized Production Plan'!E185))*(104.5/100)</f>
        <v>25774.911389653338</v>
      </c>
      <c r="D184" s="94">
        <f>SUMPRODUCT('Conversion Cost'!$B$3:$D$3,'Optimized Production Plan'!C185:E185)</f>
        <v>4109.1054546418436</v>
      </c>
      <c r="E184" s="94">
        <f>(4.1/100)*('Conversion Cost'!$B$8)*SUM('Optimized Production Plan'!C185:E185)</f>
        <v>3420.8229406975342</v>
      </c>
      <c r="F184" s="94">
        <f>SUMPRODUCT('Conversion Cost'!$B$4:$D$4,'Optimized Production Plan'!C185:E185)</f>
        <v>288.01635845455837</v>
      </c>
      <c r="G184" s="94">
        <f>(VLOOKUP(A184,'Outbound Logistic Price'!$A$3:$D$41,2)*'Optimized Production Plan'!C185)+(VLOOKUP(A184,'Outbound Logistic Price'!$A$3:$D$41,3)*'Optimized Production Plan'!D185)+(VLOOKUP(A184,'Outbound Logistic Price'!$A$3:$D$41,4)*'Optimized Production Plan'!E185)</f>
        <v>1584.636633906186</v>
      </c>
      <c r="H184" s="94">
        <f>IF(VLOOKUP(A184,CSTVAT!$A$2:$D$40,2)="NA",0,IF(VLOOKUP(A184,CSTVAT!$A$2:$D$40,2)="CST",0.02*((VLOOKUP(B184,'Input Angle Price'!$B$4:$E$22,2)*'Optimized Production Plan'!C185*(1.045))+ ('Conversion Cost'!$B$3*'Optimized Production Plan'!C185)+ ((4.1/100)*('Conversion Cost'!$B$8)*'Optimized Production Plan'!C185)+ ('Optimized Production Plan'!C185*'Conversion Cost'!$B$4)),IF(VLOOKUP(A184,CSTVAT!$A$2:$D$40,2)="VAT",0.05*((VLOOKUP(B184,'Input Angle Price'!$B$4:$E$22,2)*'Optimized Production Plan'!C185*(1.045))+ ('Conversion Cost'!$B$3*'Optimized Production Plan'!C185)+ ((4.1/100)*('Conversion Cost'!$B$8)*'Optimized Production Plan'!C185)+ ('Optimized Production Plan'!C185*'Conversion Cost'!$B$4)),0)))+ IF(VLOOKUP(A184,CSTVAT!$A$2:$D$40,3)="NA",0,IF(VLOOKUP(A184,CSTVAT!$A$2:$D$40,3)="CST",0.02*((VLOOKUP(B184,'Input Angle Price'!$B$4:$E$22,3)*'Optimized Production Plan'!D185*(1.045))+ ('Conversion Cost'!$C$3*'Optimized Production Plan'!D185)+ ((4.1/100)*('Conversion Cost'!$B$8)*'Optimized Production Plan'!D185)+ ('Optimized Production Plan'!D185*'Conversion Cost'!$C$4)),IF(VLOOKUP(A184,CSTVAT!$A$2:$D$40,3)="VAT",0.05*((VLOOKUP(B184,'Input Angle Price'!$B$4:$E$22,3)*'Optimized Production Plan'!D185*(1.045))+ ('Conversion Cost'!$C$3*'Optimized Production Plan'!D185)+ ((4.1/100)*('Conversion Cost'!$B$8)*'Optimized Production Plan'!D185)+ ('Optimized Production Plan'!D185*'Conversion Cost'!$C$4)),0)))+ IF(VLOOKUP(A184,CSTVAT!$A$2:$D$40,4)="NA",0,IF(VLOOKUP(A184,CSTVAT!$A$2:$D$40,4)="CST",0.02*((VLOOKUP(B184,'Input Angle Price'!$B$4:$E$22,4)*'Optimized Production Plan'!E185*(1.045))+ ('Conversion Cost'!$D$3*'Optimized Production Plan'!E185)+ ((4.1/100)*('Conversion Cost'!$B$8)*'Optimized Production Plan'!E185)+ ('Optimized Production Plan'!E185*'Conversion Cost'!$D$4)),IF(VLOOKUP(A184,CSTVAT!$A$2:$D$40,4)="VAT",0.05*((VLOOKUP(B184,'Input Angle Price'!$B$4:$E$22,4)*'Optimized Production Plan'!E185*(1.045))+ ('Conversion Cost'!$D$3*'Optimized Production Plan'!E185)+ ((4.1/100)*('Conversion Cost'!$B$8)*'Optimized Production Plan'!E185)+ ('Optimized Production Plan'!E185*'Conversion Cost'!$D$4)),0)))</f>
        <v>671.85712286894557</v>
      </c>
      <c r="I184" s="95">
        <f t="shared" si="8"/>
        <v>554.96220695425848</v>
      </c>
      <c r="N184" s="9">
        <v>115</v>
      </c>
      <c r="O184" s="5" t="s">
        <v>9</v>
      </c>
      <c r="P184" s="94">
        <f>((VLOOKUP(O184,'Input Angle Price'!$B$4:$E$22,2)*'Optimized Production Plan'!M185)+(VLOOKUP(O184,'Input Angle Price'!$B$4:$E$22,3)*'Optimized Production Plan'!N185)+(VLOOKUP(O184,'Input Angle Price'!$B$4:$E$22,4)*'Optimized Production Plan'!O185))*(104.5/100)</f>
        <v>26499.670031722104</v>
      </c>
      <c r="Q184" s="94">
        <f>SUMPRODUCT('Conversion Cost'!$B$3:$D$3,'Optimized Production Plan'!M185:O185)</f>
        <v>3944.7112912997381</v>
      </c>
      <c r="R184" s="94">
        <f>(4.1/100)*('Conversion Cost'!$B$8)*SUM('Optimized Production Plan'!M185:O185)</f>
        <v>3420.8229406975342</v>
      </c>
      <c r="S184" s="94">
        <f>SUMPRODUCT('Conversion Cost'!$B$4:$D$4,'Optimized Production Plan'!M185:O185)</f>
        <v>275.31737845455837</v>
      </c>
      <c r="T184" s="94">
        <f>(VLOOKUP(N184,'Outbound Logistic Price'!$A$3:$D$41,2)*'Optimized Production Plan'!M185)+(VLOOKUP(N184,'Outbound Logistic Price'!$A$3:$D$41,3)*'Optimized Production Plan'!N185)+(VLOOKUP(N184,'Outbound Logistic Price'!$A$3:$D$41,4)*'Optimized Production Plan'!O185)</f>
        <v>539.35125779212672</v>
      </c>
      <c r="U184" s="94">
        <f>IF(VLOOKUP(N184,CSTVAT!$A$2:$D$40,2)="NA",0,IF(VLOOKUP(N184,CSTVAT!$A$2:$D$40,2)="CST",0.02*((VLOOKUP(O184,'Input Angle Price'!$B$4:$E$22,2)*'Optimized Production Plan'!M185*(1.045))+ ('Conversion Cost'!$B$3*'Optimized Production Plan'!M185)+ ((4.1/100)*('Conversion Cost'!$B$8)*'Optimized Production Plan'!M185)+ ('Optimized Production Plan'!M185*'Conversion Cost'!$B$4)),IF(VLOOKUP(N184,CSTVAT!$A$2:$D$40,2)="VAT",0.05*((VLOOKUP(O184,'Input Angle Price'!$B$4:$E$22,2)*'Optimized Production Plan'!M185*(1.045))+ ('Conversion Cost'!$B$3*'Optimized Production Plan'!M185)+ ((4.1/100)*('Conversion Cost'!$B$8)*'Optimized Production Plan'!M185)+ ('Optimized Production Plan'!M185*'Conversion Cost'!$B$4)),0)))+ IF(VLOOKUP(N184,CSTVAT!$A$2:$D$40,3)="NA",0,IF(VLOOKUP(N184,CSTVAT!$A$2:$D$40,3)="CST",0.02*((VLOOKUP(O184,'Input Angle Price'!$B$4:$E$22,3)*'Optimized Production Plan'!N185*(1.045))+ ('Conversion Cost'!$C$3*'Optimized Production Plan'!N185)+ ((4.1/100)*('Conversion Cost'!$B$8)*'Optimized Production Plan'!N185)+ ('Optimized Production Plan'!N185*'Conversion Cost'!$C$4)),IF(VLOOKUP(N184,CSTVAT!$A$2:$D$40,3)="VAT",0.05*((VLOOKUP(O184,'Input Angle Price'!$B$4:$E$22,3)*'Optimized Production Plan'!N185*(1.045))+ ('Conversion Cost'!$C$3*'Optimized Production Plan'!N185)+ ((4.1/100)*('Conversion Cost'!$B$8)*'Optimized Production Plan'!N185)+ ('Optimized Production Plan'!N185*'Conversion Cost'!$C$4)),0)))+ IF(VLOOKUP(N184,CSTVAT!$A$2:$D$40,4)="NA",0,IF(VLOOKUP(N184,CSTVAT!$A$2:$D$40,4)="CST",0.02*((VLOOKUP(O184,'Input Angle Price'!$B$4:$E$22,4)*'Optimized Production Plan'!O185*(1.045))+ ('Conversion Cost'!$D$3*'Optimized Production Plan'!O185)+ ((4.1/100)*('Conversion Cost'!$B$8)*'Optimized Production Plan'!O185)+ ('Optimized Production Plan'!O185*'Conversion Cost'!$D$4)),IF(VLOOKUP(N184,CSTVAT!$A$2:$D$40,4)="VAT",0.05*((VLOOKUP(O184,'Input Angle Price'!$B$4:$E$22,4)*'Optimized Production Plan'!O185*(1.045))+ ('Conversion Cost'!$D$3*'Optimized Production Plan'!O185)+ ((4.1/100)*('Conversion Cost'!$B$8)*'Optimized Production Plan'!O185)+ ('Optimized Production Plan'!O185*'Conversion Cost'!$D$4)),0)))</f>
        <v>682.81043284347879</v>
      </c>
      <c r="V184" s="95">
        <f t="shared" si="9"/>
        <v>570.56705809927973</v>
      </c>
      <c r="X184" s="101">
        <f>IF('Optimized Production Plan'!M185&gt;0,1,0)+IF('Optimized Production Plan'!N185&gt;0,1,0)+IF('Optimized Production Plan'!O185&gt;0,1,0)</f>
        <v>1</v>
      </c>
      <c r="AH184" s="11"/>
      <c r="AI184" s="5" t="s">
        <v>7</v>
      </c>
      <c r="AJ184" s="6">
        <v>0</v>
      </c>
      <c r="AK184" s="6">
        <v>0</v>
      </c>
      <c r="AL184" s="113">
        <v>111.58717347556039</v>
      </c>
      <c r="AM184" s="11">
        <v>111.58717347556039</v>
      </c>
      <c r="AN184" s="68">
        <f t="shared" si="10"/>
        <v>111.58717347556039</v>
      </c>
    </row>
    <row r="185" spans="1:40">
      <c r="A185" s="9">
        <v>115</v>
      </c>
      <c r="B185" s="5" t="s">
        <v>12</v>
      </c>
      <c r="C185" s="94">
        <f>((VLOOKUP(B185,'Input Angle Price'!$B$4:$E$22,2)*'Optimized Production Plan'!C186)+(VLOOKUP(B185,'Input Angle Price'!$B$4:$E$22,3)*'Optimized Production Plan'!D186)+(VLOOKUP(B185,'Input Angle Price'!$B$4:$E$22,4)*'Optimized Production Plan'!E186))*(104.5/100)</f>
        <v>24670.363173465321</v>
      </c>
      <c r="D185" s="94">
        <f>SUMPRODUCT('Conversion Cost'!$B$3:$D$3,'Optimized Production Plan'!C186:E186)</f>
        <v>3981.007569593582</v>
      </c>
      <c r="E185" s="94">
        <f>(4.1/100)*('Conversion Cost'!$B$8)*SUM('Optimized Production Plan'!C186:E186)</f>
        <v>3248.6429383791287</v>
      </c>
      <c r="F185" s="94">
        <f>SUMPRODUCT('Conversion Cost'!$B$4:$D$4,'Optimized Production Plan'!C186:E186)</f>
        <v>286.12398127984375</v>
      </c>
      <c r="G185" s="94">
        <f>(VLOOKUP(A185,'Outbound Logistic Price'!$A$3:$D$41,2)*'Optimized Production Plan'!C186)+(VLOOKUP(A185,'Outbound Logistic Price'!$A$3:$D$41,3)*'Optimized Production Plan'!D186)+(VLOOKUP(A185,'Outbound Logistic Price'!$A$3:$D$41,4)*'Optimized Production Plan'!E186)</f>
        <v>1478.4288240476103</v>
      </c>
      <c r="H185" s="94">
        <f>IF(VLOOKUP(A185,CSTVAT!$A$2:$D$40,2)="NA",0,IF(VLOOKUP(A185,CSTVAT!$A$2:$D$40,2)="CST",0.02*((VLOOKUP(B185,'Input Angle Price'!$B$4:$E$22,2)*'Optimized Production Plan'!C186*(1.045))+ ('Conversion Cost'!$B$3*'Optimized Production Plan'!C186)+ ((4.1/100)*('Conversion Cost'!$B$8)*'Optimized Production Plan'!C186)+ ('Optimized Production Plan'!C186*'Conversion Cost'!$B$4)),IF(VLOOKUP(A185,CSTVAT!$A$2:$D$40,2)="VAT",0.05*((VLOOKUP(B185,'Input Angle Price'!$B$4:$E$22,2)*'Optimized Production Plan'!C186*(1.045))+ ('Conversion Cost'!$B$3*'Optimized Production Plan'!C186)+ ((4.1/100)*('Conversion Cost'!$B$8)*'Optimized Production Plan'!C186)+ ('Optimized Production Plan'!C186*'Conversion Cost'!$B$4)),0)))+ IF(VLOOKUP(A185,CSTVAT!$A$2:$D$40,3)="NA",0,IF(VLOOKUP(A185,CSTVAT!$A$2:$D$40,3)="CST",0.02*((VLOOKUP(B185,'Input Angle Price'!$B$4:$E$22,3)*'Optimized Production Plan'!D186*(1.045))+ ('Conversion Cost'!$C$3*'Optimized Production Plan'!D186)+ ((4.1/100)*('Conversion Cost'!$B$8)*'Optimized Production Plan'!D186)+ ('Optimized Production Plan'!D186*'Conversion Cost'!$C$4)),IF(VLOOKUP(A185,CSTVAT!$A$2:$D$40,3)="VAT",0.05*((VLOOKUP(B185,'Input Angle Price'!$B$4:$E$22,3)*'Optimized Production Plan'!D186*(1.045))+ ('Conversion Cost'!$C$3*'Optimized Production Plan'!D186)+ ((4.1/100)*('Conversion Cost'!$B$8)*'Optimized Production Plan'!D186)+ ('Optimized Production Plan'!D186*'Conversion Cost'!$C$4)),0)))+ IF(VLOOKUP(A185,CSTVAT!$A$2:$D$40,4)="NA",0,IF(VLOOKUP(A185,CSTVAT!$A$2:$D$40,4)="CST",0.02*((VLOOKUP(B185,'Input Angle Price'!$B$4:$E$22,4)*'Optimized Production Plan'!E186*(1.045))+ ('Conversion Cost'!$D$3*'Optimized Production Plan'!E186)+ ((4.1/100)*('Conversion Cost'!$B$8)*'Optimized Production Plan'!E186)+ ('Optimized Production Plan'!E186*'Conversion Cost'!$D$4)),IF(VLOOKUP(A185,CSTVAT!$A$2:$D$40,4)="VAT",0.05*((VLOOKUP(B185,'Input Angle Price'!$B$4:$E$22,4)*'Optimized Production Plan'!E186*(1.045))+ ('Conversion Cost'!$D$3*'Optimized Production Plan'!E186)+ ((4.1/100)*('Conversion Cost'!$B$8)*'Optimized Production Plan'!E186)+ ('Optimized Production Plan'!E186*'Conversion Cost'!$D$4)),0)))</f>
        <v>643.7227532543576</v>
      </c>
      <c r="I185" s="95">
        <f t="shared" si="8"/>
        <v>531.18006832820072</v>
      </c>
      <c r="N185" s="9">
        <v>115</v>
      </c>
      <c r="O185" s="5" t="s">
        <v>12</v>
      </c>
      <c r="P185" s="94">
        <f>((VLOOKUP(O185,'Input Angle Price'!$B$4:$E$22,2)*'Optimized Production Plan'!M186)+(VLOOKUP(O185,'Input Angle Price'!$B$4:$E$22,3)*'Optimized Production Plan'!N186)+(VLOOKUP(O185,'Input Angle Price'!$B$4:$E$22,4)*'Optimized Production Plan'!O186))*(104.5/100)</f>
        <v>25551.067526213654</v>
      </c>
      <c r="Q185" s="94">
        <f>SUMPRODUCT('Conversion Cost'!$B$3:$D$3,'Optimized Production Plan'!M186:O186)</f>
        <v>3746.1624593210404</v>
      </c>
      <c r="R185" s="94">
        <f>(4.1/100)*('Conversion Cost'!$B$8)*SUM('Optimized Production Plan'!M186:O186)</f>
        <v>3248.6429383791287</v>
      </c>
      <c r="S185" s="94">
        <f>SUMPRODUCT('Conversion Cost'!$B$4:$D$4,'Optimized Production Plan'!M186:O186)</f>
        <v>261.45985127984375</v>
      </c>
      <c r="T185" s="94">
        <f>(VLOOKUP(N185,'Outbound Logistic Price'!$A$3:$D$41,2)*'Optimized Production Plan'!M186)+(VLOOKUP(N185,'Outbound Logistic Price'!$A$3:$D$41,3)*'Optimized Production Plan'!N186)+(VLOOKUP(N185,'Outbound Logistic Price'!$A$3:$D$41,4)*'Optimized Production Plan'!O186)</f>
        <v>512.20413488428414</v>
      </c>
      <c r="U185" s="94">
        <f>IF(VLOOKUP(N185,CSTVAT!$A$2:$D$40,2)="NA",0,IF(VLOOKUP(N185,CSTVAT!$A$2:$D$40,2)="CST",0.02*((VLOOKUP(O185,'Input Angle Price'!$B$4:$E$22,2)*'Optimized Production Plan'!M186*(1.045))+ ('Conversion Cost'!$B$3*'Optimized Production Plan'!M186)+ ((4.1/100)*('Conversion Cost'!$B$8)*'Optimized Production Plan'!M186)+ ('Optimized Production Plan'!M186*'Conversion Cost'!$B$4)),IF(VLOOKUP(N185,CSTVAT!$A$2:$D$40,2)="VAT",0.05*((VLOOKUP(O185,'Input Angle Price'!$B$4:$E$22,2)*'Optimized Production Plan'!M186*(1.045))+ ('Conversion Cost'!$B$3*'Optimized Production Plan'!M186)+ ((4.1/100)*('Conversion Cost'!$B$8)*'Optimized Production Plan'!M186)+ ('Optimized Production Plan'!M186*'Conversion Cost'!$B$4)),0)))+ IF(VLOOKUP(N185,CSTVAT!$A$2:$D$40,3)="NA",0,IF(VLOOKUP(N185,CSTVAT!$A$2:$D$40,3)="CST",0.02*((VLOOKUP(O185,'Input Angle Price'!$B$4:$E$22,3)*'Optimized Production Plan'!N186*(1.045))+ ('Conversion Cost'!$C$3*'Optimized Production Plan'!N186)+ ((4.1/100)*('Conversion Cost'!$B$8)*'Optimized Production Plan'!N186)+ ('Optimized Production Plan'!N186*'Conversion Cost'!$C$4)),IF(VLOOKUP(N185,CSTVAT!$A$2:$D$40,3)="VAT",0.05*((VLOOKUP(O185,'Input Angle Price'!$B$4:$E$22,3)*'Optimized Production Plan'!N186*(1.045))+ ('Conversion Cost'!$C$3*'Optimized Production Plan'!N186)+ ((4.1/100)*('Conversion Cost'!$B$8)*'Optimized Production Plan'!N186)+ ('Optimized Production Plan'!N186*'Conversion Cost'!$C$4)),0)))+ IF(VLOOKUP(N185,CSTVAT!$A$2:$D$40,4)="NA",0,IF(VLOOKUP(N185,CSTVAT!$A$2:$D$40,4)="CST",0.02*((VLOOKUP(O185,'Input Angle Price'!$B$4:$E$22,4)*'Optimized Production Plan'!O186*(1.045))+ ('Conversion Cost'!$D$3*'Optimized Production Plan'!O186)+ ((4.1/100)*('Conversion Cost'!$B$8)*'Optimized Production Plan'!O186)+ ('Optimized Production Plan'!O186*'Conversion Cost'!$D$4)),IF(VLOOKUP(N185,CSTVAT!$A$2:$D$40,4)="VAT",0.05*((VLOOKUP(O185,'Input Angle Price'!$B$4:$E$22,4)*'Optimized Production Plan'!O186*(1.045))+ ('Conversion Cost'!$D$3*'Optimized Production Plan'!O186)+ ((4.1/100)*('Conversion Cost'!$B$8)*'Optimized Production Plan'!O186)+ ('Optimized Production Plan'!O186*'Conversion Cost'!$D$4)),0)))</f>
        <v>656.14665550387338</v>
      </c>
      <c r="V185" s="95">
        <f t="shared" si="9"/>
        <v>550.14260223905001</v>
      </c>
      <c r="X185" s="101">
        <f>IF('Optimized Production Plan'!M186&gt;0,1,0)+IF('Optimized Production Plan'!N186&gt;0,1,0)+IF('Optimized Production Plan'!O186&gt;0,1,0)</f>
        <v>1</v>
      </c>
      <c r="AH185" s="11"/>
      <c r="AI185" s="5" t="s">
        <v>9</v>
      </c>
      <c r="AJ185" s="6">
        <v>0</v>
      </c>
      <c r="AK185" s="6">
        <v>0</v>
      </c>
      <c r="AL185" s="113">
        <v>225.66998233980195</v>
      </c>
      <c r="AM185" s="11">
        <v>225.66998233980195</v>
      </c>
      <c r="AN185" s="68">
        <f t="shared" si="10"/>
        <v>225.66998233980195</v>
      </c>
    </row>
    <row r="186" spans="1:40">
      <c r="A186" s="9">
        <v>115</v>
      </c>
      <c r="B186" s="5" t="s">
        <v>13</v>
      </c>
      <c r="C186" s="94">
        <f>((VLOOKUP(B186,'Input Angle Price'!$B$4:$E$22,2)*'Optimized Production Plan'!C187)+(VLOOKUP(B186,'Input Angle Price'!$B$4:$E$22,3)*'Optimized Production Plan'!D187)+(VLOOKUP(B186,'Input Angle Price'!$B$4:$E$22,4)*'Optimized Production Plan'!E187))*(104.5/100)</f>
        <v>49055.727004771608</v>
      </c>
      <c r="D186" s="94">
        <f>SUMPRODUCT('Conversion Cost'!$B$3:$D$3,'Optimized Production Plan'!C187:E187)</f>
        <v>7674.9852054056828</v>
      </c>
      <c r="E186" s="94">
        <f>(4.1/100)*('Conversion Cost'!$B$8)*SUM('Optimized Production Plan'!C187:E187)</f>
        <v>6420.9578230436327</v>
      </c>
      <c r="F186" s="94">
        <f>SUMPRODUCT('Conversion Cost'!$B$4:$D$4,'Optimized Production Plan'!C187:E187)</f>
        <v>534.54590775017823</v>
      </c>
      <c r="G186" s="94">
        <f>(VLOOKUP(A186,'Outbound Logistic Price'!$A$3:$D$41,2)*'Optimized Production Plan'!C187)+(VLOOKUP(A186,'Outbound Logistic Price'!$A$3:$D$41,3)*'Optimized Production Plan'!D187)+(VLOOKUP(A186,'Outbound Logistic Price'!$A$3:$D$41,4)*'Optimized Production Plan'!E187)</f>
        <v>2987.1275174887478</v>
      </c>
      <c r="H186" s="94">
        <f>IF(VLOOKUP(A186,CSTVAT!$A$2:$D$40,2)="NA",0,IF(VLOOKUP(A186,CSTVAT!$A$2:$D$40,2)="CST",0.02*((VLOOKUP(B186,'Input Angle Price'!$B$4:$E$22,2)*'Optimized Production Plan'!C187*(1.045))+ ('Conversion Cost'!$B$3*'Optimized Production Plan'!C187)+ ((4.1/100)*('Conversion Cost'!$B$8)*'Optimized Production Plan'!C187)+ ('Optimized Production Plan'!C187*'Conversion Cost'!$B$4)),IF(VLOOKUP(A186,CSTVAT!$A$2:$D$40,2)="VAT",0.05*((VLOOKUP(B186,'Input Angle Price'!$B$4:$E$22,2)*'Optimized Production Plan'!C187*(1.045))+ ('Conversion Cost'!$B$3*'Optimized Production Plan'!C187)+ ((4.1/100)*('Conversion Cost'!$B$8)*'Optimized Production Plan'!C187)+ ('Optimized Production Plan'!C187*'Conversion Cost'!$B$4)),0)))+ IF(VLOOKUP(A186,CSTVAT!$A$2:$D$40,3)="NA",0,IF(VLOOKUP(A186,CSTVAT!$A$2:$D$40,3)="CST",0.02*((VLOOKUP(B186,'Input Angle Price'!$B$4:$E$22,3)*'Optimized Production Plan'!D187*(1.045))+ ('Conversion Cost'!$C$3*'Optimized Production Plan'!D187)+ ((4.1/100)*('Conversion Cost'!$B$8)*'Optimized Production Plan'!D187)+ ('Optimized Production Plan'!D187*'Conversion Cost'!$C$4)),IF(VLOOKUP(A186,CSTVAT!$A$2:$D$40,3)="VAT",0.05*((VLOOKUP(B186,'Input Angle Price'!$B$4:$E$22,3)*'Optimized Production Plan'!D187*(1.045))+ ('Conversion Cost'!$C$3*'Optimized Production Plan'!D187)+ ((4.1/100)*('Conversion Cost'!$B$8)*'Optimized Production Plan'!D187)+ ('Optimized Production Plan'!D187*'Conversion Cost'!$C$4)),0)))+ IF(VLOOKUP(A186,CSTVAT!$A$2:$D$40,4)="NA",0,IF(VLOOKUP(A186,CSTVAT!$A$2:$D$40,4)="CST",0.02*((VLOOKUP(B186,'Input Angle Price'!$B$4:$E$22,4)*'Optimized Production Plan'!E187*(1.045))+ ('Conversion Cost'!$D$3*'Optimized Production Plan'!E187)+ ((4.1/100)*('Conversion Cost'!$B$8)*'Optimized Production Plan'!E187)+ ('Optimized Production Plan'!E187*'Conversion Cost'!$D$4)),IF(VLOOKUP(A186,CSTVAT!$A$2:$D$40,4)="VAT",0.05*((VLOOKUP(B186,'Input Angle Price'!$B$4:$E$22,4)*'Optimized Production Plan'!E187*(1.045))+ ('Conversion Cost'!$D$3*'Optimized Production Plan'!E187)+ ((4.1/100)*('Conversion Cost'!$B$8)*'Optimized Production Plan'!E187)+ ('Optimized Production Plan'!E187*'Conversion Cost'!$D$4)),0)))</f>
        <v>1273.724318819422</v>
      </c>
      <c r="I186" s="95">
        <f t="shared" si="8"/>
        <v>1056.2237871840778</v>
      </c>
      <c r="N186" s="9">
        <v>115</v>
      </c>
      <c r="O186" s="5" t="s">
        <v>13</v>
      </c>
      <c r="P186" s="94">
        <f>((VLOOKUP(O186,'Input Angle Price'!$B$4:$E$22,2)*'Optimized Production Plan'!M187)+(VLOOKUP(O186,'Input Angle Price'!$B$4:$E$22,3)*'Optimized Production Plan'!N187)+(VLOOKUP(O186,'Input Angle Price'!$B$4:$E$22,4)*'Optimized Production Plan'!O187))*(104.5/100)</f>
        <v>50851.495942430978</v>
      </c>
      <c r="Q186" s="94">
        <f>SUMPRODUCT('Conversion Cost'!$B$3:$D$3,'Optimized Production Plan'!M187:O187)</f>
        <v>7404.3074618632099</v>
      </c>
      <c r="R186" s="94">
        <f>(4.1/100)*('Conversion Cost'!$B$8)*SUM('Optimized Production Plan'!M187:O187)</f>
        <v>6420.9578230436327</v>
      </c>
      <c r="S186" s="94">
        <f>SUMPRODUCT('Conversion Cost'!$B$4:$D$4,'Optimized Production Plan'!M187:O187)</f>
        <v>516.7766077501783</v>
      </c>
      <c r="T186" s="94">
        <f>(VLOOKUP(N186,'Outbound Logistic Price'!$A$3:$D$41,2)*'Optimized Production Plan'!M187)+(VLOOKUP(N186,'Outbound Logistic Price'!$A$3:$D$41,3)*'Optimized Production Plan'!N187)+(VLOOKUP(N186,'Outbound Logistic Price'!$A$3:$D$41,4)*'Optimized Production Plan'!O187)</f>
        <v>1012.3738463302674</v>
      </c>
      <c r="U186" s="94">
        <f>IF(VLOOKUP(N186,CSTVAT!$A$2:$D$40,2)="NA",0,IF(VLOOKUP(N186,CSTVAT!$A$2:$D$40,2)="CST",0.02*((VLOOKUP(O186,'Input Angle Price'!$B$4:$E$22,2)*'Optimized Production Plan'!M187*(1.045))+ ('Conversion Cost'!$B$3*'Optimized Production Plan'!M187)+ ((4.1/100)*('Conversion Cost'!$B$8)*'Optimized Production Plan'!M187)+ ('Optimized Production Plan'!M187*'Conversion Cost'!$B$4)),IF(VLOOKUP(N186,CSTVAT!$A$2:$D$40,2)="VAT",0.05*((VLOOKUP(O186,'Input Angle Price'!$B$4:$E$22,2)*'Optimized Production Plan'!M187*(1.045))+ ('Conversion Cost'!$B$3*'Optimized Production Plan'!M187)+ ((4.1/100)*('Conversion Cost'!$B$8)*'Optimized Production Plan'!M187)+ ('Optimized Production Plan'!M187*'Conversion Cost'!$B$4)),0)))+ IF(VLOOKUP(N186,CSTVAT!$A$2:$D$40,3)="NA",0,IF(VLOOKUP(N186,CSTVAT!$A$2:$D$40,3)="CST",0.02*((VLOOKUP(O186,'Input Angle Price'!$B$4:$E$22,3)*'Optimized Production Plan'!N187*(1.045))+ ('Conversion Cost'!$C$3*'Optimized Production Plan'!N187)+ ((4.1/100)*('Conversion Cost'!$B$8)*'Optimized Production Plan'!N187)+ ('Optimized Production Plan'!N187*'Conversion Cost'!$C$4)),IF(VLOOKUP(N186,CSTVAT!$A$2:$D$40,3)="VAT",0.05*((VLOOKUP(O186,'Input Angle Price'!$B$4:$E$22,3)*'Optimized Production Plan'!N187*(1.045))+ ('Conversion Cost'!$C$3*'Optimized Production Plan'!N187)+ ((4.1/100)*('Conversion Cost'!$B$8)*'Optimized Production Plan'!N187)+ ('Optimized Production Plan'!N187*'Conversion Cost'!$C$4)),0)))+ IF(VLOOKUP(N186,CSTVAT!$A$2:$D$40,4)="NA",0,IF(VLOOKUP(N186,CSTVAT!$A$2:$D$40,4)="CST",0.02*((VLOOKUP(O186,'Input Angle Price'!$B$4:$E$22,4)*'Optimized Production Plan'!O187*(1.045))+ ('Conversion Cost'!$D$3*'Optimized Production Plan'!O187)+ ((4.1/100)*('Conversion Cost'!$B$8)*'Optimized Production Plan'!O187)+ ('Optimized Production Plan'!O187*'Conversion Cost'!$D$4)),IF(VLOOKUP(N186,CSTVAT!$A$2:$D$40,4)="VAT",0.05*((VLOOKUP(O186,'Input Angle Price'!$B$4:$E$22,4)*'Optimized Production Plan'!O187*(1.045))+ ('Conversion Cost'!$D$3*'Optimized Production Plan'!O187)+ ((4.1/100)*('Conversion Cost'!$B$8)*'Optimized Production Plan'!O187)+ ('Optimized Production Plan'!O187*'Conversion Cost'!$D$4)),0)))</f>
        <v>1303.87075670176</v>
      </c>
      <c r="V186" s="95">
        <f t="shared" si="9"/>
        <v>1094.8886686169351</v>
      </c>
      <c r="X186" s="101">
        <f>IF('Optimized Production Plan'!M187&gt;0,1,0)+IF('Optimized Production Plan'!N187&gt;0,1,0)+IF('Optimized Production Plan'!O187&gt;0,1,0)</f>
        <v>1</v>
      </c>
      <c r="AH186" s="11"/>
      <c r="AI186" s="5" t="s">
        <v>12</v>
      </c>
      <c r="AJ186" s="6">
        <v>0</v>
      </c>
      <c r="AK186" s="6">
        <v>0</v>
      </c>
      <c r="AL186" s="113">
        <v>214.31135350806866</v>
      </c>
      <c r="AM186" s="11">
        <v>214.31135350806866</v>
      </c>
      <c r="AN186" s="68">
        <f t="shared" si="10"/>
        <v>214.31135350806866</v>
      </c>
    </row>
    <row r="187" spans="1:40">
      <c r="A187" s="9">
        <v>115</v>
      </c>
      <c r="B187" s="5" t="s">
        <v>15</v>
      </c>
      <c r="C187" s="94">
        <f>((VLOOKUP(B187,'Input Angle Price'!$B$4:$E$22,2)*'Optimized Production Plan'!C188)+(VLOOKUP(B187,'Input Angle Price'!$B$4:$E$22,3)*'Optimized Production Plan'!D188)+(VLOOKUP(B187,'Input Angle Price'!$B$4:$E$22,4)*'Optimized Production Plan'!E188))*(104.5/100)</f>
        <v>85553.371773579522</v>
      </c>
      <c r="D187" s="94">
        <f>SUMPRODUCT('Conversion Cost'!$B$3:$D$3,'Optimized Production Plan'!C188:E188)</f>
        <v>13500.590606145764</v>
      </c>
      <c r="E187" s="94">
        <f>(4.1/100)*('Conversion Cost'!$B$8)*SUM('Optimized Production Plan'!C188:E188)</f>
        <v>11206.895009726286</v>
      </c>
      <c r="F187" s="94">
        <f>SUMPRODUCT('Conversion Cost'!$B$4:$D$4,'Optimized Production Plan'!C188:E188)</f>
        <v>949.78131102300688</v>
      </c>
      <c r="G187" s="94">
        <f>(VLOOKUP(A187,'Outbound Logistic Price'!$A$3:$D$41,2)*'Optimized Production Plan'!C188)+(VLOOKUP(A187,'Outbound Logistic Price'!$A$3:$D$41,3)*'Optimized Production Plan'!D188)+(VLOOKUP(A187,'Outbound Logistic Price'!$A$3:$D$41,4)*'Optimized Production Plan'!E188)</f>
        <v>5178.3549972985811</v>
      </c>
      <c r="H187" s="94">
        <f>IF(VLOOKUP(A187,CSTVAT!$A$2:$D$40,2)="NA",0,IF(VLOOKUP(A187,CSTVAT!$A$2:$D$40,2)="CST",0.02*((VLOOKUP(B187,'Input Angle Price'!$B$4:$E$22,2)*'Optimized Production Plan'!C188*(1.045))+ ('Conversion Cost'!$B$3*'Optimized Production Plan'!C188)+ ((4.1/100)*('Conversion Cost'!$B$8)*'Optimized Production Plan'!C188)+ ('Optimized Production Plan'!C188*'Conversion Cost'!$B$4)),IF(VLOOKUP(A187,CSTVAT!$A$2:$D$40,2)="VAT",0.05*((VLOOKUP(B187,'Input Angle Price'!$B$4:$E$22,2)*'Optimized Production Plan'!C188*(1.045))+ ('Conversion Cost'!$B$3*'Optimized Production Plan'!C188)+ ((4.1/100)*('Conversion Cost'!$B$8)*'Optimized Production Plan'!C188)+ ('Optimized Production Plan'!C188*'Conversion Cost'!$B$4)),0)))+ IF(VLOOKUP(A187,CSTVAT!$A$2:$D$40,3)="NA",0,IF(VLOOKUP(A187,CSTVAT!$A$2:$D$40,3)="CST",0.02*((VLOOKUP(B187,'Input Angle Price'!$B$4:$E$22,3)*'Optimized Production Plan'!D188*(1.045))+ ('Conversion Cost'!$C$3*'Optimized Production Plan'!D188)+ ((4.1/100)*('Conversion Cost'!$B$8)*'Optimized Production Plan'!D188)+ ('Optimized Production Plan'!D188*'Conversion Cost'!$C$4)),IF(VLOOKUP(A187,CSTVAT!$A$2:$D$40,3)="VAT",0.05*((VLOOKUP(B187,'Input Angle Price'!$B$4:$E$22,3)*'Optimized Production Plan'!D188*(1.045))+ ('Conversion Cost'!$C$3*'Optimized Production Plan'!D188)+ ((4.1/100)*('Conversion Cost'!$B$8)*'Optimized Production Plan'!D188)+ ('Optimized Production Plan'!D188*'Conversion Cost'!$C$4)),0)))+ IF(VLOOKUP(A187,CSTVAT!$A$2:$D$40,4)="NA",0,IF(VLOOKUP(A187,CSTVAT!$A$2:$D$40,4)="CST",0.02*((VLOOKUP(B187,'Input Angle Price'!$B$4:$E$22,4)*'Optimized Production Plan'!E188*(1.045))+ ('Conversion Cost'!$D$3*'Optimized Production Plan'!E188)+ ((4.1/100)*('Conversion Cost'!$B$8)*'Optimized Production Plan'!E188)+ ('Optimized Production Plan'!E188*'Conversion Cost'!$D$4)),IF(VLOOKUP(A187,CSTVAT!$A$2:$D$40,4)="VAT",0.05*((VLOOKUP(B187,'Input Angle Price'!$B$4:$E$22,4)*'Optimized Production Plan'!E188*(1.045))+ ('Conversion Cost'!$D$3*'Optimized Production Plan'!E188)+ ((4.1/100)*('Conversion Cost'!$B$8)*'Optimized Production Plan'!E188)+ ('Optimized Production Plan'!E188*'Conversion Cost'!$D$4)),0)))</f>
        <v>2224.2127740094911</v>
      </c>
      <c r="I187" s="95">
        <f t="shared" si="8"/>
        <v>1842.0582439287455</v>
      </c>
      <c r="N187" s="9">
        <v>115</v>
      </c>
      <c r="O187" s="5" t="s">
        <v>15</v>
      </c>
      <c r="P187" s="94">
        <f>((VLOOKUP(O187,'Input Angle Price'!$B$4:$E$22,2)*'Optimized Production Plan'!M188)+(VLOOKUP(O187,'Input Angle Price'!$B$4:$E$22,3)*'Optimized Production Plan'!N188)+(VLOOKUP(O187,'Input Angle Price'!$B$4:$E$22,4)*'Optimized Production Plan'!O188))*(104.5/100)</f>
        <v>89179.18280059511</v>
      </c>
      <c r="Q187" s="94">
        <f>SUMPRODUCT('Conversion Cost'!$B$3:$D$3,'Optimized Production Plan'!M188:O188)</f>
        <v>12923.195982854229</v>
      </c>
      <c r="R187" s="94">
        <f>(4.1/100)*('Conversion Cost'!$B$8)*SUM('Optimized Production Plan'!M188:O188)</f>
        <v>11206.895009726286</v>
      </c>
      <c r="S187" s="94">
        <f>SUMPRODUCT('Conversion Cost'!$B$4:$D$4,'Optimized Production Plan'!M188:O188)</f>
        <v>901.96219102300677</v>
      </c>
      <c r="T187" s="94">
        <f>(VLOOKUP(N187,'Outbound Logistic Price'!$A$3:$D$41,2)*'Optimized Production Plan'!M188)+(VLOOKUP(N187,'Outbound Logistic Price'!$A$3:$D$41,3)*'Optimized Production Plan'!N188)+(VLOOKUP(N187,'Outbound Logistic Price'!$A$3:$D$41,4)*'Optimized Production Plan'!O188)</f>
        <v>1766.9587184794971</v>
      </c>
      <c r="U187" s="94">
        <f>IF(VLOOKUP(N187,CSTVAT!$A$2:$D$40,2)="NA",0,IF(VLOOKUP(N187,CSTVAT!$A$2:$D$40,2)="CST",0.02*((VLOOKUP(O187,'Input Angle Price'!$B$4:$E$22,2)*'Optimized Production Plan'!M188*(1.045))+ ('Conversion Cost'!$B$3*'Optimized Production Plan'!M188)+ ((4.1/100)*('Conversion Cost'!$B$8)*'Optimized Production Plan'!M188)+ ('Optimized Production Plan'!M188*'Conversion Cost'!$B$4)),IF(VLOOKUP(N187,CSTVAT!$A$2:$D$40,2)="VAT",0.05*((VLOOKUP(O187,'Input Angle Price'!$B$4:$E$22,2)*'Optimized Production Plan'!M188*(1.045))+ ('Conversion Cost'!$B$3*'Optimized Production Plan'!M188)+ ((4.1/100)*('Conversion Cost'!$B$8)*'Optimized Production Plan'!M188)+ ('Optimized Production Plan'!M188*'Conversion Cost'!$B$4)),0)))+ IF(VLOOKUP(N187,CSTVAT!$A$2:$D$40,3)="NA",0,IF(VLOOKUP(N187,CSTVAT!$A$2:$D$40,3)="CST",0.02*((VLOOKUP(O187,'Input Angle Price'!$B$4:$E$22,3)*'Optimized Production Plan'!N188*(1.045))+ ('Conversion Cost'!$C$3*'Optimized Production Plan'!N188)+ ((4.1/100)*('Conversion Cost'!$B$8)*'Optimized Production Plan'!N188)+ ('Optimized Production Plan'!N188*'Conversion Cost'!$C$4)),IF(VLOOKUP(N187,CSTVAT!$A$2:$D$40,3)="VAT",0.05*((VLOOKUP(O187,'Input Angle Price'!$B$4:$E$22,3)*'Optimized Production Plan'!N188*(1.045))+ ('Conversion Cost'!$C$3*'Optimized Production Plan'!N188)+ ((4.1/100)*('Conversion Cost'!$B$8)*'Optimized Production Plan'!N188)+ ('Optimized Production Plan'!N188*'Conversion Cost'!$C$4)),0)))+ IF(VLOOKUP(N187,CSTVAT!$A$2:$D$40,4)="NA",0,IF(VLOOKUP(N187,CSTVAT!$A$2:$D$40,4)="CST",0.02*((VLOOKUP(O187,'Input Angle Price'!$B$4:$E$22,4)*'Optimized Production Plan'!O188*(1.045))+ ('Conversion Cost'!$D$3*'Optimized Production Plan'!O188)+ ((4.1/100)*('Conversion Cost'!$B$8)*'Optimized Production Plan'!O188)+ ('Optimized Production Plan'!O188*'Conversion Cost'!$D$4)),IF(VLOOKUP(N187,CSTVAT!$A$2:$D$40,4)="VAT",0.05*((VLOOKUP(O187,'Input Angle Price'!$B$4:$E$22,4)*'Optimized Production Plan'!O188*(1.045))+ ('Conversion Cost'!$D$3*'Optimized Production Plan'!O188)+ ((4.1/100)*('Conversion Cost'!$B$8)*'Optimized Production Plan'!O188)+ ('Optimized Production Plan'!O188*'Conversion Cost'!$D$4)),0)))</f>
        <v>2284.2247196839726</v>
      </c>
      <c r="V187" s="95">
        <f t="shared" si="9"/>
        <v>1920.1259454673589</v>
      </c>
      <c r="X187" s="101">
        <f>IF('Optimized Production Plan'!M188&gt;0,1,0)+IF('Optimized Production Plan'!N188&gt;0,1,0)+IF('Optimized Production Plan'!O188&gt;0,1,0)</f>
        <v>1</v>
      </c>
      <c r="AH187" s="11"/>
      <c r="AI187" s="5" t="s">
        <v>13</v>
      </c>
      <c r="AJ187" s="6">
        <v>0</v>
      </c>
      <c r="AK187" s="6">
        <v>0</v>
      </c>
      <c r="AL187" s="113">
        <v>423.58738340178547</v>
      </c>
      <c r="AM187" s="11">
        <v>423.58738340178547</v>
      </c>
      <c r="AN187" s="68">
        <f t="shared" si="10"/>
        <v>423.58738340178547</v>
      </c>
    </row>
    <row r="188" spans="1:40">
      <c r="A188" s="9">
        <v>115</v>
      </c>
      <c r="B188" s="5" t="s">
        <v>17</v>
      </c>
      <c r="C188" s="94">
        <f>((VLOOKUP(B188,'Input Angle Price'!$B$4:$E$22,2)*'Optimized Production Plan'!C189)+(VLOOKUP(B188,'Input Angle Price'!$B$4:$E$22,3)*'Optimized Production Plan'!D189)+(VLOOKUP(B188,'Input Angle Price'!$B$4:$E$22,4)*'Optimized Production Plan'!E189))*(104.5/100)</f>
        <v>67053.176551463941</v>
      </c>
      <c r="D188" s="94">
        <f>SUMPRODUCT('Conversion Cost'!$B$3:$D$3,'Optimized Production Plan'!C189:E189)</f>
        <v>10239.602095990913</v>
      </c>
      <c r="E188" s="94">
        <f>(4.1/100)*('Conversion Cost'!$B$8)*SUM('Optimized Production Plan'!C189:E189)</f>
        <v>8594.3489683822681</v>
      </c>
      <c r="F188" s="94">
        <f>SUMPRODUCT('Conversion Cost'!$B$4:$D$4,'Optimized Production Plan'!C189:E189)</f>
        <v>710.15884348764712</v>
      </c>
      <c r="G188" s="94">
        <f>(VLOOKUP(A188,'Outbound Logistic Price'!$A$3:$D$41,2)*'Optimized Production Plan'!C189)+(VLOOKUP(A188,'Outbound Logistic Price'!$A$3:$D$41,3)*'Optimized Production Plan'!D189)+(VLOOKUP(A188,'Outbound Logistic Price'!$A$3:$D$41,4)*'Optimized Production Plan'!E189)</f>
        <v>4009.3902766408196</v>
      </c>
      <c r="H188" s="94">
        <f>IF(VLOOKUP(A188,CSTVAT!$A$2:$D$40,2)="NA",0,IF(VLOOKUP(A188,CSTVAT!$A$2:$D$40,2)="CST",0.02*((VLOOKUP(B188,'Input Angle Price'!$B$4:$E$22,2)*'Optimized Production Plan'!C189*(1.045))+ ('Conversion Cost'!$B$3*'Optimized Production Plan'!C189)+ ((4.1/100)*('Conversion Cost'!$B$8)*'Optimized Production Plan'!C189)+ ('Optimized Production Plan'!C189*'Conversion Cost'!$B$4)),IF(VLOOKUP(A188,CSTVAT!$A$2:$D$40,2)="VAT",0.05*((VLOOKUP(B188,'Input Angle Price'!$B$4:$E$22,2)*'Optimized Production Plan'!C189*(1.045))+ ('Conversion Cost'!$B$3*'Optimized Production Plan'!C189)+ ((4.1/100)*('Conversion Cost'!$B$8)*'Optimized Production Plan'!C189)+ ('Optimized Production Plan'!C189*'Conversion Cost'!$B$4)),0)))+ IF(VLOOKUP(A188,CSTVAT!$A$2:$D$40,3)="NA",0,IF(VLOOKUP(A188,CSTVAT!$A$2:$D$40,3)="CST",0.02*((VLOOKUP(B188,'Input Angle Price'!$B$4:$E$22,3)*'Optimized Production Plan'!D189*(1.045))+ ('Conversion Cost'!$C$3*'Optimized Production Plan'!D189)+ ((4.1/100)*('Conversion Cost'!$B$8)*'Optimized Production Plan'!D189)+ ('Optimized Production Plan'!D189*'Conversion Cost'!$C$4)),IF(VLOOKUP(A188,CSTVAT!$A$2:$D$40,3)="VAT",0.05*((VLOOKUP(B188,'Input Angle Price'!$B$4:$E$22,3)*'Optimized Production Plan'!D189*(1.045))+ ('Conversion Cost'!$C$3*'Optimized Production Plan'!D189)+ ((4.1/100)*('Conversion Cost'!$B$8)*'Optimized Production Plan'!D189)+ ('Optimized Production Plan'!D189*'Conversion Cost'!$C$4)),0)))+ IF(VLOOKUP(A188,CSTVAT!$A$2:$D$40,4)="NA",0,IF(VLOOKUP(A188,CSTVAT!$A$2:$D$40,4)="CST",0.02*((VLOOKUP(B188,'Input Angle Price'!$B$4:$E$22,4)*'Optimized Production Plan'!E189*(1.045))+ ('Conversion Cost'!$D$3*'Optimized Production Plan'!E189)+ ((4.1/100)*('Conversion Cost'!$B$8)*'Optimized Production Plan'!E189)+ ('Optimized Production Plan'!E189*'Conversion Cost'!$D$4)),IF(VLOOKUP(A188,CSTVAT!$A$2:$D$40,4)="VAT",0.05*((VLOOKUP(B188,'Input Angle Price'!$B$4:$E$22,4)*'Optimized Production Plan'!E189*(1.045))+ ('Conversion Cost'!$D$3*'Optimized Production Plan'!E189)+ ((4.1/100)*('Conversion Cost'!$B$8)*'Optimized Production Plan'!E189)+ ('Optimized Production Plan'!E189*'Conversion Cost'!$D$4)),0)))</f>
        <v>1731.9457291864956</v>
      </c>
      <c r="I188" s="95">
        <f t="shared" si="8"/>
        <v>1443.7286817300849</v>
      </c>
      <c r="N188" s="9">
        <v>115</v>
      </c>
      <c r="O188" s="5" t="s">
        <v>17</v>
      </c>
      <c r="P188" s="94">
        <f>((VLOOKUP(O188,'Input Angle Price'!$B$4:$E$22,2)*'Optimized Production Plan'!M189)+(VLOOKUP(O188,'Input Angle Price'!$B$4:$E$22,3)*'Optimized Production Plan'!N189)+(VLOOKUP(O188,'Input Angle Price'!$B$4:$E$22,4)*'Optimized Production Plan'!O189))*(104.5/100)</f>
        <v>70451.598668121995</v>
      </c>
      <c r="Q188" s="94">
        <f>SUMPRODUCT('Conversion Cost'!$B$3:$D$3,'Optimized Production Plan'!M189:O189)</f>
        <v>9910.5466739049771</v>
      </c>
      <c r="R188" s="94">
        <f>(4.1/100)*('Conversion Cost'!$B$8)*SUM('Optimized Production Plan'!M189:O189)</f>
        <v>8594.3489683822681</v>
      </c>
      <c r="S188" s="94">
        <f>SUMPRODUCT('Conversion Cost'!$B$4:$D$4,'Optimized Production Plan'!M189:O189)</f>
        <v>691.69719348764704</v>
      </c>
      <c r="T188" s="94">
        <f>(VLOOKUP(N188,'Outbound Logistic Price'!$A$3:$D$41,2)*'Optimized Production Plan'!M189)+(VLOOKUP(N188,'Outbound Logistic Price'!$A$3:$D$41,3)*'Optimized Production Plan'!N189)+(VLOOKUP(N188,'Outbound Logistic Price'!$A$3:$D$41,4)*'Optimized Production Plan'!O189)</f>
        <v>1355.0461413405546</v>
      </c>
      <c r="U188" s="94">
        <f>IF(VLOOKUP(N188,CSTVAT!$A$2:$D$40,2)="NA",0,IF(VLOOKUP(N188,CSTVAT!$A$2:$D$40,2)="CST",0.02*((VLOOKUP(O188,'Input Angle Price'!$B$4:$E$22,2)*'Optimized Production Plan'!M189*(1.045))+ ('Conversion Cost'!$B$3*'Optimized Production Plan'!M189)+ ((4.1/100)*('Conversion Cost'!$B$8)*'Optimized Production Plan'!M189)+ ('Optimized Production Plan'!M189*'Conversion Cost'!$B$4)),IF(VLOOKUP(N188,CSTVAT!$A$2:$D$40,2)="VAT",0.05*((VLOOKUP(O188,'Input Angle Price'!$B$4:$E$22,2)*'Optimized Production Plan'!M189*(1.045))+ ('Conversion Cost'!$B$3*'Optimized Production Plan'!M189)+ ((4.1/100)*('Conversion Cost'!$B$8)*'Optimized Production Plan'!M189)+ ('Optimized Production Plan'!M189*'Conversion Cost'!$B$4)),0)))+ IF(VLOOKUP(N188,CSTVAT!$A$2:$D$40,3)="NA",0,IF(VLOOKUP(N188,CSTVAT!$A$2:$D$40,3)="CST",0.02*((VLOOKUP(O188,'Input Angle Price'!$B$4:$E$22,3)*'Optimized Production Plan'!N189*(1.045))+ ('Conversion Cost'!$C$3*'Optimized Production Plan'!N189)+ ((4.1/100)*('Conversion Cost'!$B$8)*'Optimized Production Plan'!N189)+ ('Optimized Production Plan'!N189*'Conversion Cost'!$C$4)),IF(VLOOKUP(N188,CSTVAT!$A$2:$D$40,3)="VAT",0.05*((VLOOKUP(O188,'Input Angle Price'!$B$4:$E$22,3)*'Optimized Production Plan'!N189*(1.045))+ ('Conversion Cost'!$C$3*'Optimized Production Plan'!N189)+ ((4.1/100)*('Conversion Cost'!$B$8)*'Optimized Production Plan'!N189)+ ('Optimized Production Plan'!N189*'Conversion Cost'!$C$4)),0)))+ IF(VLOOKUP(N188,CSTVAT!$A$2:$D$40,4)="NA",0,IF(VLOOKUP(N188,CSTVAT!$A$2:$D$40,4)="CST",0.02*((VLOOKUP(O188,'Input Angle Price'!$B$4:$E$22,4)*'Optimized Production Plan'!O189*(1.045))+ ('Conversion Cost'!$D$3*'Optimized Production Plan'!O189)+ ((4.1/100)*('Conversion Cost'!$B$8)*'Optimized Production Plan'!O189)+ ('Optimized Production Plan'!O189*'Conversion Cost'!$D$4)),IF(VLOOKUP(N188,CSTVAT!$A$2:$D$40,4)="VAT",0.05*((VLOOKUP(O188,'Input Angle Price'!$B$4:$E$22,4)*'Optimized Production Plan'!O189*(1.045))+ ('Conversion Cost'!$D$3*'Optimized Production Plan'!O189)+ ((4.1/100)*('Conversion Cost'!$B$8)*'Optimized Production Plan'!O189)+ ('Optimized Production Plan'!O189*'Conversion Cost'!$D$4)),0)))</f>
        <v>1792.9638300779377</v>
      </c>
      <c r="V188" s="95">
        <f t="shared" si="9"/>
        <v>1516.9004497921005</v>
      </c>
      <c r="X188" s="101">
        <f>IF('Optimized Production Plan'!M189&gt;0,1,0)+IF('Optimized Production Plan'!N189&gt;0,1,0)+IF('Optimized Production Plan'!O189&gt;0,1,0)</f>
        <v>1</v>
      </c>
      <c r="AH188" s="11"/>
      <c r="AI188" s="5" t="s">
        <v>15</v>
      </c>
      <c r="AJ188" s="6">
        <v>0</v>
      </c>
      <c r="AK188" s="6">
        <v>0</v>
      </c>
      <c r="AL188" s="113">
        <v>739.31327133033346</v>
      </c>
      <c r="AM188" s="11">
        <v>739.31327133033346</v>
      </c>
      <c r="AN188" s="68">
        <f t="shared" si="10"/>
        <v>739.31327133033346</v>
      </c>
    </row>
    <row r="189" spans="1:40">
      <c r="A189" s="9">
        <v>115</v>
      </c>
      <c r="B189" s="5" t="s">
        <v>16</v>
      </c>
      <c r="C189" s="94">
        <f>((VLOOKUP(B189,'Input Angle Price'!$B$4:$E$22,2)*'Optimized Production Plan'!C190)+(VLOOKUP(B189,'Input Angle Price'!$B$4:$E$22,3)*'Optimized Production Plan'!D190)+(VLOOKUP(B189,'Input Angle Price'!$B$4:$E$22,4)*'Optimized Production Plan'!E190))*(104.5/100)</f>
        <v>1093.7442244720587</v>
      </c>
      <c r="D189" s="94">
        <f>SUMPRODUCT('Conversion Cost'!$B$3:$D$3,'Optimized Production Plan'!C190:E190)</f>
        <v>177.8131783235294</v>
      </c>
      <c r="E189" s="94">
        <f>(4.1/100)*('Conversion Cost'!$B$8)*SUM('Optimized Production Plan'!C190:E190)</f>
        <v>150.94274625529411</v>
      </c>
      <c r="F189" s="94">
        <f>SUMPRODUCT('Conversion Cost'!$B$4:$D$4,'Optimized Production Plan'!C190:E190)</f>
        <v>12.148293529411765</v>
      </c>
      <c r="G189" s="94">
        <f>(VLOOKUP(A189,'Outbound Logistic Price'!$A$3:$D$41,2)*'Optimized Production Plan'!C190)+(VLOOKUP(A189,'Outbound Logistic Price'!$A$3:$D$41,3)*'Optimized Production Plan'!D190)+(VLOOKUP(A189,'Outbound Logistic Price'!$A$3:$D$41,4)*'Optimized Production Plan'!E190)</f>
        <v>71.09738999999999</v>
      </c>
      <c r="H189" s="94">
        <f>IF(VLOOKUP(A189,CSTVAT!$A$2:$D$40,2)="NA",0,IF(VLOOKUP(A189,CSTVAT!$A$2:$D$40,2)="CST",0.02*((VLOOKUP(B189,'Input Angle Price'!$B$4:$E$22,2)*'Optimized Production Plan'!C190*(1.045))+ ('Conversion Cost'!$B$3*'Optimized Production Plan'!C190)+ ((4.1/100)*('Conversion Cost'!$B$8)*'Optimized Production Plan'!C190)+ ('Optimized Production Plan'!C190*'Conversion Cost'!$B$4)),IF(VLOOKUP(A189,CSTVAT!$A$2:$D$40,2)="VAT",0.05*((VLOOKUP(B189,'Input Angle Price'!$B$4:$E$22,2)*'Optimized Production Plan'!C190*(1.045))+ ('Conversion Cost'!$B$3*'Optimized Production Plan'!C190)+ ((4.1/100)*('Conversion Cost'!$B$8)*'Optimized Production Plan'!C190)+ ('Optimized Production Plan'!C190*'Conversion Cost'!$B$4)),0)))+ IF(VLOOKUP(A189,CSTVAT!$A$2:$D$40,3)="NA",0,IF(VLOOKUP(A189,CSTVAT!$A$2:$D$40,3)="CST",0.02*((VLOOKUP(B189,'Input Angle Price'!$B$4:$E$22,3)*'Optimized Production Plan'!D190*(1.045))+ ('Conversion Cost'!$C$3*'Optimized Production Plan'!D190)+ ((4.1/100)*('Conversion Cost'!$B$8)*'Optimized Production Plan'!D190)+ ('Optimized Production Plan'!D190*'Conversion Cost'!$C$4)),IF(VLOOKUP(A189,CSTVAT!$A$2:$D$40,3)="VAT",0.05*((VLOOKUP(B189,'Input Angle Price'!$B$4:$E$22,3)*'Optimized Production Plan'!D190*(1.045))+ ('Conversion Cost'!$C$3*'Optimized Production Plan'!D190)+ ((4.1/100)*('Conversion Cost'!$B$8)*'Optimized Production Plan'!D190)+ ('Optimized Production Plan'!D190*'Conversion Cost'!$C$4)),0)))+ IF(VLOOKUP(A189,CSTVAT!$A$2:$D$40,4)="NA",0,IF(VLOOKUP(A189,CSTVAT!$A$2:$D$40,4)="CST",0.02*((VLOOKUP(B189,'Input Angle Price'!$B$4:$E$22,4)*'Optimized Production Plan'!E190*(1.045))+ ('Conversion Cost'!$D$3*'Optimized Production Plan'!E190)+ ((4.1/100)*('Conversion Cost'!$B$8)*'Optimized Production Plan'!E190)+ ('Optimized Production Plan'!E190*'Conversion Cost'!$D$4)),IF(VLOOKUP(A189,CSTVAT!$A$2:$D$40,4)="VAT",0.05*((VLOOKUP(B189,'Input Angle Price'!$B$4:$E$22,4)*'Optimized Production Plan'!E190*(1.045))+ ('Conversion Cost'!$D$3*'Optimized Production Plan'!E190)+ ((4.1/100)*('Conversion Cost'!$B$8)*'Optimized Production Plan'!E190)+ ('Optimized Production Plan'!E190*'Conversion Cost'!$D$4)),0)))</f>
        <v>28.692968851605883</v>
      </c>
      <c r="I189" s="95">
        <f t="shared" si="8"/>
        <v>23.549516794852938</v>
      </c>
      <c r="N189" s="9">
        <v>115</v>
      </c>
      <c r="O189" s="5" t="s">
        <v>16</v>
      </c>
      <c r="P189" s="94">
        <f>((VLOOKUP(O189,'Input Angle Price'!$B$4:$E$22,2)*'Optimized Production Plan'!M190)+(VLOOKUP(O189,'Input Angle Price'!$B$4:$E$22,3)*'Optimized Production Plan'!N190)+(VLOOKUP(O189,'Input Angle Price'!$B$4:$E$22,4)*'Optimized Production Plan'!O190))*(104.5/100)</f>
        <v>1154.2014021352941</v>
      </c>
      <c r="Q189" s="94">
        <f>SUMPRODUCT('Conversion Cost'!$B$3:$D$3,'Optimized Production Plan'!M190:O190)</f>
        <v>174.05915647058825</v>
      </c>
      <c r="R189" s="94">
        <f>(4.1/100)*('Conversion Cost'!$B$8)*SUM('Optimized Production Plan'!M190:O190)</f>
        <v>150.94274625529411</v>
      </c>
      <c r="S189" s="94">
        <f>SUMPRODUCT('Conversion Cost'!$B$4:$D$4,'Optimized Production Plan'!M190:O190)</f>
        <v>12.148293529411765</v>
      </c>
      <c r="T189" s="94">
        <f>(VLOOKUP(N189,'Outbound Logistic Price'!$A$3:$D$41,2)*'Optimized Production Plan'!M190)+(VLOOKUP(N189,'Outbound Logistic Price'!$A$3:$D$41,3)*'Optimized Production Plan'!N190)+(VLOOKUP(N189,'Outbound Logistic Price'!$A$3:$D$41,4)*'Optimized Production Plan'!O190)</f>
        <v>23.798706176470589</v>
      </c>
      <c r="U189" s="94">
        <f>IF(VLOOKUP(N189,CSTVAT!$A$2:$D$40,2)="NA",0,IF(VLOOKUP(N189,CSTVAT!$A$2:$D$40,2)="CST",0.02*((VLOOKUP(O189,'Input Angle Price'!$B$4:$E$22,2)*'Optimized Production Plan'!M190*(1.045))+ ('Conversion Cost'!$B$3*'Optimized Production Plan'!M190)+ ((4.1/100)*('Conversion Cost'!$B$8)*'Optimized Production Plan'!M190)+ ('Optimized Production Plan'!M190*'Conversion Cost'!$B$4)),IF(VLOOKUP(N189,CSTVAT!$A$2:$D$40,2)="VAT",0.05*((VLOOKUP(O189,'Input Angle Price'!$B$4:$E$22,2)*'Optimized Production Plan'!M190*(1.045))+ ('Conversion Cost'!$B$3*'Optimized Production Plan'!M190)+ ((4.1/100)*('Conversion Cost'!$B$8)*'Optimized Production Plan'!M190)+ ('Optimized Production Plan'!M190*'Conversion Cost'!$B$4)),0)))+ IF(VLOOKUP(N189,CSTVAT!$A$2:$D$40,3)="NA",0,IF(VLOOKUP(N189,CSTVAT!$A$2:$D$40,3)="CST",0.02*((VLOOKUP(O189,'Input Angle Price'!$B$4:$E$22,3)*'Optimized Production Plan'!N190*(1.045))+ ('Conversion Cost'!$C$3*'Optimized Production Plan'!N190)+ ((4.1/100)*('Conversion Cost'!$B$8)*'Optimized Production Plan'!N190)+ ('Optimized Production Plan'!N190*'Conversion Cost'!$C$4)),IF(VLOOKUP(N189,CSTVAT!$A$2:$D$40,3)="VAT",0.05*((VLOOKUP(O189,'Input Angle Price'!$B$4:$E$22,3)*'Optimized Production Plan'!N190*(1.045))+ ('Conversion Cost'!$C$3*'Optimized Production Plan'!N190)+ ((4.1/100)*('Conversion Cost'!$B$8)*'Optimized Production Plan'!N190)+ ('Optimized Production Plan'!N190*'Conversion Cost'!$C$4)),0)))+ IF(VLOOKUP(N189,CSTVAT!$A$2:$D$40,4)="NA",0,IF(VLOOKUP(N189,CSTVAT!$A$2:$D$40,4)="CST",0.02*((VLOOKUP(O189,'Input Angle Price'!$B$4:$E$22,4)*'Optimized Production Plan'!O190*(1.045))+ ('Conversion Cost'!$D$3*'Optimized Production Plan'!O190)+ ((4.1/100)*('Conversion Cost'!$B$8)*'Optimized Production Plan'!O190)+ ('Optimized Production Plan'!O190*'Conversion Cost'!$D$4)),IF(VLOOKUP(N189,CSTVAT!$A$2:$D$40,4)="VAT",0.05*((VLOOKUP(O189,'Input Angle Price'!$B$4:$E$22,4)*'Optimized Production Plan'!O190*(1.045))+ ('Conversion Cost'!$D$3*'Optimized Production Plan'!O190)+ ((4.1/100)*('Conversion Cost'!$B$8)*'Optimized Production Plan'!O190)+ ('Optimized Production Plan'!O190*'Conversion Cost'!$D$4)),0)))</f>
        <v>29.827031967811767</v>
      </c>
      <c r="V189" s="95">
        <f t="shared" si="9"/>
        <v>24.851226361764706</v>
      </c>
      <c r="X189" s="101">
        <f>IF('Optimized Production Plan'!M190&gt;0,1,0)+IF('Optimized Production Plan'!N190&gt;0,1,0)+IF('Optimized Production Plan'!O190&gt;0,1,0)</f>
        <v>1</v>
      </c>
      <c r="AH189" s="11"/>
      <c r="AI189" s="5" t="s">
        <v>17</v>
      </c>
      <c r="AJ189" s="6">
        <v>0</v>
      </c>
      <c r="AK189" s="6">
        <v>0</v>
      </c>
      <c r="AL189" s="113">
        <v>566.9649126947927</v>
      </c>
      <c r="AM189" s="11">
        <v>566.9649126947927</v>
      </c>
      <c r="AN189" s="68">
        <f t="shared" si="10"/>
        <v>566.9649126947927</v>
      </c>
    </row>
    <row r="190" spans="1:40">
      <c r="A190" s="9">
        <v>115</v>
      </c>
      <c r="B190" s="5" t="s">
        <v>2</v>
      </c>
      <c r="C190" s="94">
        <f>((VLOOKUP(B190,'Input Angle Price'!$B$4:$E$22,2)*'Optimized Production Plan'!C191)+(VLOOKUP(B190,'Input Angle Price'!$B$4:$E$22,3)*'Optimized Production Plan'!D191)+(VLOOKUP(B190,'Input Angle Price'!$B$4:$E$22,4)*'Optimized Production Plan'!E191))*(104.5/100)</f>
        <v>39279.075094385778</v>
      </c>
      <c r="D190" s="94">
        <f>SUMPRODUCT('Conversion Cost'!$B$3:$D$3,'Optimized Production Plan'!C191:E191)</f>
        <v>6773.051194641509</v>
      </c>
      <c r="E190" s="94">
        <f>(4.1/100)*('Conversion Cost'!$B$8)*SUM('Optimized Production Plan'!C191:E191)</f>
        <v>5691.1010347760994</v>
      </c>
      <c r="F190" s="94">
        <f>SUMPRODUCT('Conversion Cost'!$B$4:$D$4,'Optimized Production Plan'!C191:E191)</f>
        <v>469.05656625707798</v>
      </c>
      <c r="G190" s="94">
        <f>(VLOOKUP(A190,'Outbound Logistic Price'!$A$3:$D$41,2)*'Optimized Production Plan'!C191)+(VLOOKUP(A190,'Outbound Logistic Price'!$A$3:$D$41,3)*'Optimized Production Plan'!D191)+(VLOOKUP(A190,'Outbound Logistic Price'!$A$3:$D$41,4)*'Optimized Production Plan'!E191)</f>
        <v>2657.5093803897844</v>
      </c>
      <c r="H190" s="94">
        <f>IF(VLOOKUP(A190,CSTVAT!$A$2:$D$40,2)="NA",0,IF(VLOOKUP(A190,CSTVAT!$A$2:$D$40,2)="CST",0.02*((VLOOKUP(B190,'Input Angle Price'!$B$4:$E$22,2)*'Optimized Production Plan'!C191*(1.045))+ ('Conversion Cost'!$B$3*'Optimized Production Plan'!C191)+ ((4.1/100)*('Conversion Cost'!$B$8)*'Optimized Production Plan'!C191)+ ('Optimized Production Plan'!C191*'Conversion Cost'!$B$4)),IF(VLOOKUP(A190,CSTVAT!$A$2:$D$40,2)="VAT",0.05*((VLOOKUP(B190,'Input Angle Price'!$B$4:$E$22,2)*'Optimized Production Plan'!C191*(1.045))+ ('Conversion Cost'!$B$3*'Optimized Production Plan'!C191)+ ((4.1/100)*('Conversion Cost'!$B$8)*'Optimized Production Plan'!C191)+ ('Optimized Production Plan'!C191*'Conversion Cost'!$B$4)),0)))+ IF(VLOOKUP(A190,CSTVAT!$A$2:$D$40,3)="NA",0,IF(VLOOKUP(A190,CSTVAT!$A$2:$D$40,3)="CST",0.02*((VLOOKUP(B190,'Input Angle Price'!$B$4:$E$22,3)*'Optimized Production Plan'!D191*(1.045))+ ('Conversion Cost'!$C$3*'Optimized Production Plan'!D191)+ ((4.1/100)*('Conversion Cost'!$B$8)*'Optimized Production Plan'!D191)+ ('Optimized Production Plan'!D191*'Conversion Cost'!$C$4)),IF(VLOOKUP(A190,CSTVAT!$A$2:$D$40,3)="VAT",0.05*((VLOOKUP(B190,'Input Angle Price'!$B$4:$E$22,3)*'Optimized Production Plan'!D191*(1.045))+ ('Conversion Cost'!$C$3*'Optimized Production Plan'!D191)+ ((4.1/100)*('Conversion Cost'!$B$8)*'Optimized Production Plan'!D191)+ ('Optimized Production Plan'!D191*'Conversion Cost'!$C$4)),0)))+ IF(VLOOKUP(A190,CSTVAT!$A$2:$D$40,4)="NA",0,IF(VLOOKUP(A190,CSTVAT!$A$2:$D$40,4)="CST",0.02*((VLOOKUP(B190,'Input Angle Price'!$B$4:$E$22,4)*'Optimized Production Plan'!E191*(1.045))+ ('Conversion Cost'!$D$3*'Optimized Production Plan'!E191)+ ((4.1/100)*('Conversion Cost'!$B$8)*'Optimized Production Plan'!E191)+ ('Optimized Production Plan'!E191*'Conversion Cost'!$D$4)),IF(VLOOKUP(A190,CSTVAT!$A$2:$D$40,4)="VAT",0.05*((VLOOKUP(B190,'Input Angle Price'!$B$4:$E$22,4)*'Optimized Production Plan'!E191*(1.045))+ ('Conversion Cost'!$D$3*'Optimized Production Plan'!E191)+ ((4.1/100)*('Conversion Cost'!$B$8)*'Optimized Production Plan'!E191)+ ('Optimized Production Plan'!E191*'Conversion Cost'!$D$4)),0)))</f>
        <v>1044.2456778012095</v>
      </c>
      <c r="I190" s="95">
        <f t="shared" si="8"/>
        <v>845.72171255854551</v>
      </c>
      <c r="N190" s="9">
        <v>115</v>
      </c>
      <c r="O190" s="5" t="s">
        <v>2</v>
      </c>
      <c r="P190" s="94">
        <f>((VLOOKUP(O190,'Input Angle Price'!$B$4:$E$22,2)*'Optimized Production Plan'!M191)+(VLOOKUP(O190,'Input Angle Price'!$B$4:$E$22,3)*'Optimized Production Plan'!N191)+(VLOOKUP(O190,'Input Angle Price'!$B$4:$E$22,4)*'Optimized Production Plan'!O191))*(104.5/100)</f>
        <v>40182.833386171449</v>
      </c>
      <c r="Q190" s="94">
        <f>SUMPRODUCT('Conversion Cost'!$B$3:$D$3,'Optimized Production Plan'!M191:O191)</f>
        <v>8134.6388777066477</v>
      </c>
      <c r="R190" s="94">
        <f>(4.1/100)*('Conversion Cost'!$B$8)*SUM('Optimized Production Plan'!M191:O191)</f>
        <v>5691.1010347760994</v>
      </c>
      <c r="S190" s="94">
        <f>SUMPRODUCT('Conversion Cost'!$B$4:$D$4,'Optimized Production Plan'!M191:O191)</f>
        <v>687.05354438561699</v>
      </c>
      <c r="T190" s="94">
        <f>(VLOOKUP(N190,'Outbound Logistic Price'!$A$3:$D$41,2)*'Optimized Production Plan'!M191)+(VLOOKUP(N190,'Outbound Logistic Price'!$A$3:$D$41,3)*'Optimized Production Plan'!N191)+(VLOOKUP(N190,'Outbound Logistic Price'!$A$3:$D$41,4)*'Optimized Production Plan'!O191)</f>
        <v>2200.0730984151451</v>
      </c>
      <c r="U190" s="94">
        <f>IF(VLOOKUP(N190,CSTVAT!$A$2:$D$40,2)="NA",0,IF(VLOOKUP(N190,CSTVAT!$A$2:$D$40,2)="CST",0.02*((VLOOKUP(O190,'Input Angle Price'!$B$4:$E$22,2)*'Optimized Production Plan'!M191*(1.045))+ ('Conversion Cost'!$B$3*'Optimized Production Plan'!M191)+ ((4.1/100)*('Conversion Cost'!$B$8)*'Optimized Production Plan'!M191)+ ('Optimized Production Plan'!M191*'Conversion Cost'!$B$4)),IF(VLOOKUP(N190,CSTVAT!$A$2:$D$40,2)="VAT",0.05*((VLOOKUP(O190,'Input Angle Price'!$B$4:$E$22,2)*'Optimized Production Plan'!M191*(1.045))+ ('Conversion Cost'!$B$3*'Optimized Production Plan'!M191)+ ((4.1/100)*('Conversion Cost'!$B$8)*'Optimized Production Plan'!M191)+ ('Optimized Production Plan'!M191*'Conversion Cost'!$B$4)),0)))+ IF(VLOOKUP(N190,CSTVAT!$A$2:$D$40,3)="NA",0,IF(VLOOKUP(N190,CSTVAT!$A$2:$D$40,3)="CST",0.02*((VLOOKUP(O190,'Input Angle Price'!$B$4:$E$22,3)*'Optimized Production Plan'!N191*(1.045))+ ('Conversion Cost'!$C$3*'Optimized Production Plan'!N191)+ ((4.1/100)*('Conversion Cost'!$B$8)*'Optimized Production Plan'!N191)+ ('Optimized Production Plan'!N191*'Conversion Cost'!$C$4)),IF(VLOOKUP(N190,CSTVAT!$A$2:$D$40,3)="VAT",0.05*((VLOOKUP(O190,'Input Angle Price'!$B$4:$E$22,3)*'Optimized Production Plan'!N191*(1.045))+ ('Conversion Cost'!$C$3*'Optimized Production Plan'!N191)+ ((4.1/100)*('Conversion Cost'!$B$8)*'Optimized Production Plan'!N191)+ ('Optimized Production Plan'!N191*'Conversion Cost'!$C$4)),0)))+ IF(VLOOKUP(N190,CSTVAT!$A$2:$D$40,4)="NA",0,IF(VLOOKUP(N190,CSTVAT!$A$2:$D$40,4)="CST",0.02*((VLOOKUP(O190,'Input Angle Price'!$B$4:$E$22,4)*'Optimized Production Plan'!O191*(1.045))+ ('Conversion Cost'!$D$3*'Optimized Production Plan'!O191)+ ((4.1/100)*('Conversion Cost'!$B$8)*'Optimized Production Plan'!O191)+ ('Optimized Production Plan'!O191*'Conversion Cost'!$D$4)),IF(VLOOKUP(N190,CSTVAT!$A$2:$D$40,4)="VAT",0.05*((VLOOKUP(O190,'Input Angle Price'!$B$4:$E$22,4)*'Optimized Production Plan'!O191*(1.045))+ ('Conversion Cost'!$D$3*'Optimized Production Plan'!O191)+ ((4.1/100)*('Conversion Cost'!$B$8)*'Optimized Production Plan'!O191)+ ('Optimized Production Plan'!O191*'Conversion Cost'!$D$4)),0)))</f>
        <v>1093.9125368607961</v>
      </c>
      <c r="V190" s="95">
        <f t="shared" si="9"/>
        <v>865.18062314723227</v>
      </c>
      <c r="X190" s="101">
        <f>IF('Optimized Production Plan'!M191&gt;0,1,0)+IF('Optimized Production Plan'!N191&gt;0,1,0)+IF('Optimized Production Plan'!O191&gt;0,1,0)</f>
        <v>1</v>
      </c>
      <c r="AH190" s="11"/>
      <c r="AI190" s="5" t="s">
        <v>16</v>
      </c>
      <c r="AJ190" s="6">
        <v>0</v>
      </c>
      <c r="AK190" s="6">
        <v>0</v>
      </c>
      <c r="AL190" s="113">
        <v>9.9576176470588234</v>
      </c>
      <c r="AM190" s="11">
        <v>9.9576176470588234</v>
      </c>
      <c r="AN190" s="68">
        <f t="shared" si="10"/>
        <v>9.9576176470588234</v>
      </c>
    </row>
    <row r="191" spans="1:40">
      <c r="A191" s="9">
        <v>115</v>
      </c>
      <c r="B191" s="5" t="s">
        <v>4</v>
      </c>
      <c r="C191" s="94">
        <f>((VLOOKUP(B191,'Input Angle Price'!$B$4:$E$22,2)*'Optimized Production Plan'!C192)+(VLOOKUP(B191,'Input Angle Price'!$B$4:$E$22,3)*'Optimized Production Plan'!D192)+(VLOOKUP(B191,'Input Angle Price'!$B$4:$E$22,4)*'Optimized Production Plan'!E192))*(104.5/100)</f>
        <v>73083.179275892908</v>
      </c>
      <c r="D191" s="94">
        <f>SUMPRODUCT('Conversion Cost'!$B$3:$D$3,'Optimized Production Plan'!C192:E192)</f>
        <v>12533.773778170696</v>
      </c>
      <c r="E191" s="94">
        <f>(4.1/100)*('Conversion Cost'!$B$8)*SUM('Optimized Production Plan'!C192:E192)</f>
        <v>10544.599680404552</v>
      </c>
      <c r="F191" s="94">
        <f>SUMPRODUCT('Conversion Cost'!$B$4:$D$4,'Optimized Production Plan'!C192:E192)</f>
        <v>866.59891432313668</v>
      </c>
      <c r="G191" s="94">
        <f>(VLOOKUP(A191,'Outbound Logistic Price'!$A$3:$D$41,2)*'Optimized Production Plan'!C192)+(VLOOKUP(A191,'Outbound Logistic Price'!$A$3:$D$41,3)*'Optimized Production Plan'!D192)+(VLOOKUP(A191,'Outbound Logistic Price'!$A$3:$D$41,4)*'Optimized Production Plan'!E192)</f>
        <v>4929.0961297272097</v>
      </c>
      <c r="H191" s="94">
        <f>IF(VLOOKUP(A191,CSTVAT!$A$2:$D$40,2)="NA",0,IF(VLOOKUP(A191,CSTVAT!$A$2:$D$40,2)="CST",0.02*((VLOOKUP(B191,'Input Angle Price'!$B$4:$E$22,2)*'Optimized Production Plan'!C192*(1.045))+ ('Conversion Cost'!$B$3*'Optimized Production Plan'!C192)+ ((4.1/100)*('Conversion Cost'!$B$8)*'Optimized Production Plan'!C192)+ ('Optimized Production Plan'!C192*'Conversion Cost'!$B$4)),IF(VLOOKUP(A191,CSTVAT!$A$2:$D$40,2)="VAT",0.05*((VLOOKUP(B191,'Input Angle Price'!$B$4:$E$22,2)*'Optimized Production Plan'!C192*(1.045))+ ('Conversion Cost'!$B$3*'Optimized Production Plan'!C192)+ ((4.1/100)*('Conversion Cost'!$B$8)*'Optimized Production Plan'!C192)+ ('Optimized Production Plan'!C192*'Conversion Cost'!$B$4)),0)))+ IF(VLOOKUP(A191,CSTVAT!$A$2:$D$40,3)="NA",0,IF(VLOOKUP(A191,CSTVAT!$A$2:$D$40,3)="CST",0.02*((VLOOKUP(B191,'Input Angle Price'!$B$4:$E$22,3)*'Optimized Production Plan'!D192*(1.045))+ ('Conversion Cost'!$C$3*'Optimized Production Plan'!D192)+ ((4.1/100)*('Conversion Cost'!$B$8)*'Optimized Production Plan'!D192)+ ('Optimized Production Plan'!D192*'Conversion Cost'!$C$4)),IF(VLOOKUP(A191,CSTVAT!$A$2:$D$40,3)="VAT",0.05*((VLOOKUP(B191,'Input Angle Price'!$B$4:$E$22,3)*'Optimized Production Plan'!D192*(1.045))+ ('Conversion Cost'!$C$3*'Optimized Production Plan'!D192)+ ((4.1/100)*('Conversion Cost'!$B$8)*'Optimized Production Plan'!D192)+ ('Optimized Production Plan'!D192*'Conversion Cost'!$C$4)),0)))+ IF(VLOOKUP(A191,CSTVAT!$A$2:$D$40,4)="NA",0,IF(VLOOKUP(A191,CSTVAT!$A$2:$D$40,4)="CST",0.02*((VLOOKUP(B191,'Input Angle Price'!$B$4:$E$22,4)*'Optimized Production Plan'!E192*(1.045))+ ('Conversion Cost'!$D$3*'Optimized Production Plan'!E192)+ ((4.1/100)*('Conversion Cost'!$B$8)*'Optimized Production Plan'!E192)+ ('Optimized Production Plan'!E192*'Conversion Cost'!$D$4)),IF(VLOOKUP(A191,CSTVAT!$A$2:$D$40,4)="VAT",0.05*((VLOOKUP(B191,'Input Angle Price'!$B$4:$E$22,4)*'Optimized Production Plan'!E192*(1.045))+ ('Conversion Cost'!$D$3*'Optimized Production Plan'!E192)+ ((4.1/100)*('Conversion Cost'!$B$8)*'Optimized Production Plan'!E192)+ ('Optimized Production Plan'!E192*'Conversion Cost'!$D$4)),0)))</f>
        <v>1940.5630329758255</v>
      </c>
      <c r="I191" s="95">
        <f t="shared" si="8"/>
        <v>1573.5612762752062</v>
      </c>
      <c r="N191" s="9">
        <v>115</v>
      </c>
      <c r="O191" s="5" t="s">
        <v>4</v>
      </c>
      <c r="P191" s="94">
        <f>((VLOOKUP(O191,'Input Angle Price'!$B$4:$E$22,2)*'Optimized Production Plan'!M192)+(VLOOKUP(O191,'Input Angle Price'!$B$4:$E$22,3)*'Optimized Production Plan'!N192)+(VLOOKUP(O191,'Input Angle Price'!$B$4:$E$22,4)*'Optimized Production Plan'!O192))*(104.5/100)</f>
        <v>72547.111807028065</v>
      </c>
      <c r="Q191" s="94">
        <f>SUMPRODUCT('Conversion Cost'!$B$3:$D$3,'Optimized Production Plan'!M192:O192)</f>
        <v>15072.041417983117</v>
      </c>
      <c r="R191" s="94">
        <f>(4.1/100)*('Conversion Cost'!$B$8)*SUM('Optimized Production Plan'!M192:O192)</f>
        <v>10544.599680404552</v>
      </c>
      <c r="S191" s="94">
        <f>SUMPRODUCT('Conversion Cost'!$B$4:$D$4,'Optimized Production Plan'!M192:O192)</f>
        <v>1272.988221484705</v>
      </c>
      <c r="T191" s="94">
        <f>(VLOOKUP(N191,'Outbound Logistic Price'!$A$3:$D$41,2)*'Optimized Production Plan'!M192)+(VLOOKUP(N191,'Outbound Logistic Price'!$A$3:$D$41,3)*'Optimized Production Plan'!N192)+(VLOOKUP(N191,'Outbound Logistic Price'!$A$3:$D$41,4)*'Optimized Production Plan'!O192)</f>
        <v>4076.3447966668696</v>
      </c>
      <c r="U191" s="94">
        <f>IF(VLOOKUP(N191,CSTVAT!$A$2:$D$40,2)="NA",0,IF(VLOOKUP(N191,CSTVAT!$A$2:$D$40,2)="CST",0.02*((VLOOKUP(O191,'Input Angle Price'!$B$4:$E$22,2)*'Optimized Production Plan'!M192*(1.045))+ ('Conversion Cost'!$B$3*'Optimized Production Plan'!M192)+ ((4.1/100)*('Conversion Cost'!$B$8)*'Optimized Production Plan'!M192)+ ('Optimized Production Plan'!M192*'Conversion Cost'!$B$4)),IF(VLOOKUP(N191,CSTVAT!$A$2:$D$40,2)="VAT",0.05*((VLOOKUP(O191,'Input Angle Price'!$B$4:$E$22,2)*'Optimized Production Plan'!M192*(1.045))+ ('Conversion Cost'!$B$3*'Optimized Production Plan'!M192)+ ((4.1/100)*('Conversion Cost'!$B$8)*'Optimized Production Plan'!M192)+ ('Optimized Production Plan'!M192*'Conversion Cost'!$B$4)),0)))+ IF(VLOOKUP(N191,CSTVAT!$A$2:$D$40,3)="NA",0,IF(VLOOKUP(N191,CSTVAT!$A$2:$D$40,3)="CST",0.02*((VLOOKUP(O191,'Input Angle Price'!$B$4:$E$22,3)*'Optimized Production Plan'!N192*(1.045))+ ('Conversion Cost'!$C$3*'Optimized Production Plan'!N192)+ ((4.1/100)*('Conversion Cost'!$B$8)*'Optimized Production Plan'!N192)+ ('Optimized Production Plan'!N192*'Conversion Cost'!$C$4)),IF(VLOOKUP(N191,CSTVAT!$A$2:$D$40,3)="VAT",0.05*((VLOOKUP(O191,'Input Angle Price'!$B$4:$E$22,3)*'Optimized Production Plan'!N192*(1.045))+ ('Conversion Cost'!$C$3*'Optimized Production Plan'!N192)+ ((4.1/100)*('Conversion Cost'!$B$8)*'Optimized Production Plan'!N192)+ ('Optimized Production Plan'!N192*'Conversion Cost'!$C$4)),0)))+ IF(VLOOKUP(N191,CSTVAT!$A$2:$D$40,4)="NA",0,IF(VLOOKUP(N191,CSTVAT!$A$2:$D$40,4)="CST",0.02*((VLOOKUP(O191,'Input Angle Price'!$B$4:$E$22,4)*'Optimized Production Plan'!O192*(1.045))+ ('Conversion Cost'!$D$3*'Optimized Production Plan'!O192)+ ((4.1/100)*('Conversion Cost'!$B$8)*'Optimized Production Plan'!O192)+ ('Optimized Production Plan'!O192*'Conversion Cost'!$D$4)),IF(VLOOKUP(N191,CSTVAT!$A$2:$D$40,4)="VAT",0.05*((VLOOKUP(O191,'Input Angle Price'!$B$4:$E$22,4)*'Optimized Production Plan'!O192*(1.045))+ ('Conversion Cost'!$D$3*'Optimized Production Plan'!O192)+ ((4.1/100)*('Conversion Cost'!$B$8)*'Optimized Production Plan'!O192)+ ('Optimized Production Plan'!O192*'Conversion Cost'!$D$4)),0)))</f>
        <v>1988.7348225380088</v>
      </c>
      <c r="V191" s="95">
        <f t="shared" si="9"/>
        <v>1562.0191537398389</v>
      </c>
      <c r="X191" s="101">
        <f>IF('Optimized Production Plan'!M192&gt;0,1,0)+IF('Optimized Production Plan'!N192&gt;0,1,0)+IF('Optimized Production Plan'!O192&gt;0,1,0)</f>
        <v>1</v>
      </c>
      <c r="AH191" s="11"/>
      <c r="AI191" s="5" t="s">
        <v>2</v>
      </c>
      <c r="AJ191" s="6">
        <v>0</v>
      </c>
      <c r="AK191" s="6">
        <v>375.43909529268689</v>
      </c>
      <c r="AL191" s="113">
        <v>0</v>
      </c>
      <c r="AM191" s="11">
        <v>375.43909529268689</v>
      </c>
      <c r="AN191" s="68">
        <f t="shared" si="10"/>
        <v>375.43909529268689</v>
      </c>
    </row>
    <row r="192" spans="1:40">
      <c r="A192" s="9">
        <v>115</v>
      </c>
      <c r="B192" s="5" t="s">
        <v>6</v>
      </c>
      <c r="C192" s="94">
        <f>((VLOOKUP(B192,'Input Angle Price'!$B$4:$E$22,2)*'Optimized Production Plan'!C193)+(VLOOKUP(B192,'Input Angle Price'!$B$4:$E$22,3)*'Optimized Production Plan'!D193)+(VLOOKUP(B192,'Input Angle Price'!$B$4:$E$22,4)*'Optimized Production Plan'!E193))*(104.5/100)</f>
        <v>19696.551719102063</v>
      </c>
      <c r="D192" s="94">
        <f>SUMPRODUCT('Conversion Cost'!$B$3:$D$3,'Optimized Production Plan'!C193:E193)</f>
        <v>3336.5694584351277</v>
      </c>
      <c r="E192" s="94">
        <f>(4.1/100)*('Conversion Cost'!$B$8)*SUM('Optimized Production Plan'!C193:E193)</f>
        <v>2780.5313120259871</v>
      </c>
      <c r="F192" s="94">
        <f>SUMPRODUCT('Conversion Cost'!$B$4:$D$4,'Optimized Production Plan'!C193:E193)</f>
        <v>233.56017099965592</v>
      </c>
      <c r="G192" s="94">
        <f>(VLOOKUP(A192,'Outbound Logistic Price'!$A$3:$D$41,2)*'Optimized Production Plan'!C193)+(VLOOKUP(A192,'Outbound Logistic Price'!$A$3:$D$41,3)*'Optimized Production Plan'!D193)+(VLOOKUP(A192,'Outbound Logistic Price'!$A$3:$D$41,4)*'Optimized Production Plan'!E193)</f>
        <v>1289.1800786373306</v>
      </c>
      <c r="H192" s="94">
        <f>IF(VLOOKUP(A192,CSTVAT!$A$2:$D$40,2)="NA",0,IF(VLOOKUP(A192,CSTVAT!$A$2:$D$40,2)="CST",0.02*((VLOOKUP(B192,'Input Angle Price'!$B$4:$E$22,2)*'Optimized Production Plan'!C193*(1.045))+ ('Conversion Cost'!$B$3*'Optimized Production Plan'!C193)+ ((4.1/100)*('Conversion Cost'!$B$8)*'Optimized Production Plan'!C193)+ ('Optimized Production Plan'!C193*'Conversion Cost'!$B$4)),IF(VLOOKUP(A192,CSTVAT!$A$2:$D$40,2)="VAT",0.05*((VLOOKUP(B192,'Input Angle Price'!$B$4:$E$22,2)*'Optimized Production Plan'!C193*(1.045))+ ('Conversion Cost'!$B$3*'Optimized Production Plan'!C193)+ ((4.1/100)*('Conversion Cost'!$B$8)*'Optimized Production Plan'!C193)+ ('Optimized Production Plan'!C193*'Conversion Cost'!$B$4)),0)))+ IF(VLOOKUP(A192,CSTVAT!$A$2:$D$40,3)="NA",0,IF(VLOOKUP(A192,CSTVAT!$A$2:$D$40,3)="CST",0.02*((VLOOKUP(B192,'Input Angle Price'!$B$4:$E$22,3)*'Optimized Production Plan'!D193*(1.045))+ ('Conversion Cost'!$C$3*'Optimized Production Plan'!D193)+ ((4.1/100)*('Conversion Cost'!$B$8)*'Optimized Production Plan'!D193)+ ('Optimized Production Plan'!D193*'Conversion Cost'!$C$4)),IF(VLOOKUP(A192,CSTVAT!$A$2:$D$40,3)="VAT",0.05*((VLOOKUP(B192,'Input Angle Price'!$B$4:$E$22,3)*'Optimized Production Plan'!D193*(1.045))+ ('Conversion Cost'!$C$3*'Optimized Production Plan'!D193)+ ((4.1/100)*('Conversion Cost'!$B$8)*'Optimized Production Plan'!D193)+ ('Optimized Production Plan'!D193*'Conversion Cost'!$C$4)),0)))+ IF(VLOOKUP(A192,CSTVAT!$A$2:$D$40,4)="NA",0,IF(VLOOKUP(A192,CSTVAT!$A$2:$D$40,4)="CST",0.02*((VLOOKUP(B192,'Input Angle Price'!$B$4:$E$22,4)*'Optimized Production Plan'!E193*(1.045))+ ('Conversion Cost'!$D$3*'Optimized Production Plan'!E193)+ ((4.1/100)*('Conversion Cost'!$B$8)*'Optimized Production Plan'!E193)+ ('Optimized Production Plan'!E193*'Conversion Cost'!$D$4)),IF(VLOOKUP(A192,CSTVAT!$A$2:$D$40,4)="VAT",0.05*((VLOOKUP(B192,'Input Angle Price'!$B$4:$E$22,4)*'Optimized Production Plan'!E193*(1.045))+ ('Conversion Cost'!$D$3*'Optimized Production Plan'!E193)+ ((4.1/100)*('Conversion Cost'!$B$8)*'Optimized Production Plan'!E193)+ ('Optimized Production Plan'!E193*'Conversion Cost'!$D$4)),0)))</f>
        <v>520.94425321125664</v>
      </c>
      <c r="I192" s="95">
        <f t="shared" si="8"/>
        <v>424.08843414334586</v>
      </c>
      <c r="N192" s="9">
        <v>115</v>
      </c>
      <c r="O192" s="5" t="s">
        <v>6</v>
      </c>
      <c r="P192" s="94">
        <f>((VLOOKUP(O192,'Input Angle Price'!$B$4:$E$22,2)*'Optimized Production Plan'!M193)+(VLOOKUP(O192,'Input Angle Price'!$B$4:$E$22,3)*'Optimized Production Plan'!N193)+(VLOOKUP(O192,'Input Angle Price'!$B$4:$E$22,4)*'Optimized Production Plan'!O193))*(104.5/100)</f>
        <v>20611.847721370643</v>
      </c>
      <c r="Q192" s="94">
        <f>SUMPRODUCT('Conversion Cost'!$B$3:$D$3,'Optimized Production Plan'!M193:O193)</f>
        <v>3206.360999240972</v>
      </c>
      <c r="R192" s="94">
        <f>(4.1/100)*('Conversion Cost'!$B$8)*SUM('Optimized Production Plan'!M193:O193)</f>
        <v>2780.5313120259871</v>
      </c>
      <c r="S192" s="94">
        <f>SUMPRODUCT('Conversion Cost'!$B$4:$D$4,'Optimized Production Plan'!M193:O193)</f>
        <v>223.78492099965592</v>
      </c>
      <c r="T192" s="94">
        <f>(VLOOKUP(N192,'Outbound Logistic Price'!$A$3:$D$41,2)*'Optimized Production Plan'!M193)+(VLOOKUP(N192,'Outbound Logistic Price'!$A$3:$D$41,3)*'Optimized Production Plan'!N193)+(VLOOKUP(N192,'Outbound Logistic Price'!$A$3:$D$41,4)*'Optimized Production Plan'!O193)</f>
        <v>438.39832884358827</v>
      </c>
      <c r="U192" s="94">
        <f>IF(VLOOKUP(N192,CSTVAT!$A$2:$D$40,2)="NA",0,IF(VLOOKUP(N192,CSTVAT!$A$2:$D$40,2)="CST",0.02*((VLOOKUP(O192,'Input Angle Price'!$B$4:$E$22,2)*'Optimized Production Plan'!M193*(1.045))+ ('Conversion Cost'!$B$3*'Optimized Production Plan'!M193)+ ((4.1/100)*('Conversion Cost'!$B$8)*'Optimized Production Plan'!M193)+ ('Optimized Production Plan'!M193*'Conversion Cost'!$B$4)),IF(VLOOKUP(N192,CSTVAT!$A$2:$D$40,2)="VAT",0.05*((VLOOKUP(O192,'Input Angle Price'!$B$4:$E$22,2)*'Optimized Production Plan'!M193*(1.045))+ ('Conversion Cost'!$B$3*'Optimized Production Plan'!M193)+ ((4.1/100)*('Conversion Cost'!$B$8)*'Optimized Production Plan'!M193)+ ('Optimized Production Plan'!M193*'Conversion Cost'!$B$4)),0)))+ IF(VLOOKUP(N192,CSTVAT!$A$2:$D$40,3)="NA",0,IF(VLOOKUP(N192,CSTVAT!$A$2:$D$40,3)="CST",0.02*((VLOOKUP(O192,'Input Angle Price'!$B$4:$E$22,3)*'Optimized Production Plan'!N193*(1.045))+ ('Conversion Cost'!$C$3*'Optimized Production Plan'!N193)+ ((4.1/100)*('Conversion Cost'!$B$8)*'Optimized Production Plan'!N193)+ ('Optimized Production Plan'!N193*'Conversion Cost'!$C$4)),IF(VLOOKUP(N192,CSTVAT!$A$2:$D$40,3)="VAT",0.05*((VLOOKUP(O192,'Input Angle Price'!$B$4:$E$22,3)*'Optimized Production Plan'!N193*(1.045))+ ('Conversion Cost'!$C$3*'Optimized Production Plan'!N193)+ ((4.1/100)*('Conversion Cost'!$B$8)*'Optimized Production Plan'!N193)+ ('Optimized Production Plan'!N193*'Conversion Cost'!$C$4)),0)))+ IF(VLOOKUP(N192,CSTVAT!$A$2:$D$40,4)="NA",0,IF(VLOOKUP(N192,CSTVAT!$A$2:$D$40,4)="CST",0.02*((VLOOKUP(O192,'Input Angle Price'!$B$4:$E$22,4)*'Optimized Production Plan'!O193*(1.045))+ ('Conversion Cost'!$D$3*'Optimized Production Plan'!O193)+ ((4.1/100)*('Conversion Cost'!$B$8)*'Optimized Production Plan'!O193)+ ('Optimized Production Plan'!O193*'Conversion Cost'!$D$4)),IF(VLOOKUP(N192,CSTVAT!$A$2:$D$40,4)="VAT",0.05*((VLOOKUP(O192,'Input Angle Price'!$B$4:$E$22,4)*'Optimized Production Plan'!O193*(1.045))+ ('Conversion Cost'!$D$3*'Optimized Production Plan'!O193)+ ((4.1/100)*('Conversion Cost'!$B$8)*'Optimized Production Plan'!O193)+ ('Optimized Production Plan'!O193*'Conversion Cost'!$D$4)),0)))</f>
        <v>536.45049907274517</v>
      </c>
      <c r="V192" s="95">
        <f t="shared" si="9"/>
        <v>443.79576433573152</v>
      </c>
      <c r="X192" s="101">
        <f>IF('Optimized Production Plan'!M193&gt;0,1,0)+IF('Optimized Production Plan'!N193&gt;0,1,0)+IF('Optimized Production Plan'!O193&gt;0,1,0)</f>
        <v>1</v>
      </c>
      <c r="AH192" s="11"/>
      <c r="AI192" s="5" t="s">
        <v>4</v>
      </c>
      <c r="AJ192" s="6">
        <v>0</v>
      </c>
      <c r="AK192" s="6">
        <v>695.62197895339068</v>
      </c>
      <c r="AL192" s="113">
        <v>0</v>
      </c>
      <c r="AM192" s="11">
        <v>695.62197895339068</v>
      </c>
      <c r="AN192" s="68">
        <f t="shared" si="10"/>
        <v>695.62197895339068</v>
      </c>
    </row>
    <row r="193" spans="1:40">
      <c r="A193" s="9">
        <v>115</v>
      </c>
      <c r="B193" s="5" t="s">
        <v>8</v>
      </c>
      <c r="C193" s="94">
        <f>((VLOOKUP(B193,'Input Angle Price'!$B$4:$E$22,2)*'Optimized Production Plan'!C194)+(VLOOKUP(B193,'Input Angle Price'!$B$4:$E$22,3)*'Optimized Production Plan'!D194)+(VLOOKUP(B193,'Input Angle Price'!$B$4:$E$22,4)*'Optimized Production Plan'!E194))*(104.5/100)</f>
        <v>25948.752244815409</v>
      </c>
      <c r="D193" s="94">
        <f>SUMPRODUCT('Conversion Cost'!$B$3:$D$3,'Optimized Production Plan'!C194:E194)</f>
        <v>4398.2870153626627</v>
      </c>
      <c r="E193" s="94">
        <f>(4.1/100)*('Conversion Cost'!$B$8)*SUM('Optimized Production Plan'!C194:E194)</f>
        <v>3622.1052858875746</v>
      </c>
      <c r="F193" s="94">
        <f>SUMPRODUCT('Conversion Cost'!$B$4:$D$4,'Optimized Production Plan'!C194:E194)</f>
        <v>312.55238341392442</v>
      </c>
      <c r="G193" s="94">
        <f>(VLOOKUP(A193,'Outbound Logistic Price'!$A$3:$D$41,2)*'Optimized Production Plan'!C194)+(VLOOKUP(A193,'Outbound Logistic Price'!$A$3:$D$41,3)*'Optimized Production Plan'!D194)+(VLOOKUP(A193,'Outbound Logistic Price'!$A$3:$D$41,4)*'Optimized Production Plan'!E194)</f>
        <v>1661.9526144060821</v>
      </c>
      <c r="H193" s="94">
        <f>IF(VLOOKUP(A193,CSTVAT!$A$2:$D$40,2)="NA",0,IF(VLOOKUP(A193,CSTVAT!$A$2:$D$40,2)="CST",0.02*((VLOOKUP(B193,'Input Angle Price'!$B$4:$E$22,2)*'Optimized Production Plan'!C194*(1.045))+ ('Conversion Cost'!$B$3*'Optimized Production Plan'!C194)+ ((4.1/100)*('Conversion Cost'!$B$8)*'Optimized Production Plan'!C194)+ ('Optimized Production Plan'!C194*'Conversion Cost'!$B$4)),IF(VLOOKUP(A193,CSTVAT!$A$2:$D$40,2)="VAT",0.05*((VLOOKUP(B193,'Input Angle Price'!$B$4:$E$22,2)*'Optimized Production Plan'!C194*(1.045))+ ('Conversion Cost'!$B$3*'Optimized Production Plan'!C194)+ ((4.1/100)*('Conversion Cost'!$B$8)*'Optimized Production Plan'!C194)+ ('Optimized Production Plan'!C194*'Conversion Cost'!$B$4)),0)))+ IF(VLOOKUP(A193,CSTVAT!$A$2:$D$40,3)="NA",0,IF(VLOOKUP(A193,CSTVAT!$A$2:$D$40,3)="CST",0.02*((VLOOKUP(B193,'Input Angle Price'!$B$4:$E$22,3)*'Optimized Production Plan'!D194*(1.045))+ ('Conversion Cost'!$C$3*'Optimized Production Plan'!D194)+ ((4.1/100)*('Conversion Cost'!$B$8)*'Optimized Production Plan'!D194)+ ('Optimized Production Plan'!D194*'Conversion Cost'!$C$4)),IF(VLOOKUP(A193,CSTVAT!$A$2:$D$40,3)="VAT",0.05*((VLOOKUP(B193,'Input Angle Price'!$B$4:$E$22,3)*'Optimized Production Plan'!D194*(1.045))+ ('Conversion Cost'!$C$3*'Optimized Production Plan'!D194)+ ((4.1/100)*('Conversion Cost'!$B$8)*'Optimized Production Plan'!D194)+ ('Optimized Production Plan'!D194*'Conversion Cost'!$C$4)),0)))+ IF(VLOOKUP(A193,CSTVAT!$A$2:$D$40,4)="NA",0,IF(VLOOKUP(A193,CSTVAT!$A$2:$D$40,4)="CST",0.02*((VLOOKUP(B193,'Input Angle Price'!$B$4:$E$22,4)*'Optimized Production Plan'!E194*(1.045))+ ('Conversion Cost'!$D$3*'Optimized Production Plan'!E194)+ ((4.1/100)*('Conversion Cost'!$B$8)*'Optimized Production Plan'!E194)+ ('Optimized Production Plan'!E194*'Conversion Cost'!$D$4)),IF(VLOOKUP(A193,CSTVAT!$A$2:$D$40,4)="VAT",0.05*((VLOOKUP(B193,'Input Angle Price'!$B$4:$E$22,4)*'Optimized Production Plan'!E194*(1.045))+ ('Conversion Cost'!$D$3*'Optimized Production Plan'!E194)+ ((4.1/100)*('Conversion Cost'!$B$8)*'Optimized Production Plan'!E194)+ ('Optimized Production Plan'!E194*'Conversion Cost'!$D$4)),0)))</f>
        <v>685.63393858959148</v>
      </c>
      <c r="I193" s="95">
        <f t="shared" si="8"/>
        <v>558.70519187401601</v>
      </c>
      <c r="N193" s="9">
        <v>115</v>
      </c>
      <c r="O193" s="5" t="s">
        <v>8</v>
      </c>
      <c r="P193" s="94">
        <f>((VLOOKUP(O193,'Input Angle Price'!$B$4:$E$22,2)*'Optimized Production Plan'!M194)+(VLOOKUP(O193,'Input Angle Price'!$B$4:$E$22,3)*'Optimized Production Plan'!N194)+(VLOOKUP(O193,'Input Angle Price'!$B$4:$E$22,4)*'Optimized Production Plan'!O194))*(104.5/100)</f>
        <v>26850.365705498163</v>
      </c>
      <c r="Q193" s="94">
        <f>SUMPRODUCT('Conversion Cost'!$B$3:$D$3,'Optimized Production Plan'!M194:O194)</f>
        <v>4176.8193990781956</v>
      </c>
      <c r="R193" s="94">
        <f>(4.1/100)*('Conversion Cost'!$B$8)*SUM('Optimized Production Plan'!M194:O194)</f>
        <v>3622.1052858875746</v>
      </c>
      <c r="S193" s="94">
        <f>SUMPRODUCT('Conversion Cost'!$B$4:$D$4,'Optimized Production Plan'!M194:O194)</f>
        <v>291.51714341392437</v>
      </c>
      <c r="T193" s="94">
        <f>(VLOOKUP(N193,'Outbound Logistic Price'!$A$3:$D$41,2)*'Optimized Production Plan'!M194)+(VLOOKUP(N193,'Outbound Logistic Price'!$A$3:$D$41,3)*'Optimized Production Plan'!N194)+(VLOOKUP(N193,'Outbound Logistic Price'!$A$3:$D$41,4)*'Optimized Production Plan'!O194)</f>
        <v>571.08686291744209</v>
      </c>
      <c r="U193" s="94">
        <f>IF(VLOOKUP(N193,CSTVAT!$A$2:$D$40,2)="NA",0,IF(VLOOKUP(N193,CSTVAT!$A$2:$D$40,2)="CST",0.02*((VLOOKUP(O193,'Input Angle Price'!$B$4:$E$22,2)*'Optimized Production Plan'!M194*(1.045))+ ('Conversion Cost'!$B$3*'Optimized Production Plan'!M194)+ ((4.1/100)*('Conversion Cost'!$B$8)*'Optimized Production Plan'!M194)+ ('Optimized Production Plan'!M194*'Conversion Cost'!$B$4)),IF(VLOOKUP(N193,CSTVAT!$A$2:$D$40,2)="VAT",0.05*((VLOOKUP(O193,'Input Angle Price'!$B$4:$E$22,2)*'Optimized Production Plan'!M194*(1.045))+ ('Conversion Cost'!$B$3*'Optimized Production Plan'!M194)+ ((4.1/100)*('Conversion Cost'!$B$8)*'Optimized Production Plan'!M194)+ ('Optimized Production Plan'!M194*'Conversion Cost'!$B$4)),0)))+ IF(VLOOKUP(N193,CSTVAT!$A$2:$D$40,3)="NA",0,IF(VLOOKUP(N193,CSTVAT!$A$2:$D$40,3)="CST",0.02*((VLOOKUP(O193,'Input Angle Price'!$B$4:$E$22,3)*'Optimized Production Plan'!N194*(1.045))+ ('Conversion Cost'!$C$3*'Optimized Production Plan'!N194)+ ((4.1/100)*('Conversion Cost'!$B$8)*'Optimized Production Plan'!N194)+ ('Optimized Production Plan'!N194*'Conversion Cost'!$C$4)),IF(VLOOKUP(N193,CSTVAT!$A$2:$D$40,3)="VAT",0.05*((VLOOKUP(O193,'Input Angle Price'!$B$4:$E$22,3)*'Optimized Production Plan'!N194*(1.045))+ ('Conversion Cost'!$C$3*'Optimized Production Plan'!N194)+ ((4.1/100)*('Conversion Cost'!$B$8)*'Optimized Production Plan'!N194)+ ('Optimized Production Plan'!N194*'Conversion Cost'!$C$4)),0)))+ IF(VLOOKUP(N193,CSTVAT!$A$2:$D$40,4)="NA",0,IF(VLOOKUP(N193,CSTVAT!$A$2:$D$40,4)="CST",0.02*((VLOOKUP(O193,'Input Angle Price'!$B$4:$E$22,4)*'Optimized Production Plan'!O194*(1.045))+ ('Conversion Cost'!$D$3*'Optimized Production Plan'!O194)+ ((4.1/100)*('Conversion Cost'!$B$8)*'Optimized Production Plan'!O194)+ ('Optimized Production Plan'!O194*'Conversion Cost'!$D$4)),IF(VLOOKUP(N193,CSTVAT!$A$2:$D$40,4)="VAT",0.05*((VLOOKUP(O193,'Input Angle Price'!$B$4:$E$22,4)*'Optimized Production Plan'!O194*(1.045))+ ('Conversion Cost'!$D$3*'Optimized Production Plan'!O194)+ ((4.1/100)*('Conversion Cost'!$B$8)*'Optimized Production Plan'!O194)+ ('Optimized Production Plan'!O194*'Conversion Cost'!$D$4)),0)))</f>
        <v>698.81615067755718</v>
      </c>
      <c r="V193" s="95">
        <f t="shared" si="9"/>
        <v>578.11792188871641</v>
      </c>
      <c r="X193" s="101">
        <f>IF('Optimized Production Plan'!M194&gt;0,1,0)+IF('Optimized Production Plan'!N194&gt;0,1,0)+IF('Optimized Production Plan'!O194&gt;0,1,0)</f>
        <v>1</v>
      </c>
      <c r="AH193" s="11"/>
      <c r="AI193" s="5" t="s">
        <v>6</v>
      </c>
      <c r="AJ193" s="6">
        <v>0</v>
      </c>
      <c r="AK193" s="6">
        <v>0</v>
      </c>
      <c r="AL193" s="113">
        <v>183.43026311447207</v>
      </c>
      <c r="AM193" s="11">
        <v>183.43026311447207</v>
      </c>
      <c r="AN193" s="68">
        <f t="shared" si="10"/>
        <v>183.43026311447207</v>
      </c>
    </row>
    <row r="194" spans="1:40">
      <c r="A194" s="9">
        <v>115</v>
      </c>
      <c r="B194" s="5" t="s">
        <v>10</v>
      </c>
      <c r="C194" s="94">
        <f>((VLOOKUP(B194,'Input Angle Price'!$B$4:$E$22,2)*'Optimized Production Plan'!C195)+(VLOOKUP(B194,'Input Angle Price'!$B$4:$E$22,3)*'Optimized Production Plan'!D195)+(VLOOKUP(B194,'Input Angle Price'!$B$4:$E$22,4)*'Optimized Production Plan'!E195))*(104.5/100)</f>
        <v>34167.799560362473</v>
      </c>
      <c r="D194" s="94">
        <f>SUMPRODUCT('Conversion Cost'!$B$3:$D$3,'Optimized Production Plan'!C195:E195)</f>
        <v>5837.6079660497735</v>
      </c>
      <c r="E194" s="94">
        <f>(4.1/100)*('Conversion Cost'!$B$8)*SUM('Optimized Production Plan'!C195:E195)</f>
        <v>4820.327846813575</v>
      </c>
      <c r="F194" s="94">
        <f>SUMPRODUCT('Conversion Cost'!$B$4:$D$4,'Optimized Production Plan'!C195:E195)</f>
        <v>413.43862959123726</v>
      </c>
      <c r="G194" s="94">
        <f>(VLOOKUP(A194,'Outbound Logistic Price'!$A$3:$D$41,2)*'Optimized Production Plan'!C195)+(VLOOKUP(A194,'Outbound Logistic Price'!$A$3:$D$41,3)*'Optimized Production Plan'!D195)+(VLOOKUP(A194,'Outbound Logistic Price'!$A$3:$D$41,4)*'Optimized Production Plan'!E195)</f>
        <v>2217.0044854765856</v>
      </c>
      <c r="H194" s="94">
        <f>IF(VLOOKUP(A194,CSTVAT!$A$2:$D$40,2)="NA",0,IF(VLOOKUP(A194,CSTVAT!$A$2:$D$40,2)="CST",0.02*((VLOOKUP(B194,'Input Angle Price'!$B$4:$E$22,2)*'Optimized Production Plan'!C195*(1.045))+ ('Conversion Cost'!$B$3*'Optimized Production Plan'!C195)+ ((4.1/100)*('Conversion Cost'!$B$8)*'Optimized Production Plan'!C195)+ ('Optimized Production Plan'!C195*'Conversion Cost'!$B$4)),IF(VLOOKUP(A194,CSTVAT!$A$2:$D$40,2)="VAT",0.05*((VLOOKUP(B194,'Input Angle Price'!$B$4:$E$22,2)*'Optimized Production Plan'!C195*(1.045))+ ('Conversion Cost'!$B$3*'Optimized Production Plan'!C195)+ ((4.1/100)*('Conversion Cost'!$B$8)*'Optimized Production Plan'!C195)+ ('Optimized Production Plan'!C195*'Conversion Cost'!$B$4)),0)))+ IF(VLOOKUP(A194,CSTVAT!$A$2:$D$40,3)="NA",0,IF(VLOOKUP(A194,CSTVAT!$A$2:$D$40,3)="CST",0.02*((VLOOKUP(B194,'Input Angle Price'!$B$4:$E$22,3)*'Optimized Production Plan'!D195*(1.045))+ ('Conversion Cost'!$C$3*'Optimized Production Plan'!D195)+ ((4.1/100)*('Conversion Cost'!$B$8)*'Optimized Production Plan'!D195)+ ('Optimized Production Plan'!D195*'Conversion Cost'!$C$4)),IF(VLOOKUP(A194,CSTVAT!$A$2:$D$40,3)="VAT",0.05*((VLOOKUP(B194,'Input Angle Price'!$B$4:$E$22,3)*'Optimized Production Plan'!D195*(1.045))+ ('Conversion Cost'!$C$3*'Optimized Production Plan'!D195)+ ((4.1/100)*('Conversion Cost'!$B$8)*'Optimized Production Plan'!D195)+ ('Optimized Production Plan'!D195*'Conversion Cost'!$C$4)),0)))+ IF(VLOOKUP(A194,CSTVAT!$A$2:$D$40,4)="NA",0,IF(VLOOKUP(A194,CSTVAT!$A$2:$D$40,4)="CST",0.02*((VLOOKUP(B194,'Input Angle Price'!$B$4:$E$22,4)*'Optimized Production Plan'!E195*(1.045))+ ('Conversion Cost'!$D$3*'Optimized Production Plan'!E195)+ ((4.1/100)*('Conversion Cost'!$B$8)*'Optimized Production Plan'!E195)+ ('Optimized Production Plan'!E195*'Conversion Cost'!$D$4)),IF(VLOOKUP(A194,CSTVAT!$A$2:$D$40,4)="VAT",0.05*((VLOOKUP(B194,'Input Angle Price'!$B$4:$E$22,4)*'Optimized Production Plan'!E195*(1.045))+ ('Conversion Cost'!$D$3*'Optimized Production Plan'!E195)+ ((4.1/100)*('Conversion Cost'!$B$8)*'Optimized Production Plan'!E195)+ ('Optimized Production Plan'!E195*'Conversion Cost'!$D$4)),0)))</f>
        <v>904.7834800563412</v>
      </c>
      <c r="I194" s="95">
        <f t="shared" si="8"/>
        <v>735.67032546234998</v>
      </c>
      <c r="N194" s="9">
        <v>115</v>
      </c>
      <c r="O194" s="5" t="s">
        <v>10</v>
      </c>
      <c r="P194" s="94">
        <f>((VLOOKUP(O194,'Input Angle Price'!$B$4:$E$22,2)*'Optimized Production Plan'!M195)+(VLOOKUP(O194,'Input Angle Price'!$B$4:$E$22,3)*'Optimized Production Plan'!N195)+(VLOOKUP(O194,'Input Angle Price'!$B$4:$E$22,4)*'Optimized Production Plan'!O195))*(104.5/100)</f>
        <v>35719.397874292532</v>
      </c>
      <c r="Q194" s="94">
        <f>SUMPRODUCT('Conversion Cost'!$B$3:$D$3,'Optimized Production Plan'!M195:O195)</f>
        <v>5558.5460033236295</v>
      </c>
      <c r="R194" s="94">
        <f>(4.1/100)*('Conversion Cost'!$B$8)*SUM('Optimized Production Plan'!M195:O195)</f>
        <v>4820.327846813575</v>
      </c>
      <c r="S194" s="94">
        <f>SUMPRODUCT('Conversion Cost'!$B$4:$D$4,'Optimized Production Plan'!M195:O195)</f>
        <v>387.95343959123727</v>
      </c>
      <c r="T194" s="94">
        <f>(VLOOKUP(N194,'Outbound Logistic Price'!$A$3:$D$41,2)*'Optimized Production Plan'!M195)+(VLOOKUP(N194,'Outbound Logistic Price'!$A$3:$D$41,3)*'Optimized Production Plan'!N195)+(VLOOKUP(N194,'Outbound Logistic Price'!$A$3:$D$41,4)*'Optimized Production Plan'!O195)</f>
        <v>760.00714805168616</v>
      </c>
      <c r="U194" s="94">
        <f>IF(VLOOKUP(N194,CSTVAT!$A$2:$D$40,2)="NA",0,IF(VLOOKUP(N194,CSTVAT!$A$2:$D$40,2)="CST",0.02*((VLOOKUP(O194,'Input Angle Price'!$B$4:$E$22,2)*'Optimized Production Plan'!M195*(1.045))+ ('Conversion Cost'!$B$3*'Optimized Production Plan'!M195)+ ((4.1/100)*('Conversion Cost'!$B$8)*'Optimized Production Plan'!M195)+ ('Optimized Production Plan'!M195*'Conversion Cost'!$B$4)),IF(VLOOKUP(N194,CSTVAT!$A$2:$D$40,2)="VAT",0.05*((VLOOKUP(O194,'Input Angle Price'!$B$4:$E$22,2)*'Optimized Production Plan'!M195*(1.045))+ ('Conversion Cost'!$B$3*'Optimized Production Plan'!M195)+ ((4.1/100)*('Conversion Cost'!$B$8)*'Optimized Production Plan'!M195)+ ('Optimized Production Plan'!M195*'Conversion Cost'!$B$4)),0)))+ IF(VLOOKUP(N194,CSTVAT!$A$2:$D$40,3)="NA",0,IF(VLOOKUP(N194,CSTVAT!$A$2:$D$40,3)="CST",0.02*((VLOOKUP(O194,'Input Angle Price'!$B$4:$E$22,3)*'Optimized Production Plan'!N195*(1.045))+ ('Conversion Cost'!$C$3*'Optimized Production Plan'!N195)+ ((4.1/100)*('Conversion Cost'!$B$8)*'Optimized Production Plan'!N195)+ ('Optimized Production Plan'!N195*'Conversion Cost'!$C$4)),IF(VLOOKUP(N194,CSTVAT!$A$2:$D$40,3)="VAT",0.05*((VLOOKUP(O194,'Input Angle Price'!$B$4:$E$22,3)*'Optimized Production Plan'!N195*(1.045))+ ('Conversion Cost'!$C$3*'Optimized Production Plan'!N195)+ ((4.1/100)*('Conversion Cost'!$B$8)*'Optimized Production Plan'!N195)+ ('Optimized Production Plan'!N195*'Conversion Cost'!$C$4)),0)))+ IF(VLOOKUP(N194,CSTVAT!$A$2:$D$40,4)="NA",0,IF(VLOOKUP(N194,CSTVAT!$A$2:$D$40,4)="CST",0.02*((VLOOKUP(O194,'Input Angle Price'!$B$4:$E$22,4)*'Optimized Production Plan'!O195*(1.045))+ ('Conversion Cost'!$D$3*'Optimized Production Plan'!O195)+ ((4.1/100)*('Conversion Cost'!$B$8)*'Optimized Production Plan'!O195)+ ('Optimized Production Plan'!O195*'Conversion Cost'!$D$4)),IF(VLOOKUP(N194,CSTVAT!$A$2:$D$40,4)="VAT",0.05*((VLOOKUP(O194,'Input Angle Price'!$B$4:$E$22,4)*'Optimized Production Plan'!O195*(1.045))+ ('Conversion Cost'!$D$3*'Optimized Production Plan'!O195)+ ((4.1/100)*('Conversion Cost'!$B$8)*'Optimized Production Plan'!O195)+ ('Optimized Production Plan'!O195*'Conversion Cost'!$D$4)),0)))</f>
        <v>929.72450328041941</v>
      </c>
      <c r="V194" s="95">
        <f t="shared" si="9"/>
        <v>769.07794466180098</v>
      </c>
      <c r="X194" s="101">
        <f>IF('Optimized Production Plan'!M195&gt;0,1,0)+IF('Optimized Production Plan'!N195&gt;0,1,0)+IF('Optimized Production Plan'!O195&gt;0,1,0)</f>
        <v>1</v>
      </c>
      <c r="AH194" s="11"/>
      <c r="AI194" s="5" t="s">
        <v>8</v>
      </c>
      <c r="AJ194" s="6">
        <v>0</v>
      </c>
      <c r="AK194" s="6">
        <v>0</v>
      </c>
      <c r="AL194" s="113">
        <v>238.94847820813476</v>
      </c>
      <c r="AM194" s="11">
        <v>238.94847820813476</v>
      </c>
      <c r="AN194" s="68">
        <f t="shared" si="10"/>
        <v>238.94847820813476</v>
      </c>
    </row>
    <row r="195" spans="1:40">
      <c r="A195" s="9">
        <v>115</v>
      </c>
      <c r="B195" s="5" t="s">
        <v>11</v>
      </c>
      <c r="C195" s="94">
        <f>((VLOOKUP(B195,'Input Angle Price'!$B$4:$E$22,2)*'Optimized Production Plan'!C196)+(VLOOKUP(B195,'Input Angle Price'!$B$4:$E$22,3)*'Optimized Production Plan'!D196)+(VLOOKUP(B195,'Input Angle Price'!$B$4:$E$22,4)*'Optimized Production Plan'!E196))*(104.5/100)</f>
        <v>4292.7372494317324</v>
      </c>
      <c r="D195" s="94">
        <f>SUMPRODUCT('Conversion Cost'!$B$3:$D$3,'Optimized Production Plan'!C196:E196)</f>
        <v>725.24848585879192</v>
      </c>
      <c r="E195" s="94">
        <f>(4.1/100)*('Conversion Cost'!$B$8)*SUM('Optimized Production Plan'!C196:E196)</f>
        <v>604.38365218342472</v>
      </c>
      <c r="F195" s="94">
        <f>SUMPRODUCT('Conversion Cost'!$B$4:$D$4,'Optimized Production Plan'!C196:E196)</f>
        <v>50.76772328093891</v>
      </c>
      <c r="G195" s="94">
        <f>(VLOOKUP(A195,'Outbound Logistic Price'!$A$3:$D$41,2)*'Optimized Production Plan'!C196)+(VLOOKUP(A195,'Outbound Logistic Price'!$A$3:$D$41,3)*'Optimized Production Plan'!D196)+(VLOOKUP(A195,'Outbound Logistic Price'!$A$3:$D$41,4)*'Optimized Production Plan'!E196)</f>
        <v>280.21861985729822</v>
      </c>
      <c r="H195" s="94">
        <f>IF(VLOOKUP(A195,CSTVAT!$A$2:$D$40,2)="NA",0,IF(VLOOKUP(A195,CSTVAT!$A$2:$D$40,2)="CST",0.02*((VLOOKUP(B195,'Input Angle Price'!$B$4:$E$22,2)*'Optimized Production Plan'!C196*(1.045))+ ('Conversion Cost'!$B$3*'Optimized Production Plan'!C196)+ ((4.1/100)*('Conversion Cost'!$B$8)*'Optimized Production Plan'!C196)+ ('Optimized Production Plan'!C196*'Conversion Cost'!$B$4)),IF(VLOOKUP(A195,CSTVAT!$A$2:$D$40,2)="VAT",0.05*((VLOOKUP(B195,'Input Angle Price'!$B$4:$E$22,2)*'Optimized Production Plan'!C196*(1.045))+ ('Conversion Cost'!$B$3*'Optimized Production Plan'!C196)+ ((4.1/100)*('Conversion Cost'!$B$8)*'Optimized Production Plan'!C196)+ ('Optimized Production Plan'!C196*'Conversion Cost'!$B$4)),0)))+ IF(VLOOKUP(A195,CSTVAT!$A$2:$D$40,3)="NA",0,IF(VLOOKUP(A195,CSTVAT!$A$2:$D$40,3)="CST",0.02*((VLOOKUP(B195,'Input Angle Price'!$B$4:$E$22,3)*'Optimized Production Plan'!D196*(1.045))+ ('Conversion Cost'!$C$3*'Optimized Production Plan'!D196)+ ((4.1/100)*('Conversion Cost'!$B$8)*'Optimized Production Plan'!D196)+ ('Optimized Production Plan'!D196*'Conversion Cost'!$C$4)),IF(VLOOKUP(A195,CSTVAT!$A$2:$D$40,3)="VAT",0.05*((VLOOKUP(B195,'Input Angle Price'!$B$4:$E$22,3)*'Optimized Production Plan'!D196*(1.045))+ ('Conversion Cost'!$C$3*'Optimized Production Plan'!D196)+ ((4.1/100)*('Conversion Cost'!$B$8)*'Optimized Production Plan'!D196)+ ('Optimized Production Plan'!D196*'Conversion Cost'!$C$4)),0)))+ IF(VLOOKUP(A195,CSTVAT!$A$2:$D$40,4)="NA",0,IF(VLOOKUP(A195,CSTVAT!$A$2:$D$40,4)="CST",0.02*((VLOOKUP(B195,'Input Angle Price'!$B$4:$E$22,4)*'Optimized Production Plan'!E196*(1.045))+ ('Conversion Cost'!$D$3*'Optimized Production Plan'!E196)+ ((4.1/100)*('Conversion Cost'!$B$8)*'Optimized Production Plan'!E196)+ ('Optimized Production Plan'!E196*'Conversion Cost'!$D$4)),IF(VLOOKUP(A195,CSTVAT!$A$2:$D$40,4)="VAT",0.05*((VLOOKUP(B195,'Input Angle Price'!$B$4:$E$22,4)*'Optimized Production Plan'!E196*(1.045))+ ('Conversion Cost'!$D$3*'Optimized Production Plan'!E196)+ ((4.1/100)*('Conversion Cost'!$B$8)*'Optimized Production Plan'!E196)+ ('Optimized Production Plan'!E196*'Conversion Cost'!$D$4)),0)))</f>
        <v>113.46274221509778</v>
      </c>
      <c r="I195" s="95">
        <f t="shared" si="8"/>
        <v>92.427357045180855</v>
      </c>
      <c r="N195" s="9">
        <v>115</v>
      </c>
      <c r="O195" s="5" t="s">
        <v>11</v>
      </c>
      <c r="P195" s="94">
        <f>((VLOOKUP(O195,'Input Angle Price'!$B$4:$E$22,2)*'Optimized Production Plan'!M196)+(VLOOKUP(O195,'Input Angle Price'!$B$4:$E$22,3)*'Optimized Production Plan'!N196)+(VLOOKUP(O195,'Input Angle Price'!$B$4:$E$22,4)*'Optimized Production Plan'!O196))*(104.5/100)</f>
        <v>4531.9105223432562</v>
      </c>
      <c r="Q195" s="94">
        <f>SUMPRODUCT('Conversion Cost'!$B$3:$D$3,'Optimized Production Plan'!M196:O196)</f>
        <v>696.94312110722319</v>
      </c>
      <c r="R195" s="94">
        <f>(4.1/100)*('Conversion Cost'!$B$8)*SUM('Optimized Production Plan'!M196:O196)</f>
        <v>604.38365218342472</v>
      </c>
      <c r="S195" s="94">
        <f>SUMPRODUCT('Conversion Cost'!$B$4:$D$4,'Optimized Production Plan'!M196:O196)</f>
        <v>48.642483280938912</v>
      </c>
      <c r="T195" s="94">
        <f>(VLOOKUP(N195,'Outbound Logistic Price'!$A$3:$D$41,2)*'Optimized Production Plan'!M196)+(VLOOKUP(N195,'Outbound Logistic Price'!$A$3:$D$41,3)*'Optimized Production Plan'!N196)+(VLOOKUP(N195,'Outbound Logistic Price'!$A$3:$D$41,4)*'Optimized Production Plan'!O196)</f>
        <v>95.291422165118036</v>
      </c>
      <c r="U195" s="94">
        <f>IF(VLOOKUP(N195,CSTVAT!$A$2:$D$40,2)="NA",0,IF(VLOOKUP(N195,CSTVAT!$A$2:$D$40,2)="CST",0.02*((VLOOKUP(O195,'Input Angle Price'!$B$4:$E$22,2)*'Optimized Production Plan'!M196*(1.045))+ ('Conversion Cost'!$B$3*'Optimized Production Plan'!M196)+ ((4.1/100)*('Conversion Cost'!$B$8)*'Optimized Production Plan'!M196)+ ('Optimized Production Plan'!M196*'Conversion Cost'!$B$4)),IF(VLOOKUP(N195,CSTVAT!$A$2:$D$40,2)="VAT",0.05*((VLOOKUP(O195,'Input Angle Price'!$B$4:$E$22,2)*'Optimized Production Plan'!M196*(1.045))+ ('Conversion Cost'!$B$3*'Optimized Production Plan'!M196)+ ((4.1/100)*('Conversion Cost'!$B$8)*'Optimized Production Plan'!M196)+ ('Optimized Production Plan'!M196*'Conversion Cost'!$B$4)),0)))+ IF(VLOOKUP(N195,CSTVAT!$A$2:$D$40,3)="NA",0,IF(VLOOKUP(N195,CSTVAT!$A$2:$D$40,3)="CST",0.02*((VLOOKUP(O195,'Input Angle Price'!$B$4:$E$22,3)*'Optimized Production Plan'!N196*(1.045))+ ('Conversion Cost'!$C$3*'Optimized Production Plan'!N196)+ ((4.1/100)*('Conversion Cost'!$B$8)*'Optimized Production Plan'!N196)+ ('Optimized Production Plan'!N196*'Conversion Cost'!$C$4)),IF(VLOOKUP(N195,CSTVAT!$A$2:$D$40,3)="VAT",0.05*((VLOOKUP(O195,'Input Angle Price'!$B$4:$E$22,3)*'Optimized Production Plan'!N196*(1.045))+ ('Conversion Cost'!$C$3*'Optimized Production Plan'!N196)+ ((4.1/100)*('Conversion Cost'!$B$8)*'Optimized Production Plan'!N196)+ ('Optimized Production Plan'!N196*'Conversion Cost'!$C$4)),0)))+ IF(VLOOKUP(N195,CSTVAT!$A$2:$D$40,4)="NA",0,IF(VLOOKUP(N195,CSTVAT!$A$2:$D$40,4)="CST",0.02*((VLOOKUP(O195,'Input Angle Price'!$B$4:$E$22,4)*'Optimized Production Plan'!O196*(1.045))+ ('Conversion Cost'!$D$3*'Optimized Production Plan'!O196)+ ((4.1/100)*('Conversion Cost'!$B$8)*'Optimized Production Plan'!O196)+ ('Optimized Production Plan'!O196*'Conversion Cost'!$D$4)),IF(VLOOKUP(N195,CSTVAT!$A$2:$D$40,4)="VAT",0.05*((VLOOKUP(O195,'Input Angle Price'!$B$4:$E$22,4)*'Optimized Production Plan'!O196*(1.045))+ ('Conversion Cost'!$D$3*'Optimized Production Plan'!O196)+ ((4.1/100)*('Conversion Cost'!$B$8)*'Optimized Production Plan'!O196)+ ('Optimized Production Plan'!O196*'Conversion Cost'!$D$4)),0)))</f>
        <v>117.63759557829687</v>
      </c>
      <c r="V195" s="95">
        <f t="shared" si="9"/>
        <v>97.577020816003127</v>
      </c>
      <c r="X195" s="101">
        <f>IF('Optimized Production Plan'!M196&gt;0,1,0)+IF('Optimized Production Plan'!N196&gt;0,1,0)+IF('Optimized Production Plan'!O196&gt;0,1,0)</f>
        <v>1</v>
      </c>
      <c r="AH195" s="11"/>
      <c r="AI195" s="5" t="s">
        <v>10</v>
      </c>
      <c r="AJ195" s="6">
        <v>0</v>
      </c>
      <c r="AK195" s="6">
        <v>0</v>
      </c>
      <c r="AL195" s="113">
        <v>317.99462261576826</v>
      </c>
      <c r="AM195" s="11">
        <v>317.99462261576826</v>
      </c>
      <c r="AN195" s="68">
        <f t="shared" si="10"/>
        <v>317.99462261576826</v>
      </c>
    </row>
    <row r="196" spans="1:40">
      <c r="A196" s="9">
        <v>115</v>
      </c>
      <c r="B196" s="5" t="s">
        <v>14</v>
      </c>
      <c r="C196" s="94">
        <f>((VLOOKUP(B196,'Input Angle Price'!$B$4:$E$22,2)*'Optimized Production Plan'!C197)+(VLOOKUP(B196,'Input Angle Price'!$B$4:$E$22,3)*'Optimized Production Plan'!D197)+(VLOOKUP(B196,'Input Angle Price'!$B$4:$E$22,4)*'Optimized Production Plan'!E197))*(104.5/100)</f>
        <v>9835.7649086823312</v>
      </c>
      <c r="D196" s="94">
        <f>SUMPRODUCT('Conversion Cost'!$B$3:$D$3,'Optimized Production Plan'!C197:E197)</f>
        <v>1632.1323938890644</v>
      </c>
      <c r="E196" s="94">
        <f>(4.1/100)*('Conversion Cost'!$B$8)*SUM('Optimized Production Plan'!C197:E197)</f>
        <v>1376.5385322738232</v>
      </c>
      <c r="F196" s="94">
        <f>SUMPRODUCT('Conversion Cost'!$B$4:$D$4,'Optimized Production Plan'!C197:E197)</f>
        <v>112.476143266207</v>
      </c>
      <c r="G196" s="94">
        <f>(VLOOKUP(A196,'Outbound Logistic Price'!$A$3:$D$41,2)*'Optimized Production Plan'!C197)+(VLOOKUP(A196,'Outbound Logistic Price'!$A$3:$D$41,3)*'Optimized Production Plan'!D197)+(VLOOKUP(A196,'Outbound Logistic Price'!$A$3:$D$41,4)*'Optimized Production Plan'!E197)</f>
        <v>644.83721878747383</v>
      </c>
      <c r="H196" s="94">
        <f>IF(VLOOKUP(A196,CSTVAT!$A$2:$D$40,2)="NA",0,IF(VLOOKUP(A196,CSTVAT!$A$2:$D$40,2)="CST",0.02*((VLOOKUP(B196,'Input Angle Price'!$B$4:$E$22,2)*'Optimized Production Plan'!C197*(1.045))+ ('Conversion Cost'!$B$3*'Optimized Production Plan'!C197)+ ((4.1/100)*('Conversion Cost'!$B$8)*'Optimized Production Plan'!C197)+ ('Optimized Production Plan'!C197*'Conversion Cost'!$B$4)),IF(VLOOKUP(A196,CSTVAT!$A$2:$D$40,2)="VAT",0.05*((VLOOKUP(B196,'Input Angle Price'!$B$4:$E$22,2)*'Optimized Production Plan'!C197*(1.045))+ ('Conversion Cost'!$B$3*'Optimized Production Plan'!C197)+ ((4.1/100)*('Conversion Cost'!$B$8)*'Optimized Production Plan'!C197)+ ('Optimized Production Plan'!C197*'Conversion Cost'!$B$4)),0)))+ IF(VLOOKUP(A196,CSTVAT!$A$2:$D$40,3)="NA",0,IF(VLOOKUP(A196,CSTVAT!$A$2:$D$40,3)="CST",0.02*((VLOOKUP(B196,'Input Angle Price'!$B$4:$E$22,3)*'Optimized Production Plan'!D197*(1.045))+ ('Conversion Cost'!$C$3*'Optimized Production Plan'!D197)+ ((4.1/100)*('Conversion Cost'!$B$8)*'Optimized Production Plan'!D197)+ ('Optimized Production Plan'!D197*'Conversion Cost'!$C$4)),IF(VLOOKUP(A196,CSTVAT!$A$2:$D$40,3)="VAT",0.05*((VLOOKUP(B196,'Input Angle Price'!$B$4:$E$22,3)*'Optimized Production Plan'!D197*(1.045))+ ('Conversion Cost'!$C$3*'Optimized Production Plan'!D197)+ ((4.1/100)*('Conversion Cost'!$B$8)*'Optimized Production Plan'!D197)+ ('Optimized Production Plan'!D197*'Conversion Cost'!$C$4)),0)))+ IF(VLOOKUP(A196,CSTVAT!$A$2:$D$40,4)="NA",0,IF(VLOOKUP(A196,CSTVAT!$A$2:$D$40,4)="CST",0.02*((VLOOKUP(B196,'Input Angle Price'!$B$4:$E$22,4)*'Optimized Production Plan'!E197*(1.045))+ ('Conversion Cost'!$D$3*'Optimized Production Plan'!E197)+ ((4.1/100)*('Conversion Cost'!$B$8)*'Optimized Production Plan'!E197)+ ('Optimized Production Plan'!E197*'Conversion Cost'!$D$4)),IF(VLOOKUP(A196,CSTVAT!$A$2:$D$40,4)="VAT",0.05*((VLOOKUP(B196,'Input Angle Price'!$B$4:$E$22,4)*'Optimized Production Plan'!E197*(1.045))+ ('Conversion Cost'!$D$3*'Optimized Production Plan'!E197)+ ((4.1/100)*('Conversion Cost'!$B$8)*'Optimized Production Plan'!E197)+ ('Optimized Production Plan'!E197*'Conversion Cost'!$D$4)),0)))</f>
        <v>259.13823956222853</v>
      </c>
      <c r="I196" s="95">
        <f t="shared" ref="I196:I259" si="11">(0.045*0.5)*(C196/1.045)</f>
        <v>211.77484253143774</v>
      </c>
      <c r="N196" s="9">
        <v>115</v>
      </c>
      <c r="O196" s="5" t="s">
        <v>14</v>
      </c>
      <c r="P196" s="94">
        <f>((VLOOKUP(O196,'Input Angle Price'!$B$4:$E$22,2)*'Optimized Production Plan'!M197)+(VLOOKUP(O196,'Input Angle Price'!$B$4:$E$22,3)*'Optimized Production Plan'!N197)+(VLOOKUP(O196,'Input Angle Price'!$B$4:$E$22,4)*'Optimized Production Plan'!O197))*(104.5/100)</f>
        <v>9826.4797910823308</v>
      </c>
      <c r="Q196" s="94">
        <f>SUMPRODUCT('Conversion Cost'!$B$3:$D$3,'Optimized Production Plan'!M197:O197)</f>
        <v>1621.5863138890645</v>
      </c>
      <c r="R196" s="94">
        <f>(4.1/100)*('Conversion Cost'!$B$8)*SUM('Optimized Production Plan'!M197:O197)</f>
        <v>1376.5385322738232</v>
      </c>
      <c r="S196" s="94">
        <f>SUMPRODUCT('Conversion Cost'!$B$4:$D$4,'Optimized Production Plan'!M197:O197)</f>
        <v>110.78766326620702</v>
      </c>
      <c r="T196" s="94">
        <f>(VLOOKUP(N196,'Outbound Logistic Price'!$A$3:$D$41,2)*'Optimized Production Plan'!M197)+(VLOOKUP(N196,'Outbound Logistic Price'!$A$3:$D$41,3)*'Optimized Production Plan'!N197)+(VLOOKUP(N196,'Outbound Logistic Price'!$A$3:$D$41,4)*'Optimized Production Plan'!O197)</f>
        <v>648.38025878747385</v>
      </c>
      <c r="U196" s="94">
        <f>IF(VLOOKUP(N196,CSTVAT!$A$2:$D$40,2)="NA",0,IF(VLOOKUP(N196,CSTVAT!$A$2:$D$40,2)="CST",0.02*((VLOOKUP(O196,'Input Angle Price'!$B$4:$E$22,2)*'Optimized Production Plan'!M197*(1.045))+ ('Conversion Cost'!$B$3*'Optimized Production Plan'!M197)+ ((4.1/100)*('Conversion Cost'!$B$8)*'Optimized Production Plan'!M197)+ ('Optimized Production Plan'!M197*'Conversion Cost'!$B$4)),IF(VLOOKUP(N196,CSTVAT!$A$2:$D$40,2)="VAT",0.05*((VLOOKUP(O196,'Input Angle Price'!$B$4:$E$22,2)*'Optimized Production Plan'!M197*(1.045))+ ('Conversion Cost'!$B$3*'Optimized Production Plan'!M197)+ ((4.1/100)*('Conversion Cost'!$B$8)*'Optimized Production Plan'!M197)+ ('Optimized Production Plan'!M197*'Conversion Cost'!$B$4)),0)))+ IF(VLOOKUP(N196,CSTVAT!$A$2:$D$40,3)="NA",0,IF(VLOOKUP(N196,CSTVAT!$A$2:$D$40,3)="CST",0.02*((VLOOKUP(O196,'Input Angle Price'!$B$4:$E$22,3)*'Optimized Production Plan'!N197*(1.045))+ ('Conversion Cost'!$C$3*'Optimized Production Plan'!N197)+ ((4.1/100)*('Conversion Cost'!$B$8)*'Optimized Production Plan'!N197)+ ('Optimized Production Plan'!N197*'Conversion Cost'!$C$4)),IF(VLOOKUP(N196,CSTVAT!$A$2:$D$40,3)="VAT",0.05*((VLOOKUP(O196,'Input Angle Price'!$B$4:$E$22,3)*'Optimized Production Plan'!N197*(1.045))+ ('Conversion Cost'!$C$3*'Optimized Production Plan'!N197)+ ((4.1/100)*('Conversion Cost'!$B$8)*'Optimized Production Plan'!N197)+ ('Optimized Production Plan'!N197*'Conversion Cost'!$C$4)),0)))+ IF(VLOOKUP(N196,CSTVAT!$A$2:$D$40,4)="NA",0,IF(VLOOKUP(N196,CSTVAT!$A$2:$D$40,4)="CST",0.02*((VLOOKUP(O196,'Input Angle Price'!$B$4:$E$22,4)*'Optimized Production Plan'!O197*(1.045))+ ('Conversion Cost'!$D$3*'Optimized Production Plan'!O197)+ ((4.1/100)*('Conversion Cost'!$B$8)*'Optimized Production Plan'!O197)+ ('Optimized Production Plan'!O197*'Conversion Cost'!$D$4)),IF(VLOOKUP(N196,CSTVAT!$A$2:$D$40,4)="VAT",0.05*((VLOOKUP(O196,'Input Angle Price'!$B$4:$E$22,4)*'Optimized Production Plan'!O197*(1.045))+ ('Conversion Cost'!$D$3*'Optimized Production Plan'!O197)+ ((4.1/100)*('Conversion Cost'!$B$8)*'Optimized Production Plan'!O197)+ ('Optimized Production Plan'!O197*'Conversion Cost'!$D$4)),0)))</f>
        <v>258.70784601022854</v>
      </c>
      <c r="V196" s="95">
        <f t="shared" ref="V196:V259" si="12">(0.045*0.5)*(P196/1.045)</f>
        <v>211.57492373143774</v>
      </c>
      <c r="X196" s="101">
        <f>IF('Optimized Production Plan'!M197&gt;0,1,0)+IF('Optimized Production Plan'!N197&gt;0,1,0)+IF('Optimized Production Plan'!O197&gt;0,1,0)</f>
        <v>1</v>
      </c>
      <c r="AH196" s="11"/>
      <c r="AI196" s="5" t="s">
        <v>11</v>
      </c>
      <c r="AJ196" s="6">
        <v>0</v>
      </c>
      <c r="AK196" s="6">
        <v>0</v>
      </c>
      <c r="AL196" s="113">
        <v>39.870887935195832</v>
      </c>
      <c r="AM196" s="11">
        <v>39.870887935195832</v>
      </c>
      <c r="AN196" s="68">
        <f t="shared" si="10"/>
        <v>39.870887935195832</v>
      </c>
    </row>
    <row r="197" spans="1:40">
      <c r="A197" s="85">
        <v>116</v>
      </c>
      <c r="B197" s="5" t="s">
        <v>1</v>
      </c>
      <c r="C197" s="94">
        <f>((VLOOKUP(B197,'Input Angle Price'!$B$4:$E$22,2)*'Optimized Production Plan'!C198)+(VLOOKUP(B197,'Input Angle Price'!$B$4:$E$22,3)*'Optimized Production Plan'!D198)+(VLOOKUP(B197,'Input Angle Price'!$B$4:$E$22,4)*'Optimized Production Plan'!E198))*(104.5/100)</f>
        <v>470.02821311423594</v>
      </c>
      <c r="D197" s="94">
        <f>SUMPRODUCT('Conversion Cost'!$B$3:$D$3,'Optimized Production Plan'!C198:E198)</f>
        <v>75.71512158000202</v>
      </c>
      <c r="E197" s="94">
        <f>(4.1/100)*('Conversion Cost'!$B$8)*SUM('Optimized Production Plan'!C198:E198)</f>
        <v>64.273348534070237</v>
      </c>
      <c r="F197" s="94">
        <f>SUMPRODUCT('Conversion Cost'!$B$4:$D$4,'Optimized Production Plan'!C198:E198)</f>
        <v>5.1728984895336545</v>
      </c>
      <c r="G197" s="94">
        <f>(VLOOKUP(A197,'Outbound Logistic Price'!$A$3:$D$41,2)*'Optimized Production Plan'!C198)+(VLOOKUP(A197,'Outbound Logistic Price'!$A$3:$D$41,3)*'Optimized Production Plan'!D198)+(VLOOKUP(A197,'Outbound Logistic Price'!$A$3:$D$41,4)*'Optimized Production Plan'!E198)</f>
        <v>30.274176405959253</v>
      </c>
      <c r="H197" s="94">
        <f>IF(VLOOKUP(A197,CSTVAT!$A$2:$D$40,2)="NA",0,IF(VLOOKUP(A197,CSTVAT!$A$2:$D$40,2)="CST",0.02*((VLOOKUP(B197,'Input Angle Price'!$B$4:$E$22,2)*'Optimized Production Plan'!C198*(1.045))+ ('Conversion Cost'!$B$3*'Optimized Production Plan'!C198)+ ((4.1/100)*('Conversion Cost'!$B$8)*'Optimized Production Plan'!C198)+ ('Optimized Production Plan'!C198*'Conversion Cost'!$B$4)),IF(VLOOKUP(A197,CSTVAT!$A$2:$D$40,2)="VAT",0.05*((VLOOKUP(B197,'Input Angle Price'!$B$4:$E$22,2)*'Optimized Production Plan'!C198*(1.045))+ ('Conversion Cost'!$B$3*'Optimized Production Plan'!C198)+ ((4.1/100)*('Conversion Cost'!$B$8)*'Optimized Production Plan'!C198)+ ('Optimized Production Plan'!C198*'Conversion Cost'!$B$4)),0)))+ IF(VLOOKUP(A197,CSTVAT!$A$2:$D$40,3)="NA",0,IF(VLOOKUP(A197,CSTVAT!$A$2:$D$40,3)="CST",0.02*((VLOOKUP(B197,'Input Angle Price'!$B$4:$E$22,3)*'Optimized Production Plan'!D198*(1.045))+ ('Conversion Cost'!$C$3*'Optimized Production Plan'!D198)+ ((4.1/100)*('Conversion Cost'!$B$8)*'Optimized Production Plan'!D198)+ ('Optimized Production Plan'!D198*'Conversion Cost'!$C$4)),IF(VLOOKUP(A197,CSTVAT!$A$2:$D$40,3)="VAT",0.05*((VLOOKUP(B197,'Input Angle Price'!$B$4:$E$22,3)*'Optimized Production Plan'!D198*(1.045))+ ('Conversion Cost'!$C$3*'Optimized Production Plan'!D198)+ ((4.1/100)*('Conversion Cost'!$B$8)*'Optimized Production Plan'!D198)+ ('Optimized Production Plan'!D198*'Conversion Cost'!$C$4)),0)))+ IF(VLOOKUP(A197,CSTVAT!$A$2:$D$40,4)="NA",0,IF(VLOOKUP(A197,CSTVAT!$A$2:$D$40,4)="CST",0.02*((VLOOKUP(B197,'Input Angle Price'!$B$4:$E$22,4)*'Optimized Production Plan'!E198*(1.045))+ ('Conversion Cost'!$D$3*'Optimized Production Plan'!E198)+ ((4.1/100)*('Conversion Cost'!$B$8)*'Optimized Production Plan'!E198)+ ('Optimized Production Plan'!E198*'Conversion Cost'!$D$4)),IF(VLOOKUP(A197,CSTVAT!$A$2:$D$40,4)="VAT",0.05*((VLOOKUP(B197,'Input Angle Price'!$B$4:$E$22,4)*'Optimized Production Plan'!E198*(1.045))+ ('Conversion Cost'!$D$3*'Optimized Production Plan'!E198)+ ((4.1/100)*('Conversion Cost'!$B$8)*'Optimized Production Plan'!E198)+ ('Optimized Production Plan'!E198*'Conversion Cost'!$D$4)),0)))</f>
        <v>12.303791634356838</v>
      </c>
      <c r="I197" s="95">
        <f t="shared" si="11"/>
        <v>10.120224684277808</v>
      </c>
      <c r="N197" s="85">
        <v>116</v>
      </c>
      <c r="O197" s="5" t="s">
        <v>1</v>
      </c>
      <c r="P197" s="94">
        <f>((VLOOKUP(O197,'Input Angle Price'!$B$4:$E$22,2)*'Optimized Production Plan'!M198)+(VLOOKUP(O197,'Input Angle Price'!$B$4:$E$22,3)*'Optimized Production Plan'!N198)+(VLOOKUP(O197,'Input Angle Price'!$B$4:$E$22,4)*'Optimized Production Plan'!O198))*(104.5/100)</f>
        <v>492.44848798563521</v>
      </c>
      <c r="Q197" s="94">
        <f>SUMPRODUCT('Conversion Cost'!$B$3:$D$3,'Optimized Production Plan'!M198:O198)</f>
        <v>74.116611145121539</v>
      </c>
      <c r="R197" s="94">
        <f>(4.1/100)*('Conversion Cost'!$B$8)*SUM('Optimized Production Plan'!M198:O198)</f>
        <v>64.273348534070237</v>
      </c>
      <c r="S197" s="94">
        <f>SUMPRODUCT('Conversion Cost'!$B$4:$D$4,'Optimized Production Plan'!M198:O198)</f>
        <v>5.1728984895336545</v>
      </c>
      <c r="T197" s="94">
        <f>(VLOOKUP(N197,'Outbound Logistic Price'!$A$3:$D$41,2)*'Optimized Production Plan'!M198)+(VLOOKUP(N197,'Outbound Logistic Price'!$A$3:$D$41,3)*'Optimized Production Plan'!N198)+(VLOOKUP(N197,'Outbound Logistic Price'!$A$3:$D$41,4)*'Optimized Production Plan'!O198)</f>
        <v>10.133792942611011</v>
      </c>
      <c r="U197" s="94">
        <f>IF(VLOOKUP(N197,CSTVAT!$A$2:$D$40,2)="NA",0,IF(VLOOKUP(N197,CSTVAT!$A$2:$D$40,2)="CST",0.02*((VLOOKUP(O197,'Input Angle Price'!$B$4:$E$22,2)*'Optimized Production Plan'!M198*(1.045))+ ('Conversion Cost'!$B$3*'Optimized Production Plan'!M198)+ ((4.1/100)*('Conversion Cost'!$B$8)*'Optimized Production Plan'!M198)+ ('Optimized Production Plan'!M198*'Conversion Cost'!$B$4)),IF(VLOOKUP(N197,CSTVAT!$A$2:$D$40,2)="VAT",0.05*((VLOOKUP(O197,'Input Angle Price'!$B$4:$E$22,2)*'Optimized Production Plan'!M198*(1.045))+ ('Conversion Cost'!$B$3*'Optimized Production Plan'!M198)+ ((4.1/100)*('Conversion Cost'!$B$8)*'Optimized Production Plan'!M198)+ ('Optimized Production Plan'!M198*'Conversion Cost'!$B$4)),0)))+ IF(VLOOKUP(N197,CSTVAT!$A$2:$D$40,3)="NA",0,IF(VLOOKUP(N197,CSTVAT!$A$2:$D$40,3)="CST",0.02*((VLOOKUP(O197,'Input Angle Price'!$B$4:$E$22,3)*'Optimized Production Plan'!N198*(1.045))+ ('Conversion Cost'!$C$3*'Optimized Production Plan'!N198)+ ((4.1/100)*('Conversion Cost'!$B$8)*'Optimized Production Plan'!N198)+ ('Optimized Production Plan'!N198*'Conversion Cost'!$C$4)),IF(VLOOKUP(N197,CSTVAT!$A$2:$D$40,3)="VAT",0.05*((VLOOKUP(O197,'Input Angle Price'!$B$4:$E$22,3)*'Optimized Production Plan'!N198*(1.045))+ ('Conversion Cost'!$C$3*'Optimized Production Plan'!N198)+ ((4.1/100)*('Conversion Cost'!$B$8)*'Optimized Production Plan'!N198)+ ('Optimized Production Plan'!N198*'Conversion Cost'!$C$4)),0)))+ IF(VLOOKUP(N197,CSTVAT!$A$2:$D$40,4)="NA",0,IF(VLOOKUP(N197,CSTVAT!$A$2:$D$40,4)="CST",0.02*((VLOOKUP(O197,'Input Angle Price'!$B$4:$E$22,4)*'Optimized Production Plan'!O198*(1.045))+ ('Conversion Cost'!$D$3*'Optimized Production Plan'!O198)+ ((4.1/100)*('Conversion Cost'!$B$8)*'Optimized Production Plan'!O198)+ ('Optimized Production Plan'!O198*'Conversion Cost'!$D$4)),IF(VLOOKUP(N197,CSTVAT!$A$2:$D$40,4)="VAT",0.05*((VLOOKUP(O197,'Input Angle Price'!$B$4:$E$22,4)*'Optimized Production Plan'!O198*(1.045))+ ('Conversion Cost'!$D$3*'Optimized Production Plan'!O198)+ ((4.1/100)*('Conversion Cost'!$B$8)*'Optimized Production Plan'!O198)+ ('Optimized Production Plan'!O198*'Conversion Cost'!$D$4)),0)))</f>
        <v>12.720226923087212</v>
      </c>
      <c r="V197" s="95">
        <f t="shared" si="12"/>
        <v>10.602957875288796</v>
      </c>
      <c r="X197" s="101">
        <f>IF('Optimized Production Plan'!M198&gt;0,1,0)+IF('Optimized Production Plan'!N198&gt;0,1,0)+IF('Optimized Production Plan'!O198&gt;0,1,0)</f>
        <v>1</v>
      </c>
      <c r="AH197" s="11"/>
      <c r="AI197" s="5" t="s">
        <v>14</v>
      </c>
      <c r="AJ197" s="6">
        <v>90.809560054268047</v>
      </c>
      <c r="AK197" s="6">
        <v>0</v>
      </c>
      <c r="AL197" s="113">
        <v>0</v>
      </c>
      <c r="AM197" s="11">
        <v>90.809560054268047</v>
      </c>
      <c r="AN197" s="68">
        <f t="shared" ref="AN197:AN260" si="13">SUM(AJ197:AL197)</f>
        <v>90.809560054268047</v>
      </c>
    </row>
    <row r="198" spans="1:40">
      <c r="A198" s="9">
        <v>116</v>
      </c>
      <c r="B198" s="5" t="s">
        <v>3</v>
      </c>
      <c r="C198" s="94">
        <f>((VLOOKUP(B198,'Input Angle Price'!$B$4:$E$22,2)*'Optimized Production Plan'!C199)+(VLOOKUP(B198,'Input Angle Price'!$B$4:$E$22,3)*'Optimized Production Plan'!D199)+(VLOOKUP(B198,'Input Angle Price'!$B$4:$E$22,4)*'Optimized Production Plan'!E199))*(104.5/100)</f>
        <v>16804.566638621964</v>
      </c>
      <c r="D198" s="94">
        <f>SUMPRODUCT('Conversion Cost'!$B$3:$D$3,'Optimized Production Plan'!C199:E199)</f>
        <v>2710.0516983557259</v>
      </c>
      <c r="E198" s="94">
        <f>(4.1/100)*('Conversion Cost'!$B$8)*SUM('Optimized Production Plan'!C199:E199)</f>
        <v>2300.5192849055966</v>
      </c>
      <c r="F198" s="94">
        <f>SUMPRODUCT('Conversion Cost'!$B$4:$D$4,'Optimized Production Plan'!C199:E199)</f>
        <v>185.15221324936917</v>
      </c>
      <c r="G198" s="94">
        <f>(VLOOKUP(A198,'Outbound Logistic Price'!$A$3:$D$41,2)*'Optimized Production Plan'!C199)+(VLOOKUP(A198,'Outbound Logistic Price'!$A$3:$D$41,3)*'Optimized Production Plan'!D199)+(VLOOKUP(A198,'Outbound Logistic Price'!$A$3:$D$41,4)*'Optimized Production Plan'!E199)</f>
        <v>1083.5957398364721</v>
      </c>
      <c r="H198" s="94">
        <f>IF(VLOOKUP(A198,CSTVAT!$A$2:$D$40,2)="NA",0,IF(VLOOKUP(A198,CSTVAT!$A$2:$D$40,2)="CST",0.02*((VLOOKUP(B198,'Input Angle Price'!$B$4:$E$22,2)*'Optimized Production Plan'!C199*(1.045))+ ('Conversion Cost'!$B$3*'Optimized Production Plan'!C199)+ ((4.1/100)*('Conversion Cost'!$B$8)*'Optimized Production Plan'!C199)+ ('Optimized Production Plan'!C199*'Conversion Cost'!$B$4)),IF(VLOOKUP(A198,CSTVAT!$A$2:$D$40,2)="VAT",0.05*((VLOOKUP(B198,'Input Angle Price'!$B$4:$E$22,2)*'Optimized Production Plan'!C199*(1.045))+ ('Conversion Cost'!$B$3*'Optimized Production Plan'!C199)+ ((4.1/100)*('Conversion Cost'!$B$8)*'Optimized Production Plan'!C199)+ ('Optimized Production Plan'!C199*'Conversion Cost'!$B$4)),0)))+ IF(VLOOKUP(A198,CSTVAT!$A$2:$D$40,3)="NA",0,IF(VLOOKUP(A198,CSTVAT!$A$2:$D$40,3)="CST",0.02*((VLOOKUP(B198,'Input Angle Price'!$B$4:$E$22,3)*'Optimized Production Plan'!D199*(1.045))+ ('Conversion Cost'!$C$3*'Optimized Production Plan'!D199)+ ((4.1/100)*('Conversion Cost'!$B$8)*'Optimized Production Plan'!D199)+ ('Optimized Production Plan'!D199*'Conversion Cost'!$C$4)),IF(VLOOKUP(A198,CSTVAT!$A$2:$D$40,3)="VAT",0.05*((VLOOKUP(B198,'Input Angle Price'!$B$4:$E$22,3)*'Optimized Production Plan'!D199*(1.045))+ ('Conversion Cost'!$C$3*'Optimized Production Plan'!D199)+ ((4.1/100)*('Conversion Cost'!$B$8)*'Optimized Production Plan'!D199)+ ('Optimized Production Plan'!D199*'Conversion Cost'!$C$4)),0)))+ IF(VLOOKUP(A198,CSTVAT!$A$2:$D$40,4)="NA",0,IF(VLOOKUP(A198,CSTVAT!$A$2:$D$40,4)="CST",0.02*((VLOOKUP(B198,'Input Angle Price'!$B$4:$E$22,4)*'Optimized Production Plan'!E199*(1.045))+ ('Conversion Cost'!$D$3*'Optimized Production Plan'!E199)+ ((4.1/100)*('Conversion Cost'!$B$8)*'Optimized Production Plan'!E199)+ ('Optimized Production Plan'!E199*'Conversion Cost'!$D$4)),IF(VLOOKUP(A198,CSTVAT!$A$2:$D$40,4)="VAT",0.05*((VLOOKUP(B198,'Input Angle Price'!$B$4:$E$22,4)*'Optimized Production Plan'!E199*(1.045))+ ('Conversion Cost'!$D$3*'Optimized Production Plan'!E199)+ ((4.1/100)*('Conversion Cost'!$B$8)*'Optimized Production Plan'!E199)+ ('Optimized Production Plan'!E199*'Conversion Cost'!$D$4)),0)))</f>
        <v>440.00579670265313</v>
      </c>
      <c r="I198" s="95">
        <f t="shared" si="11"/>
        <v>361.82081279329589</v>
      </c>
      <c r="N198" s="9">
        <v>116</v>
      </c>
      <c r="O198" s="5" t="s">
        <v>3</v>
      </c>
      <c r="P198" s="94">
        <f>((VLOOKUP(O198,'Input Angle Price'!$B$4:$E$22,2)*'Optimized Production Plan'!M199)+(VLOOKUP(O198,'Input Angle Price'!$B$4:$E$22,3)*'Optimized Production Plan'!N199)+(VLOOKUP(O198,'Input Angle Price'!$B$4:$E$22,4)*'Optimized Production Plan'!O199))*(104.5/100)</f>
        <v>17626.08093824505</v>
      </c>
      <c r="Q198" s="94">
        <f>SUMPRODUCT('Conversion Cost'!$B$3:$D$3,'Optimized Production Plan'!M199:O199)</f>
        <v>2652.8366291794864</v>
      </c>
      <c r="R198" s="94">
        <f>(4.1/100)*('Conversion Cost'!$B$8)*SUM('Optimized Production Plan'!M199:O199)</f>
        <v>2300.5192849055966</v>
      </c>
      <c r="S198" s="94">
        <f>SUMPRODUCT('Conversion Cost'!$B$4:$D$4,'Optimized Production Plan'!M199:O199)</f>
        <v>185.15221324936917</v>
      </c>
      <c r="T198" s="94">
        <f>(VLOOKUP(N198,'Outbound Logistic Price'!$A$3:$D$41,2)*'Optimized Production Plan'!M199)+(VLOOKUP(N198,'Outbound Logistic Price'!$A$3:$D$41,3)*'Optimized Production Plan'!N199)+(VLOOKUP(N198,'Outbound Logistic Price'!$A$3:$D$41,4)*'Optimized Production Plan'!O199)</f>
        <v>362.71622103769863</v>
      </c>
      <c r="U198" s="94">
        <f>IF(VLOOKUP(N198,CSTVAT!$A$2:$D$40,2)="NA",0,IF(VLOOKUP(N198,CSTVAT!$A$2:$D$40,2)="CST",0.02*((VLOOKUP(O198,'Input Angle Price'!$B$4:$E$22,2)*'Optimized Production Plan'!M199*(1.045))+ ('Conversion Cost'!$B$3*'Optimized Production Plan'!M199)+ ((4.1/100)*('Conversion Cost'!$B$8)*'Optimized Production Plan'!M199)+ ('Optimized Production Plan'!M199*'Conversion Cost'!$B$4)),IF(VLOOKUP(N198,CSTVAT!$A$2:$D$40,2)="VAT",0.05*((VLOOKUP(O198,'Input Angle Price'!$B$4:$E$22,2)*'Optimized Production Plan'!M199*(1.045))+ ('Conversion Cost'!$B$3*'Optimized Production Plan'!M199)+ ((4.1/100)*('Conversion Cost'!$B$8)*'Optimized Production Plan'!M199)+ ('Optimized Production Plan'!M199*'Conversion Cost'!$B$4)),0)))+ IF(VLOOKUP(N198,CSTVAT!$A$2:$D$40,3)="NA",0,IF(VLOOKUP(N198,CSTVAT!$A$2:$D$40,3)="CST",0.02*((VLOOKUP(O198,'Input Angle Price'!$B$4:$E$22,3)*'Optimized Production Plan'!N199*(1.045))+ ('Conversion Cost'!$C$3*'Optimized Production Plan'!N199)+ ((4.1/100)*('Conversion Cost'!$B$8)*'Optimized Production Plan'!N199)+ ('Optimized Production Plan'!N199*'Conversion Cost'!$C$4)),IF(VLOOKUP(N198,CSTVAT!$A$2:$D$40,3)="VAT",0.05*((VLOOKUP(O198,'Input Angle Price'!$B$4:$E$22,3)*'Optimized Production Plan'!N199*(1.045))+ ('Conversion Cost'!$C$3*'Optimized Production Plan'!N199)+ ((4.1/100)*('Conversion Cost'!$B$8)*'Optimized Production Plan'!N199)+ ('Optimized Production Plan'!N199*'Conversion Cost'!$C$4)),0)))+ IF(VLOOKUP(N198,CSTVAT!$A$2:$D$40,4)="NA",0,IF(VLOOKUP(N198,CSTVAT!$A$2:$D$40,4)="CST",0.02*((VLOOKUP(O198,'Input Angle Price'!$B$4:$E$22,4)*'Optimized Production Plan'!O199*(1.045))+ ('Conversion Cost'!$D$3*'Optimized Production Plan'!O199)+ ((4.1/100)*('Conversion Cost'!$B$8)*'Optimized Production Plan'!O199)+ ('Optimized Production Plan'!O199*'Conversion Cost'!$D$4)),IF(VLOOKUP(N198,CSTVAT!$A$2:$D$40,4)="VAT",0.05*((VLOOKUP(O198,'Input Angle Price'!$B$4:$E$22,4)*'Optimized Production Plan'!O199*(1.045))+ ('Conversion Cost'!$D$3*'Optimized Production Plan'!O199)+ ((4.1/100)*('Conversion Cost'!$B$8)*'Optimized Production Plan'!O199)+ ('Optimized Production Plan'!O199*'Conversion Cost'!$D$4)),0)))</f>
        <v>455.29178131159006</v>
      </c>
      <c r="V198" s="95">
        <f t="shared" si="12"/>
        <v>379.50891972297956</v>
      </c>
      <c r="X198" s="101">
        <f>IF('Optimized Production Plan'!M199&gt;0,1,0)+IF('Optimized Production Plan'!N199&gt;0,1,0)+IF('Optimized Production Plan'!O199&gt;0,1,0)</f>
        <v>1</v>
      </c>
      <c r="AH198" s="9">
        <v>116</v>
      </c>
      <c r="AI198" s="5" t="s">
        <v>1</v>
      </c>
      <c r="AJ198" s="6">
        <v>0</v>
      </c>
      <c r="AK198" s="6">
        <v>0</v>
      </c>
      <c r="AL198" s="113">
        <v>4.2400807291259461</v>
      </c>
      <c r="AM198" s="11">
        <v>4.2400807291259461</v>
      </c>
      <c r="AN198" s="68">
        <f t="shared" si="13"/>
        <v>4.2400807291259461</v>
      </c>
    </row>
    <row r="199" spans="1:40">
      <c r="A199" s="9">
        <v>116</v>
      </c>
      <c r="B199" s="5" t="s">
        <v>5</v>
      </c>
      <c r="C199" s="94">
        <f>((VLOOKUP(B199,'Input Angle Price'!$B$4:$E$22,2)*'Optimized Production Plan'!C200)+(VLOOKUP(B199,'Input Angle Price'!$B$4:$E$22,3)*'Optimized Production Plan'!D200)+(VLOOKUP(B199,'Input Angle Price'!$B$4:$E$22,4)*'Optimized Production Plan'!E200))*(104.5/100)</f>
        <v>24715.819286698468</v>
      </c>
      <c r="D199" s="94">
        <f>SUMPRODUCT('Conversion Cost'!$B$3:$D$3,'Optimized Production Plan'!C200:E200)</f>
        <v>3925.5029838383844</v>
      </c>
      <c r="E199" s="94">
        <f>(4.1/100)*('Conversion Cost'!$B$8)*SUM('Optimized Production Plan'!C200:E200)</f>
        <v>3332.2963258427412</v>
      </c>
      <c r="F199" s="94">
        <f>SUMPRODUCT('Conversion Cost'!$B$4:$D$4,'Optimized Production Plan'!C200:E200)</f>
        <v>268.19250939591359</v>
      </c>
      <c r="G199" s="94">
        <f>(VLOOKUP(A199,'Outbound Logistic Price'!$A$3:$D$41,2)*'Optimized Production Plan'!C200)+(VLOOKUP(A199,'Outbound Logistic Price'!$A$3:$D$41,3)*'Optimized Production Plan'!D200)+(VLOOKUP(A199,'Outbound Logistic Price'!$A$3:$D$41,4)*'Optimized Production Plan'!E200)</f>
        <v>1569.5856697432976</v>
      </c>
      <c r="H199" s="94">
        <f>IF(VLOOKUP(A199,CSTVAT!$A$2:$D$40,2)="NA",0,IF(VLOOKUP(A199,CSTVAT!$A$2:$D$40,2)="CST",0.02*((VLOOKUP(B199,'Input Angle Price'!$B$4:$E$22,2)*'Optimized Production Plan'!C200*(1.045))+ ('Conversion Cost'!$B$3*'Optimized Production Plan'!C200)+ ((4.1/100)*('Conversion Cost'!$B$8)*'Optimized Production Plan'!C200)+ ('Optimized Production Plan'!C200*'Conversion Cost'!$B$4)),IF(VLOOKUP(A199,CSTVAT!$A$2:$D$40,2)="VAT",0.05*((VLOOKUP(B199,'Input Angle Price'!$B$4:$E$22,2)*'Optimized Production Plan'!C200*(1.045))+ ('Conversion Cost'!$B$3*'Optimized Production Plan'!C200)+ ((4.1/100)*('Conversion Cost'!$B$8)*'Optimized Production Plan'!C200)+ ('Optimized Production Plan'!C200*'Conversion Cost'!$B$4)),0)))+ IF(VLOOKUP(A199,CSTVAT!$A$2:$D$40,3)="NA",0,IF(VLOOKUP(A199,CSTVAT!$A$2:$D$40,3)="CST",0.02*((VLOOKUP(B199,'Input Angle Price'!$B$4:$E$22,3)*'Optimized Production Plan'!D200*(1.045))+ ('Conversion Cost'!$C$3*'Optimized Production Plan'!D200)+ ((4.1/100)*('Conversion Cost'!$B$8)*'Optimized Production Plan'!D200)+ ('Optimized Production Plan'!D200*'Conversion Cost'!$C$4)),IF(VLOOKUP(A199,CSTVAT!$A$2:$D$40,3)="VAT",0.05*((VLOOKUP(B199,'Input Angle Price'!$B$4:$E$22,3)*'Optimized Production Plan'!D200*(1.045))+ ('Conversion Cost'!$C$3*'Optimized Production Plan'!D200)+ ((4.1/100)*('Conversion Cost'!$B$8)*'Optimized Production Plan'!D200)+ ('Optimized Production Plan'!D200*'Conversion Cost'!$C$4)),0)))+ IF(VLOOKUP(A199,CSTVAT!$A$2:$D$40,4)="NA",0,IF(VLOOKUP(A199,CSTVAT!$A$2:$D$40,4)="CST",0.02*((VLOOKUP(B199,'Input Angle Price'!$B$4:$E$22,4)*'Optimized Production Plan'!E200*(1.045))+ ('Conversion Cost'!$D$3*'Optimized Production Plan'!E200)+ ((4.1/100)*('Conversion Cost'!$B$8)*'Optimized Production Plan'!E200)+ ('Optimized Production Plan'!E200*'Conversion Cost'!$D$4)),IF(VLOOKUP(A199,CSTVAT!$A$2:$D$40,4)="VAT",0.05*((VLOOKUP(B199,'Input Angle Price'!$B$4:$E$22,4)*'Optimized Production Plan'!E200*(1.045))+ ('Conversion Cost'!$D$3*'Optimized Production Plan'!E200)+ ((4.1/100)*('Conversion Cost'!$B$8)*'Optimized Production Plan'!E200)+ ('Optimized Production Plan'!E200*'Conversion Cost'!$D$4)),0)))</f>
        <v>644.83622211551017</v>
      </c>
      <c r="I199" s="95">
        <f t="shared" si="11"/>
        <v>532.15878846958424</v>
      </c>
      <c r="N199" s="9">
        <v>116</v>
      </c>
      <c r="O199" s="5" t="s">
        <v>5</v>
      </c>
      <c r="P199" s="94">
        <f>((VLOOKUP(O199,'Input Angle Price'!$B$4:$E$22,2)*'Optimized Production Plan'!M200)+(VLOOKUP(O199,'Input Angle Price'!$B$4:$E$22,3)*'Optimized Production Plan'!N200)+(VLOOKUP(O199,'Input Angle Price'!$B$4:$E$22,4)*'Optimized Production Plan'!O200))*(104.5/100)</f>
        <v>25807.000080562375</v>
      </c>
      <c r="Q199" s="94">
        <f>SUMPRODUCT('Conversion Cost'!$B$3:$D$3,'Optimized Production Plan'!M200:O200)</f>
        <v>3842.6271018365328</v>
      </c>
      <c r="R199" s="94">
        <f>(4.1/100)*('Conversion Cost'!$B$8)*SUM('Optimized Production Plan'!M200:O200)</f>
        <v>3332.2963258427412</v>
      </c>
      <c r="S199" s="94">
        <f>SUMPRODUCT('Conversion Cost'!$B$4:$D$4,'Optimized Production Plan'!M200:O200)</f>
        <v>268.19250939591359</v>
      </c>
      <c r="T199" s="94">
        <f>(VLOOKUP(N199,'Outbound Logistic Price'!$A$3:$D$41,2)*'Optimized Production Plan'!M200)+(VLOOKUP(N199,'Outbound Logistic Price'!$A$3:$D$41,3)*'Optimized Production Plan'!N200)+(VLOOKUP(N199,'Outbound Logistic Price'!$A$3:$D$41,4)*'Optimized Production Plan'!O200)</f>
        <v>525.39352250510944</v>
      </c>
      <c r="U199" s="94">
        <f>IF(VLOOKUP(N199,CSTVAT!$A$2:$D$40,2)="NA",0,IF(VLOOKUP(N199,CSTVAT!$A$2:$D$40,2)="CST",0.02*((VLOOKUP(O199,'Input Angle Price'!$B$4:$E$22,2)*'Optimized Production Plan'!M200*(1.045))+ ('Conversion Cost'!$B$3*'Optimized Production Plan'!M200)+ ((4.1/100)*('Conversion Cost'!$B$8)*'Optimized Production Plan'!M200)+ ('Optimized Production Plan'!M200*'Conversion Cost'!$B$4)),IF(VLOOKUP(N199,CSTVAT!$A$2:$D$40,2)="VAT",0.05*((VLOOKUP(O199,'Input Angle Price'!$B$4:$E$22,2)*'Optimized Production Plan'!M200*(1.045))+ ('Conversion Cost'!$B$3*'Optimized Production Plan'!M200)+ ((4.1/100)*('Conversion Cost'!$B$8)*'Optimized Production Plan'!M200)+ ('Optimized Production Plan'!M200*'Conversion Cost'!$B$4)),0)))+ IF(VLOOKUP(N199,CSTVAT!$A$2:$D$40,3)="NA",0,IF(VLOOKUP(N199,CSTVAT!$A$2:$D$40,3)="CST",0.02*((VLOOKUP(O199,'Input Angle Price'!$B$4:$E$22,3)*'Optimized Production Plan'!N200*(1.045))+ ('Conversion Cost'!$C$3*'Optimized Production Plan'!N200)+ ((4.1/100)*('Conversion Cost'!$B$8)*'Optimized Production Plan'!N200)+ ('Optimized Production Plan'!N200*'Conversion Cost'!$C$4)),IF(VLOOKUP(N199,CSTVAT!$A$2:$D$40,3)="VAT",0.05*((VLOOKUP(O199,'Input Angle Price'!$B$4:$E$22,3)*'Optimized Production Plan'!N200*(1.045))+ ('Conversion Cost'!$C$3*'Optimized Production Plan'!N200)+ ((4.1/100)*('Conversion Cost'!$B$8)*'Optimized Production Plan'!N200)+ ('Optimized Production Plan'!N200*'Conversion Cost'!$C$4)),0)))+ IF(VLOOKUP(N199,CSTVAT!$A$2:$D$40,4)="NA",0,IF(VLOOKUP(N199,CSTVAT!$A$2:$D$40,4)="CST",0.02*((VLOOKUP(O199,'Input Angle Price'!$B$4:$E$22,4)*'Optimized Production Plan'!O200*(1.045))+ ('Conversion Cost'!$D$3*'Optimized Production Plan'!O200)+ ((4.1/100)*('Conversion Cost'!$B$8)*'Optimized Production Plan'!O200)+ ('Optimized Production Plan'!O200*'Conversion Cost'!$D$4)),IF(VLOOKUP(N199,CSTVAT!$A$2:$D$40,4)="VAT",0.05*((VLOOKUP(O199,'Input Angle Price'!$B$4:$E$22,4)*'Optimized Production Plan'!O200*(1.045))+ ('Conversion Cost'!$D$3*'Optimized Production Plan'!O200)+ ((4.1/100)*('Conversion Cost'!$B$8)*'Optimized Production Plan'!O200)+ ('Optimized Production Plan'!O200*'Conversion Cost'!$D$4)),0)))</f>
        <v>665.00232035275133</v>
      </c>
      <c r="V199" s="95">
        <f t="shared" si="12"/>
        <v>555.65311178244349</v>
      </c>
      <c r="X199" s="101">
        <f>IF('Optimized Production Plan'!M200&gt;0,1,0)+IF('Optimized Production Plan'!N200&gt;0,1,0)+IF('Optimized Production Plan'!O200&gt;0,1,0)</f>
        <v>1</v>
      </c>
      <c r="AH199" s="11"/>
      <c r="AI199" s="5" t="s">
        <v>3</v>
      </c>
      <c r="AJ199" s="6">
        <v>0</v>
      </c>
      <c r="AK199" s="6">
        <v>0</v>
      </c>
      <c r="AL199" s="113">
        <v>151.76410922079441</v>
      </c>
      <c r="AM199" s="11">
        <v>151.76410922079441</v>
      </c>
      <c r="AN199" s="68">
        <f t="shared" si="13"/>
        <v>151.76410922079441</v>
      </c>
    </row>
    <row r="200" spans="1:40">
      <c r="A200" s="9">
        <v>116</v>
      </c>
      <c r="B200" s="5" t="s">
        <v>7</v>
      </c>
      <c r="C200" s="94">
        <f>((VLOOKUP(B200,'Input Angle Price'!$B$4:$E$22,2)*'Optimized Production Plan'!C201)+(VLOOKUP(B200,'Input Angle Price'!$B$4:$E$22,3)*'Optimized Production Plan'!D201)+(VLOOKUP(B200,'Input Angle Price'!$B$4:$E$22,4)*'Optimized Production Plan'!E201))*(104.5/100)</f>
        <v>12759.169136065231</v>
      </c>
      <c r="D200" s="94">
        <f>SUMPRODUCT('Conversion Cost'!$B$3:$D$3,'Optimized Production Plan'!C201:E201)</f>
        <v>2005.6036297151311</v>
      </c>
      <c r="E200" s="94">
        <f>(4.1/100)*('Conversion Cost'!$B$8)*SUM('Optimized Production Plan'!C201:E201)</f>
        <v>1702.5246532513529</v>
      </c>
      <c r="F200" s="94">
        <f>SUMPRODUCT('Conversion Cost'!$B$4:$D$4,'Optimized Production Plan'!C201:E201)</f>
        <v>137.02393617362713</v>
      </c>
      <c r="G200" s="94">
        <f>(VLOOKUP(A200,'Outbound Logistic Price'!$A$3:$D$41,2)*'Optimized Production Plan'!C201)+(VLOOKUP(A200,'Outbound Logistic Price'!$A$3:$D$41,3)*'Optimized Production Plan'!D201)+(VLOOKUP(A200,'Outbound Logistic Price'!$A$3:$D$41,4)*'Optimized Production Plan'!E201)</f>
        <v>801.92697072106375</v>
      </c>
      <c r="H200" s="94">
        <f>IF(VLOOKUP(A200,CSTVAT!$A$2:$D$40,2)="NA",0,IF(VLOOKUP(A200,CSTVAT!$A$2:$D$40,2)="CST",0.02*((VLOOKUP(B200,'Input Angle Price'!$B$4:$E$22,2)*'Optimized Production Plan'!C201*(1.045))+ ('Conversion Cost'!$B$3*'Optimized Production Plan'!C201)+ ((4.1/100)*('Conversion Cost'!$B$8)*'Optimized Production Plan'!C201)+ ('Optimized Production Plan'!C201*'Conversion Cost'!$B$4)),IF(VLOOKUP(A200,CSTVAT!$A$2:$D$40,2)="VAT",0.05*((VLOOKUP(B200,'Input Angle Price'!$B$4:$E$22,2)*'Optimized Production Plan'!C201*(1.045))+ ('Conversion Cost'!$B$3*'Optimized Production Plan'!C201)+ ((4.1/100)*('Conversion Cost'!$B$8)*'Optimized Production Plan'!C201)+ ('Optimized Production Plan'!C201*'Conversion Cost'!$B$4)),0)))+ IF(VLOOKUP(A200,CSTVAT!$A$2:$D$40,3)="NA",0,IF(VLOOKUP(A200,CSTVAT!$A$2:$D$40,3)="CST",0.02*((VLOOKUP(B200,'Input Angle Price'!$B$4:$E$22,3)*'Optimized Production Plan'!D201*(1.045))+ ('Conversion Cost'!$C$3*'Optimized Production Plan'!D201)+ ((4.1/100)*('Conversion Cost'!$B$8)*'Optimized Production Plan'!D201)+ ('Optimized Production Plan'!D201*'Conversion Cost'!$C$4)),IF(VLOOKUP(A200,CSTVAT!$A$2:$D$40,3)="VAT",0.05*((VLOOKUP(B200,'Input Angle Price'!$B$4:$E$22,3)*'Optimized Production Plan'!D201*(1.045))+ ('Conversion Cost'!$C$3*'Optimized Production Plan'!D201)+ ((4.1/100)*('Conversion Cost'!$B$8)*'Optimized Production Plan'!D201)+ ('Optimized Production Plan'!D201*'Conversion Cost'!$C$4)),0)))+ IF(VLOOKUP(A200,CSTVAT!$A$2:$D$40,4)="NA",0,IF(VLOOKUP(A200,CSTVAT!$A$2:$D$40,4)="CST",0.02*((VLOOKUP(B200,'Input Angle Price'!$B$4:$E$22,4)*'Optimized Production Plan'!E201*(1.045))+ ('Conversion Cost'!$D$3*'Optimized Production Plan'!E201)+ ((4.1/100)*('Conversion Cost'!$B$8)*'Optimized Production Plan'!E201)+ ('Optimized Production Plan'!E201*'Conversion Cost'!$D$4)),IF(VLOOKUP(A200,CSTVAT!$A$2:$D$40,4)="VAT",0.05*((VLOOKUP(B200,'Input Angle Price'!$B$4:$E$22,4)*'Optimized Production Plan'!E201*(1.045))+ ('Conversion Cost'!$D$3*'Optimized Production Plan'!E201)+ ((4.1/100)*('Conversion Cost'!$B$8)*'Optimized Production Plan'!E201)+ ('Optimized Production Plan'!E201*'Conversion Cost'!$D$4)),0)))</f>
        <v>332.08642710410686</v>
      </c>
      <c r="I200" s="95">
        <f t="shared" si="11"/>
        <v>274.7189526903997</v>
      </c>
      <c r="N200" s="9">
        <v>116</v>
      </c>
      <c r="O200" s="5" t="s">
        <v>7</v>
      </c>
      <c r="P200" s="94">
        <f>((VLOOKUP(O200,'Input Angle Price'!$B$4:$E$22,2)*'Optimized Production Plan'!M201)+(VLOOKUP(O200,'Input Angle Price'!$B$4:$E$22,3)*'Optimized Production Plan'!N201)+(VLOOKUP(O200,'Input Angle Price'!$B$4:$E$22,4)*'Optimized Production Plan'!O201))*(104.5/100)</f>
        <v>13185.218110068696</v>
      </c>
      <c r="Q200" s="94">
        <f>SUMPRODUCT('Conversion Cost'!$B$3:$D$3,'Optimized Production Plan'!M201:O201)</f>
        <v>1963.2609871434447</v>
      </c>
      <c r="R200" s="94">
        <f>(4.1/100)*('Conversion Cost'!$B$8)*SUM('Optimized Production Plan'!M201:O201)</f>
        <v>1702.5246532513529</v>
      </c>
      <c r="S200" s="94">
        <f>SUMPRODUCT('Conversion Cost'!$B$4:$D$4,'Optimized Production Plan'!M201:O201)</f>
        <v>137.02393617362713</v>
      </c>
      <c r="T200" s="94">
        <f>(VLOOKUP(N200,'Outbound Logistic Price'!$A$3:$D$41,2)*'Optimized Production Plan'!M201)+(VLOOKUP(N200,'Outbound Logistic Price'!$A$3:$D$41,3)*'Optimized Production Plan'!N201)+(VLOOKUP(N200,'Outbound Logistic Price'!$A$3:$D$41,4)*'Optimized Production Plan'!O201)</f>
        <v>268.43213725817122</v>
      </c>
      <c r="U200" s="94">
        <f>IF(VLOOKUP(N200,CSTVAT!$A$2:$D$40,2)="NA",0,IF(VLOOKUP(N200,CSTVAT!$A$2:$D$40,2)="CST",0.02*((VLOOKUP(O200,'Input Angle Price'!$B$4:$E$22,2)*'Optimized Production Plan'!M201*(1.045))+ ('Conversion Cost'!$B$3*'Optimized Production Plan'!M201)+ ((4.1/100)*('Conversion Cost'!$B$8)*'Optimized Production Plan'!M201)+ ('Optimized Production Plan'!M201*'Conversion Cost'!$B$4)),IF(VLOOKUP(N200,CSTVAT!$A$2:$D$40,2)="VAT",0.05*((VLOOKUP(O200,'Input Angle Price'!$B$4:$E$22,2)*'Optimized Production Plan'!M201*(1.045))+ ('Conversion Cost'!$B$3*'Optimized Production Plan'!M201)+ ((4.1/100)*('Conversion Cost'!$B$8)*'Optimized Production Plan'!M201)+ ('Optimized Production Plan'!M201*'Conversion Cost'!$B$4)),0)))+ IF(VLOOKUP(N200,CSTVAT!$A$2:$D$40,3)="NA",0,IF(VLOOKUP(N200,CSTVAT!$A$2:$D$40,3)="CST",0.02*((VLOOKUP(O200,'Input Angle Price'!$B$4:$E$22,3)*'Optimized Production Plan'!N201*(1.045))+ ('Conversion Cost'!$C$3*'Optimized Production Plan'!N201)+ ((4.1/100)*('Conversion Cost'!$B$8)*'Optimized Production Plan'!N201)+ ('Optimized Production Plan'!N201*'Conversion Cost'!$C$4)),IF(VLOOKUP(N200,CSTVAT!$A$2:$D$40,3)="VAT",0.05*((VLOOKUP(O200,'Input Angle Price'!$B$4:$E$22,3)*'Optimized Production Plan'!N201*(1.045))+ ('Conversion Cost'!$C$3*'Optimized Production Plan'!N201)+ ((4.1/100)*('Conversion Cost'!$B$8)*'Optimized Production Plan'!N201)+ ('Optimized Production Plan'!N201*'Conversion Cost'!$C$4)),0)))+ IF(VLOOKUP(N200,CSTVAT!$A$2:$D$40,4)="NA",0,IF(VLOOKUP(N200,CSTVAT!$A$2:$D$40,4)="CST",0.02*((VLOOKUP(O200,'Input Angle Price'!$B$4:$E$22,4)*'Optimized Production Plan'!O201*(1.045))+ ('Conversion Cost'!$D$3*'Optimized Production Plan'!O201)+ ((4.1/100)*('Conversion Cost'!$B$8)*'Optimized Production Plan'!O201)+ ('Optimized Production Plan'!O201*'Conversion Cost'!$D$4)),IF(VLOOKUP(N200,CSTVAT!$A$2:$D$40,4)="VAT",0.05*((VLOOKUP(O200,'Input Angle Price'!$B$4:$E$22,4)*'Optimized Production Plan'!O201*(1.045))+ ('Conversion Cost'!$D$3*'Optimized Production Plan'!O201)+ ((4.1/100)*('Conversion Cost'!$B$8)*'Optimized Production Plan'!O201)+ ('Optimized Production Plan'!O201*'Conversion Cost'!$D$4)),0)))</f>
        <v>339.76055373274244</v>
      </c>
      <c r="V200" s="95">
        <f t="shared" si="12"/>
        <v>283.89225595841691</v>
      </c>
      <c r="X200" s="101">
        <f>IF('Optimized Production Plan'!M201&gt;0,1,0)+IF('Optimized Production Plan'!N201&gt;0,1,0)+IF('Optimized Production Plan'!O201&gt;0,1,0)</f>
        <v>1</v>
      </c>
      <c r="AH200" s="11"/>
      <c r="AI200" s="5" t="s">
        <v>5</v>
      </c>
      <c r="AJ200" s="6">
        <v>0</v>
      </c>
      <c r="AK200" s="6">
        <v>0</v>
      </c>
      <c r="AL200" s="113">
        <v>219.82992573435541</v>
      </c>
      <c r="AM200" s="11">
        <v>219.82992573435541</v>
      </c>
      <c r="AN200" s="68">
        <f t="shared" si="13"/>
        <v>219.82992573435541</v>
      </c>
    </row>
    <row r="201" spans="1:40">
      <c r="A201" s="9">
        <v>116</v>
      </c>
      <c r="B201" s="5" t="s">
        <v>9</v>
      </c>
      <c r="C201" s="94">
        <f>((VLOOKUP(B201,'Input Angle Price'!$B$4:$E$22,2)*'Optimized Production Plan'!C202)+(VLOOKUP(B201,'Input Angle Price'!$B$4:$E$22,3)*'Optimized Production Plan'!D202)+(VLOOKUP(B201,'Input Angle Price'!$B$4:$E$22,4)*'Optimized Production Plan'!E202))*(104.5/100)</f>
        <v>29398.411591306496</v>
      </c>
      <c r="D201" s="94">
        <f>SUMPRODUCT('Conversion Cost'!$B$3:$D$3,'Optimized Production Plan'!C202:E202)</f>
        <v>4610.5101190372316</v>
      </c>
      <c r="E201" s="94">
        <f>(4.1/100)*('Conversion Cost'!$B$8)*SUM('Optimized Production Plan'!C202:E202)</f>
        <v>3913.7878618820778</v>
      </c>
      <c r="F201" s="94">
        <f>SUMPRODUCT('Conversion Cost'!$B$4:$D$4,'Optimized Production Plan'!C202:E202)</f>
        <v>314.9925712731939</v>
      </c>
      <c r="G201" s="94">
        <f>(VLOOKUP(A201,'Outbound Logistic Price'!$A$3:$D$41,2)*'Optimized Production Plan'!C202)+(VLOOKUP(A201,'Outbound Logistic Price'!$A$3:$D$41,3)*'Optimized Production Plan'!D202)+(VLOOKUP(A201,'Outbound Logistic Price'!$A$3:$D$41,4)*'Optimized Production Plan'!E202)</f>
        <v>1843.4811138447576</v>
      </c>
      <c r="H201" s="94">
        <f>IF(VLOOKUP(A201,CSTVAT!$A$2:$D$40,2)="NA",0,IF(VLOOKUP(A201,CSTVAT!$A$2:$D$40,2)="CST",0.02*((VLOOKUP(B201,'Input Angle Price'!$B$4:$E$22,2)*'Optimized Production Plan'!C202*(1.045))+ ('Conversion Cost'!$B$3*'Optimized Production Plan'!C202)+ ((4.1/100)*('Conversion Cost'!$B$8)*'Optimized Production Plan'!C202)+ ('Optimized Production Plan'!C202*'Conversion Cost'!$B$4)),IF(VLOOKUP(A201,CSTVAT!$A$2:$D$40,2)="VAT",0.05*((VLOOKUP(B201,'Input Angle Price'!$B$4:$E$22,2)*'Optimized Production Plan'!C202*(1.045))+ ('Conversion Cost'!$B$3*'Optimized Production Plan'!C202)+ ((4.1/100)*('Conversion Cost'!$B$8)*'Optimized Production Plan'!C202)+ ('Optimized Production Plan'!C202*'Conversion Cost'!$B$4)),0)))+ IF(VLOOKUP(A201,CSTVAT!$A$2:$D$40,3)="NA",0,IF(VLOOKUP(A201,CSTVAT!$A$2:$D$40,3)="CST",0.02*((VLOOKUP(B201,'Input Angle Price'!$B$4:$E$22,3)*'Optimized Production Plan'!D202*(1.045))+ ('Conversion Cost'!$C$3*'Optimized Production Plan'!D202)+ ((4.1/100)*('Conversion Cost'!$B$8)*'Optimized Production Plan'!D202)+ ('Optimized Production Plan'!D202*'Conversion Cost'!$C$4)),IF(VLOOKUP(A201,CSTVAT!$A$2:$D$40,3)="VAT",0.05*((VLOOKUP(B201,'Input Angle Price'!$B$4:$E$22,3)*'Optimized Production Plan'!D202*(1.045))+ ('Conversion Cost'!$C$3*'Optimized Production Plan'!D202)+ ((4.1/100)*('Conversion Cost'!$B$8)*'Optimized Production Plan'!D202)+ ('Optimized Production Plan'!D202*'Conversion Cost'!$C$4)),0)))+ IF(VLOOKUP(A201,CSTVAT!$A$2:$D$40,4)="NA",0,IF(VLOOKUP(A201,CSTVAT!$A$2:$D$40,4)="CST",0.02*((VLOOKUP(B201,'Input Angle Price'!$B$4:$E$22,4)*'Optimized Production Plan'!E202*(1.045))+ ('Conversion Cost'!$D$3*'Optimized Production Plan'!E202)+ ((4.1/100)*('Conversion Cost'!$B$8)*'Optimized Production Plan'!E202)+ ('Optimized Production Plan'!E202*'Conversion Cost'!$D$4)),IF(VLOOKUP(A201,CSTVAT!$A$2:$D$40,4)="VAT",0.05*((VLOOKUP(B201,'Input Angle Price'!$B$4:$E$22,4)*'Optimized Production Plan'!E202*(1.045))+ ('Conversion Cost'!$D$3*'Optimized Production Plan'!E202)+ ((4.1/100)*('Conversion Cost'!$B$8)*'Optimized Production Plan'!E202)+ ('Optimized Production Plan'!E202*'Conversion Cost'!$D$4)),0)))</f>
        <v>764.75404286997991</v>
      </c>
      <c r="I201" s="95">
        <f t="shared" si="11"/>
        <v>632.98015387980502</v>
      </c>
      <c r="N201" s="9">
        <v>116</v>
      </c>
      <c r="O201" s="5" t="s">
        <v>9</v>
      </c>
      <c r="P201" s="94">
        <f>((VLOOKUP(O201,'Input Angle Price'!$B$4:$E$22,2)*'Optimized Production Plan'!M202)+(VLOOKUP(O201,'Input Angle Price'!$B$4:$E$22,3)*'Optimized Production Plan'!N202)+(VLOOKUP(O201,'Input Angle Price'!$B$4:$E$22,4)*'Optimized Production Plan'!O202))*(104.5/100)</f>
        <v>30318.460999588024</v>
      </c>
      <c r="Q201" s="94">
        <f>SUMPRODUCT('Conversion Cost'!$B$3:$D$3,'Optimized Production Plan'!M202:O202)</f>
        <v>4513.1722507011718</v>
      </c>
      <c r="R201" s="94">
        <f>(4.1/100)*('Conversion Cost'!$B$8)*SUM('Optimized Production Plan'!M202:O202)</f>
        <v>3913.7878618820778</v>
      </c>
      <c r="S201" s="94">
        <f>SUMPRODUCT('Conversion Cost'!$B$4:$D$4,'Optimized Production Plan'!M202:O202)</f>
        <v>314.9925712731939</v>
      </c>
      <c r="T201" s="94">
        <f>(VLOOKUP(N201,'Outbound Logistic Price'!$A$3:$D$41,2)*'Optimized Production Plan'!M202)+(VLOOKUP(N201,'Outbound Logistic Price'!$A$3:$D$41,3)*'Optimized Production Plan'!N202)+(VLOOKUP(N201,'Outbound Logistic Price'!$A$3:$D$41,4)*'Optimized Production Plan'!O202)</f>
        <v>617.07561093683069</v>
      </c>
      <c r="U201" s="94">
        <f>IF(VLOOKUP(N201,CSTVAT!$A$2:$D$40,2)="NA",0,IF(VLOOKUP(N201,CSTVAT!$A$2:$D$40,2)="CST",0.02*((VLOOKUP(O201,'Input Angle Price'!$B$4:$E$22,2)*'Optimized Production Plan'!M202*(1.045))+ ('Conversion Cost'!$B$3*'Optimized Production Plan'!M202)+ ((4.1/100)*('Conversion Cost'!$B$8)*'Optimized Production Plan'!M202)+ ('Optimized Production Plan'!M202*'Conversion Cost'!$B$4)),IF(VLOOKUP(N201,CSTVAT!$A$2:$D$40,2)="VAT",0.05*((VLOOKUP(O201,'Input Angle Price'!$B$4:$E$22,2)*'Optimized Production Plan'!M202*(1.045))+ ('Conversion Cost'!$B$3*'Optimized Production Plan'!M202)+ ((4.1/100)*('Conversion Cost'!$B$8)*'Optimized Production Plan'!M202)+ ('Optimized Production Plan'!M202*'Conversion Cost'!$B$4)),0)))+ IF(VLOOKUP(N201,CSTVAT!$A$2:$D$40,3)="NA",0,IF(VLOOKUP(N201,CSTVAT!$A$2:$D$40,3)="CST",0.02*((VLOOKUP(O201,'Input Angle Price'!$B$4:$E$22,3)*'Optimized Production Plan'!N202*(1.045))+ ('Conversion Cost'!$C$3*'Optimized Production Plan'!N202)+ ((4.1/100)*('Conversion Cost'!$B$8)*'Optimized Production Plan'!N202)+ ('Optimized Production Plan'!N202*'Conversion Cost'!$C$4)),IF(VLOOKUP(N201,CSTVAT!$A$2:$D$40,3)="VAT",0.05*((VLOOKUP(O201,'Input Angle Price'!$B$4:$E$22,3)*'Optimized Production Plan'!N202*(1.045))+ ('Conversion Cost'!$C$3*'Optimized Production Plan'!N202)+ ((4.1/100)*('Conversion Cost'!$B$8)*'Optimized Production Plan'!N202)+ ('Optimized Production Plan'!N202*'Conversion Cost'!$C$4)),0)))+ IF(VLOOKUP(N201,CSTVAT!$A$2:$D$40,4)="NA",0,IF(VLOOKUP(N201,CSTVAT!$A$2:$D$40,4)="CST",0.02*((VLOOKUP(O201,'Input Angle Price'!$B$4:$E$22,4)*'Optimized Production Plan'!O202*(1.045))+ ('Conversion Cost'!$D$3*'Optimized Production Plan'!O202)+ ((4.1/100)*('Conversion Cost'!$B$8)*'Optimized Production Plan'!O202)+ ('Optimized Production Plan'!O202*'Conversion Cost'!$D$4)),IF(VLOOKUP(N201,CSTVAT!$A$2:$D$40,4)="VAT",0.05*((VLOOKUP(O201,'Input Angle Price'!$B$4:$E$22,4)*'Optimized Production Plan'!O202*(1.045))+ ('Conversion Cost'!$D$3*'Optimized Production Plan'!O202)+ ((4.1/100)*('Conversion Cost'!$B$8)*'Optimized Production Plan'!O202)+ ('Optimized Production Plan'!O202*'Conversion Cost'!$D$4)),0)))</f>
        <v>781.20827366888932</v>
      </c>
      <c r="V201" s="95">
        <f t="shared" si="12"/>
        <v>652.78983013467041</v>
      </c>
      <c r="X201" s="101">
        <f>IF('Optimized Production Plan'!M202&gt;0,1,0)+IF('Optimized Production Plan'!N202&gt;0,1,0)+IF('Optimized Production Plan'!O202&gt;0,1,0)</f>
        <v>1</v>
      </c>
      <c r="AH201" s="11"/>
      <c r="AI201" s="5" t="s">
        <v>7</v>
      </c>
      <c r="AJ201" s="6">
        <v>0</v>
      </c>
      <c r="AK201" s="6">
        <v>0</v>
      </c>
      <c r="AL201" s="113">
        <v>112.3147017816616</v>
      </c>
      <c r="AM201" s="11">
        <v>112.3147017816616</v>
      </c>
      <c r="AN201" s="68">
        <f t="shared" si="13"/>
        <v>112.3147017816616</v>
      </c>
    </row>
    <row r="202" spans="1:40">
      <c r="A202" s="9">
        <v>116</v>
      </c>
      <c r="B202" s="5" t="s">
        <v>12</v>
      </c>
      <c r="C202" s="94">
        <f>((VLOOKUP(B202,'Input Angle Price'!$B$4:$E$22,2)*'Optimized Production Plan'!C203)+(VLOOKUP(B202,'Input Angle Price'!$B$4:$E$22,3)*'Optimized Production Plan'!D203)+(VLOOKUP(B202,'Input Angle Price'!$B$4:$E$22,4)*'Optimized Production Plan'!E203))*(104.5/100)</f>
        <v>12929.455732896435</v>
      </c>
      <c r="D202" s="94">
        <f>SUMPRODUCT('Conversion Cost'!$B$3:$D$3,'Optimized Production Plan'!C203:E203)</f>
        <v>2016.787169978373</v>
      </c>
      <c r="E202" s="94">
        <f>(4.1/100)*('Conversion Cost'!$B$8)*SUM('Optimized Production Plan'!C203:E203)</f>
        <v>1712.0181806496369</v>
      </c>
      <c r="F202" s="94">
        <f>SUMPRODUCT('Conversion Cost'!$B$4:$D$4,'Optimized Production Plan'!C203:E203)</f>
        <v>137.7880017569365</v>
      </c>
      <c r="G202" s="94">
        <f>(VLOOKUP(A202,'Outbound Logistic Price'!$A$3:$D$41,2)*'Optimized Production Plan'!C203)+(VLOOKUP(A202,'Outbound Logistic Price'!$A$3:$D$41,3)*'Optimized Production Plan'!D203)+(VLOOKUP(A202,'Outbound Logistic Price'!$A$3:$D$41,4)*'Optimized Production Plan'!E203)</f>
        <v>806.39863323321856</v>
      </c>
      <c r="H202" s="94">
        <f>IF(VLOOKUP(A202,CSTVAT!$A$2:$D$40,2)="NA",0,IF(VLOOKUP(A202,CSTVAT!$A$2:$D$40,2)="CST",0.02*((VLOOKUP(B202,'Input Angle Price'!$B$4:$E$22,2)*'Optimized Production Plan'!C203*(1.045))+ ('Conversion Cost'!$B$3*'Optimized Production Plan'!C203)+ ((4.1/100)*('Conversion Cost'!$B$8)*'Optimized Production Plan'!C203)+ ('Optimized Production Plan'!C203*'Conversion Cost'!$B$4)),IF(VLOOKUP(A202,CSTVAT!$A$2:$D$40,2)="VAT",0.05*((VLOOKUP(B202,'Input Angle Price'!$B$4:$E$22,2)*'Optimized Production Plan'!C203*(1.045))+ ('Conversion Cost'!$B$3*'Optimized Production Plan'!C203)+ ((4.1/100)*('Conversion Cost'!$B$8)*'Optimized Production Plan'!C203)+ ('Optimized Production Plan'!C203*'Conversion Cost'!$B$4)),0)))+ IF(VLOOKUP(A202,CSTVAT!$A$2:$D$40,3)="NA",0,IF(VLOOKUP(A202,CSTVAT!$A$2:$D$40,3)="CST",0.02*((VLOOKUP(B202,'Input Angle Price'!$B$4:$E$22,3)*'Optimized Production Plan'!D203*(1.045))+ ('Conversion Cost'!$C$3*'Optimized Production Plan'!D203)+ ((4.1/100)*('Conversion Cost'!$B$8)*'Optimized Production Plan'!D203)+ ('Optimized Production Plan'!D203*'Conversion Cost'!$C$4)),IF(VLOOKUP(A202,CSTVAT!$A$2:$D$40,3)="VAT",0.05*((VLOOKUP(B202,'Input Angle Price'!$B$4:$E$22,3)*'Optimized Production Plan'!D203*(1.045))+ ('Conversion Cost'!$C$3*'Optimized Production Plan'!D203)+ ((4.1/100)*('Conversion Cost'!$B$8)*'Optimized Production Plan'!D203)+ ('Optimized Production Plan'!D203*'Conversion Cost'!$C$4)),0)))+ IF(VLOOKUP(A202,CSTVAT!$A$2:$D$40,4)="NA",0,IF(VLOOKUP(A202,CSTVAT!$A$2:$D$40,4)="CST",0.02*((VLOOKUP(B202,'Input Angle Price'!$B$4:$E$22,4)*'Optimized Production Plan'!E203*(1.045))+ ('Conversion Cost'!$D$3*'Optimized Production Plan'!E203)+ ((4.1/100)*('Conversion Cost'!$B$8)*'Optimized Production Plan'!E203)+ ('Optimized Production Plan'!E203*'Conversion Cost'!$D$4)),IF(VLOOKUP(A202,CSTVAT!$A$2:$D$40,4)="VAT",0.05*((VLOOKUP(B202,'Input Angle Price'!$B$4:$E$22,4)*'Optimized Production Plan'!E203*(1.045))+ ('Conversion Cost'!$D$3*'Optimized Production Plan'!E203)+ ((4.1/100)*('Conversion Cost'!$B$8)*'Optimized Production Plan'!E203)+ ('Optimized Production Plan'!E203*'Conversion Cost'!$D$4)),0)))</f>
        <v>335.92098170562764</v>
      </c>
      <c r="I202" s="95">
        <f t="shared" si="11"/>
        <v>278.38541051690891</v>
      </c>
      <c r="N202" s="9">
        <v>116</v>
      </c>
      <c r="O202" s="5" t="s">
        <v>12</v>
      </c>
      <c r="P202" s="94">
        <f>((VLOOKUP(O202,'Input Angle Price'!$B$4:$E$22,2)*'Optimized Production Plan'!M203)+(VLOOKUP(O202,'Input Angle Price'!$B$4:$E$22,3)*'Optimized Production Plan'!N203)+(VLOOKUP(O202,'Input Angle Price'!$B$4:$E$22,4)*'Optimized Production Plan'!O203))*(104.5/100)</f>
        <v>13465.281648253349</v>
      </c>
      <c r="Q202" s="94">
        <f>SUMPRODUCT('Conversion Cost'!$B$3:$D$3,'Optimized Production Plan'!M203:O203)</f>
        <v>1974.2084186157788</v>
      </c>
      <c r="R202" s="94">
        <f>(4.1/100)*('Conversion Cost'!$B$8)*SUM('Optimized Production Plan'!M203:O203)</f>
        <v>1712.0181806496369</v>
      </c>
      <c r="S202" s="94">
        <f>SUMPRODUCT('Conversion Cost'!$B$4:$D$4,'Optimized Production Plan'!M203:O203)</f>
        <v>137.7880017569365</v>
      </c>
      <c r="T202" s="94">
        <f>(VLOOKUP(N202,'Outbound Logistic Price'!$A$3:$D$41,2)*'Optimized Production Plan'!M203)+(VLOOKUP(N202,'Outbound Logistic Price'!$A$3:$D$41,3)*'Optimized Production Plan'!N203)+(VLOOKUP(N202,'Outbound Logistic Price'!$A$3:$D$41,4)*'Optimized Production Plan'!O203)</f>
        <v>269.92895426153956</v>
      </c>
      <c r="U202" s="94">
        <f>IF(VLOOKUP(N202,CSTVAT!$A$2:$D$40,2)="NA",0,IF(VLOOKUP(N202,CSTVAT!$A$2:$D$40,2)="CST",0.02*((VLOOKUP(O202,'Input Angle Price'!$B$4:$E$22,2)*'Optimized Production Plan'!M203*(1.045))+ ('Conversion Cost'!$B$3*'Optimized Production Plan'!M203)+ ((4.1/100)*('Conversion Cost'!$B$8)*'Optimized Production Plan'!M203)+ ('Optimized Production Plan'!M203*'Conversion Cost'!$B$4)),IF(VLOOKUP(N202,CSTVAT!$A$2:$D$40,2)="VAT",0.05*((VLOOKUP(O202,'Input Angle Price'!$B$4:$E$22,2)*'Optimized Production Plan'!M203*(1.045))+ ('Conversion Cost'!$B$3*'Optimized Production Plan'!M203)+ ((4.1/100)*('Conversion Cost'!$B$8)*'Optimized Production Plan'!M203)+ ('Optimized Production Plan'!M203*'Conversion Cost'!$B$4)),0)))+ IF(VLOOKUP(N202,CSTVAT!$A$2:$D$40,3)="NA",0,IF(VLOOKUP(N202,CSTVAT!$A$2:$D$40,3)="CST",0.02*((VLOOKUP(O202,'Input Angle Price'!$B$4:$E$22,3)*'Optimized Production Plan'!N203*(1.045))+ ('Conversion Cost'!$C$3*'Optimized Production Plan'!N203)+ ((4.1/100)*('Conversion Cost'!$B$8)*'Optimized Production Plan'!N203)+ ('Optimized Production Plan'!N203*'Conversion Cost'!$C$4)),IF(VLOOKUP(N202,CSTVAT!$A$2:$D$40,3)="VAT",0.05*((VLOOKUP(O202,'Input Angle Price'!$B$4:$E$22,3)*'Optimized Production Plan'!N203*(1.045))+ ('Conversion Cost'!$C$3*'Optimized Production Plan'!N203)+ ((4.1/100)*('Conversion Cost'!$B$8)*'Optimized Production Plan'!N203)+ ('Optimized Production Plan'!N203*'Conversion Cost'!$C$4)),0)))+ IF(VLOOKUP(N202,CSTVAT!$A$2:$D$40,4)="NA",0,IF(VLOOKUP(N202,CSTVAT!$A$2:$D$40,4)="CST",0.02*((VLOOKUP(O202,'Input Angle Price'!$B$4:$E$22,4)*'Optimized Production Plan'!O203*(1.045))+ ('Conversion Cost'!$D$3*'Optimized Production Plan'!O203)+ ((4.1/100)*('Conversion Cost'!$B$8)*'Optimized Production Plan'!O203)+ ('Optimized Production Plan'!O203*'Conversion Cost'!$D$4)),IF(VLOOKUP(N202,CSTVAT!$A$2:$D$40,4)="VAT",0.05*((VLOOKUP(O202,'Input Angle Price'!$B$4:$E$22,4)*'Optimized Production Plan'!O203*(1.045))+ ('Conversion Cost'!$D$3*'Optimized Production Plan'!O203)+ ((4.1/100)*('Conversion Cost'!$B$8)*'Optimized Production Plan'!O203)+ ('Optimized Production Plan'!O203*'Conversion Cost'!$D$4)),0)))</f>
        <v>345.7859249855141</v>
      </c>
      <c r="V202" s="95">
        <f t="shared" si="12"/>
        <v>289.9223321394262</v>
      </c>
      <c r="X202" s="101">
        <f>IF('Optimized Production Plan'!M203&gt;0,1,0)+IF('Optimized Production Plan'!N203&gt;0,1,0)+IF('Optimized Production Plan'!O203&gt;0,1,0)</f>
        <v>1</v>
      </c>
      <c r="AH202" s="11"/>
      <c r="AI202" s="5" t="s">
        <v>9</v>
      </c>
      <c r="AJ202" s="6">
        <v>0</v>
      </c>
      <c r="AK202" s="6">
        <v>0</v>
      </c>
      <c r="AL202" s="113">
        <v>258.19063219114253</v>
      </c>
      <c r="AM202" s="11">
        <v>258.19063219114253</v>
      </c>
      <c r="AN202" s="68">
        <f t="shared" si="13"/>
        <v>258.19063219114253</v>
      </c>
    </row>
    <row r="203" spans="1:40">
      <c r="A203" s="9">
        <v>116</v>
      </c>
      <c r="B203" s="5" t="s">
        <v>13</v>
      </c>
      <c r="C203" s="94">
        <f>((VLOOKUP(B203,'Input Angle Price'!$B$4:$E$22,2)*'Optimized Production Plan'!C204)+(VLOOKUP(B203,'Input Angle Price'!$B$4:$E$22,3)*'Optimized Production Plan'!D204)+(VLOOKUP(B203,'Input Angle Price'!$B$4:$E$22,4)*'Optimized Production Plan'!E204))*(104.5/100)</f>
        <v>34933.607835152325</v>
      </c>
      <c r="D203" s="94">
        <f>SUMPRODUCT('Conversion Cost'!$B$3:$D$3,'Optimized Production Plan'!C204:E204)</f>
        <v>5397.8373077011902</v>
      </c>
      <c r="E203" s="94">
        <f>(4.1/100)*('Conversion Cost'!$B$8)*SUM('Optimized Production Plan'!C204:E204)</f>
        <v>4582.1372450879007</v>
      </c>
      <c r="F203" s="94">
        <f>SUMPRODUCT('Conversion Cost'!$B$4:$D$4,'Optimized Production Plan'!C204:E204)</f>
        <v>368.78319512770634</v>
      </c>
      <c r="G203" s="94">
        <f>(VLOOKUP(A203,'Outbound Logistic Price'!$A$3:$D$41,2)*'Optimized Production Plan'!C204)+(VLOOKUP(A203,'Outbound Logistic Price'!$A$3:$D$41,3)*'Optimized Production Plan'!D204)+(VLOOKUP(A203,'Outbound Logistic Price'!$A$3:$D$41,4)*'Optimized Production Plan'!E204)</f>
        <v>2158.2885354195273</v>
      </c>
      <c r="H203" s="94">
        <f>IF(VLOOKUP(A203,CSTVAT!$A$2:$D$40,2)="NA",0,IF(VLOOKUP(A203,CSTVAT!$A$2:$D$40,2)="CST",0.02*((VLOOKUP(B203,'Input Angle Price'!$B$4:$E$22,2)*'Optimized Production Plan'!C204*(1.045))+ ('Conversion Cost'!$B$3*'Optimized Production Plan'!C204)+ ((4.1/100)*('Conversion Cost'!$B$8)*'Optimized Production Plan'!C204)+ ('Optimized Production Plan'!C204*'Conversion Cost'!$B$4)),IF(VLOOKUP(A203,CSTVAT!$A$2:$D$40,2)="VAT",0.05*((VLOOKUP(B203,'Input Angle Price'!$B$4:$E$22,2)*'Optimized Production Plan'!C204*(1.045))+ ('Conversion Cost'!$B$3*'Optimized Production Plan'!C204)+ ((4.1/100)*('Conversion Cost'!$B$8)*'Optimized Production Plan'!C204)+ ('Optimized Production Plan'!C204*'Conversion Cost'!$B$4)),0)))+ IF(VLOOKUP(A203,CSTVAT!$A$2:$D$40,3)="NA",0,IF(VLOOKUP(A203,CSTVAT!$A$2:$D$40,3)="CST",0.02*((VLOOKUP(B203,'Input Angle Price'!$B$4:$E$22,3)*'Optimized Production Plan'!D204*(1.045))+ ('Conversion Cost'!$C$3*'Optimized Production Plan'!D204)+ ((4.1/100)*('Conversion Cost'!$B$8)*'Optimized Production Plan'!D204)+ ('Optimized Production Plan'!D204*'Conversion Cost'!$C$4)),IF(VLOOKUP(A203,CSTVAT!$A$2:$D$40,3)="VAT",0.05*((VLOOKUP(B203,'Input Angle Price'!$B$4:$E$22,3)*'Optimized Production Plan'!D204*(1.045))+ ('Conversion Cost'!$C$3*'Optimized Production Plan'!D204)+ ((4.1/100)*('Conversion Cost'!$B$8)*'Optimized Production Plan'!D204)+ ('Optimized Production Plan'!D204*'Conversion Cost'!$C$4)),0)))+ IF(VLOOKUP(A203,CSTVAT!$A$2:$D$40,4)="NA",0,IF(VLOOKUP(A203,CSTVAT!$A$2:$D$40,4)="CST",0.02*((VLOOKUP(B203,'Input Angle Price'!$B$4:$E$22,4)*'Optimized Production Plan'!E204*(1.045))+ ('Conversion Cost'!$D$3*'Optimized Production Plan'!E204)+ ((4.1/100)*('Conversion Cost'!$B$8)*'Optimized Production Plan'!E204)+ ('Optimized Production Plan'!E204*'Conversion Cost'!$D$4)),IF(VLOOKUP(A203,CSTVAT!$A$2:$D$40,4)="VAT",0.05*((VLOOKUP(B203,'Input Angle Price'!$B$4:$E$22,4)*'Optimized Production Plan'!E204*(1.045))+ ('Conversion Cost'!$D$3*'Optimized Production Plan'!E204)+ ((4.1/100)*('Conversion Cost'!$B$8)*'Optimized Production Plan'!E204)+ ('Optimized Production Plan'!E204*'Conversion Cost'!$D$4)),0)))</f>
        <v>905.64731166138245</v>
      </c>
      <c r="I203" s="95">
        <f t="shared" si="11"/>
        <v>752.15902037409307</v>
      </c>
      <c r="N203" s="9">
        <v>116</v>
      </c>
      <c r="O203" s="5" t="s">
        <v>13</v>
      </c>
      <c r="P203" s="94">
        <f>((VLOOKUP(O203,'Input Angle Price'!$B$4:$E$22,2)*'Optimized Production Plan'!M204)+(VLOOKUP(O203,'Input Angle Price'!$B$4:$E$22,3)*'Optimized Production Plan'!N204)+(VLOOKUP(O203,'Input Angle Price'!$B$4:$E$22,4)*'Optimized Production Plan'!O204))*(104.5/100)</f>
        <v>36288.750050658273</v>
      </c>
      <c r="Q203" s="94">
        <f>SUMPRODUCT('Conversion Cost'!$B$3:$D$3,'Optimized Production Plan'!M204:O204)</f>
        <v>5283.8772547805793</v>
      </c>
      <c r="R203" s="94">
        <f>(4.1/100)*('Conversion Cost'!$B$8)*SUM('Optimized Production Plan'!M204:O204)</f>
        <v>4582.1372450879007</v>
      </c>
      <c r="S203" s="94">
        <f>SUMPRODUCT('Conversion Cost'!$B$4:$D$4,'Optimized Production Plan'!M204:O204)</f>
        <v>368.78319512770634</v>
      </c>
      <c r="T203" s="94">
        <f>(VLOOKUP(N203,'Outbound Logistic Price'!$A$3:$D$41,2)*'Optimized Production Plan'!M204)+(VLOOKUP(N203,'Outbound Logistic Price'!$A$3:$D$41,3)*'Optimized Production Plan'!N204)+(VLOOKUP(N203,'Outbound Logistic Price'!$A$3:$D$41,4)*'Optimized Production Plan'!O204)</f>
        <v>722.45232488132638</v>
      </c>
      <c r="U203" s="94">
        <f>IF(VLOOKUP(N203,CSTVAT!$A$2:$D$40,2)="NA",0,IF(VLOOKUP(N203,CSTVAT!$A$2:$D$40,2)="CST",0.02*((VLOOKUP(O203,'Input Angle Price'!$B$4:$E$22,2)*'Optimized Production Plan'!M204*(1.045))+ ('Conversion Cost'!$B$3*'Optimized Production Plan'!M204)+ ((4.1/100)*('Conversion Cost'!$B$8)*'Optimized Production Plan'!M204)+ ('Optimized Production Plan'!M204*'Conversion Cost'!$B$4)),IF(VLOOKUP(N203,CSTVAT!$A$2:$D$40,2)="VAT",0.05*((VLOOKUP(O203,'Input Angle Price'!$B$4:$E$22,2)*'Optimized Production Plan'!M204*(1.045))+ ('Conversion Cost'!$B$3*'Optimized Production Plan'!M204)+ ((4.1/100)*('Conversion Cost'!$B$8)*'Optimized Production Plan'!M204)+ ('Optimized Production Plan'!M204*'Conversion Cost'!$B$4)),0)))+ IF(VLOOKUP(N203,CSTVAT!$A$2:$D$40,3)="NA",0,IF(VLOOKUP(N203,CSTVAT!$A$2:$D$40,3)="CST",0.02*((VLOOKUP(O203,'Input Angle Price'!$B$4:$E$22,3)*'Optimized Production Plan'!N204*(1.045))+ ('Conversion Cost'!$C$3*'Optimized Production Plan'!N204)+ ((4.1/100)*('Conversion Cost'!$B$8)*'Optimized Production Plan'!N204)+ ('Optimized Production Plan'!N204*'Conversion Cost'!$C$4)),IF(VLOOKUP(N203,CSTVAT!$A$2:$D$40,3)="VAT",0.05*((VLOOKUP(O203,'Input Angle Price'!$B$4:$E$22,3)*'Optimized Production Plan'!N204*(1.045))+ ('Conversion Cost'!$C$3*'Optimized Production Plan'!N204)+ ((4.1/100)*('Conversion Cost'!$B$8)*'Optimized Production Plan'!N204)+ ('Optimized Production Plan'!N204*'Conversion Cost'!$C$4)),0)))+ IF(VLOOKUP(N203,CSTVAT!$A$2:$D$40,4)="NA",0,IF(VLOOKUP(N203,CSTVAT!$A$2:$D$40,4)="CST",0.02*((VLOOKUP(O203,'Input Angle Price'!$B$4:$E$22,4)*'Optimized Production Plan'!O204*(1.045))+ ('Conversion Cost'!$D$3*'Optimized Production Plan'!O204)+ ((4.1/100)*('Conversion Cost'!$B$8)*'Optimized Production Plan'!O204)+ ('Optimized Production Plan'!O204*'Conversion Cost'!$D$4)),IF(VLOOKUP(N203,CSTVAT!$A$2:$D$40,4)="VAT",0.05*((VLOOKUP(O203,'Input Angle Price'!$B$4:$E$22,4)*'Optimized Production Plan'!O204*(1.045))+ ('Conversion Cost'!$D$3*'Optimized Production Plan'!O204)+ ((4.1/100)*('Conversion Cost'!$B$8)*'Optimized Production Plan'!O204)+ ('Optimized Production Plan'!O204*'Conversion Cost'!$D$4)),0)))</f>
        <v>930.47095491308914</v>
      </c>
      <c r="V203" s="95">
        <f t="shared" si="12"/>
        <v>781.33672357876662</v>
      </c>
      <c r="X203" s="101">
        <f>IF('Optimized Production Plan'!M204&gt;0,1,0)+IF('Optimized Production Plan'!N204&gt;0,1,0)+IF('Optimized Production Plan'!O204&gt;0,1,0)</f>
        <v>1</v>
      </c>
      <c r="AH203" s="11"/>
      <c r="AI203" s="5" t="s">
        <v>12</v>
      </c>
      <c r="AJ203" s="6">
        <v>0</v>
      </c>
      <c r="AK203" s="6">
        <v>0</v>
      </c>
      <c r="AL203" s="113">
        <v>112.94098504666927</v>
      </c>
      <c r="AM203" s="11">
        <v>112.94098504666927</v>
      </c>
      <c r="AN203" s="68">
        <f t="shared" si="13"/>
        <v>112.94098504666927</v>
      </c>
    </row>
    <row r="204" spans="1:40">
      <c r="A204" s="9">
        <v>116</v>
      </c>
      <c r="B204" s="5" t="s">
        <v>15</v>
      </c>
      <c r="C204" s="94">
        <f>((VLOOKUP(B204,'Input Angle Price'!$B$4:$E$22,2)*'Optimized Production Plan'!C205)+(VLOOKUP(B204,'Input Angle Price'!$B$4:$E$22,3)*'Optimized Production Plan'!D205)+(VLOOKUP(B204,'Input Angle Price'!$B$4:$E$22,4)*'Optimized Production Plan'!E205))*(104.5/100)</f>
        <v>116483.36646013771</v>
      </c>
      <c r="D204" s="94">
        <f>SUMPRODUCT('Conversion Cost'!$B$3:$D$3,'Optimized Production Plan'!C205:E205)</f>
        <v>18023.109604892124</v>
      </c>
      <c r="E204" s="94">
        <f>(4.1/100)*('Conversion Cost'!$B$8)*SUM('Optimized Production Plan'!C205:E205)</f>
        <v>15299.527771067334</v>
      </c>
      <c r="F204" s="94">
        <f>SUMPRODUCT('Conversion Cost'!$B$4:$D$4,'Optimized Production Plan'!C205:E205)</f>
        <v>1231.3486989958219</v>
      </c>
      <c r="G204" s="94">
        <f>(VLOOKUP(A204,'Outbound Logistic Price'!$A$3:$D$41,2)*'Optimized Production Plan'!C205)+(VLOOKUP(A204,'Outbound Logistic Price'!$A$3:$D$41,3)*'Optimized Production Plan'!D205)+(VLOOKUP(A204,'Outbound Logistic Price'!$A$3:$D$41,4)*'Optimized Production Plan'!E205)</f>
        <v>7206.4177957624333</v>
      </c>
      <c r="H204" s="94">
        <f>IF(VLOOKUP(A204,CSTVAT!$A$2:$D$40,2)="NA",0,IF(VLOOKUP(A204,CSTVAT!$A$2:$D$40,2)="CST",0.02*((VLOOKUP(B204,'Input Angle Price'!$B$4:$E$22,2)*'Optimized Production Plan'!C205*(1.045))+ ('Conversion Cost'!$B$3*'Optimized Production Plan'!C205)+ ((4.1/100)*('Conversion Cost'!$B$8)*'Optimized Production Plan'!C205)+ ('Optimized Production Plan'!C205*'Conversion Cost'!$B$4)),IF(VLOOKUP(A204,CSTVAT!$A$2:$D$40,2)="VAT",0.05*((VLOOKUP(B204,'Input Angle Price'!$B$4:$E$22,2)*'Optimized Production Plan'!C205*(1.045))+ ('Conversion Cost'!$B$3*'Optimized Production Plan'!C205)+ ((4.1/100)*('Conversion Cost'!$B$8)*'Optimized Production Plan'!C205)+ ('Optimized Production Plan'!C205*'Conversion Cost'!$B$4)),0)))+ IF(VLOOKUP(A204,CSTVAT!$A$2:$D$40,3)="NA",0,IF(VLOOKUP(A204,CSTVAT!$A$2:$D$40,3)="CST",0.02*((VLOOKUP(B204,'Input Angle Price'!$B$4:$E$22,3)*'Optimized Production Plan'!D205*(1.045))+ ('Conversion Cost'!$C$3*'Optimized Production Plan'!D205)+ ((4.1/100)*('Conversion Cost'!$B$8)*'Optimized Production Plan'!D205)+ ('Optimized Production Plan'!D205*'Conversion Cost'!$C$4)),IF(VLOOKUP(A204,CSTVAT!$A$2:$D$40,3)="VAT",0.05*((VLOOKUP(B204,'Input Angle Price'!$B$4:$E$22,3)*'Optimized Production Plan'!D205*(1.045))+ ('Conversion Cost'!$C$3*'Optimized Production Plan'!D205)+ ((4.1/100)*('Conversion Cost'!$B$8)*'Optimized Production Plan'!D205)+ ('Optimized Production Plan'!D205*'Conversion Cost'!$C$4)),0)))+ IF(VLOOKUP(A204,CSTVAT!$A$2:$D$40,4)="NA",0,IF(VLOOKUP(A204,CSTVAT!$A$2:$D$40,4)="CST",0.02*((VLOOKUP(B204,'Input Angle Price'!$B$4:$E$22,4)*'Optimized Production Plan'!E205*(1.045))+ ('Conversion Cost'!$D$3*'Optimized Production Plan'!E205)+ ((4.1/100)*('Conversion Cost'!$B$8)*'Optimized Production Plan'!E205)+ ('Optimized Production Plan'!E205*'Conversion Cost'!$D$4)),IF(VLOOKUP(A204,CSTVAT!$A$2:$D$40,4)="VAT",0.05*((VLOOKUP(B204,'Input Angle Price'!$B$4:$E$22,4)*'Optimized Production Plan'!E205*(1.045))+ ('Conversion Cost'!$D$3*'Optimized Production Plan'!E205)+ ((4.1/100)*('Conversion Cost'!$B$8)*'Optimized Production Plan'!E205)+ ('Optimized Production Plan'!E205*'Conversion Cost'!$D$4)),0)))</f>
        <v>3020.7470507018602</v>
      </c>
      <c r="I204" s="95">
        <f t="shared" si="11"/>
        <v>2508.0150673235394</v>
      </c>
      <c r="N204" s="9">
        <v>116</v>
      </c>
      <c r="O204" s="5" t="s">
        <v>15</v>
      </c>
      <c r="P204" s="94">
        <f>((VLOOKUP(O204,'Input Angle Price'!$B$4:$E$22,2)*'Optimized Production Plan'!M205)+(VLOOKUP(O204,'Input Angle Price'!$B$4:$E$22,3)*'Optimized Production Plan'!N205)+(VLOOKUP(O204,'Input Angle Price'!$B$4:$E$22,4)*'Optimized Production Plan'!O205))*(104.5/100)</f>
        <v>121746.42331124318</v>
      </c>
      <c r="Q204" s="94">
        <f>SUMPRODUCT('Conversion Cost'!$B$3:$D$3,'Optimized Production Plan'!M205:O205)</f>
        <v>17642.60267085817</v>
      </c>
      <c r="R204" s="94">
        <f>(4.1/100)*('Conversion Cost'!$B$8)*SUM('Optimized Production Plan'!M205:O205)</f>
        <v>15299.527771067334</v>
      </c>
      <c r="S204" s="94">
        <f>SUMPRODUCT('Conversion Cost'!$B$4:$D$4,'Optimized Production Plan'!M205:O205)</f>
        <v>1231.3486989958219</v>
      </c>
      <c r="T204" s="94">
        <f>(VLOOKUP(N204,'Outbound Logistic Price'!$A$3:$D$41,2)*'Optimized Production Plan'!M205)+(VLOOKUP(N204,'Outbound Logistic Price'!$A$3:$D$41,3)*'Optimized Production Plan'!N205)+(VLOOKUP(N204,'Outbound Logistic Price'!$A$3:$D$41,4)*'Optimized Production Plan'!O205)</f>
        <v>2412.2322873770613</v>
      </c>
      <c r="U204" s="94">
        <f>IF(VLOOKUP(N204,CSTVAT!$A$2:$D$40,2)="NA",0,IF(VLOOKUP(N204,CSTVAT!$A$2:$D$40,2)="CST",0.02*((VLOOKUP(O204,'Input Angle Price'!$B$4:$E$22,2)*'Optimized Production Plan'!M205*(1.045))+ ('Conversion Cost'!$B$3*'Optimized Production Plan'!M205)+ ((4.1/100)*('Conversion Cost'!$B$8)*'Optimized Production Plan'!M205)+ ('Optimized Production Plan'!M205*'Conversion Cost'!$B$4)),IF(VLOOKUP(N204,CSTVAT!$A$2:$D$40,2)="VAT",0.05*((VLOOKUP(O204,'Input Angle Price'!$B$4:$E$22,2)*'Optimized Production Plan'!M205*(1.045))+ ('Conversion Cost'!$B$3*'Optimized Production Plan'!M205)+ ((4.1/100)*('Conversion Cost'!$B$8)*'Optimized Production Plan'!M205)+ ('Optimized Production Plan'!M205*'Conversion Cost'!$B$4)),0)))+ IF(VLOOKUP(N204,CSTVAT!$A$2:$D$40,3)="NA",0,IF(VLOOKUP(N204,CSTVAT!$A$2:$D$40,3)="CST",0.02*((VLOOKUP(O204,'Input Angle Price'!$B$4:$E$22,3)*'Optimized Production Plan'!N205*(1.045))+ ('Conversion Cost'!$C$3*'Optimized Production Plan'!N205)+ ((4.1/100)*('Conversion Cost'!$B$8)*'Optimized Production Plan'!N205)+ ('Optimized Production Plan'!N205*'Conversion Cost'!$C$4)),IF(VLOOKUP(N204,CSTVAT!$A$2:$D$40,3)="VAT",0.05*((VLOOKUP(O204,'Input Angle Price'!$B$4:$E$22,3)*'Optimized Production Plan'!N205*(1.045))+ ('Conversion Cost'!$C$3*'Optimized Production Plan'!N205)+ ((4.1/100)*('Conversion Cost'!$B$8)*'Optimized Production Plan'!N205)+ ('Optimized Production Plan'!N205*'Conversion Cost'!$C$4)),0)))+ IF(VLOOKUP(N204,CSTVAT!$A$2:$D$40,4)="NA",0,IF(VLOOKUP(N204,CSTVAT!$A$2:$D$40,4)="CST",0.02*((VLOOKUP(O204,'Input Angle Price'!$B$4:$E$22,4)*'Optimized Production Plan'!O205*(1.045))+ ('Conversion Cost'!$D$3*'Optimized Production Plan'!O205)+ ((4.1/100)*('Conversion Cost'!$B$8)*'Optimized Production Plan'!O205)+ ('Optimized Production Plan'!O205*'Conversion Cost'!$D$4)),IF(VLOOKUP(N204,CSTVAT!$A$2:$D$40,4)="VAT",0.05*((VLOOKUP(O204,'Input Angle Price'!$B$4:$E$22,4)*'Optimized Production Plan'!O205*(1.045))+ ('Conversion Cost'!$D$3*'Optimized Production Plan'!O205)+ ((4.1/100)*('Conversion Cost'!$B$8)*'Optimized Production Plan'!O205)+ ('Optimized Production Plan'!O205*'Conversion Cost'!$D$4)),0)))</f>
        <v>3118.3980490432909</v>
      </c>
      <c r="V204" s="95">
        <f t="shared" si="12"/>
        <v>2621.3344732085852</v>
      </c>
      <c r="X204" s="101">
        <f>IF('Optimized Production Plan'!M205&gt;0,1,0)+IF('Optimized Production Plan'!N205&gt;0,1,0)+IF('Optimized Production Plan'!O205&gt;0,1,0)</f>
        <v>1</v>
      </c>
      <c r="AH204" s="11"/>
      <c r="AI204" s="5" t="s">
        <v>13</v>
      </c>
      <c r="AJ204" s="6">
        <v>0</v>
      </c>
      <c r="AK204" s="6">
        <v>0</v>
      </c>
      <c r="AL204" s="113">
        <v>302.28130748172651</v>
      </c>
      <c r="AM204" s="11">
        <v>302.28130748172651</v>
      </c>
      <c r="AN204" s="68">
        <f t="shared" si="13"/>
        <v>302.28130748172651</v>
      </c>
    </row>
    <row r="205" spans="1:40">
      <c r="A205" s="9">
        <v>116</v>
      </c>
      <c r="B205" s="5" t="s">
        <v>17</v>
      </c>
      <c r="C205" s="94">
        <f>((VLOOKUP(B205,'Input Angle Price'!$B$4:$E$22,2)*'Optimized Production Plan'!C206)+(VLOOKUP(B205,'Input Angle Price'!$B$4:$E$22,3)*'Optimized Production Plan'!D206)+(VLOOKUP(B205,'Input Angle Price'!$B$4:$E$22,4)*'Optimized Production Plan'!E206))*(104.5/100)</f>
        <v>33758.939024459483</v>
      </c>
      <c r="D205" s="94">
        <f>SUMPRODUCT('Conversion Cost'!$B$3:$D$3,'Optimized Production Plan'!C206:E206)</f>
        <v>5106.8877678661129</v>
      </c>
      <c r="E205" s="94">
        <f>(4.1/100)*('Conversion Cost'!$B$8)*SUM('Optimized Production Plan'!C206:E206)</f>
        <v>4335.1548617883082</v>
      </c>
      <c r="F205" s="94">
        <f>SUMPRODUCT('Conversion Cost'!$B$4:$D$4,'Optimized Production Plan'!C206:E206)</f>
        <v>348.90536354352116</v>
      </c>
      <c r="G205" s="94">
        <f>(VLOOKUP(A205,'Outbound Logistic Price'!$A$3:$D$41,2)*'Optimized Production Plan'!C206)+(VLOOKUP(A205,'Outbound Logistic Price'!$A$3:$D$41,3)*'Optimized Production Plan'!D206)+(VLOOKUP(A205,'Outbound Logistic Price'!$A$3:$D$41,4)*'Optimized Production Plan'!E206)</f>
        <v>2041.9543407383123</v>
      </c>
      <c r="H205" s="94">
        <f>IF(VLOOKUP(A205,CSTVAT!$A$2:$D$40,2)="NA",0,IF(VLOOKUP(A205,CSTVAT!$A$2:$D$40,2)="CST",0.02*((VLOOKUP(B205,'Input Angle Price'!$B$4:$E$22,2)*'Optimized Production Plan'!C206*(1.045))+ ('Conversion Cost'!$B$3*'Optimized Production Plan'!C206)+ ((4.1/100)*('Conversion Cost'!$B$8)*'Optimized Production Plan'!C206)+ ('Optimized Production Plan'!C206*'Conversion Cost'!$B$4)),IF(VLOOKUP(A205,CSTVAT!$A$2:$D$40,2)="VAT",0.05*((VLOOKUP(B205,'Input Angle Price'!$B$4:$E$22,2)*'Optimized Production Plan'!C206*(1.045))+ ('Conversion Cost'!$B$3*'Optimized Production Plan'!C206)+ ((4.1/100)*('Conversion Cost'!$B$8)*'Optimized Production Plan'!C206)+ ('Optimized Production Plan'!C206*'Conversion Cost'!$B$4)),0)))+ IF(VLOOKUP(A205,CSTVAT!$A$2:$D$40,3)="NA",0,IF(VLOOKUP(A205,CSTVAT!$A$2:$D$40,3)="CST",0.02*((VLOOKUP(B205,'Input Angle Price'!$B$4:$E$22,3)*'Optimized Production Plan'!D206*(1.045))+ ('Conversion Cost'!$C$3*'Optimized Production Plan'!D206)+ ((4.1/100)*('Conversion Cost'!$B$8)*'Optimized Production Plan'!D206)+ ('Optimized Production Plan'!D206*'Conversion Cost'!$C$4)),IF(VLOOKUP(A205,CSTVAT!$A$2:$D$40,3)="VAT",0.05*((VLOOKUP(B205,'Input Angle Price'!$B$4:$E$22,3)*'Optimized Production Plan'!D206*(1.045))+ ('Conversion Cost'!$C$3*'Optimized Production Plan'!D206)+ ((4.1/100)*('Conversion Cost'!$B$8)*'Optimized Production Plan'!D206)+ ('Optimized Production Plan'!D206*'Conversion Cost'!$C$4)),0)))+ IF(VLOOKUP(A205,CSTVAT!$A$2:$D$40,4)="NA",0,IF(VLOOKUP(A205,CSTVAT!$A$2:$D$40,4)="CST",0.02*((VLOOKUP(B205,'Input Angle Price'!$B$4:$E$22,4)*'Optimized Production Plan'!E206*(1.045))+ ('Conversion Cost'!$D$3*'Optimized Production Plan'!E206)+ ((4.1/100)*('Conversion Cost'!$B$8)*'Optimized Production Plan'!E206)+ ('Optimized Production Plan'!E206*'Conversion Cost'!$D$4)),IF(VLOOKUP(A205,CSTVAT!$A$2:$D$40,4)="VAT",0.05*((VLOOKUP(B205,'Input Angle Price'!$B$4:$E$22,4)*'Optimized Production Plan'!E206*(1.045))+ ('Conversion Cost'!$D$3*'Optimized Production Plan'!E206)+ ((4.1/100)*('Conversion Cost'!$B$8)*'Optimized Production Plan'!E206)+ ('Optimized Production Plan'!E206*'Conversion Cost'!$D$4)),0)))</f>
        <v>870.99774035314852</v>
      </c>
      <c r="I205" s="95">
        <f t="shared" si="11"/>
        <v>726.86710818214203</v>
      </c>
      <c r="N205" s="9">
        <v>116</v>
      </c>
      <c r="O205" s="5" t="s">
        <v>17</v>
      </c>
      <c r="P205" s="94">
        <f>((VLOOKUP(O205,'Input Angle Price'!$B$4:$E$22,2)*'Optimized Production Plan'!M206)+(VLOOKUP(O205,'Input Angle Price'!$B$4:$E$22,3)*'Optimized Production Plan'!N206)+(VLOOKUP(O205,'Input Angle Price'!$B$4:$E$22,4)*'Optimized Production Plan'!O206))*(104.5/100)</f>
        <v>35537.140929519097</v>
      </c>
      <c r="Q205" s="94">
        <f>SUMPRODUCT('Conversion Cost'!$B$3:$D$3,'Optimized Production Plan'!M206:O206)</f>
        <v>4999.0702907711066</v>
      </c>
      <c r="R205" s="94">
        <f>(4.1/100)*('Conversion Cost'!$B$8)*SUM('Optimized Production Plan'!M206:O206)</f>
        <v>4335.1548617883082</v>
      </c>
      <c r="S205" s="94">
        <f>SUMPRODUCT('Conversion Cost'!$B$4:$D$4,'Optimized Production Plan'!M206:O206)</f>
        <v>348.90536354352116</v>
      </c>
      <c r="T205" s="94">
        <f>(VLOOKUP(N205,'Outbound Logistic Price'!$A$3:$D$41,2)*'Optimized Production Plan'!M206)+(VLOOKUP(N205,'Outbound Logistic Price'!$A$3:$D$41,3)*'Optimized Production Plan'!N206)+(VLOOKUP(N205,'Outbound Logistic Price'!$A$3:$D$41,4)*'Optimized Production Plan'!O206)</f>
        <v>683.51132694181615</v>
      </c>
      <c r="U205" s="94">
        <f>IF(VLOOKUP(N205,CSTVAT!$A$2:$D$40,2)="NA",0,IF(VLOOKUP(N205,CSTVAT!$A$2:$D$40,2)="CST",0.02*((VLOOKUP(O205,'Input Angle Price'!$B$4:$E$22,2)*'Optimized Production Plan'!M206*(1.045))+ ('Conversion Cost'!$B$3*'Optimized Production Plan'!M206)+ ((4.1/100)*('Conversion Cost'!$B$8)*'Optimized Production Plan'!M206)+ ('Optimized Production Plan'!M206*'Conversion Cost'!$B$4)),IF(VLOOKUP(N205,CSTVAT!$A$2:$D$40,2)="VAT",0.05*((VLOOKUP(O205,'Input Angle Price'!$B$4:$E$22,2)*'Optimized Production Plan'!M206*(1.045))+ ('Conversion Cost'!$B$3*'Optimized Production Plan'!M206)+ ((4.1/100)*('Conversion Cost'!$B$8)*'Optimized Production Plan'!M206)+ ('Optimized Production Plan'!M206*'Conversion Cost'!$B$4)),0)))+ IF(VLOOKUP(N205,CSTVAT!$A$2:$D$40,3)="NA",0,IF(VLOOKUP(N205,CSTVAT!$A$2:$D$40,3)="CST",0.02*((VLOOKUP(O205,'Input Angle Price'!$B$4:$E$22,3)*'Optimized Production Plan'!N206*(1.045))+ ('Conversion Cost'!$C$3*'Optimized Production Plan'!N206)+ ((4.1/100)*('Conversion Cost'!$B$8)*'Optimized Production Plan'!N206)+ ('Optimized Production Plan'!N206*'Conversion Cost'!$C$4)),IF(VLOOKUP(N205,CSTVAT!$A$2:$D$40,3)="VAT",0.05*((VLOOKUP(O205,'Input Angle Price'!$B$4:$E$22,3)*'Optimized Production Plan'!N206*(1.045))+ ('Conversion Cost'!$C$3*'Optimized Production Plan'!N206)+ ((4.1/100)*('Conversion Cost'!$B$8)*'Optimized Production Plan'!N206)+ ('Optimized Production Plan'!N206*'Conversion Cost'!$C$4)),0)))+ IF(VLOOKUP(N205,CSTVAT!$A$2:$D$40,4)="NA",0,IF(VLOOKUP(N205,CSTVAT!$A$2:$D$40,4)="CST",0.02*((VLOOKUP(O205,'Input Angle Price'!$B$4:$E$22,4)*'Optimized Production Plan'!O206*(1.045))+ ('Conversion Cost'!$D$3*'Optimized Production Plan'!O206)+ ((4.1/100)*('Conversion Cost'!$B$8)*'Optimized Production Plan'!O206)+ ('Optimized Production Plan'!O206*'Conversion Cost'!$D$4)),IF(VLOOKUP(N205,CSTVAT!$A$2:$D$40,4)="VAT",0.05*((VLOOKUP(O205,'Input Angle Price'!$B$4:$E$22,4)*'Optimized Production Plan'!O206*(1.045))+ ('Conversion Cost'!$D$3*'Optimized Production Plan'!O206)+ ((4.1/100)*('Conversion Cost'!$B$8)*'Optimized Production Plan'!O206)+ ('Optimized Production Plan'!O206*'Conversion Cost'!$D$4)),0)))</f>
        <v>904.4054289124407</v>
      </c>
      <c r="V205" s="95">
        <f t="shared" si="12"/>
        <v>765.15375207098543</v>
      </c>
      <c r="X205" s="101">
        <f>IF('Optimized Production Plan'!M206&gt;0,1,0)+IF('Optimized Production Plan'!N206&gt;0,1,0)+IF('Optimized Production Plan'!O206&gt;0,1,0)</f>
        <v>1</v>
      </c>
      <c r="AH205" s="11"/>
      <c r="AI205" s="5" t="s">
        <v>15</v>
      </c>
      <c r="AJ205" s="6">
        <v>0</v>
      </c>
      <c r="AK205" s="6">
        <v>0</v>
      </c>
      <c r="AL205" s="113">
        <v>1009.3022122916574</v>
      </c>
      <c r="AM205" s="11">
        <v>1009.3022122916574</v>
      </c>
      <c r="AN205" s="68">
        <f t="shared" si="13"/>
        <v>1009.3022122916574</v>
      </c>
    </row>
    <row r="206" spans="1:40">
      <c r="A206" s="9">
        <v>116</v>
      </c>
      <c r="B206" s="5" t="s">
        <v>16</v>
      </c>
      <c r="C206" s="94">
        <f>((VLOOKUP(B206,'Input Angle Price'!$B$4:$E$22,2)*'Optimized Production Plan'!C207)+(VLOOKUP(B206,'Input Angle Price'!$B$4:$E$22,3)*'Optimized Production Plan'!D207)+(VLOOKUP(B206,'Input Angle Price'!$B$4:$E$22,4)*'Optimized Production Plan'!E207))*(104.5/100)</f>
        <v>689.68504604999998</v>
      </c>
      <c r="D206" s="94">
        <f>SUMPRODUCT('Conversion Cost'!$B$3:$D$3,'Optimized Production Plan'!C207:E207)</f>
        <v>112.12410299999999</v>
      </c>
      <c r="E206" s="94">
        <f>(4.1/100)*('Conversion Cost'!$B$8)*SUM('Optimized Production Plan'!C207:E207)</f>
        <v>95.18034707999999</v>
      </c>
      <c r="F206" s="94">
        <f>SUMPRODUCT('Conversion Cost'!$B$4:$D$4,'Optimized Production Plan'!C207:E207)</f>
        <v>7.66038</v>
      </c>
      <c r="G206" s="94">
        <f>(VLOOKUP(A206,'Outbound Logistic Price'!$A$3:$D$41,2)*'Optimized Production Plan'!C207)+(VLOOKUP(A206,'Outbound Logistic Price'!$A$3:$D$41,3)*'Optimized Production Plan'!D207)+(VLOOKUP(A206,'Outbound Logistic Price'!$A$3:$D$41,4)*'Optimized Production Plan'!E207)</f>
        <v>44.832059999999998</v>
      </c>
      <c r="H206" s="94">
        <f>IF(VLOOKUP(A206,CSTVAT!$A$2:$D$40,2)="NA",0,IF(VLOOKUP(A206,CSTVAT!$A$2:$D$40,2)="CST",0.02*((VLOOKUP(B206,'Input Angle Price'!$B$4:$E$22,2)*'Optimized Production Plan'!C207*(1.045))+ ('Conversion Cost'!$B$3*'Optimized Production Plan'!C207)+ ((4.1/100)*('Conversion Cost'!$B$8)*'Optimized Production Plan'!C207)+ ('Optimized Production Plan'!C207*'Conversion Cost'!$B$4)),IF(VLOOKUP(A206,CSTVAT!$A$2:$D$40,2)="VAT",0.05*((VLOOKUP(B206,'Input Angle Price'!$B$4:$E$22,2)*'Optimized Production Plan'!C207*(1.045))+ ('Conversion Cost'!$B$3*'Optimized Production Plan'!C207)+ ((4.1/100)*('Conversion Cost'!$B$8)*'Optimized Production Plan'!C207)+ ('Optimized Production Plan'!C207*'Conversion Cost'!$B$4)),0)))+ IF(VLOOKUP(A206,CSTVAT!$A$2:$D$40,3)="NA",0,IF(VLOOKUP(A206,CSTVAT!$A$2:$D$40,3)="CST",0.02*((VLOOKUP(B206,'Input Angle Price'!$B$4:$E$22,3)*'Optimized Production Plan'!D207*(1.045))+ ('Conversion Cost'!$C$3*'Optimized Production Plan'!D207)+ ((4.1/100)*('Conversion Cost'!$B$8)*'Optimized Production Plan'!D207)+ ('Optimized Production Plan'!D207*'Conversion Cost'!$C$4)),IF(VLOOKUP(A206,CSTVAT!$A$2:$D$40,3)="VAT",0.05*((VLOOKUP(B206,'Input Angle Price'!$B$4:$E$22,3)*'Optimized Production Plan'!D207*(1.045))+ ('Conversion Cost'!$C$3*'Optimized Production Plan'!D207)+ ((4.1/100)*('Conversion Cost'!$B$8)*'Optimized Production Plan'!D207)+ ('Optimized Production Plan'!D207*'Conversion Cost'!$C$4)),0)))+ IF(VLOOKUP(A206,CSTVAT!$A$2:$D$40,4)="NA",0,IF(VLOOKUP(A206,CSTVAT!$A$2:$D$40,4)="CST",0.02*((VLOOKUP(B206,'Input Angle Price'!$B$4:$E$22,4)*'Optimized Production Plan'!E207*(1.045))+ ('Conversion Cost'!$D$3*'Optimized Production Plan'!E207)+ ((4.1/100)*('Conversion Cost'!$B$8)*'Optimized Production Plan'!E207)+ ('Optimized Production Plan'!E207*'Conversion Cost'!$D$4)),IF(VLOOKUP(A206,CSTVAT!$A$2:$D$40,4)="VAT",0.05*((VLOOKUP(B206,'Input Angle Price'!$B$4:$E$22,4)*'Optimized Production Plan'!E207*(1.045))+ ('Conversion Cost'!$D$3*'Optimized Production Plan'!E207)+ ((4.1/100)*('Conversion Cost'!$B$8)*'Optimized Production Plan'!E207)+ ('Optimized Production Plan'!E207*'Conversion Cost'!$D$4)),0)))</f>
        <v>18.092997522599997</v>
      </c>
      <c r="I206" s="95">
        <f t="shared" si="11"/>
        <v>14.849678024999999</v>
      </c>
      <c r="N206" s="9">
        <v>116</v>
      </c>
      <c r="O206" s="5" t="s">
        <v>16</v>
      </c>
      <c r="P206" s="94">
        <f>((VLOOKUP(O206,'Input Angle Price'!$B$4:$E$22,2)*'Optimized Production Plan'!M207)+(VLOOKUP(O206,'Input Angle Price'!$B$4:$E$22,3)*'Optimized Production Plan'!N207)+(VLOOKUP(O206,'Input Angle Price'!$B$4:$E$22,4)*'Optimized Production Plan'!O207))*(104.5/100)</f>
        <v>727.80768059999991</v>
      </c>
      <c r="Q206" s="94">
        <f>SUMPRODUCT('Conversion Cost'!$B$3:$D$3,'Optimized Production Plan'!M207:O207)</f>
        <v>109.75692000000001</v>
      </c>
      <c r="R206" s="94">
        <f>(4.1/100)*('Conversion Cost'!$B$8)*SUM('Optimized Production Plan'!M207:O207)</f>
        <v>95.18034707999999</v>
      </c>
      <c r="S206" s="94">
        <f>SUMPRODUCT('Conversion Cost'!$B$4:$D$4,'Optimized Production Plan'!M207:O207)</f>
        <v>7.66038</v>
      </c>
      <c r="T206" s="94">
        <f>(VLOOKUP(N206,'Outbound Logistic Price'!$A$3:$D$41,2)*'Optimized Production Plan'!M207)+(VLOOKUP(N206,'Outbound Logistic Price'!$A$3:$D$41,3)*'Optimized Production Plan'!N207)+(VLOOKUP(N206,'Outbound Logistic Price'!$A$3:$D$41,4)*'Optimized Production Plan'!O207)</f>
        <v>15.00681</v>
      </c>
      <c r="U206" s="94">
        <f>IF(VLOOKUP(N206,CSTVAT!$A$2:$D$40,2)="NA",0,IF(VLOOKUP(N206,CSTVAT!$A$2:$D$40,2)="CST",0.02*((VLOOKUP(O206,'Input Angle Price'!$B$4:$E$22,2)*'Optimized Production Plan'!M207*(1.045))+ ('Conversion Cost'!$B$3*'Optimized Production Plan'!M207)+ ((4.1/100)*('Conversion Cost'!$B$8)*'Optimized Production Plan'!M207)+ ('Optimized Production Plan'!M207*'Conversion Cost'!$B$4)),IF(VLOOKUP(N206,CSTVAT!$A$2:$D$40,2)="VAT",0.05*((VLOOKUP(O206,'Input Angle Price'!$B$4:$E$22,2)*'Optimized Production Plan'!M207*(1.045))+ ('Conversion Cost'!$B$3*'Optimized Production Plan'!M207)+ ((4.1/100)*('Conversion Cost'!$B$8)*'Optimized Production Plan'!M207)+ ('Optimized Production Plan'!M207*'Conversion Cost'!$B$4)),0)))+ IF(VLOOKUP(N206,CSTVAT!$A$2:$D$40,3)="NA",0,IF(VLOOKUP(N206,CSTVAT!$A$2:$D$40,3)="CST",0.02*((VLOOKUP(O206,'Input Angle Price'!$B$4:$E$22,3)*'Optimized Production Plan'!N207*(1.045))+ ('Conversion Cost'!$C$3*'Optimized Production Plan'!N207)+ ((4.1/100)*('Conversion Cost'!$B$8)*'Optimized Production Plan'!N207)+ ('Optimized Production Plan'!N207*'Conversion Cost'!$C$4)),IF(VLOOKUP(N206,CSTVAT!$A$2:$D$40,3)="VAT",0.05*((VLOOKUP(O206,'Input Angle Price'!$B$4:$E$22,3)*'Optimized Production Plan'!N207*(1.045))+ ('Conversion Cost'!$C$3*'Optimized Production Plan'!N207)+ ((4.1/100)*('Conversion Cost'!$B$8)*'Optimized Production Plan'!N207)+ ('Optimized Production Plan'!N207*'Conversion Cost'!$C$4)),0)))+ IF(VLOOKUP(N206,CSTVAT!$A$2:$D$40,4)="NA",0,IF(VLOOKUP(N206,CSTVAT!$A$2:$D$40,4)="CST",0.02*((VLOOKUP(O206,'Input Angle Price'!$B$4:$E$22,4)*'Optimized Production Plan'!O207*(1.045))+ ('Conversion Cost'!$D$3*'Optimized Production Plan'!O207)+ ((4.1/100)*('Conversion Cost'!$B$8)*'Optimized Production Plan'!O207)+ ('Optimized Production Plan'!O207*'Conversion Cost'!$D$4)),IF(VLOOKUP(N206,CSTVAT!$A$2:$D$40,4)="VAT",0.05*((VLOOKUP(O206,'Input Angle Price'!$B$4:$E$22,4)*'Optimized Production Plan'!O207*(1.045))+ ('Conversion Cost'!$D$3*'Optimized Production Plan'!O207)+ ((4.1/100)*('Conversion Cost'!$B$8)*'Optimized Production Plan'!O207)+ ('Optimized Production Plan'!O207*'Conversion Cost'!$D$4)),0)))</f>
        <v>18.808106553600002</v>
      </c>
      <c r="V206" s="95">
        <f t="shared" si="12"/>
        <v>15.670500299999999</v>
      </c>
      <c r="X206" s="101">
        <f>IF('Optimized Production Plan'!M207&gt;0,1,0)+IF('Optimized Production Plan'!N207&gt;0,1,0)+IF('Optimized Production Plan'!O207&gt;0,1,0)</f>
        <v>1</v>
      </c>
      <c r="AH206" s="11"/>
      <c r="AI206" s="5" t="s">
        <v>17</v>
      </c>
      <c r="AJ206" s="6">
        <v>0</v>
      </c>
      <c r="AK206" s="6">
        <v>0</v>
      </c>
      <c r="AL206" s="113">
        <v>285.98800290452556</v>
      </c>
      <c r="AM206" s="11">
        <v>285.98800290452556</v>
      </c>
      <c r="AN206" s="68">
        <f t="shared" si="13"/>
        <v>285.98800290452556</v>
      </c>
    </row>
    <row r="207" spans="1:40">
      <c r="A207" s="9">
        <v>116</v>
      </c>
      <c r="B207" s="5" t="s">
        <v>2</v>
      </c>
      <c r="C207" s="94">
        <f>((VLOOKUP(B207,'Input Angle Price'!$B$4:$E$22,2)*'Optimized Production Plan'!C208)+(VLOOKUP(B207,'Input Angle Price'!$B$4:$E$22,3)*'Optimized Production Plan'!D208)+(VLOOKUP(B207,'Input Angle Price'!$B$4:$E$22,4)*'Optimized Production Plan'!E208))*(104.5/100)</f>
        <v>51985.975787958763</v>
      </c>
      <c r="D207" s="94">
        <f>SUMPRODUCT('Conversion Cost'!$B$3:$D$3,'Optimized Production Plan'!C208:E208)</f>
        <v>8883.383441584494</v>
      </c>
      <c r="E207" s="94">
        <f>(4.1/100)*('Conversion Cost'!$B$8)*SUM('Optimized Production Plan'!C208:E208)</f>
        <v>7540.9612794381692</v>
      </c>
      <c r="F207" s="94">
        <f>SUMPRODUCT('Conversion Cost'!$B$4:$D$4,'Optimized Production Plan'!C208:E208)</f>
        <v>606.9176120699492</v>
      </c>
      <c r="G207" s="94">
        <f>(VLOOKUP(A207,'Outbound Logistic Price'!$A$3:$D$41,2)*'Optimized Production Plan'!C208)+(VLOOKUP(A207,'Outbound Logistic Price'!$A$3:$D$41,3)*'Optimized Production Plan'!D208)+(VLOOKUP(A207,'Outbound Logistic Price'!$A$3:$D$41,4)*'Optimized Production Plan'!E208)</f>
        <v>3551.960450966752</v>
      </c>
      <c r="H207" s="94">
        <f>IF(VLOOKUP(A207,CSTVAT!$A$2:$D$40,2)="NA",0,IF(VLOOKUP(A207,CSTVAT!$A$2:$D$40,2)="CST",0.02*((VLOOKUP(B207,'Input Angle Price'!$B$4:$E$22,2)*'Optimized Production Plan'!C208*(1.045))+ ('Conversion Cost'!$B$3*'Optimized Production Plan'!C208)+ ((4.1/100)*('Conversion Cost'!$B$8)*'Optimized Production Plan'!C208)+ ('Optimized Production Plan'!C208*'Conversion Cost'!$B$4)),IF(VLOOKUP(A207,CSTVAT!$A$2:$D$40,2)="VAT",0.05*((VLOOKUP(B207,'Input Angle Price'!$B$4:$E$22,2)*'Optimized Production Plan'!C208*(1.045))+ ('Conversion Cost'!$B$3*'Optimized Production Plan'!C208)+ ((4.1/100)*('Conversion Cost'!$B$8)*'Optimized Production Plan'!C208)+ ('Optimized Production Plan'!C208*'Conversion Cost'!$B$4)),0)))+ IF(VLOOKUP(A207,CSTVAT!$A$2:$D$40,3)="NA",0,IF(VLOOKUP(A207,CSTVAT!$A$2:$D$40,3)="CST",0.02*((VLOOKUP(B207,'Input Angle Price'!$B$4:$E$22,3)*'Optimized Production Plan'!D208*(1.045))+ ('Conversion Cost'!$C$3*'Optimized Production Plan'!D208)+ ((4.1/100)*('Conversion Cost'!$B$8)*'Optimized Production Plan'!D208)+ ('Optimized Production Plan'!D208*'Conversion Cost'!$C$4)),IF(VLOOKUP(A207,CSTVAT!$A$2:$D$40,3)="VAT",0.05*((VLOOKUP(B207,'Input Angle Price'!$B$4:$E$22,3)*'Optimized Production Plan'!D208*(1.045))+ ('Conversion Cost'!$C$3*'Optimized Production Plan'!D208)+ ((4.1/100)*('Conversion Cost'!$B$8)*'Optimized Production Plan'!D208)+ ('Optimized Production Plan'!D208*'Conversion Cost'!$C$4)),0)))+ IF(VLOOKUP(A207,CSTVAT!$A$2:$D$40,4)="NA",0,IF(VLOOKUP(A207,CSTVAT!$A$2:$D$40,4)="CST",0.02*((VLOOKUP(B207,'Input Angle Price'!$B$4:$E$22,4)*'Optimized Production Plan'!E208*(1.045))+ ('Conversion Cost'!$D$3*'Optimized Production Plan'!E208)+ ((4.1/100)*('Conversion Cost'!$B$8)*'Optimized Production Plan'!E208)+ ('Optimized Production Plan'!E208*'Conversion Cost'!$D$4)),IF(VLOOKUP(A207,CSTVAT!$A$2:$D$40,4)="VAT",0.05*((VLOOKUP(B207,'Input Angle Price'!$B$4:$E$22,4)*'Optimized Production Plan'!E208*(1.045))+ ('Conversion Cost'!$D$3*'Optimized Production Plan'!E208)+ ((4.1/100)*('Conversion Cost'!$B$8)*'Optimized Production Plan'!E208)+ ('Optimized Production Plan'!E208*'Conversion Cost'!$D$4)),0)))</f>
        <v>1380.3447624210278</v>
      </c>
      <c r="I207" s="95">
        <f t="shared" si="11"/>
        <v>1119.3152681617917</v>
      </c>
      <c r="N207" s="9">
        <v>116</v>
      </c>
      <c r="O207" s="5" t="s">
        <v>2</v>
      </c>
      <c r="P207" s="94">
        <f>((VLOOKUP(O207,'Input Angle Price'!$B$4:$E$22,2)*'Optimized Production Plan'!M208)+(VLOOKUP(O207,'Input Angle Price'!$B$4:$E$22,3)*'Optimized Production Plan'!N208)+(VLOOKUP(O207,'Input Angle Price'!$B$4:$E$22,4)*'Optimized Production Plan'!O208))*(104.5/100)</f>
        <v>53244.036402027363</v>
      </c>
      <c r="Q207" s="94">
        <f>SUMPRODUCT('Conversion Cost'!$B$3:$D$3,'Optimized Production Plan'!M208:O208)</f>
        <v>10778.757295671796</v>
      </c>
      <c r="R207" s="94">
        <f>(4.1/100)*('Conversion Cost'!$B$8)*SUM('Optimized Production Plan'!M208:O208)</f>
        <v>7540.9612794381692</v>
      </c>
      <c r="S207" s="94">
        <f>SUMPRODUCT('Conversion Cost'!$B$4:$D$4,'Optimized Production Plan'!M208:O208)</f>
        <v>910.3764181049238</v>
      </c>
      <c r="T207" s="94">
        <f>(VLOOKUP(N207,'Outbound Logistic Price'!$A$3:$D$41,2)*'Optimized Production Plan'!M208)+(VLOOKUP(N207,'Outbound Logistic Price'!$A$3:$D$41,3)*'Optimized Production Plan'!N208)+(VLOOKUP(N207,'Outbound Logistic Price'!$A$3:$D$41,4)*'Optimized Production Plan'!O208)</f>
        <v>2915.1944317458219</v>
      </c>
      <c r="U207" s="94">
        <f>IF(VLOOKUP(N207,CSTVAT!$A$2:$D$40,2)="NA",0,IF(VLOOKUP(N207,CSTVAT!$A$2:$D$40,2)="CST",0.02*((VLOOKUP(O207,'Input Angle Price'!$B$4:$E$22,2)*'Optimized Production Plan'!M208*(1.045))+ ('Conversion Cost'!$B$3*'Optimized Production Plan'!M208)+ ((4.1/100)*('Conversion Cost'!$B$8)*'Optimized Production Plan'!M208)+ ('Optimized Production Plan'!M208*'Conversion Cost'!$B$4)),IF(VLOOKUP(N207,CSTVAT!$A$2:$D$40,2)="VAT",0.05*((VLOOKUP(O207,'Input Angle Price'!$B$4:$E$22,2)*'Optimized Production Plan'!M208*(1.045))+ ('Conversion Cost'!$B$3*'Optimized Production Plan'!M208)+ ((4.1/100)*('Conversion Cost'!$B$8)*'Optimized Production Plan'!M208)+ ('Optimized Production Plan'!M208*'Conversion Cost'!$B$4)),0)))+ IF(VLOOKUP(N207,CSTVAT!$A$2:$D$40,3)="NA",0,IF(VLOOKUP(N207,CSTVAT!$A$2:$D$40,3)="CST",0.02*((VLOOKUP(O207,'Input Angle Price'!$B$4:$E$22,3)*'Optimized Production Plan'!N208*(1.045))+ ('Conversion Cost'!$C$3*'Optimized Production Plan'!N208)+ ((4.1/100)*('Conversion Cost'!$B$8)*'Optimized Production Plan'!N208)+ ('Optimized Production Plan'!N208*'Conversion Cost'!$C$4)),IF(VLOOKUP(N207,CSTVAT!$A$2:$D$40,3)="VAT",0.05*((VLOOKUP(O207,'Input Angle Price'!$B$4:$E$22,3)*'Optimized Production Plan'!N208*(1.045))+ ('Conversion Cost'!$C$3*'Optimized Production Plan'!N208)+ ((4.1/100)*('Conversion Cost'!$B$8)*'Optimized Production Plan'!N208)+ ('Optimized Production Plan'!N208*'Conversion Cost'!$C$4)),0)))+ IF(VLOOKUP(N207,CSTVAT!$A$2:$D$40,4)="NA",0,IF(VLOOKUP(N207,CSTVAT!$A$2:$D$40,4)="CST",0.02*((VLOOKUP(O207,'Input Angle Price'!$B$4:$E$22,4)*'Optimized Production Plan'!O208*(1.045))+ ('Conversion Cost'!$D$3*'Optimized Production Plan'!O208)+ ((4.1/100)*('Conversion Cost'!$B$8)*'Optimized Production Plan'!O208)+ ('Optimized Production Plan'!O208*'Conversion Cost'!$D$4)),IF(VLOOKUP(N207,CSTVAT!$A$2:$D$40,4)="VAT",0.05*((VLOOKUP(O207,'Input Angle Price'!$B$4:$E$22,4)*'Optimized Production Plan'!O208*(1.045))+ ('Conversion Cost'!$D$3*'Optimized Production Plan'!O208)+ ((4.1/100)*('Conversion Cost'!$B$8)*'Optimized Production Plan'!O208)+ ('Optimized Production Plan'!O208*'Conversion Cost'!$D$4)),0)))</f>
        <v>1449.482627904845</v>
      </c>
      <c r="V207" s="95">
        <f t="shared" si="12"/>
        <v>1146.4026976513069</v>
      </c>
      <c r="X207" s="101">
        <f>IF('Optimized Production Plan'!M208&gt;0,1,0)+IF('Optimized Production Plan'!N208&gt;0,1,0)+IF('Optimized Production Plan'!O208&gt;0,1,0)</f>
        <v>1</v>
      </c>
      <c r="AH207" s="11"/>
      <c r="AI207" s="5" t="s">
        <v>16</v>
      </c>
      <c r="AJ207" s="6">
        <v>0</v>
      </c>
      <c r="AK207" s="6">
        <v>0</v>
      </c>
      <c r="AL207" s="113">
        <v>6.2789999999999999</v>
      </c>
      <c r="AM207" s="11">
        <v>6.2789999999999999</v>
      </c>
      <c r="AN207" s="68">
        <f t="shared" si="13"/>
        <v>6.2789999999999999</v>
      </c>
    </row>
    <row r="208" spans="1:40">
      <c r="A208" s="9">
        <v>116</v>
      </c>
      <c r="B208" s="5" t="s">
        <v>4</v>
      </c>
      <c r="C208" s="94">
        <f>((VLOOKUP(B208,'Input Angle Price'!$B$4:$E$22,2)*'Optimized Production Plan'!C209)+(VLOOKUP(B208,'Input Angle Price'!$B$4:$E$22,3)*'Optimized Production Plan'!D209)+(VLOOKUP(B208,'Input Angle Price'!$B$4:$E$22,4)*'Optimized Production Plan'!E209))*(104.5/100)</f>
        <v>85867.918130038131</v>
      </c>
      <c r="D208" s="94">
        <f>SUMPRODUCT('Conversion Cost'!$B$3:$D$3,'Optimized Production Plan'!C209:E209)</f>
        <v>14589.979833114798</v>
      </c>
      <c r="E208" s="94">
        <f>(4.1/100)*('Conversion Cost'!$B$8)*SUM('Optimized Production Plan'!C209:E209)</f>
        <v>12385.199143185715</v>
      </c>
      <c r="F208" s="94">
        <f>SUMPRODUCT('Conversion Cost'!$B$4:$D$4,'Optimized Production Plan'!C209:E209)</f>
        <v>996.79539656157544</v>
      </c>
      <c r="G208" s="94">
        <f>(VLOOKUP(A208,'Outbound Logistic Price'!$A$3:$D$41,2)*'Optimized Production Plan'!C209)+(VLOOKUP(A208,'Outbound Logistic Price'!$A$3:$D$41,3)*'Optimized Production Plan'!D209)+(VLOOKUP(A208,'Outbound Logistic Price'!$A$3:$D$41,4)*'Optimized Production Plan'!E209)</f>
        <v>5833.7042061062693</v>
      </c>
      <c r="H208" s="94">
        <f>IF(VLOOKUP(A208,CSTVAT!$A$2:$D$40,2)="NA",0,IF(VLOOKUP(A208,CSTVAT!$A$2:$D$40,2)="CST",0.02*((VLOOKUP(B208,'Input Angle Price'!$B$4:$E$22,2)*'Optimized Production Plan'!C209*(1.045))+ ('Conversion Cost'!$B$3*'Optimized Production Plan'!C209)+ ((4.1/100)*('Conversion Cost'!$B$8)*'Optimized Production Plan'!C209)+ ('Optimized Production Plan'!C209*'Conversion Cost'!$B$4)),IF(VLOOKUP(A208,CSTVAT!$A$2:$D$40,2)="VAT",0.05*((VLOOKUP(B208,'Input Angle Price'!$B$4:$E$22,2)*'Optimized Production Plan'!C209*(1.045))+ ('Conversion Cost'!$B$3*'Optimized Production Plan'!C209)+ ((4.1/100)*('Conversion Cost'!$B$8)*'Optimized Production Plan'!C209)+ ('Optimized Production Plan'!C209*'Conversion Cost'!$B$4)),0)))+ IF(VLOOKUP(A208,CSTVAT!$A$2:$D$40,3)="NA",0,IF(VLOOKUP(A208,CSTVAT!$A$2:$D$40,3)="CST",0.02*((VLOOKUP(B208,'Input Angle Price'!$B$4:$E$22,3)*'Optimized Production Plan'!D209*(1.045))+ ('Conversion Cost'!$C$3*'Optimized Production Plan'!D209)+ ((4.1/100)*('Conversion Cost'!$B$8)*'Optimized Production Plan'!D209)+ ('Optimized Production Plan'!D209*'Conversion Cost'!$C$4)),IF(VLOOKUP(A208,CSTVAT!$A$2:$D$40,3)="VAT",0.05*((VLOOKUP(B208,'Input Angle Price'!$B$4:$E$22,3)*'Optimized Production Plan'!D209*(1.045))+ ('Conversion Cost'!$C$3*'Optimized Production Plan'!D209)+ ((4.1/100)*('Conversion Cost'!$B$8)*'Optimized Production Plan'!D209)+ ('Optimized Production Plan'!D209*'Conversion Cost'!$C$4)),0)))+ IF(VLOOKUP(A208,CSTVAT!$A$2:$D$40,4)="NA",0,IF(VLOOKUP(A208,CSTVAT!$A$2:$D$40,4)="CST",0.02*((VLOOKUP(B208,'Input Angle Price'!$B$4:$E$22,4)*'Optimized Production Plan'!E209*(1.045))+ ('Conversion Cost'!$D$3*'Optimized Production Plan'!E209)+ ((4.1/100)*('Conversion Cost'!$B$8)*'Optimized Production Plan'!E209)+ ('Optimized Production Plan'!E209*'Conversion Cost'!$D$4)),IF(VLOOKUP(A208,CSTVAT!$A$2:$D$40,4)="VAT",0.05*((VLOOKUP(B208,'Input Angle Price'!$B$4:$E$22,4)*'Optimized Production Plan'!E209*(1.045))+ ('Conversion Cost'!$D$3*'Optimized Production Plan'!E209)+ ((4.1/100)*('Conversion Cost'!$B$8)*'Optimized Production Plan'!E209)+ ('Optimized Production Plan'!E209*'Conversion Cost'!$D$4)),0)))</f>
        <v>2276.7978500580048</v>
      </c>
      <c r="I208" s="95">
        <f t="shared" si="11"/>
        <v>1848.8307731347925</v>
      </c>
      <c r="N208" s="9">
        <v>116</v>
      </c>
      <c r="O208" s="5" t="s">
        <v>4</v>
      </c>
      <c r="P208" s="94">
        <f>((VLOOKUP(O208,'Input Angle Price'!$B$4:$E$22,2)*'Optimized Production Plan'!M209)+(VLOOKUP(O208,'Input Angle Price'!$B$4:$E$22,3)*'Optimized Production Plan'!N209)+(VLOOKUP(O208,'Input Angle Price'!$B$4:$E$22,4)*'Optimized Production Plan'!O209))*(104.5/100)</f>
        <v>85210.482543281367</v>
      </c>
      <c r="Q208" s="94">
        <f>SUMPRODUCT('Conversion Cost'!$B$3:$D$3,'Optimized Production Plan'!M209:O209)</f>
        <v>17702.922833852179</v>
      </c>
      <c r="R208" s="94">
        <f>(4.1/100)*('Conversion Cost'!$B$8)*SUM('Optimized Production Plan'!M209:O209)</f>
        <v>12385.199143185715</v>
      </c>
      <c r="S208" s="94">
        <f>SUMPRODUCT('Conversion Cost'!$B$4:$D$4,'Optimized Production Plan'!M209:O209)</f>
        <v>1495.1930948423633</v>
      </c>
      <c r="T208" s="94">
        <f>(VLOOKUP(N208,'Outbound Logistic Price'!$A$3:$D$41,2)*'Optimized Production Plan'!M209)+(VLOOKUP(N208,'Outbound Logistic Price'!$A$3:$D$41,3)*'Optimized Production Plan'!N209)+(VLOOKUP(N208,'Outbound Logistic Price'!$A$3:$D$41,4)*'Optimized Production Plan'!O209)</f>
        <v>4787.8860851236332</v>
      </c>
      <c r="U208" s="94">
        <f>IF(VLOOKUP(N208,CSTVAT!$A$2:$D$40,2)="NA",0,IF(VLOOKUP(N208,CSTVAT!$A$2:$D$40,2)="CST",0.02*((VLOOKUP(O208,'Input Angle Price'!$B$4:$E$22,2)*'Optimized Production Plan'!M209*(1.045))+ ('Conversion Cost'!$B$3*'Optimized Production Plan'!M209)+ ((4.1/100)*('Conversion Cost'!$B$8)*'Optimized Production Plan'!M209)+ ('Optimized Production Plan'!M209*'Conversion Cost'!$B$4)),IF(VLOOKUP(N208,CSTVAT!$A$2:$D$40,2)="VAT",0.05*((VLOOKUP(O208,'Input Angle Price'!$B$4:$E$22,2)*'Optimized Production Plan'!M209*(1.045))+ ('Conversion Cost'!$B$3*'Optimized Production Plan'!M209)+ ((4.1/100)*('Conversion Cost'!$B$8)*'Optimized Production Plan'!M209)+ ('Optimized Production Plan'!M209*'Conversion Cost'!$B$4)),0)))+ IF(VLOOKUP(N208,CSTVAT!$A$2:$D$40,3)="NA",0,IF(VLOOKUP(N208,CSTVAT!$A$2:$D$40,3)="CST",0.02*((VLOOKUP(O208,'Input Angle Price'!$B$4:$E$22,3)*'Optimized Production Plan'!N209*(1.045))+ ('Conversion Cost'!$C$3*'Optimized Production Plan'!N209)+ ((4.1/100)*('Conversion Cost'!$B$8)*'Optimized Production Plan'!N209)+ ('Optimized Production Plan'!N209*'Conversion Cost'!$C$4)),IF(VLOOKUP(N208,CSTVAT!$A$2:$D$40,3)="VAT",0.05*((VLOOKUP(O208,'Input Angle Price'!$B$4:$E$22,3)*'Optimized Production Plan'!N209*(1.045))+ ('Conversion Cost'!$C$3*'Optimized Production Plan'!N209)+ ((4.1/100)*('Conversion Cost'!$B$8)*'Optimized Production Plan'!N209)+ ('Optimized Production Plan'!N209*'Conversion Cost'!$C$4)),0)))+ IF(VLOOKUP(N208,CSTVAT!$A$2:$D$40,4)="NA",0,IF(VLOOKUP(N208,CSTVAT!$A$2:$D$40,4)="CST",0.02*((VLOOKUP(O208,'Input Angle Price'!$B$4:$E$22,4)*'Optimized Production Plan'!O209*(1.045))+ ('Conversion Cost'!$D$3*'Optimized Production Plan'!O209)+ ((4.1/100)*('Conversion Cost'!$B$8)*'Optimized Production Plan'!O209)+ ('Optimized Production Plan'!O209*'Conversion Cost'!$D$4)),IF(VLOOKUP(N208,CSTVAT!$A$2:$D$40,4)="VAT",0.05*((VLOOKUP(O208,'Input Angle Price'!$B$4:$E$22,4)*'Optimized Production Plan'!O209*(1.045))+ ('Conversion Cost'!$D$3*'Optimized Production Plan'!O209)+ ((4.1/100)*('Conversion Cost'!$B$8)*'Optimized Production Plan'!O209)+ ('Optimized Production Plan'!O209*'Conversion Cost'!$D$4)),0)))</f>
        <v>2335.8759523032327</v>
      </c>
      <c r="V208" s="95">
        <f t="shared" si="12"/>
        <v>1834.6754614582112</v>
      </c>
      <c r="X208" s="101">
        <f>IF('Optimized Production Plan'!M209&gt;0,1,0)+IF('Optimized Production Plan'!N209&gt;0,1,0)+IF('Optimized Production Plan'!O209&gt;0,1,0)</f>
        <v>1</v>
      </c>
      <c r="AH208" s="11"/>
      <c r="AI208" s="5" t="s">
        <v>2</v>
      </c>
      <c r="AJ208" s="6">
        <v>0</v>
      </c>
      <c r="AK208" s="6">
        <v>497.47345251635181</v>
      </c>
      <c r="AL208" s="113">
        <v>0</v>
      </c>
      <c r="AM208" s="11">
        <v>497.47345251635181</v>
      </c>
      <c r="AN208" s="68">
        <f t="shared" si="13"/>
        <v>497.47345251635181</v>
      </c>
    </row>
    <row r="209" spans="1:40">
      <c r="A209" s="9">
        <v>116</v>
      </c>
      <c r="B209" s="5" t="s">
        <v>6</v>
      </c>
      <c r="C209" s="94">
        <f>((VLOOKUP(B209,'Input Angle Price'!$B$4:$E$22,2)*'Optimized Production Plan'!C210)+(VLOOKUP(B209,'Input Angle Price'!$B$4:$E$22,3)*'Optimized Production Plan'!D210)+(VLOOKUP(B209,'Input Angle Price'!$B$4:$E$22,4)*'Optimized Production Plan'!E210))*(104.5/100)</f>
        <v>39998.388218013999</v>
      </c>
      <c r="D209" s="94">
        <f>SUMPRODUCT('Conversion Cost'!$B$3:$D$3,'Optimized Production Plan'!C210:E210)</f>
        <v>6672.791066174038</v>
      </c>
      <c r="E209" s="94">
        <f>(4.1/100)*('Conversion Cost'!$B$8)*SUM('Optimized Production Plan'!C210:E210)</f>
        <v>5664.4249780153714</v>
      </c>
      <c r="F209" s="94">
        <f>SUMPRODUCT('Conversion Cost'!$B$4:$D$4,'Optimized Production Plan'!C210:E210)</f>
        <v>455.88873275087229</v>
      </c>
      <c r="G209" s="94">
        <f>(VLOOKUP(A209,'Outbound Logistic Price'!$A$3:$D$41,2)*'Optimized Production Plan'!C210)+(VLOOKUP(A209,'Outbound Logistic Price'!$A$3:$D$41,3)*'Optimized Production Plan'!D210)+(VLOOKUP(A209,'Outbound Logistic Price'!$A$3:$D$41,4)*'Optimized Production Plan'!E210)</f>
        <v>2668.0701244600232</v>
      </c>
      <c r="H209" s="94">
        <f>IF(VLOOKUP(A209,CSTVAT!$A$2:$D$40,2)="NA",0,IF(VLOOKUP(A209,CSTVAT!$A$2:$D$40,2)="CST",0.02*((VLOOKUP(B209,'Input Angle Price'!$B$4:$E$22,2)*'Optimized Production Plan'!C210*(1.045))+ ('Conversion Cost'!$B$3*'Optimized Production Plan'!C210)+ ((4.1/100)*('Conversion Cost'!$B$8)*'Optimized Production Plan'!C210)+ ('Optimized Production Plan'!C210*'Conversion Cost'!$B$4)),IF(VLOOKUP(A209,CSTVAT!$A$2:$D$40,2)="VAT",0.05*((VLOOKUP(B209,'Input Angle Price'!$B$4:$E$22,2)*'Optimized Production Plan'!C210*(1.045))+ ('Conversion Cost'!$B$3*'Optimized Production Plan'!C210)+ ((4.1/100)*('Conversion Cost'!$B$8)*'Optimized Production Plan'!C210)+ ('Optimized Production Plan'!C210*'Conversion Cost'!$B$4)),0)))+ IF(VLOOKUP(A209,CSTVAT!$A$2:$D$40,3)="NA",0,IF(VLOOKUP(A209,CSTVAT!$A$2:$D$40,3)="CST",0.02*((VLOOKUP(B209,'Input Angle Price'!$B$4:$E$22,3)*'Optimized Production Plan'!D210*(1.045))+ ('Conversion Cost'!$C$3*'Optimized Production Plan'!D210)+ ((4.1/100)*('Conversion Cost'!$B$8)*'Optimized Production Plan'!D210)+ ('Optimized Production Plan'!D210*'Conversion Cost'!$C$4)),IF(VLOOKUP(A209,CSTVAT!$A$2:$D$40,3)="VAT",0.05*((VLOOKUP(B209,'Input Angle Price'!$B$4:$E$22,3)*'Optimized Production Plan'!D210*(1.045))+ ('Conversion Cost'!$C$3*'Optimized Production Plan'!D210)+ ((4.1/100)*('Conversion Cost'!$B$8)*'Optimized Production Plan'!D210)+ ('Optimized Production Plan'!D210*'Conversion Cost'!$C$4)),0)))+ IF(VLOOKUP(A209,CSTVAT!$A$2:$D$40,4)="NA",0,IF(VLOOKUP(A209,CSTVAT!$A$2:$D$40,4)="CST",0.02*((VLOOKUP(B209,'Input Angle Price'!$B$4:$E$22,4)*'Optimized Production Plan'!E210*(1.045))+ ('Conversion Cost'!$D$3*'Optimized Production Plan'!E210)+ ((4.1/100)*('Conversion Cost'!$B$8)*'Optimized Production Plan'!E210)+ ('Optimized Production Plan'!E210*'Conversion Cost'!$D$4)),IF(VLOOKUP(A209,CSTVAT!$A$2:$D$40,4)="VAT",0.05*((VLOOKUP(B209,'Input Angle Price'!$B$4:$E$22,4)*'Optimized Production Plan'!E210*(1.045))+ ('Conversion Cost'!$D$3*'Optimized Production Plan'!E210)+ ((4.1/100)*('Conversion Cost'!$B$8)*'Optimized Production Plan'!E210)+ ('Optimized Production Plan'!E210*'Conversion Cost'!$D$4)),0)))</f>
        <v>1055.8298598990855</v>
      </c>
      <c r="I209" s="95">
        <f t="shared" si="11"/>
        <v>861.20931569886613</v>
      </c>
      <c r="N209" s="9">
        <v>116</v>
      </c>
      <c r="O209" s="5" t="s">
        <v>6</v>
      </c>
      <c r="P209" s="94">
        <f>((VLOOKUP(O209,'Input Angle Price'!$B$4:$E$22,2)*'Optimized Production Plan'!M210)+(VLOOKUP(O209,'Input Angle Price'!$B$4:$E$22,3)*'Optimized Production Plan'!N210)+(VLOOKUP(O209,'Input Angle Price'!$B$4:$E$22,4)*'Optimized Production Plan'!O210))*(104.5/100)</f>
        <v>41989.911989485947</v>
      </c>
      <c r="Q209" s="94">
        <f>SUMPRODUCT('Conversion Cost'!$B$3:$D$3,'Optimized Production Plan'!M210:O210)</f>
        <v>6531.9139741682366</v>
      </c>
      <c r="R209" s="94">
        <f>(4.1/100)*('Conversion Cost'!$B$8)*SUM('Optimized Production Plan'!M210:O210)</f>
        <v>5664.4249780153714</v>
      </c>
      <c r="S209" s="94">
        <f>SUMPRODUCT('Conversion Cost'!$B$4:$D$4,'Optimized Production Plan'!M210:O210)</f>
        <v>455.88873275087229</v>
      </c>
      <c r="T209" s="94">
        <f>(VLOOKUP(N209,'Outbound Logistic Price'!$A$3:$D$41,2)*'Optimized Production Plan'!M210)+(VLOOKUP(N209,'Outbound Logistic Price'!$A$3:$D$41,3)*'Optimized Production Plan'!N210)+(VLOOKUP(N209,'Outbound Logistic Price'!$A$3:$D$41,4)*'Optimized Production Plan'!O210)</f>
        <v>893.09350104474174</v>
      </c>
      <c r="U209" s="94">
        <f>IF(VLOOKUP(N209,CSTVAT!$A$2:$D$40,2)="NA",0,IF(VLOOKUP(N209,CSTVAT!$A$2:$D$40,2)="CST",0.02*((VLOOKUP(O209,'Input Angle Price'!$B$4:$E$22,2)*'Optimized Production Plan'!M210*(1.045))+ ('Conversion Cost'!$B$3*'Optimized Production Plan'!M210)+ ((4.1/100)*('Conversion Cost'!$B$8)*'Optimized Production Plan'!M210)+ ('Optimized Production Plan'!M210*'Conversion Cost'!$B$4)),IF(VLOOKUP(N209,CSTVAT!$A$2:$D$40,2)="VAT",0.05*((VLOOKUP(O209,'Input Angle Price'!$B$4:$E$22,2)*'Optimized Production Plan'!M210*(1.045))+ ('Conversion Cost'!$B$3*'Optimized Production Plan'!M210)+ ((4.1/100)*('Conversion Cost'!$B$8)*'Optimized Production Plan'!M210)+ ('Optimized Production Plan'!M210*'Conversion Cost'!$B$4)),0)))+ IF(VLOOKUP(N209,CSTVAT!$A$2:$D$40,3)="NA",0,IF(VLOOKUP(N209,CSTVAT!$A$2:$D$40,3)="CST",0.02*((VLOOKUP(O209,'Input Angle Price'!$B$4:$E$22,3)*'Optimized Production Plan'!N210*(1.045))+ ('Conversion Cost'!$C$3*'Optimized Production Plan'!N210)+ ((4.1/100)*('Conversion Cost'!$B$8)*'Optimized Production Plan'!N210)+ ('Optimized Production Plan'!N210*'Conversion Cost'!$C$4)),IF(VLOOKUP(N209,CSTVAT!$A$2:$D$40,3)="VAT",0.05*((VLOOKUP(O209,'Input Angle Price'!$B$4:$E$22,3)*'Optimized Production Plan'!N210*(1.045))+ ('Conversion Cost'!$C$3*'Optimized Production Plan'!N210)+ ((4.1/100)*('Conversion Cost'!$B$8)*'Optimized Production Plan'!N210)+ ('Optimized Production Plan'!N210*'Conversion Cost'!$C$4)),0)))+ IF(VLOOKUP(N209,CSTVAT!$A$2:$D$40,4)="NA",0,IF(VLOOKUP(N209,CSTVAT!$A$2:$D$40,4)="CST",0.02*((VLOOKUP(O209,'Input Angle Price'!$B$4:$E$22,4)*'Optimized Production Plan'!O210*(1.045))+ ('Conversion Cost'!$D$3*'Optimized Production Plan'!O210)+ ((4.1/100)*('Conversion Cost'!$B$8)*'Optimized Production Plan'!O210)+ ('Optimized Production Plan'!O210*'Conversion Cost'!$D$4)),IF(VLOOKUP(N209,CSTVAT!$A$2:$D$40,4)="VAT",0.05*((VLOOKUP(O209,'Input Angle Price'!$B$4:$E$22,4)*'Optimized Production Plan'!O210*(1.045))+ ('Conversion Cost'!$D$3*'Optimized Production Plan'!O210)+ ((4.1/100)*('Conversion Cost'!$B$8)*'Optimized Production Plan'!O210)+ ('Optimized Production Plan'!O210*'Conversion Cost'!$D$4)),0)))</f>
        <v>1092.8427934884085</v>
      </c>
      <c r="V209" s="95">
        <f t="shared" si="12"/>
        <v>904.08901412768785</v>
      </c>
      <c r="X209" s="101">
        <f>IF('Optimized Production Plan'!M210&gt;0,1,0)+IF('Optimized Production Plan'!N210&gt;0,1,0)+IF('Optimized Production Plan'!O210&gt;0,1,0)</f>
        <v>1</v>
      </c>
      <c r="AH209" s="11"/>
      <c r="AI209" s="5" t="s">
        <v>4</v>
      </c>
      <c r="AJ209" s="6">
        <v>0</v>
      </c>
      <c r="AK209" s="6">
        <v>817.04540701768485</v>
      </c>
      <c r="AL209" s="113">
        <v>0</v>
      </c>
      <c r="AM209" s="11">
        <v>817.04540701768485</v>
      </c>
      <c r="AN209" s="68">
        <f t="shared" si="13"/>
        <v>817.04540701768485</v>
      </c>
    </row>
    <row r="210" spans="1:40">
      <c r="A210" s="9">
        <v>116</v>
      </c>
      <c r="B210" s="5" t="s">
        <v>8</v>
      </c>
      <c r="C210" s="94">
        <f>((VLOOKUP(B210,'Input Angle Price'!$B$4:$E$22,2)*'Optimized Production Plan'!C211)+(VLOOKUP(B210,'Input Angle Price'!$B$4:$E$22,3)*'Optimized Production Plan'!D211)+(VLOOKUP(B210,'Input Angle Price'!$B$4:$E$22,4)*'Optimized Production Plan'!E211))*(104.5/100)</f>
        <v>20929.329406098281</v>
      </c>
      <c r="D210" s="94">
        <f>SUMPRODUCT('Conversion Cost'!$B$3:$D$3,'Optimized Production Plan'!C211:E211)</f>
        <v>3457.8089723877411</v>
      </c>
      <c r="E210" s="94">
        <f>(4.1/100)*('Conversion Cost'!$B$8)*SUM('Optimized Production Plan'!C211:E211)</f>
        <v>2935.2784042178987</v>
      </c>
      <c r="F210" s="94">
        <f>SUMPRODUCT('Conversion Cost'!$B$4:$D$4,'Optimized Production Plan'!C211:E211)</f>
        <v>236.23939890872174</v>
      </c>
      <c r="G210" s="94">
        <f>(VLOOKUP(A210,'Outbound Logistic Price'!$A$3:$D$41,2)*'Optimized Production Plan'!C211)+(VLOOKUP(A210,'Outbound Logistic Price'!$A$3:$D$41,3)*'Optimized Production Plan'!D211)+(VLOOKUP(A210,'Outbound Logistic Price'!$A$3:$D$41,4)*'Optimized Production Plan'!E211)</f>
        <v>1382.5814001707158</v>
      </c>
      <c r="H210" s="94">
        <f>IF(VLOOKUP(A210,CSTVAT!$A$2:$D$40,2)="NA",0,IF(VLOOKUP(A210,CSTVAT!$A$2:$D$40,2)="CST",0.02*((VLOOKUP(B210,'Input Angle Price'!$B$4:$E$22,2)*'Optimized Production Plan'!C211*(1.045))+ ('Conversion Cost'!$B$3*'Optimized Production Plan'!C211)+ ((4.1/100)*('Conversion Cost'!$B$8)*'Optimized Production Plan'!C211)+ ('Optimized Production Plan'!C211*'Conversion Cost'!$B$4)),IF(VLOOKUP(A210,CSTVAT!$A$2:$D$40,2)="VAT",0.05*((VLOOKUP(B210,'Input Angle Price'!$B$4:$E$22,2)*'Optimized Production Plan'!C211*(1.045))+ ('Conversion Cost'!$B$3*'Optimized Production Plan'!C211)+ ((4.1/100)*('Conversion Cost'!$B$8)*'Optimized Production Plan'!C211)+ ('Optimized Production Plan'!C211*'Conversion Cost'!$B$4)),0)))+ IF(VLOOKUP(A210,CSTVAT!$A$2:$D$40,3)="NA",0,IF(VLOOKUP(A210,CSTVAT!$A$2:$D$40,3)="CST",0.02*((VLOOKUP(B210,'Input Angle Price'!$B$4:$E$22,3)*'Optimized Production Plan'!D211*(1.045))+ ('Conversion Cost'!$C$3*'Optimized Production Plan'!D211)+ ((4.1/100)*('Conversion Cost'!$B$8)*'Optimized Production Plan'!D211)+ ('Optimized Production Plan'!D211*'Conversion Cost'!$C$4)),IF(VLOOKUP(A210,CSTVAT!$A$2:$D$40,3)="VAT",0.05*((VLOOKUP(B210,'Input Angle Price'!$B$4:$E$22,3)*'Optimized Production Plan'!D211*(1.045))+ ('Conversion Cost'!$C$3*'Optimized Production Plan'!D211)+ ((4.1/100)*('Conversion Cost'!$B$8)*'Optimized Production Plan'!D211)+ ('Optimized Production Plan'!D211*'Conversion Cost'!$C$4)),0)))+ IF(VLOOKUP(A210,CSTVAT!$A$2:$D$40,4)="NA",0,IF(VLOOKUP(A210,CSTVAT!$A$2:$D$40,4)="CST",0.02*((VLOOKUP(B210,'Input Angle Price'!$B$4:$E$22,4)*'Optimized Production Plan'!E211*(1.045))+ ('Conversion Cost'!$D$3*'Optimized Production Plan'!E211)+ ((4.1/100)*('Conversion Cost'!$B$8)*'Optimized Production Plan'!E211)+ ('Optimized Production Plan'!E211*'Conversion Cost'!$D$4)),IF(VLOOKUP(A210,CSTVAT!$A$2:$D$40,4)="VAT",0.05*((VLOOKUP(B210,'Input Angle Price'!$B$4:$E$22,4)*'Optimized Production Plan'!E211*(1.045))+ ('Conversion Cost'!$D$3*'Optimized Production Plan'!E211)+ ((4.1/100)*('Conversion Cost'!$B$8)*'Optimized Production Plan'!E211)+ ('Optimized Production Plan'!E211*'Conversion Cost'!$D$4)),0)))</f>
        <v>551.1731236322529</v>
      </c>
      <c r="I210" s="95">
        <f t="shared" si="11"/>
        <v>450.63149438967588</v>
      </c>
      <c r="N210" s="9">
        <v>116</v>
      </c>
      <c r="O210" s="5" t="s">
        <v>8</v>
      </c>
      <c r="P210" s="94">
        <f>((VLOOKUP(O210,'Input Angle Price'!$B$4:$E$22,2)*'Optimized Production Plan'!M211)+(VLOOKUP(O210,'Input Angle Price'!$B$4:$E$22,3)*'Optimized Production Plan'!N211)+(VLOOKUP(O210,'Input Angle Price'!$B$4:$E$22,4)*'Optimized Production Plan'!O211))*(104.5/100)</f>
        <v>21758.975065626488</v>
      </c>
      <c r="Q210" s="94">
        <f>SUMPRODUCT('Conversion Cost'!$B$3:$D$3,'Optimized Production Plan'!M211:O211)</f>
        <v>3384.8071253479147</v>
      </c>
      <c r="R210" s="94">
        <f>(4.1/100)*('Conversion Cost'!$B$8)*SUM('Optimized Production Plan'!M211:O211)</f>
        <v>2935.2784042178987</v>
      </c>
      <c r="S210" s="94">
        <f>SUMPRODUCT('Conversion Cost'!$B$4:$D$4,'Optimized Production Plan'!M211:O211)</f>
        <v>236.23939890872174</v>
      </c>
      <c r="T210" s="94">
        <f>(VLOOKUP(N210,'Outbound Logistic Price'!$A$3:$D$41,2)*'Optimized Production Plan'!M211)+(VLOOKUP(N210,'Outbound Logistic Price'!$A$3:$D$41,3)*'Optimized Production Plan'!N211)+(VLOOKUP(N210,'Outbound Logistic Price'!$A$3:$D$41,4)*'Optimized Production Plan'!O211)</f>
        <v>462.79685523921722</v>
      </c>
      <c r="U210" s="94">
        <f>IF(VLOOKUP(N210,CSTVAT!$A$2:$D$40,2)="NA",0,IF(VLOOKUP(N210,CSTVAT!$A$2:$D$40,2)="CST",0.02*((VLOOKUP(O210,'Input Angle Price'!$B$4:$E$22,2)*'Optimized Production Plan'!M211*(1.045))+ ('Conversion Cost'!$B$3*'Optimized Production Plan'!M211)+ ((4.1/100)*('Conversion Cost'!$B$8)*'Optimized Production Plan'!M211)+ ('Optimized Production Plan'!M211*'Conversion Cost'!$B$4)),IF(VLOOKUP(N210,CSTVAT!$A$2:$D$40,2)="VAT",0.05*((VLOOKUP(O210,'Input Angle Price'!$B$4:$E$22,2)*'Optimized Production Plan'!M211*(1.045))+ ('Conversion Cost'!$B$3*'Optimized Production Plan'!M211)+ ((4.1/100)*('Conversion Cost'!$B$8)*'Optimized Production Plan'!M211)+ ('Optimized Production Plan'!M211*'Conversion Cost'!$B$4)),0)))+ IF(VLOOKUP(N210,CSTVAT!$A$2:$D$40,3)="NA",0,IF(VLOOKUP(N210,CSTVAT!$A$2:$D$40,3)="CST",0.02*((VLOOKUP(O210,'Input Angle Price'!$B$4:$E$22,3)*'Optimized Production Plan'!N211*(1.045))+ ('Conversion Cost'!$C$3*'Optimized Production Plan'!N211)+ ((4.1/100)*('Conversion Cost'!$B$8)*'Optimized Production Plan'!N211)+ ('Optimized Production Plan'!N211*'Conversion Cost'!$C$4)),IF(VLOOKUP(N210,CSTVAT!$A$2:$D$40,3)="VAT",0.05*((VLOOKUP(O210,'Input Angle Price'!$B$4:$E$22,3)*'Optimized Production Plan'!N211*(1.045))+ ('Conversion Cost'!$C$3*'Optimized Production Plan'!N211)+ ((4.1/100)*('Conversion Cost'!$B$8)*'Optimized Production Plan'!N211)+ ('Optimized Production Plan'!N211*'Conversion Cost'!$C$4)),0)))+ IF(VLOOKUP(N210,CSTVAT!$A$2:$D$40,4)="NA",0,IF(VLOOKUP(N210,CSTVAT!$A$2:$D$40,4)="CST",0.02*((VLOOKUP(O210,'Input Angle Price'!$B$4:$E$22,4)*'Optimized Production Plan'!O211*(1.045))+ ('Conversion Cost'!$D$3*'Optimized Production Plan'!O211)+ ((4.1/100)*('Conversion Cost'!$B$8)*'Optimized Production Plan'!O211)+ ('Optimized Production Plan'!O211*'Conversion Cost'!$D$4)),IF(VLOOKUP(N210,CSTVAT!$A$2:$D$40,4)="VAT",0.05*((VLOOKUP(O210,'Input Angle Price'!$B$4:$E$22,4)*'Optimized Production Plan'!O211*(1.045))+ ('Conversion Cost'!$D$3*'Optimized Production Plan'!O211)+ ((4.1/100)*('Conversion Cost'!$B$8)*'Optimized Production Plan'!O211)+ ('Optimized Production Plan'!O211*'Conversion Cost'!$D$4)),0)))</f>
        <v>566.30599988202039</v>
      </c>
      <c r="V210" s="95">
        <f t="shared" si="12"/>
        <v>468.49467844650331</v>
      </c>
      <c r="X210" s="101">
        <f>IF('Optimized Production Plan'!M211&gt;0,1,0)+IF('Optimized Production Plan'!N211&gt;0,1,0)+IF('Optimized Production Plan'!O211&gt;0,1,0)</f>
        <v>1</v>
      </c>
      <c r="AH210" s="11"/>
      <c r="AI210" s="5" t="s">
        <v>6</v>
      </c>
      <c r="AJ210" s="6">
        <v>0</v>
      </c>
      <c r="AK210" s="6">
        <v>0</v>
      </c>
      <c r="AL210" s="113">
        <v>373.67928914005927</v>
      </c>
      <c r="AM210" s="11">
        <v>373.67928914005927</v>
      </c>
      <c r="AN210" s="68">
        <f t="shared" si="13"/>
        <v>373.67928914005927</v>
      </c>
    </row>
    <row r="211" spans="1:40">
      <c r="A211" s="9">
        <v>116</v>
      </c>
      <c r="B211" s="5" t="s">
        <v>10</v>
      </c>
      <c r="C211" s="94">
        <f>((VLOOKUP(B211,'Input Angle Price'!$B$4:$E$22,2)*'Optimized Production Plan'!C212)+(VLOOKUP(B211,'Input Angle Price'!$B$4:$E$22,3)*'Optimized Production Plan'!D212)+(VLOOKUP(B211,'Input Angle Price'!$B$4:$E$22,4)*'Optimized Production Plan'!E212))*(104.5/100)</f>
        <v>19573.769265515941</v>
      </c>
      <c r="D211" s="94">
        <f>SUMPRODUCT('Conversion Cost'!$B$3:$D$3,'Optimized Production Plan'!C212:E212)</f>
        <v>3264.1487112747495</v>
      </c>
      <c r="E211" s="94">
        <f>(4.1/100)*('Conversion Cost'!$B$8)*SUM('Optimized Production Plan'!C212:E212)</f>
        <v>2770.8833243452159</v>
      </c>
      <c r="F211" s="94">
        <f>SUMPRODUCT('Conversion Cost'!$B$4:$D$4,'Optimized Production Plan'!C212:E212)</f>
        <v>223.00842402168306</v>
      </c>
      <c r="G211" s="94">
        <f>(VLOOKUP(A211,'Outbound Logistic Price'!$A$3:$D$41,2)*'Optimized Production Plan'!C212)+(VLOOKUP(A211,'Outbound Logistic Price'!$A$3:$D$41,3)*'Optimized Production Plan'!D212)+(VLOOKUP(A211,'Outbound Logistic Price'!$A$3:$D$41,4)*'Optimized Production Plan'!E212)</f>
        <v>1305.1476618973911</v>
      </c>
      <c r="H211" s="94">
        <f>IF(VLOOKUP(A211,CSTVAT!$A$2:$D$40,2)="NA",0,IF(VLOOKUP(A211,CSTVAT!$A$2:$D$40,2)="CST",0.02*((VLOOKUP(B211,'Input Angle Price'!$B$4:$E$22,2)*'Optimized Production Plan'!C212*(1.045))+ ('Conversion Cost'!$B$3*'Optimized Production Plan'!C212)+ ((4.1/100)*('Conversion Cost'!$B$8)*'Optimized Production Plan'!C212)+ ('Optimized Production Plan'!C212*'Conversion Cost'!$B$4)),IF(VLOOKUP(A211,CSTVAT!$A$2:$D$40,2)="VAT",0.05*((VLOOKUP(B211,'Input Angle Price'!$B$4:$E$22,2)*'Optimized Production Plan'!C212*(1.045))+ ('Conversion Cost'!$B$3*'Optimized Production Plan'!C212)+ ((4.1/100)*('Conversion Cost'!$B$8)*'Optimized Production Plan'!C212)+ ('Optimized Production Plan'!C212*'Conversion Cost'!$B$4)),0)))+ IF(VLOOKUP(A211,CSTVAT!$A$2:$D$40,3)="NA",0,IF(VLOOKUP(A211,CSTVAT!$A$2:$D$40,3)="CST",0.02*((VLOOKUP(B211,'Input Angle Price'!$B$4:$E$22,3)*'Optimized Production Plan'!D212*(1.045))+ ('Conversion Cost'!$C$3*'Optimized Production Plan'!D212)+ ((4.1/100)*('Conversion Cost'!$B$8)*'Optimized Production Plan'!D212)+ ('Optimized Production Plan'!D212*'Conversion Cost'!$C$4)),IF(VLOOKUP(A211,CSTVAT!$A$2:$D$40,3)="VAT",0.05*((VLOOKUP(B211,'Input Angle Price'!$B$4:$E$22,3)*'Optimized Production Plan'!D212*(1.045))+ ('Conversion Cost'!$C$3*'Optimized Production Plan'!D212)+ ((4.1/100)*('Conversion Cost'!$B$8)*'Optimized Production Plan'!D212)+ ('Optimized Production Plan'!D212*'Conversion Cost'!$C$4)),0)))+ IF(VLOOKUP(A211,CSTVAT!$A$2:$D$40,4)="NA",0,IF(VLOOKUP(A211,CSTVAT!$A$2:$D$40,4)="CST",0.02*((VLOOKUP(B211,'Input Angle Price'!$B$4:$E$22,4)*'Optimized Production Plan'!E212*(1.045))+ ('Conversion Cost'!$D$3*'Optimized Production Plan'!E212)+ ((4.1/100)*('Conversion Cost'!$B$8)*'Optimized Production Plan'!E212)+ ('Optimized Production Plan'!E212*'Conversion Cost'!$D$4)),IF(VLOOKUP(A211,CSTVAT!$A$2:$D$40,4)="VAT",0.05*((VLOOKUP(B211,'Input Angle Price'!$B$4:$E$22,4)*'Optimized Production Plan'!E212*(1.045))+ ('Conversion Cost'!$D$3*'Optimized Production Plan'!E212)+ ((4.1/100)*('Conversion Cost'!$B$8)*'Optimized Production Plan'!E212)+ ('Optimized Production Plan'!E212*'Conversion Cost'!$D$4)),0)))</f>
        <v>516.63619450315184</v>
      </c>
      <c r="I211" s="95">
        <f t="shared" si="11"/>
        <v>421.44479279819012</v>
      </c>
      <c r="N211" s="9">
        <v>116</v>
      </c>
      <c r="O211" s="5" t="s">
        <v>10</v>
      </c>
      <c r="P211" s="94">
        <f>((VLOOKUP(O211,'Input Angle Price'!$B$4:$E$22,2)*'Optimized Production Plan'!M212)+(VLOOKUP(O211,'Input Angle Price'!$B$4:$E$22,3)*'Optimized Production Plan'!N212)+(VLOOKUP(O211,'Input Angle Price'!$B$4:$E$22,4)*'Optimized Production Plan'!O212))*(104.5/100)</f>
        <v>20532.687209430158</v>
      </c>
      <c r="Q211" s="94">
        <f>SUMPRODUCT('Conversion Cost'!$B$3:$D$3,'Optimized Production Plan'!M212:O212)</f>
        <v>3195.235452376246</v>
      </c>
      <c r="R211" s="94">
        <f>(4.1/100)*('Conversion Cost'!$B$8)*SUM('Optimized Production Plan'!M212:O212)</f>
        <v>2770.8833243452159</v>
      </c>
      <c r="S211" s="94">
        <f>SUMPRODUCT('Conversion Cost'!$B$4:$D$4,'Optimized Production Plan'!M212:O212)</f>
        <v>223.00842402168306</v>
      </c>
      <c r="T211" s="94">
        <f>(VLOOKUP(N211,'Outbound Logistic Price'!$A$3:$D$41,2)*'Optimized Production Plan'!M212)+(VLOOKUP(N211,'Outbound Logistic Price'!$A$3:$D$41,3)*'Optimized Production Plan'!N212)+(VLOOKUP(N211,'Outbound Logistic Price'!$A$3:$D$41,4)*'Optimized Production Plan'!O212)</f>
        <v>436.8771585342808</v>
      </c>
      <c r="U211" s="94">
        <f>IF(VLOOKUP(N211,CSTVAT!$A$2:$D$40,2)="NA",0,IF(VLOOKUP(N211,CSTVAT!$A$2:$D$40,2)="CST",0.02*((VLOOKUP(O211,'Input Angle Price'!$B$4:$E$22,2)*'Optimized Production Plan'!M212*(1.045))+ ('Conversion Cost'!$B$3*'Optimized Production Plan'!M212)+ ((4.1/100)*('Conversion Cost'!$B$8)*'Optimized Production Plan'!M212)+ ('Optimized Production Plan'!M212*'Conversion Cost'!$B$4)),IF(VLOOKUP(N211,CSTVAT!$A$2:$D$40,2)="VAT",0.05*((VLOOKUP(O211,'Input Angle Price'!$B$4:$E$22,2)*'Optimized Production Plan'!M212*(1.045))+ ('Conversion Cost'!$B$3*'Optimized Production Plan'!M212)+ ((4.1/100)*('Conversion Cost'!$B$8)*'Optimized Production Plan'!M212)+ ('Optimized Production Plan'!M212*'Conversion Cost'!$B$4)),0)))+ IF(VLOOKUP(N211,CSTVAT!$A$2:$D$40,3)="NA",0,IF(VLOOKUP(N211,CSTVAT!$A$2:$D$40,3)="CST",0.02*((VLOOKUP(O211,'Input Angle Price'!$B$4:$E$22,3)*'Optimized Production Plan'!N212*(1.045))+ ('Conversion Cost'!$C$3*'Optimized Production Plan'!N212)+ ((4.1/100)*('Conversion Cost'!$B$8)*'Optimized Production Plan'!N212)+ ('Optimized Production Plan'!N212*'Conversion Cost'!$C$4)),IF(VLOOKUP(N211,CSTVAT!$A$2:$D$40,3)="VAT",0.05*((VLOOKUP(O211,'Input Angle Price'!$B$4:$E$22,3)*'Optimized Production Plan'!N212*(1.045))+ ('Conversion Cost'!$C$3*'Optimized Production Plan'!N212)+ ((4.1/100)*('Conversion Cost'!$B$8)*'Optimized Production Plan'!N212)+ ('Optimized Production Plan'!N212*'Conversion Cost'!$C$4)),0)))+ IF(VLOOKUP(N211,CSTVAT!$A$2:$D$40,4)="NA",0,IF(VLOOKUP(N211,CSTVAT!$A$2:$D$40,4)="CST",0.02*((VLOOKUP(O211,'Input Angle Price'!$B$4:$E$22,4)*'Optimized Production Plan'!O212*(1.045))+ ('Conversion Cost'!$D$3*'Optimized Production Plan'!O212)+ ((4.1/100)*('Conversion Cost'!$B$8)*'Optimized Production Plan'!O212)+ ('Optimized Production Plan'!O212*'Conversion Cost'!$D$4)),IF(VLOOKUP(N211,CSTVAT!$A$2:$D$40,4)="VAT",0.05*((VLOOKUP(O211,'Input Angle Price'!$B$4:$E$22,4)*'Optimized Production Plan'!O212*(1.045))+ ('Conversion Cost'!$D$3*'Optimized Production Plan'!O212)+ ((4.1/100)*('Conversion Cost'!$B$8)*'Optimized Production Plan'!O212)+ ('Optimized Production Plan'!O212*'Conversion Cost'!$D$4)),0)))</f>
        <v>534.43628820346612</v>
      </c>
      <c r="V211" s="95">
        <f t="shared" si="12"/>
        <v>442.09135139921398</v>
      </c>
      <c r="X211" s="101">
        <f>IF('Optimized Production Plan'!M212&gt;0,1,0)+IF('Optimized Production Plan'!N212&gt;0,1,0)+IF('Optimized Production Plan'!O212&gt;0,1,0)</f>
        <v>1</v>
      </c>
      <c r="AH211" s="11"/>
      <c r="AI211" s="5" t="s">
        <v>8</v>
      </c>
      <c r="AJ211" s="6">
        <v>0</v>
      </c>
      <c r="AK211" s="6">
        <v>0</v>
      </c>
      <c r="AL211" s="113">
        <v>193.63885156452602</v>
      </c>
      <c r="AM211" s="11">
        <v>193.63885156452602</v>
      </c>
      <c r="AN211" s="68">
        <f t="shared" si="13"/>
        <v>193.63885156452602</v>
      </c>
    </row>
    <row r="212" spans="1:40">
      <c r="A212" s="9">
        <v>116</v>
      </c>
      <c r="B212" s="5" t="s">
        <v>11</v>
      </c>
      <c r="C212" s="94">
        <f>((VLOOKUP(B212,'Input Angle Price'!$B$4:$E$22,2)*'Optimized Production Plan'!C213)+(VLOOKUP(B212,'Input Angle Price'!$B$4:$E$22,3)*'Optimized Production Plan'!D213)+(VLOOKUP(B212,'Input Angle Price'!$B$4:$E$22,4)*'Optimized Production Plan'!E213))*(104.5/100)</f>
        <v>2653.2233677353984</v>
      </c>
      <c r="D212" s="94">
        <f>SUMPRODUCT('Conversion Cost'!$B$3:$D$3,'Optimized Production Plan'!C213:E213)</f>
        <v>441.24946439563678</v>
      </c>
      <c r="E212" s="94">
        <f>(4.1/100)*('Conversion Cost'!$B$8)*SUM('Optimized Production Plan'!C213:E213)</f>
        <v>374.56957109427947</v>
      </c>
      <c r="F212" s="94">
        <f>SUMPRODUCT('Conversion Cost'!$B$4:$D$4,'Optimized Production Plan'!C213:E213)</f>
        <v>30.146404578746537</v>
      </c>
      <c r="G212" s="94">
        <f>(VLOOKUP(A212,'Outbound Logistic Price'!$A$3:$D$41,2)*'Optimized Production Plan'!C213)+(VLOOKUP(A212,'Outbound Logistic Price'!$A$3:$D$41,3)*'Optimized Production Plan'!D213)+(VLOOKUP(A212,'Outbound Logistic Price'!$A$3:$D$41,4)*'Optimized Production Plan'!E213)</f>
        <v>176.43059728872973</v>
      </c>
      <c r="H212" s="94">
        <f>IF(VLOOKUP(A212,CSTVAT!$A$2:$D$40,2)="NA",0,IF(VLOOKUP(A212,CSTVAT!$A$2:$D$40,2)="CST",0.02*((VLOOKUP(B212,'Input Angle Price'!$B$4:$E$22,2)*'Optimized Production Plan'!C213*(1.045))+ ('Conversion Cost'!$B$3*'Optimized Production Plan'!C213)+ ((4.1/100)*('Conversion Cost'!$B$8)*'Optimized Production Plan'!C213)+ ('Optimized Production Plan'!C213*'Conversion Cost'!$B$4)),IF(VLOOKUP(A212,CSTVAT!$A$2:$D$40,2)="VAT",0.05*((VLOOKUP(B212,'Input Angle Price'!$B$4:$E$22,2)*'Optimized Production Plan'!C213*(1.045))+ ('Conversion Cost'!$B$3*'Optimized Production Plan'!C213)+ ((4.1/100)*('Conversion Cost'!$B$8)*'Optimized Production Plan'!C213)+ ('Optimized Production Plan'!C213*'Conversion Cost'!$B$4)),0)))+ IF(VLOOKUP(A212,CSTVAT!$A$2:$D$40,3)="NA",0,IF(VLOOKUP(A212,CSTVAT!$A$2:$D$40,3)="CST",0.02*((VLOOKUP(B212,'Input Angle Price'!$B$4:$E$22,3)*'Optimized Production Plan'!D213*(1.045))+ ('Conversion Cost'!$C$3*'Optimized Production Plan'!D213)+ ((4.1/100)*('Conversion Cost'!$B$8)*'Optimized Production Plan'!D213)+ ('Optimized Production Plan'!D213*'Conversion Cost'!$C$4)),IF(VLOOKUP(A212,CSTVAT!$A$2:$D$40,3)="VAT",0.05*((VLOOKUP(B212,'Input Angle Price'!$B$4:$E$22,3)*'Optimized Production Plan'!D213*(1.045))+ ('Conversion Cost'!$C$3*'Optimized Production Plan'!D213)+ ((4.1/100)*('Conversion Cost'!$B$8)*'Optimized Production Plan'!D213)+ ('Optimized Production Plan'!D213*'Conversion Cost'!$C$4)),0)))+ IF(VLOOKUP(A212,CSTVAT!$A$2:$D$40,4)="NA",0,IF(VLOOKUP(A212,CSTVAT!$A$2:$D$40,4)="CST",0.02*((VLOOKUP(B212,'Input Angle Price'!$B$4:$E$22,4)*'Optimized Production Plan'!E213*(1.045))+ ('Conversion Cost'!$D$3*'Optimized Production Plan'!E213)+ ((4.1/100)*('Conversion Cost'!$B$8)*'Optimized Production Plan'!E213)+ ('Optimized Production Plan'!E213*'Conversion Cost'!$D$4)),IF(VLOOKUP(A212,CSTVAT!$A$2:$D$40,4)="VAT",0.05*((VLOOKUP(B212,'Input Angle Price'!$B$4:$E$22,4)*'Optimized Production Plan'!E213*(1.045))+ ('Conversion Cost'!$D$3*'Optimized Production Plan'!E213)+ ((4.1/100)*('Conversion Cost'!$B$8)*'Optimized Production Plan'!E213)+ ('Optimized Production Plan'!E213*'Conversion Cost'!$D$4)),0)))</f>
        <v>69.98377615608122</v>
      </c>
      <c r="I212" s="95">
        <f t="shared" si="11"/>
        <v>57.1268189225325</v>
      </c>
      <c r="N212" s="9">
        <v>116</v>
      </c>
      <c r="O212" s="5" t="s">
        <v>11</v>
      </c>
      <c r="P212" s="94">
        <f>((VLOOKUP(O212,'Input Angle Price'!$B$4:$E$22,2)*'Optimized Production Plan'!M213)+(VLOOKUP(O212,'Input Angle Price'!$B$4:$E$22,3)*'Optimized Production Plan'!N213)+(VLOOKUP(O212,'Input Angle Price'!$B$4:$E$22,4)*'Optimized Production Plan'!O213))*(104.5/100)</f>
        <v>2808.6725616406743</v>
      </c>
      <c r="Q212" s="94">
        <f>SUMPRODUCT('Conversion Cost'!$B$3:$D$3,'Optimized Production Plan'!M213:O213)</f>
        <v>431.9337311774504</v>
      </c>
      <c r="R212" s="94">
        <f>(4.1/100)*('Conversion Cost'!$B$8)*SUM('Optimized Production Plan'!M213:O213)</f>
        <v>374.56957109427947</v>
      </c>
      <c r="S212" s="94">
        <f>SUMPRODUCT('Conversion Cost'!$B$4:$D$4,'Optimized Production Plan'!M213:O213)</f>
        <v>30.146404578746537</v>
      </c>
      <c r="T212" s="94">
        <f>(VLOOKUP(N212,'Outbound Logistic Price'!$A$3:$D$41,2)*'Optimized Production Plan'!M213)+(VLOOKUP(N212,'Outbound Logistic Price'!$A$3:$D$41,3)*'Optimized Production Plan'!N213)+(VLOOKUP(N212,'Outbound Logistic Price'!$A$3:$D$41,4)*'Optimized Production Plan'!O213)</f>
        <v>59.057300773118222</v>
      </c>
      <c r="U212" s="94">
        <f>IF(VLOOKUP(N212,CSTVAT!$A$2:$D$40,2)="NA",0,IF(VLOOKUP(N212,CSTVAT!$A$2:$D$40,2)="CST",0.02*((VLOOKUP(O212,'Input Angle Price'!$B$4:$E$22,2)*'Optimized Production Plan'!M213*(1.045))+ ('Conversion Cost'!$B$3*'Optimized Production Plan'!M213)+ ((4.1/100)*('Conversion Cost'!$B$8)*'Optimized Production Plan'!M213)+ ('Optimized Production Plan'!M213*'Conversion Cost'!$B$4)),IF(VLOOKUP(N212,CSTVAT!$A$2:$D$40,2)="VAT",0.05*((VLOOKUP(O212,'Input Angle Price'!$B$4:$E$22,2)*'Optimized Production Plan'!M213*(1.045))+ ('Conversion Cost'!$B$3*'Optimized Production Plan'!M213)+ ((4.1/100)*('Conversion Cost'!$B$8)*'Optimized Production Plan'!M213)+ ('Optimized Production Plan'!M213*'Conversion Cost'!$B$4)),0)))+ IF(VLOOKUP(N212,CSTVAT!$A$2:$D$40,3)="NA",0,IF(VLOOKUP(N212,CSTVAT!$A$2:$D$40,3)="CST",0.02*((VLOOKUP(O212,'Input Angle Price'!$B$4:$E$22,3)*'Optimized Production Plan'!N213*(1.045))+ ('Conversion Cost'!$C$3*'Optimized Production Plan'!N213)+ ((4.1/100)*('Conversion Cost'!$B$8)*'Optimized Production Plan'!N213)+ ('Optimized Production Plan'!N213*'Conversion Cost'!$C$4)),IF(VLOOKUP(N212,CSTVAT!$A$2:$D$40,3)="VAT",0.05*((VLOOKUP(O212,'Input Angle Price'!$B$4:$E$22,3)*'Optimized Production Plan'!N213*(1.045))+ ('Conversion Cost'!$C$3*'Optimized Production Plan'!N213)+ ((4.1/100)*('Conversion Cost'!$B$8)*'Optimized Production Plan'!N213)+ ('Optimized Production Plan'!N213*'Conversion Cost'!$C$4)),0)))+ IF(VLOOKUP(N212,CSTVAT!$A$2:$D$40,4)="NA",0,IF(VLOOKUP(N212,CSTVAT!$A$2:$D$40,4)="CST",0.02*((VLOOKUP(O212,'Input Angle Price'!$B$4:$E$22,4)*'Optimized Production Plan'!O213*(1.045))+ ('Conversion Cost'!$D$3*'Optimized Production Plan'!O213)+ ((4.1/100)*('Conversion Cost'!$B$8)*'Optimized Production Plan'!O213)+ ('Optimized Production Plan'!O213*'Conversion Cost'!$D$4)),IF(VLOOKUP(N212,CSTVAT!$A$2:$D$40,4)="VAT",0.05*((VLOOKUP(O212,'Input Angle Price'!$B$4:$E$22,4)*'Optimized Production Plan'!O213*(1.045))+ ('Conversion Cost'!$D$3*'Optimized Production Plan'!O213)+ ((4.1/100)*('Conversion Cost'!$B$8)*'Optimized Production Plan'!O213)+ ('Optimized Production Plan'!O213*'Conversion Cost'!$D$4)),0)))</f>
        <v>72.906445369823018</v>
      </c>
      <c r="V212" s="95">
        <f t="shared" si="12"/>
        <v>60.473811135803992</v>
      </c>
      <c r="X212" s="101">
        <f>IF('Optimized Production Plan'!M213&gt;0,1,0)+IF('Optimized Production Plan'!N213&gt;0,1,0)+IF('Optimized Production Plan'!O213&gt;0,1,0)</f>
        <v>1</v>
      </c>
      <c r="AH212" s="11"/>
      <c r="AI212" s="5" t="s">
        <v>10</v>
      </c>
      <c r="AJ212" s="6">
        <v>0</v>
      </c>
      <c r="AK212" s="6">
        <v>0</v>
      </c>
      <c r="AL212" s="113">
        <v>182.79379018170744</v>
      </c>
      <c r="AM212" s="11">
        <v>182.79379018170744</v>
      </c>
      <c r="AN212" s="68">
        <f t="shared" si="13"/>
        <v>182.79379018170744</v>
      </c>
    </row>
    <row r="213" spans="1:40">
      <c r="A213" s="9">
        <v>116</v>
      </c>
      <c r="B213" s="5" t="s">
        <v>14</v>
      </c>
      <c r="C213" s="94">
        <f>((VLOOKUP(B213,'Input Angle Price'!$B$4:$E$22,2)*'Optimized Production Plan'!C214)+(VLOOKUP(B213,'Input Angle Price'!$B$4:$E$22,3)*'Optimized Production Plan'!D214)+(VLOOKUP(B213,'Input Angle Price'!$B$4:$E$22,4)*'Optimized Production Plan'!E214))*(104.5/100)</f>
        <v>5013.0721953980992</v>
      </c>
      <c r="D213" s="94">
        <f>SUMPRODUCT('Conversion Cost'!$B$3:$D$3,'Optimized Production Plan'!C214:E214)</f>
        <v>827.26769254363739</v>
      </c>
      <c r="E213" s="94">
        <f>(4.1/100)*('Conversion Cost'!$B$8)*SUM('Optimized Production Plan'!C214:E214)</f>
        <v>702.25423434936317</v>
      </c>
      <c r="F213" s="94">
        <f>SUMPRODUCT('Conversion Cost'!$B$4:$D$4,'Optimized Production Plan'!C214:E214)</f>
        <v>56.51938090962858</v>
      </c>
      <c r="G213" s="94">
        <f>(VLOOKUP(A213,'Outbound Logistic Price'!$A$3:$D$41,2)*'Optimized Production Plan'!C214)+(VLOOKUP(A213,'Outbound Logistic Price'!$A$3:$D$41,3)*'Optimized Production Plan'!D214)+(VLOOKUP(A213,'Outbound Logistic Price'!$A$3:$D$41,4)*'Optimized Production Plan'!E214)</f>
        <v>330.77736040553123</v>
      </c>
      <c r="H213" s="94">
        <f>IF(VLOOKUP(A213,CSTVAT!$A$2:$D$40,2)="NA",0,IF(VLOOKUP(A213,CSTVAT!$A$2:$D$40,2)="CST",0.02*((VLOOKUP(B213,'Input Angle Price'!$B$4:$E$22,2)*'Optimized Production Plan'!C214*(1.045))+ ('Conversion Cost'!$B$3*'Optimized Production Plan'!C214)+ ((4.1/100)*('Conversion Cost'!$B$8)*'Optimized Production Plan'!C214)+ ('Optimized Production Plan'!C214*'Conversion Cost'!$B$4)),IF(VLOOKUP(A213,CSTVAT!$A$2:$D$40,2)="VAT",0.05*((VLOOKUP(B213,'Input Angle Price'!$B$4:$E$22,2)*'Optimized Production Plan'!C214*(1.045))+ ('Conversion Cost'!$B$3*'Optimized Production Plan'!C214)+ ((4.1/100)*('Conversion Cost'!$B$8)*'Optimized Production Plan'!C214)+ ('Optimized Production Plan'!C214*'Conversion Cost'!$B$4)),0)))+ IF(VLOOKUP(A213,CSTVAT!$A$2:$D$40,3)="NA",0,IF(VLOOKUP(A213,CSTVAT!$A$2:$D$40,3)="CST",0.02*((VLOOKUP(B213,'Input Angle Price'!$B$4:$E$22,3)*'Optimized Production Plan'!D214*(1.045))+ ('Conversion Cost'!$C$3*'Optimized Production Plan'!D214)+ ((4.1/100)*('Conversion Cost'!$B$8)*'Optimized Production Plan'!D214)+ ('Optimized Production Plan'!D214*'Conversion Cost'!$C$4)),IF(VLOOKUP(A213,CSTVAT!$A$2:$D$40,3)="VAT",0.05*((VLOOKUP(B213,'Input Angle Price'!$B$4:$E$22,3)*'Optimized Production Plan'!D214*(1.045))+ ('Conversion Cost'!$C$3*'Optimized Production Plan'!D214)+ ((4.1/100)*('Conversion Cost'!$B$8)*'Optimized Production Plan'!D214)+ ('Optimized Production Plan'!D214*'Conversion Cost'!$C$4)),0)))+ IF(VLOOKUP(A213,CSTVAT!$A$2:$D$40,4)="NA",0,IF(VLOOKUP(A213,CSTVAT!$A$2:$D$40,4)="CST",0.02*((VLOOKUP(B213,'Input Angle Price'!$B$4:$E$22,4)*'Optimized Production Plan'!E214*(1.045))+ ('Conversion Cost'!$D$3*'Optimized Production Plan'!E214)+ ((4.1/100)*('Conversion Cost'!$B$8)*'Optimized Production Plan'!E214)+ ('Optimized Production Plan'!E214*'Conversion Cost'!$D$4)),IF(VLOOKUP(A213,CSTVAT!$A$2:$D$40,4)="VAT",0.05*((VLOOKUP(B213,'Input Angle Price'!$B$4:$E$22,4)*'Optimized Production Plan'!E214*(1.045))+ ('Conversion Cost'!$D$3*'Optimized Production Plan'!E214)+ ((4.1/100)*('Conversion Cost'!$B$8)*'Optimized Production Plan'!E214)+ ('Optimized Production Plan'!E214*'Conversion Cost'!$D$4)),0)))</f>
        <v>131.98227006401456</v>
      </c>
      <c r="I213" s="95">
        <f t="shared" si="11"/>
        <v>107.93696114493515</v>
      </c>
      <c r="N213" s="9">
        <v>116</v>
      </c>
      <c r="O213" s="5" t="s">
        <v>14</v>
      </c>
      <c r="P213" s="94">
        <f>((VLOOKUP(O213,'Input Angle Price'!$B$4:$E$22,2)*'Optimized Production Plan'!M214)+(VLOOKUP(O213,'Input Angle Price'!$B$4:$E$22,3)*'Optimized Production Plan'!N214)+(VLOOKUP(O213,'Input Angle Price'!$B$4:$E$22,4)*'Optimized Production Plan'!O214))*(104.5/100)</f>
        <v>5013.0721953980992</v>
      </c>
      <c r="Q213" s="94">
        <f>SUMPRODUCT('Conversion Cost'!$B$3:$D$3,'Optimized Production Plan'!M214:O214)</f>
        <v>827.26769254363739</v>
      </c>
      <c r="R213" s="94">
        <f>(4.1/100)*('Conversion Cost'!$B$8)*SUM('Optimized Production Plan'!M214:O214)</f>
        <v>702.25423434936317</v>
      </c>
      <c r="S213" s="94">
        <f>SUMPRODUCT('Conversion Cost'!$B$4:$D$4,'Optimized Production Plan'!M214:O214)</f>
        <v>56.51938090962858</v>
      </c>
      <c r="T213" s="94">
        <f>(VLOOKUP(N213,'Outbound Logistic Price'!$A$3:$D$41,2)*'Optimized Production Plan'!M214)+(VLOOKUP(N213,'Outbound Logistic Price'!$A$3:$D$41,3)*'Optimized Production Plan'!N214)+(VLOOKUP(N213,'Outbound Logistic Price'!$A$3:$D$41,4)*'Optimized Production Plan'!O214)</f>
        <v>330.77736040553123</v>
      </c>
      <c r="U213" s="94">
        <f>IF(VLOOKUP(N213,CSTVAT!$A$2:$D$40,2)="NA",0,IF(VLOOKUP(N213,CSTVAT!$A$2:$D$40,2)="CST",0.02*((VLOOKUP(O213,'Input Angle Price'!$B$4:$E$22,2)*'Optimized Production Plan'!M214*(1.045))+ ('Conversion Cost'!$B$3*'Optimized Production Plan'!M214)+ ((4.1/100)*('Conversion Cost'!$B$8)*'Optimized Production Plan'!M214)+ ('Optimized Production Plan'!M214*'Conversion Cost'!$B$4)),IF(VLOOKUP(N213,CSTVAT!$A$2:$D$40,2)="VAT",0.05*((VLOOKUP(O213,'Input Angle Price'!$B$4:$E$22,2)*'Optimized Production Plan'!M214*(1.045))+ ('Conversion Cost'!$B$3*'Optimized Production Plan'!M214)+ ((4.1/100)*('Conversion Cost'!$B$8)*'Optimized Production Plan'!M214)+ ('Optimized Production Plan'!M214*'Conversion Cost'!$B$4)),0)))+ IF(VLOOKUP(N213,CSTVAT!$A$2:$D$40,3)="NA",0,IF(VLOOKUP(N213,CSTVAT!$A$2:$D$40,3)="CST",0.02*((VLOOKUP(O213,'Input Angle Price'!$B$4:$E$22,3)*'Optimized Production Plan'!N214*(1.045))+ ('Conversion Cost'!$C$3*'Optimized Production Plan'!N214)+ ((4.1/100)*('Conversion Cost'!$B$8)*'Optimized Production Plan'!N214)+ ('Optimized Production Plan'!N214*'Conversion Cost'!$C$4)),IF(VLOOKUP(N213,CSTVAT!$A$2:$D$40,3)="VAT",0.05*((VLOOKUP(O213,'Input Angle Price'!$B$4:$E$22,3)*'Optimized Production Plan'!N214*(1.045))+ ('Conversion Cost'!$C$3*'Optimized Production Plan'!N214)+ ((4.1/100)*('Conversion Cost'!$B$8)*'Optimized Production Plan'!N214)+ ('Optimized Production Plan'!N214*'Conversion Cost'!$C$4)),0)))+ IF(VLOOKUP(N213,CSTVAT!$A$2:$D$40,4)="NA",0,IF(VLOOKUP(N213,CSTVAT!$A$2:$D$40,4)="CST",0.02*((VLOOKUP(O213,'Input Angle Price'!$B$4:$E$22,4)*'Optimized Production Plan'!O214*(1.045))+ ('Conversion Cost'!$D$3*'Optimized Production Plan'!O214)+ ((4.1/100)*('Conversion Cost'!$B$8)*'Optimized Production Plan'!O214)+ ('Optimized Production Plan'!O214*'Conversion Cost'!$D$4)),IF(VLOOKUP(N213,CSTVAT!$A$2:$D$40,4)="VAT",0.05*((VLOOKUP(O213,'Input Angle Price'!$B$4:$E$22,4)*'Optimized Production Plan'!O214*(1.045))+ ('Conversion Cost'!$D$3*'Optimized Production Plan'!O214)+ ((4.1/100)*('Conversion Cost'!$B$8)*'Optimized Production Plan'!O214)+ ('Optimized Production Plan'!O214*'Conversion Cost'!$D$4)),0)))</f>
        <v>131.98227006401456</v>
      </c>
      <c r="V213" s="95">
        <f t="shared" si="12"/>
        <v>107.93696114493515</v>
      </c>
      <c r="X213" s="101">
        <f>IF('Optimized Production Plan'!M214&gt;0,1,0)+IF('Optimized Production Plan'!N214&gt;0,1,0)+IF('Optimized Production Plan'!O214&gt;0,1,0)</f>
        <v>1</v>
      </c>
      <c r="AH213" s="11"/>
      <c r="AI213" s="5" t="s">
        <v>11</v>
      </c>
      <c r="AJ213" s="6">
        <v>0</v>
      </c>
      <c r="AK213" s="6">
        <v>0</v>
      </c>
      <c r="AL213" s="113">
        <v>24.710167687497162</v>
      </c>
      <c r="AM213" s="11">
        <v>24.710167687497162</v>
      </c>
      <c r="AN213" s="68">
        <f t="shared" si="13"/>
        <v>24.710167687497162</v>
      </c>
    </row>
    <row r="214" spans="1:40">
      <c r="A214" s="85">
        <v>117</v>
      </c>
      <c r="B214" s="5" t="s">
        <v>1</v>
      </c>
      <c r="C214" s="94">
        <f>((VLOOKUP(B214,'Input Angle Price'!$B$4:$E$22,2)*'Optimized Production Plan'!C215)+(VLOOKUP(B214,'Input Angle Price'!$B$4:$E$22,3)*'Optimized Production Plan'!D215)+(VLOOKUP(B214,'Input Angle Price'!$B$4:$E$22,4)*'Optimized Production Plan'!E215))*(104.5/100)</f>
        <v>2611.7480389000007</v>
      </c>
      <c r="D214" s="94">
        <f>SUMPRODUCT('Conversion Cost'!$B$3:$D$3,'Optimized Production Plan'!C215:E215)</f>
        <v>485.31913300000019</v>
      </c>
      <c r="E214" s="94">
        <f>(4.1/100)*('Conversion Cost'!$B$8)*SUM('Optimized Production Plan'!C215:E215)</f>
        <v>339.53568948000009</v>
      </c>
      <c r="F214" s="94">
        <f>SUMPRODUCT('Conversion Cost'!$B$4:$D$4,'Optimized Production Plan'!C215:E215)</f>
        <v>40.990170000000013</v>
      </c>
      <c r="G214" s="94">
        <f>(VLOOKUP(A214,'Outbound Logistic Price'!$A$3:$D$41,2)*'Optimized Production Plan'!C215)+(VLOOKUP(A214,'Outbound Logistic Price'!$A$3:$D$41,3)*'Optimized Production Plan'!D215)+(VLOOKUP(A214,'Outbound Logistic Price'!$A$3:$D$41,4)*'Optimized Production Plan'!E215)</f>
        <v>202.48696000000007</v>
      </c>
      <c r="H214" s="94">
        <f>IF(VLOOKUP(A214,CSTVAT!$A$2:$D$40,2)="NA",0,IF(VLOOKUP(A214,CSTVAT!$A$2:$D$40,2)="CST",0.02*((VLOOKUP(B214,'Input Angle Price'!$B$4:$E$22,2)*'Optimized Production Plan'!C215*(1.045))+ ('Conversion Cost'!$B$3*'Optimized Production Plan'!C215)+ ((4.1/100)*('Conversion Cost'!$B$8)*'Optimized Production Plan'!C215)+ ('Optimized Production Plan'!C215*'Conversion Cost'!$B$4)),IF(VLOOKUP(A214,CSTVAT!$A$2:$D$40,2)="VAT",0.05*((VLOOKUP(B214,'Input Angle Price'!$B$4:$E$22,2)*'Optimized Production Plan'!C215*(1.045))+ ('Conversion Cost'!$B$3*'Optimized Production Plan'!C215)+ ((4.1/100)*('Conversion Cost'!$B$8)*'Optimized Production Plan'!C215)+ ('Optimized Production Plan'!C215*'Conversion Cost'!$B$4)),0)))+ IF(VLOOKUP(A214,CSTVAT!$A$2:$D$40,3)="NA",0,IF(VLOOKUP(A214,CSTVAT!$A$2:$D$40,3)="CST",0.02*((VLOOKUP(B214,'Input Angle Price'!$B$4:$E$22,3)*'Optimized Production Plan'!D215*(1.045))+ ('Conversion Cost'!$C$3*'Optimized Production Plan'!D215)+ ((4.1/100)*('Conversion Cost'!$B$8)*'Optimized Production Plan'!D215)+ ('Optimized Production Plan'!D215*'Conversion Cost'!$C$4)),IF(VLOOKUP(A214,CSTVAT!$A$2:$D$40,3)="VAT",0.05*((VLOOKUP(B214,'Input Angle Price'!$B$4:$E$22,3)*'Optimized Production Plan'!D215*(1.045))+ ('Conversion Cost'!$C$3*'Optimized Production Plan'!D215)+ ((4.1/100)*('Conversion Cost'!$B$8)*'Optimized Production Plan'!D215)+ ('Optimized Production Plan'!D215*'Conversion Cost'!$C$4)),0)))+ IF(VLOOKUP(A214,CSTVAT!$A$2:$D$40,4)="NA",0,IF(VLOOKUP(A214,CSTVAT!$A$2:$D$40,4)="CST",0.02*((VLOOKUP(B214,'Input Angle Price'!$B$4:$E$22,4)*'Optimized Production Plan'!E215*(1.045))+ ('Conversion Cost'!$D$3*'Optimized Production Plan'!E215)+ ((4.1/100)*('Conversion Cost'!$B$8)*'Optimized Production Plan'!E215)+ ('Optimized Production Plan'!E215*'Conversion Cost'!$D$4)),IF(VLOOKUP(A214,CSTVAT!$A$2:$D$40,4)="VAT",0.05*((VLOOKUP(B214,'Input Angle Price'!$B$4:$E$22,4)*'Optimized Production Plan'!E215*(1.045))+ ('Conversion Cost'!$D$3*'Optimized Production Plan'!E215)+ ((4.1/100)*('Conversion Cost'!$B$8)*'Optimized Production Plan'!E215)+ ('Optimized Production Plan'!E215*'Conversion Cost'!$D$4)),0)))</f>
        <v>69.551860627600021</v>
      </c>
      <c r="I214" s="95">
        <f t="shared" si="11"/>
        <v>56.233809450000017</v>
      </c>
      <c r="N214" s="85">
        <v>117</v>
      </c>
      <c r="O214" s="5" t="s">
        <v>1</v>
      </c>
      <c r="P214" s="94">
        <f>((VLOOKUP(O214,'Input Angle Price'!$B$4:$E$22,2)*'Optimized Production Plan'!M215)+(VLOOKUP(O214,'Input Angle Price'!$B$4:$E$22,3)*'Optimized Production Plan'!N215)+(VLOOKUP(O214,'Input Angle Price'!$B$4:$E$22,4)*'Optimized Production Plan'!O215))*(104.5/100)</f>
        <v>2483.0097864000008</v>
      </c>
      <c r="Q214" s="94">
        <f>SUMPRODUCT('Conversion Cost'!$B$3:$D$3,'Optimized Production Plan'!M215:O215)</f>
        <v>399.97894300000013</v>
      </c>
      <c r="R214" s="94">
        <f>(4.1/100)*('Conversion Cost'!$B$8)*SUM('Optimized Production Plan'!M215:O215)</f>
        <v>339.53568948000009</v>
      </c>
      <c r="S214" s="94">
        <f>SUMPRODUCT('Conversion Cost'!$B$4:$D$4,'Optimized Production Plan'!M215:O215)</f>
        <v>27.32678000000001</v>
      </c>
      <c r="T214" s="94">
        <f>(VLOOKUP(N214,'Outbound Logistic Price'!$A$3:$D$41,2)*'Optimized Production Plan'!M215)+(VLOOKUP(N214,'Outbound Logistic Price'!$A$3:$D$41,3)*'Optimized Production Plan'!N215)+(VLOOKUP(N214,'Outbound Logistic Price'!$A$3:$D$41,4)*'Optimized Production Plan'!O215)</f>
        <v>232.7256100000001</v>
      </c>
      <c r="U214" s="94">
        <f>IF(VLOOKUP(N214,CSTVAT!$A$2:$D$40,2)="NA",0,IF(VLOOKUP(N214,CSTVAT!$A$2:$D$40,2)="CST",0.02*((VLOOKUP(O214,'Input Angle Price'!$B$4:$E$22,2)*'Optimized Production Plan'!M215*(1.045))+ ('Conversion Cost'!$B$3*'Optimized Production Plan'!M215)+ ((4.1/100)*('Conversion Cost'!$B$8)*'Optimized Production Plan'!M215)+ ('Optimized Production Plan'!M215*'Conversion Cost'!$B$4)),IF(VLOOKUP(N214,CSTVAT!$A$2:$D$40,2)="VAT",0.05*((VLOOKUP(O214,'Input Angle Price'!$B$4:$E$22,2)*'Optimized Production Plan'!M215*(1.045))+ ('Conversion Cost'!$B$3*'Optimized Production Plan'!M215)+ ((4.1/100)*('Conversion Cost'!$B$8)*'Optimized Production Plan'!M215)+ ('Optimized Production Plan'!M215*'Conversion Cost'!$B$4)),0)))+ IF(VLOOKUP(N214,CSTVAT!$A$2:$D$40,3)="NA",0,IF(VLOOKUP(N214,CSTVAT!$A$2:$D$40,3)="CST",0.02*((VLOOKUP(O214,'Input Angle Price'!$B$4:$E$22,3)*'Optimized Production Plan'!N215*(1.045))+ ('Conversion Cost'!$C$3*'Optimized Production Plan'!N215)+ ((4.1/100)*('Conversion Cost'!$B$8)*'Optimized Production Plan'!N215)+ ('Optimized Production Plan'!N215*'Conversion Cost'!$C$4)),IF(VLOOKUP(N214,CSTVAT!$A$2:$D$40,3)="VAT",0.05*((VLOOKUP(O214,'Input Angle Price'!$B$4:$E$22,3)*'Optimized Production Plan'!N215*(1.045))+ ('Conversion Cost'!$C$3*'Optimized Production Plan'!N215)+ ((4.1/100)*('Conversion Cost'!$B$8)*'Optimized Production Plan'!N215)+ ('Optimized Production Plan'!N215*'Conversion Cost'!$C$4)),0)))+ IF(VLOOKUP(N214,CSTVAT!$A$2:$D$40,4)="NA",0,IF(VLOOKUP(N214,CSTVAT!$A$2:$D$40,4)="CST",0.02*((VLOOKUP(O214,'Input Angle Price'!$B$4:$E$22,4)*'Optimized Production Plan'!O215*(1.045))+ ('Conversion Cost'!$D$3*'Optimized Production Plan'!O215)+ ((4.1/100)*('Conversion Cost'!$B$8)*'Optimized Production Plan'!O215)+ ('Optimized Production Plan'!O215*'Conversion Cost'!$D$4)),IF(VLOOKUP(N214,CSTVAT!$A$2:$D$40,4)="VAT",0.05*((VLOOKUP(O214,'Input Angle Price'!$B$4:$E$22,4)*'Optimized Production Plan'!O215*(1.045))+ ('Conversion Cost'!$D$3*'Optimized Production Plan'!O215)+ ((4.1/100)*('Conversion Cost'!$B$8)*'Optimized Production Plan'!O215)+ ('Optimized Production Plan'!O215*'Conversion Cost'!$D$4)),0)))</f>
        <v>64.997023977600023</v>
      </c>
      <c r="V214" s="95">
        <f t="shared" si="12"/>
        <v>53.461933200000018</v>
      </c>
      <c r="X214" s="101">
        <f>IF('Optimized Production Plan'!M215&gt;0,1,0)+IF('Optimized Production Plan'!N215&gt;0,1,0)+IF('Optimized Production Plan'!O215&gt;0,1,0)</f>
        <v>1</v>
      </c>
      <c r="AH214" s="11"/>
      <c r="AI214" s="5" t="s">
        <v>14</v>
      </c>
      <c r="AJ214" s="6">
        <v>46.327361401334905</v>
      </c>
      <c r="AK214" s="6">
        <v>0</v>
      </c>
      <c r="AL214" s="113">
        <v>0</v>
      </c>
      <c r="AM214" s="11">
        <v>46.327361401334905</v>
      </c>
      <c r="AN214" s="68">
        <f t="shared" si="13"/>
        <v>46.327361401334905</v>
      </c>
    </row>
    <row r="215" spans="1:40">
      <c r="A215" s="9">
        <v>117</v>
      </c>
      <c r="B215" s="5" t="s">
        <v>3</v>
      </c>
      <c r="C215" s="94">
        <f>((VLOOKUP(B215,'Input Angle Price'!$B$4:$E$22,2)*'Optimized Production Plan'!C216)+(VLOOKUP(B215,'Input Angle Price'!$B$4:$E$22,3)*'Optimized Production Plan'!D216)+(VLOOKUP(B215,'Input Angle Price'!$B$4:$E$22,4)*'Optimized Production Plan'!E216))*(104.5/100)</f>
        <v>961.9708625999998</v>
      </c>
      <c r="D215" s="94">
        <f>SUMPRODUCT('Conversion Cost'!$B$3:$D$3,'Optimized Production Plan'!C216:E216)</f>
        <v>177.38772900000001</v>
      </c>
      <c r="E215" s="94">
        <f>(4.1/100)*('Conversion Cost'!$B$8)*SUM('Optimized Production Plan'!C216:E216)</f>
        <v>124.10280323999999</v>
      </c>
      <c r="F215" s="94">
        <f>SUMPRODUCT('Conversion Cost'!$B$4:$D$4,'Optimized Production Plan'!C216:E216)</f>
        <v>14.98221</v>
      </c>
      <c r="G215" s="94">
        <f>(VLOOKUP(A215,'Outbound Logistic Price'!$A$3:$D$41,2)*'Optimized Production Plan'!C216)+(VLOOKUP(A215,'Outbound Logistic Price'!$A$3:$D$41,3)*'Optimized Production Plan'!D216)+(VLOOKUP(A215,'Outbound Logistic Price'!$A$3:$D$41,4)*'Optimized Production Plan'!E216)</f>
        <v>74.010479999999987</v>
      </c>
      <c r="H215" s="94">
        <f>IF(VLOOKUP(A215,CSTVAT!$A$2:$D$40,2)="NA",0,IF(VLOOKUP(A215,CSTVAT!$A$2:$D$40,2)="CST",0.02*((VLOOKUP(B215,'Input Angle Price'!$B$4:$E$22,2)*'Optimized Production Plan'!C216*(1.045))+ ('Conversion Cost'!$B$3*'Optimized Production Plan'!C216)+ ((4.1/100)*('Conversion Cost'!$B$8)*'Optimized Production Plan'!C216)+ ('Optimized Production Plan'!C216*'Conversion Cost'!$B$4)),IF(VLOOKUP(A215,CSTVAT!$A$2:$D$40,2)="VAT",0.05*((VLOOKUP(B215,'Input Angle Price'!$B$4:$E$22,2)*'Optimized Production Plan'!C216*(1.045))+ ('Conversion Cost'!$B$3*'Optimized Production Plan'!C216)+ ((4.1/100)*('Conversion Cost'!$B$8)*'Optimized Production Plan'!C216)+ ('Optimized Production Plan'!C216*'Conversion Cost'!$B$4)),0)))+ IF(VLOOKUP(A215,CSTVAT!$A$2:$D$40,3)="NA",0,IF(VLOOKUP(A215,CSTVAT!$A$2:$D$40,3)="CST",0.02*((VLOOKUP(B215,'Input Angle Price'!$B$4:$E$22,3)*'Optimized Production Plan'!D216*(1.045))+ ('Conversion Cost'!$C$3*'Optimized Production Plan'!D216)+ ((4.1/100)*('Conversion Cost'!$B$8)*'Optimized Production Plan'!D216)+ ('Optimized Production Plan'!D216*'Conversion Cost'!$C$4)),IF(VLOOKUP(A215,CSTVAT!$A$2:$D$40,3)="VAT",0.05*((VLOOKUP(B215,'Input Angle Price'!$B$4:$E$22,3)*'Optimized Production Plan'!D216*(1.045))+ ('Conversion Cost'!$C$3*'Optimized Production Plan'!D216)+ ((4.1/100)*('Conversion Cost'!$B$8)*'Optimized Production Plan'!D216)+ ('Optimized Production Plan'!D216*'Conversion Cost'!$C$4)),0)))+ IF(VLOOKUP(A215,CSTVAT!$A$2:$D$40,4)="NA",0,IF(VLOOKUP(A215,CSTVAT!$A$2:$D$40,4)="CST",0.02*((VLOOKUP(B215,'Input Angle Price'!$B$4:$E$22,4)*'Optimized Production Plan'!E216*(1.045))+ ('Conversion Cost'!$D$3*'Optimized Production Plan'!E216)+ ((4.1/100)*('Conversion Cost'!$B$8)*'Optimized Production Plan'!E216)+ ('Optimized Production Plan'!E216*'Conversion Cost'!$D$4)),IF(VLOOKUP(A215,CSTVAT!$A$2:$D$40,4)="VAT",0.05*((VLOOKUP(B215,'Input Angle Price'!$B$4:$E$22,4)*'Optimized Production Plan'!E216*(1.045))+ ('Conversion Cost'!$D$3*'Optimized Production Plan'!E216)+ ((4.1/100)*('Conversion Cost'!$B$8)*'Optimized Production Plan'!E216)+ ('Optimized Production Plan'!E216*'Conversion Cost'!$D$4)),0)))</f>
        <v>25.568872096799993</v>
      </c>
      <c r="I215" s="95">
        <f t="shared" si="11"/>
        <v>20.712291299999997</v>
      </c>
      <c r="N215" s="9">
        <v>117</v>
      </c>
      <c r="O215" s="5" t="s">
        <v>3</v>
      </c>
      <c r="P215" s="94">
        <f>((VLOOKUP(O215,'Input Angle Price'!$B$4:$E$22,2)*'Optimized Production Plan'!M216)+(VLOOKUP(O215,'Input Angle Price'!$B$4:$E$22,3)*'Optimized Production Plan'!N216)+(VLOOKUP(O215,'Input Angle Price'!$B$4:$E$22,4)*'Optimized Production Plan'!O216))*(104.5/100)</f>
        <v>906.53177339999979</v>
      </c>
      <c r="Q215" s="94">
        <f>SUMPRODUCT('Conversion Cost'!$B$3:$D$3,'Optimized Production Plan'!M216:O216)</f>
        <v>146.19525899999999</v>
      </c>
      <c r="R215" s="94">
        <f>(4.1/100)*('Conversion Cost'!$B$8)*SUM('Optimized Production Plan'!M216:O216)</f>
        <v>124.10280323999999</v>
      </c>
      <c r="S215" s="94">
        <f>SUMPRODUCT('Conversion Cost'!$B$4:$D$4,'Optimized Production Plan'!M216:O216)</f>
        <v>9.9881399999999996</v>
      </c>
      <c r="T215" s="94">
        <f>(VLOOKUP(N215,'Outbound Logistic Price'!$A$3:$D$41,2)*'Optimized Production Plan'!M216)+(VLOOKUP(N215,'Outbound Logistic Price'!$A$3:$D$41,3)*'Optimized Production Plan'!N216)+(VLOOKUP(N215,'Outbound Logistic Price'!$A$3:$D$41,4)*'Optimized Production Plan'!O216)</f>
        <v>85.062929999999994</v>
      </c>
      <c r="U215" s="94">
        <f>IF(VLOOKUP(N215,CSTVAT!$A$2:$D$40,2)="NA",0,IF(VLOOKUP(N215,CSTVAT!$A$2:$D$40,2)="CST",0.02*((VLOOKUP(O215,'Input Angle Price'!$B$4:$E$22,2)*'Optimized Production Plan'!M216*(1.045))+ ('Conversion Cost'!$B$3*'Optimized Production Plan'!M216)+ ((4.1/100)*('Conversion Cost'!$B$8)*'Optimized Production Plan'!M216)+ ('Optimized Production Plan'!M216*'Conversion Cost'!$B$4)),IF(VLOOKUP(N215,CSTVAT!$A$2:$D$40,2)="VAT",0.05*((VLOOKUP(O215,'Input Angle Price'!$B$4:$E$22,2)*'Optimized Production Plan'!M216*(1.045))+ ('Conversion Cost'!$B$3*'Optimized Production Plan'!M216)+ ((4.1/100)*('Conversion Cost'!$B$8)*'Optimized Production Plan'!M216)+ ('Optimized Production Plan'!M216*'Conversion Cost'!$B$4)),0)))+ IF(VLOOKUP(N215,CSTVAT!$A$2:$D$40,3)="NA",0,IF(VLOOKUP(N215,CSTVAT!$A$2:$D$40,3)="CST",0.02*((VLOOKUP(O215,'Input Angle Price'!$B$4:$E$22,3)*'Optimized Production Plan'!N216*(1.045))+ ('Conversion Cost'!$C$3*'Optimized Production Plan'!N216)+ ((4.1/100)*('Conversion Cost'!$B$8)*'Optimized Production Plan'!N216)+ ('Optimized Production Plan'!N216*'Conversion Cost'!$C$4)),IF(VLOOKUP(N215,CSTVAT!$A$2:$D$40,3)="VAT",0.05*((VLOOKUP(O215,'Input Angle Price'!$B$4:$E$22,3)*'Optimized Production Plan'!N216*(1.045))+ ('Conversion Cost'!$C$3*'Optimized Production Plan'!N216)+ ((4.1/100)*('Conversion Cost'!$B$8)*'Optimized Production Plan'!N216)+ ('Optimized Production Plan'!N216*'Conversion Cost'!$C$4)),0)))+ IF(VLOOKUP(N215,CSTVAT!$A$2:$D$40,4)="NA",0,IF(VLOOKUP(N215,CSTVAT!$A$2:$D$40,4)="CST",0.02*((VLOOKUP(O215,'Input Angle Price'!$B$4:$E$22,4)*'Optimized Production Plan'!O216*(1.045))+ ('Conversion Cost'!$D$3*'Optimized Production Plan'!O216)+ ((4.1/100)*('Conversion Cost'!$B$8)*'Optimized Production Plan'!O216)+ ('Optimized Production Plan'!O216*'Conversion Cost'!$D$4)),IF(VLOOKUP(N215,CSTVAT!$A$2:$D$40,4)="VAT",0.05*((VLOOKUP(O215,'Input Angle Price'!$B$4:$E$22,4)*'Optimized Production Plan'!O216*(1.045))+ ('Conversion Cost'!$D$3*'Optimized Production Plan'!O216)+ ((4.1/100)*('Conversion Cost'!$B$8)*'Optimized Production Plan'!O216)+ ('Optimized Production Plan'!O216*'Conversion Cost'!$D$4)),0)))</f>
        <v>23.736359512799996</v>
      </c>
      <c r="V215" s="95">
        <f t="shared" si="12"/>
        <v>19.518626699999995</v>
      </c>
      <c r="X215" s="101">
        <f>IF('Optimized Production Plan'!M216&gt;0,1,0)+IF('Optimized Production Plan'!N216&gt;0,1,0)+IF('Optimized Production Plan'!O216&gt;0,1,0)</f>
        <v>1</v>
      </c>
      <c r="AH215" s="9">
        <v>117</v>
      </c>
      <c r="AI215" s="5" t="s">
        <v>1</v>
      </c>
      <c r="AJ215" s="6">
        <v>22.399000000000008</v>
      </c>
      <c r="AK215" s="6">
        <v>0</v>
      </c>
      <c r="AL215" s="113">
        <v>0</v>
      </c>
      <c r="AM215" s="11">
        <v>22.399000000000008</v>
      </c>
      <c r="AN215" s="68">
        <f t="shared" si="13"/>
        <v>22.399000000000008</v>
      </c>
    </row>
    <row r="216" spans="1:40">
      <c r="A216" s="9">
        <v>117</v>
      </c>
      <c r="B216" s="5" t="s">
        <v>5</v>
      </c>
      <c r="C216" s="94">
        <f>((VLOOKUP(B216,'Input Angle Price'!$B$4:$E$22,2)*'Optimized Production Plan'!C217)+(VLOOKUP(B216,'Input Angle Price'!$B$4:$E$22,3)*'Optimized Production Plan'!D217)+(VLOOKUP(B216,'Input Angle Price'!$B$4:$E$22,4)*'Optimized Production Plan'!E217))*(104.5/100)</f>
        <v>977.28099039999995</v>
      </c>
      <c r="D216" s="94">
        <f>SUMPRODUCT('Conversion Cost'!$B$3:$D$3,'Optimized Production Plan'!C217:E217)</f>
        <v>182.08946800000001</v>
      </c>
      <c r="E216" s="94">
        <f>(4.1/100)*('Conversion Cost'!$B$8)*SUM('Optimized Production Plan'!C217:E217)</f>
        <v>127.39220207999999</v>
      </c>
      <c r="F216" s="94">
        <f>SUMPRODUCT('Conversion Cost'!$B$4:$D$4,'Optimized Production Plan'!C217:E217)</f>
        <v>15.37932</v>
      </c>
      <c r="G216" s="94">
        <f>(VLOOKUP(A216,'Outbound Logistic Price'!$A$3:$D$41,2)*'Optimized Production Plan'!C217)+(VLOOKUP(A216,'Outbound Logistic Price'!$A$3:$D$41,3)*'Optimized Production Plan'!D217)+(VLOOKUP(A216,'Outbound Logistic Price'!$A$3:$D$41,4)*'Optimized Production Plan'!E217)</f>
        <v>75.972159999999988</v>
      </c>
      <c r="H216" s="94">
        <f>IF(VLOOKUP(A216,CSTVAT!$A$2:$D$40,2)="NA",0,IF(VLOOKUP(A216,CSTVAT!$A$2:$D$40,2)="CST",0.02*((VLOOKUP(B216,'Input Angle Price'!$B$4:$E$22,2)*'Optimized Production Plan'!C217*(1.045))+ ('Conversion Cost'!$B$3*'Optimized Production Plan'!C217)+ ((4.1/100)*('Conversion Cost'!$B$8)*'Optimized Production Plan'!C217)+ ('Optimized Production Plan'!C217*'Conversion Cost'!$B$4)),IF(VLOOKUP(A216,CSTVAT!$A$2:$D$40,2)="VAT",0.05*((VLOOKUP(B216,'Input Angle Price'!$B$4:$E$22,2)*'Optimized Production Plan'!C217*(1.045))+ ('Conversion Cost'!$B$3*'Optimized Production Plan'!C217)+ ((4.1/100)*('Conversion Cost'!$B$8)*'Optimized Production Plan'!C217)+ ('Optimized Production Plan'!C217*'Conversion Cost'!$B$4)),0)))+ IF(VLOOKUP(A216,CSTVAT!$A$2:$D$40,3)="NA",0,IF(VLOOKUP(A216,CSTVAT!$A$2:$D$40,3)="CST",0.02*((VLOOKUP(B216,'Input Angle Price'!$B$4:$E$22,3)*'Optimized Production Plan'!D217*(1.045))+ ('Conversion Cost'!$C$3*'Optimized Production Plan'!D217)+ ((4.1/100)*('Conversion Cost'!$B$8)*'Optimized Production Plan'!D217)+ ('Optimized Production Plan'!D217*'Conversion Cost'!$C$4)),IF(VLOOKUP(A216,CSTVAT!$A$2:$D$40,3)="VAT",0.05*((VLOOKUP(B216,'Input Angle Price'!$B$4:$E$22,3)*'Optimized Production Plan'!D217*(1.045))+ ('Conversion Cost'!$C$3*'Optimized Production Plan'!D217)+ ((4.1/100)*('Conversion Cost'!$B$8)*'Optimized Production Plan'!D217)+ ('Optimized Production Plan'!D217*'Conversion Cost'!$C$4)),0)))+ IF(VLOOKUP(A216,CSTVAT!$A$2:$D$40,4)="NA",0,IF(VLOOKUP(A216,CSTVAT!$A$2:$D$40,4)="CST",0.02*((VLOOKUP(B216,'Input Angle Price'!$B$4:$E$22,4)*'Optimized Production Plan'!E217*(1.045))+ ('Conversion Cost'!$D$3*'Optimized Production Plan'!E217)+ ((4.1/100)*('Conversion Cost'!$B$8)*'Optimized Production Plan'!E217)+ ('Optimized Production Plan'!E217*'Conversion Cost'!$D$4)),IF(VLOOKUP(A216,CSTVAT!$A$2:$D$40,4)="VAT",0.05*((VLOOKUP(B216,'Input Angle Price'!$B$4:$E$22,4)*'Optimized Production Plan'!E217*(1.045))+ ('Conversion Cost'!$D$3*'Optimized Production Plan'!E217)+ ((4.1/100)*('Conversion Cost'!$B$8)*'Optimized Production Plan'!E217)+ ('Optimized Production Plan'!E217*'Conversion Cost'!$D$4)),0)))</f>
        <v>26.042839609600001</v>
      </c>
      <c r="I216" s="95">
        <f t="shared" si="11"/>
        <v>21.041935200000001</v>
      </c>
      <c r="N216" s="9">
        <v>117</v>
      </c>
      <c r="O216" s="5" t="s">
        <v>5</v>
      </c>
      <c r="P216" s="94">
        <f>((VLOOKUP(O216,'Input Angle Price'!$B$4:$E$22,2)*'Optimized Production Plan'!M217)+(VLOOKUP(O216,'Input Angle Price'!$B$4:$E$22,3)*'Optimized Production Plan'!N217)+(VLOOKUP(O216,'Input Angle Price'!$B$4:$E$22,4)*'Optimized Production Plan'!O217))*(104.5/100)</f>
        <v>944.8747462</v>
      </c>
      <c r="Q216" s="94">
        <f>SUMPRODUCT('Conversion Cost'!$B$3:$D$3,'Optimized Production Plan'!M217:O217)</f>
        <v>150.07022799999999</v>
      </c>
      <c r="R216" s="94">
        <f>(4.1/100)*('Conversion Cost'!$B$8)*SUM('Optimized Production Plan'!M217:O217)</f>
        <v>127.39220207999999</v>
      </c>
      <c r="S216" s="94">
        <f>SUMPRODUCT('Conversion Cost'!$B$4:$D$4,'Optimized Production Plan'!M217:O217)</f>
        <v>10.252879999999999</v>
      </c>
      <c r="T216" s="94">
        <f>(VLOOKUP(N216,'Outbound Logistic Price'!$A$3:$D$41,2)*'Optimized Production Plan'!M217)+(VLOOKUP(N216,'Outbound Logistic Price'!$A$3:$D$41,3)*'Optimized Production Plan'!N217)+(VLOOKUP(N216,'Outbound Logistic Price'!$A$3:$D$41,4)*'Optimized Production Plan'!O217)</f>
        <v>87.31756</v>
      </c>
      <c r="U216" s="94">
        <f>IF(VLOOKUP(N216,CSTVAT!$A$2:$D$40,2)="NA",0,IF(VLOOKUP(N216,CSTVAT!$A$2:$D$40,2)="CST",0.02*((VLOOKUP(O216,'Input Angle Price'!$B$4:$E$22,2)*'Optimized Production Plan'!M217*(1.045))+ ('Conversion Cost'!$B$3*'Optimized Production Plan'!M217)+ ((4.1/100)*('Conversion Cost'!$B$8)*'Optimized Production Plan'!M217)+ ('Optimized Production Plan'!M217*'Conversion Cost'!$B$4)),IF(VLOOKUP(N216,CSTVAT!$A$2:$D$40,2)="VAT",0.05*((VLOOKUP(O216,'Input Angle Price'!$B$4:$E$22,2)*'Optimized Production Plan'!M217*(1.045))+ ('Conversion Cost'!$B$3*'Optimized Production Plan'!M217)+ ((4.1/100)*('Conversion Cost'!$B$8)*'Optimized Production Plan'!M217)+ ('Optimized Production Plan'!M217*'Conversion Cost'!$B$4)),0)))+ IF(VLOOKUP(N216,CSTVAT!$A$2:$D$40,3)="NA",0,IF(VLOOKUP(N216,CSTVAT!$A$2:$D$40,3)="CST",0.02*((VLOOKUP(O216,'Input Angle Price'!$B$4:$E$22,3)*'Optimized Production Plan'!N217*(1.045))+ ('Conversion Cost'!$C$3*'Optimized Production Plan'!N217)+ ((4.1/100)*('Conversion Cost'!$B$8)*'Optimized Production Plan'!N217)+ ('Optimized Production Plan'!N217*'Conversion Cost'!$C$4)),IF(VLOOKUP(N216,CSTVAT!$A$2:$D$40,3)="VAT",0.05*((VLOOKUP(O216,'Input Angle Price'!$B$4:$E$22,3)*'Optimized Production Plan'!N217*(1.045))+ ('Conversion Cost'!$C$3*'Optimized Production Plan'!N217)+ ((4.1/100)*('Conversion Cost'!$B$8)*'Optimized Production Plan'!N217)+ ('Optimized Production Plan'!N217*'Conversion Cost'!$C$4)),0)))+ IF(VLOOKUP(N216,CSTVAT!$A$2:$D$40,4)="NA",0,IF(VLOOKUP(N216,CSTVAT!$A$2:$D$40,4)="CST",0.02*((VLOOKUP(O216,'Input Angle Price'!$B$4:$E$22,4)*'Optimized Production Plan'!O217*(1.045))+ ('Conversion Cost'!$D$3*'Optimized Production Plan'!O217)+ ((4.1/100)*('Conversion Cost'!$B$8)*'Optimized Production Plan'!O217)+ ('Optimized Production Plan'!O217*'Conversion Cost'!$D$4)),IF(VLOOKUP(N216,CSTVAT!$A$2:$D$40,4)="VAT",0.05*((VLOOKUP(O216,'Input Angle Price'!$B$4:$E$22,4)*'Optimized Production Plan'!O217*(1.045))+ ('Conversion Cost'!$D$3*'Optimized Production Plan'!O217)+ ((4.1/100)*('Conversion Cost'!$B$8)*'Optimized Production Plan'!O217)+ ('Optimized Production Plan'!O217*'Conversion Cost'!$D$4)),0)))</f>
        <v>24.651801125600002</v>
      </c>
      <c r="V216" s="95">
        <f t="shared" si="12"/>
        <v>20.344193100000002</v>
      </c>
      <c r="X216" s="101">
        <f>IF('Optimized Production Plan'!M217&gt;0,1,0)+IF('Optimized Production Plan'!N217&gt;0,1,0)+IF('Optimized Production Plan'!O217&gt;0,1,0)</f>
        <v>1</v>
      </c>
      <c r="AH216" s="11"/>
      <c r="AI216" s="5" t="s">
        <v>3</v>
      </c>
      <c r="AJ216" s="6">
        <v>8.1869999999999994</v>
      </c>
      <c r="AK216" s="6">
        <v>0</v>
      </c>
      <c r="AL216" s="113">
        <v>0</v>
      </c>
      <c r="AM216" s="11">
        <v>8.1869999999999994</v>
      </c>
      <c r="AN216" s="68">
        <f t="shared" si="13"/>
        <v>8.1869999999999994</v>
      </c>
    </row>
    <row r="217" spans="1:40">
      <c r="A217" s="9">
        <v>117</v>
      </c>
      <c r="B217" s="5" t="s">
        <v>7</v>
      </c>
      <c r="C217" s="94">
        <f>((VLOOKUP(B217,'Input Angle Price'!$B$4:$E$22,2)*'Optimized Production Plan'!C218)+(VLOOKUP(B217,'Input Angle Price'!$B$4:$E$22,3)*'Optimized Production Plan'!D218)+(VLOOKUP(B217,'Input Angle Price'!$B$4:$E$22,4)*'Optimized Production Plan'!E218))*(104.5/100)</f>
        <v>4856.1170899999988</v>
      </c>
      <c r="D217" s="94">
        <f>SUMPRODUCT('Conversion Cost'!$B$3:$D$3,'Optimized Production Plan'!C218:E218)</f>
        <v>894.19709</v>
      </c>
      <c r="E217" s="94">
        <f>(4.1/100)*('Conversion Cost'!$B$8)*SUM('Optimized Production Plan'!C218:E218)</f>
        <v>625.59212039999989</v>
      </c>
      <c r="F217" s="94">
        <f>SUMPRODUCT('Conversion Cost'!$B$4:$D$4,'Optimized Production Plan'!C218:E218)</f>
        <v>75.52409999999999</v>
      </c>
      <c r="G217" s="94">
        <f>(VLOOKUP(A217,'Outbound Logistic Price'!$A$3:$D$41,2)*'Optimized Production Plan'!C218)+(VLOOKUP(A217,'Outbound Logistic Price'!$A$3:$D$41,3)*'Optimized Production Plan'!D218)+(VLOOKUP(A217,'Outbound Logistic Price'!$A$3:$D$41,4)*'Optimized Production Plan'!E218)</f>
        <v>373.08079999999995</v>
      </c>
      <c r="H217" s="94">
        <f>IF(VLOOKUP(A217,CSTVAT!$A$2:$D$40,2)="NA",0,IF(VLOOKUP(A217,CSTVAT!$A$2:$D$40,2)="CST",0.02*((VLOOKUP(B217,'Input Angle Price'!$B$4:$E$22,2)*'Optimized Production Plan'!C218*(1.045))+ ('Conversion Cost'!$B$3*'Optimized Production Plan'!C218)+ ((4.1/100)*('Conversion Cost'!$B$8)*'Optimized Production Plan'!C218)+ ('Optimized Production Plan'!C218*'Conversion Cost'!$B$4)),IF(VLOOKUP(A217,CSTVAT!$A$2:$D$40,2)="VAT",0.05*((VLOOKUP(B217,'Input Angle Price'!$B$4:$E$22,2)*'Optimized Production Plan'!C218*(1.045))+ ('Conversion Cost'!$B$3*'Optimized Production Plan'!C218)+ ((4.1/100)*('Conversion Cost'!$B$8)*'Optimized Production Plan'!C218)+ ('Optimized Production Plan'!C218*'Conversion Cost'!$B$4)),0)))+ IF(VLOOKUP(A217,CSTVAT!$A$2:$D$40,3)="NA",0,IF(VLOOKUP(A217,CSTVAT!$A$2:$D$40,3)="CST",0.02*((VLOOKUP(B217,'Input Angle Price'!$B$4:$E$22,3)*'Optimized Production Plan'!D218*(1.045))+ ('Conversion Cost'!$C$3*'Optimized Production Plan'!D218)+ ((4.1/100)*('Conversion Cost'!$B$8)*'Optimized Production Plan'!D218)+ ('Optimized Production Plan'!D218*'Conversion Cost'!$C$4)),IF(VLOOKUP(A217,CSTVAT!$A$2:$D$40,3)="VAT",0.05*((VLOOKUP(B217,'Input Angle Price'!$B$4:$E$22,3)*'Optimized Production Plan'!D218*(1.045))+ ('Conversion Cost'!$C$3*'Optimized Production Plan'!D218)+ ((4.1/100)*('Conversion Cost'!$B$8)*'Optimized Production Plan'!D218)+ ('Optimized Production Plan'!D218*'Conversion Cost'!$C$4)),0)))+ IF(VLOOKUP(A217,CSTVAT!$A$2:$D$40,4)="NA",0,IF(VLOOKUP(A217,CSTVAT!$A$2:$D$40,4)="CST",0.02*((VLOOKUP(B217,'Input Angle Price'!$B$4:$E$22,4)*'Optimized Production Plan'!E218*(1.045))+ ('Conversion Cost'!$D$3*'Optimized Production Plan'!E218)+ ((4.1/100)*('Conversion Cost'!$B$8)*'Optimized Production Plan'!E218)+ ('Optimized Production Plan'!E218*'Conversion Cost'!$D$4)),IF(VLOOKUP(A217,CSTVAT!$A$2:$D$40,4)="VAT",0.05*((VLOOKUP(B217,'Input Angle Price'!$B$4:$E$22,4)*'Optimized Production Plan'!E218*(1.045))+ ('Conversion Cost'!$D$3*'Optimized Production Plan'!E218)+ ((4.1/100)*('Conversion Cost'!$B$8)*'Optimized Production Plan'!E218)+ ('Optimized Production Plan'!E218*'Conversion Cost'!$D$4)),0)))</f>
        <v>129.02860800799996</v>
      </c>
      <c r="I217" s="95">
        <f t="shared" si="11"/>
        <v>104.55754499999999</v>
      </c>
      <c r="N217" s="9">
        <v>117</v>
      </c>
      <c r="O217" s="5" t="s">
        <v>7</v>
      </c>
      <c r="P217" s="94">
        <f>((VLOOKUP(O217,'Input Angle Price'!$B$4:$E$22,2)*'Optimized Production Plan'!M218)+(VLOOKUP(O217,'Input Angle Price'!$B$4:$E$22,3)*'Optimized Production Plan'!N218)+(VLOOKUP(O217,'Input Angle Price'!$B$4:$E$22,4)*'Optimized Production Plan'!O218))*(104.5/100)</f>
        <v>4688.3524764999984</v>
      </c>
      <c r="Q217" s="94">
        <f>SUMPRODUCT('Conversion Cost'!$B$3:$D$3,'Optimized Production Plan'!M218:O218)</f>
        <v>736.95838999999989</v>
      </c>
      <c r="R217" s="94">
        <f>(4.1/100)*('Conversion Cost'!$B$8)*SUM('Optimized Production Plan'!M218:O218)</f>
        <v>625.59212039999989</v>
      </c>
      <c r="S217" s="94">
        <f>SUMPRODUCT('Conversion Cost'!$B$4:$D$4,'Optimized Production Plan'!M218:O218)</f>
        <v>50.349399999999996</v>
      </c>
      <c r="T217" s="94">
        <f>(VLOOKUP(N217,'Outbound Logistic Price'!$A$3:$D$41,2)*'Optimized Production Plan'!M218)+(VLOOKUP(N217,'Outbound Logistic Price'!$A$3:$D$41,3)*'Optimized Production Plan'!N218)+(VLOOKUP(N217,'Outbound Logistic Price'!$A$3:$D$41,4)*'Optimized Production Plan'!O218)</f>
        <v>428.7953</v>
      </c>
      <c r="U217" s="94">
        <f>IF(VLOOKUP(N217,CSTVAT!$A$2:$D$40,2)="NA",0,IF(VLOOKUP(N217,CSTVAT!$A$2:$D$40,2)="CST",0.02*((VLOOKUP(O217,'Input Angle Price'!$B$4:$E$22,2)*'Optimized Production Plan'!M218*(1.045))+ ('Conversion Cost'!$B$3*'Optimized Production Plan'!M218)+ ((4.1/100)*('Conversion Cost'!$B$8)*'Optimized Production Plan'!M218)+ ('Optimized Production Plan'!M218*'Conversion Cost'!$B$4)),IF(VLOOKUP(N217,CSTVAT!$A$2:$D$40,2)="VAT",0.05*((VLOOKUP(O217,'Input Angle Price'!$B$4:$E$22,2)*'Optimized Production Plan'!M218*(1.045))+ ('Conversion Cost'!$B$3*'Optimized Production Plan'!M218)+ ((4.1/100)*('Conversion Cost'!$B$8)*'Optimized Production Plan'!M218)+ ('Optimized Production Plan'!M218*'Conversion Cost'!$B$4)),0)))+ IF(VLOOKUP(N217,CSTVAT!$A$2:$D$40,3)="NA",0,IF(VLOOKUP(N217,CSTVAT!$A$2:$D$40,3)="CST",0.02*((VLOOKUP(O217,'Input Angle Price'!$B$4:$E$22,3)*'Optimized Production Plan'!N218*(1.045))+ ('Conversion Cost'!$C$3*'Optimized Production Plan'!N218)+ ((4.1/100)*('Conversion Cost'!$B$8)*'Optimized Production Plan'!N218)+ ('Optimized Production Plan'!N218*'Conversion Cost'!$C$4)),IF(VLOOKUP(N217,CSTVAT!$A$2:$D$40,3)="VAT",0.05*((VLOOKUP(O217,'Input Angle Price'!$B$4:$E$22,3)*'Optimized Production Plan'!N218*(1.045))+ ('Conversion Cost'!$C$3*'Optimized Production Plan'!N218)+ ((4.1/100)*('Conversion Cost'!$B$8)*'Optimized Production Plan'!N218)+ ('Optimized Production Plan'!N218*'Conversion Cost'!$C$4)),0)))+ IF(VLOOKUP(N217,CSTVAT!$A$2:$D$40,4)="NA",0,IF(VLOOKUP(N217,CSTVAT!$A$2:$D$40,4)="CST",0.02*((VLOOKUP(O217,'Input Angle Price'!$B$4:$E$22,4)*'Optimized Production Plan'!O218*(1.045))+ ('Conversion Cost'!$D$3*'Optimized Production Plan'!O218)+ ((4.1/100)*('Conversion Cost'!$B$8)*'Optimized Production Plan'!O218)+ ('Optimized Production Plan'!O218*'Conversion Cost'!$D$4)),IF(VLOOKUP(N217,CSTVAT!$A$2:$D$40,4)="VAT",0.05*((VLOOKUP(O217,'Input Angle Price'!$B$4:$E$22,4)*'Optimized Production Plan'!O218*(1.045))+ ('Conversion Cost'!$D$3*'Optimized Production Plan'!O218)+ ((4.1/100)*('Conversion Cost'!$B$8)*'Optimized Production Plan'!O218)+ ('Optimized Production Plan'!O218*'Conversion Cost'!$D$4)),0)))</f>
        <v>122.02504773799996</v>
      </c>
      <c r="V217" s="95">
        <f t="shared" si="12"/>
        <v>100.94538824999997</v>
      </c>
      <c r="X217" s="101">
        <f>IF('Optimized Production Plan'!M218&gt;0,1,0)+IF('Optimized Production Plan'!N218&gt;0,1,0)+IF('Optimized Production Plan'!O218&gt;0,1,0)</f>
        <v>1</v>
      </c>
      <c r="AH217" s="11"/>
      <c r="AI217" s="5" t="s">
        <v>5</v>
      </c>
      <c r="AJ217" s="6">
        <v>8.4039999999999999</v>
      </c>
      <c r="AK217" s="6">
        <v>0</v>
      </c>
      <c r="AL217" s="113">
        <v>0</v>
      </c>
      <c r="AM217" s="11">
        <v>8.4039999999999999</v>
      </c>
      <c r="AN217" s="68">
        <f t="shared" si="13"/>
        <v>8.4039999999999999</v>
      </c>
    </row>
    <row r="218" spans="1:40">
      <c r="A218" s="9">
        <v>117</v>
      </c>
      <c r="B218" s="5" t="s">
        <v>9</v>
      </c>
      <c r="C218" s="94">
        <f>((VLOOKUP(B218,'Input Angle Price'!$B$4:$E$22,2)*'Optimized Production Plan'!C219)+(VLOOKUP(B218,'Input Angle Price'!$B$4:$E$22,3)*'Optimized Production Plan'!D219)+(VLOOKUP(B218,'Input Angle Price'!$B$4:$E$22,4)*'Optimized Production Plan'!E219))*(104.5/100)</f>
        <v>9547.877583200001</v>
      </c>
      <c r="D218" s="94">
        <f>SUMPRODUCT('Conversion Cost'!$B$3:$D$3,'Optimized Production Plan'!C219:E219)</f>
        <v>1757.9737120000004</v>
      </c>
      <c r="E218" s="94">
        <f>(4.1/100)*('Conversion Cost'!$B$8)*SUM('Optimized Production Plan'!C219:E219)</f>
        <v>1229.9016787200001</v>
      </c>
      <c r="F218" s="94">
        <f>SUMPRODUCT('Conversion Cost'!$B$4:$D$4,'Optimized Production Plan'!C219:E219)</f>
        <v>148.47888000000003</v>
      </c>
      <c r="G218" s="94">
        <f>(VLOOKUP(A218,'Outbound Logistic Price'!$A$3:$D$41,2)*'Optimized Production Plan'!C219)+(VLOOKUP(A218,'Outbound Logistic Price'!$A$3:$D$41,3)*'Optimized Production Plan'!D219)+(VLOOKUP(A218,'Outbound Logistic Price'!$A$3:$D$41,4)*'Optimized Production Plan'!E219)</f>
        <v>733.46944000000008</v>
      </c>
      <c r="H218" s="94">
        <f>IF(VLOOKUP(A218,CSTVAT!$A$2:$D$40,2)="NA",0,IF(VLOOKUP(A218,CSTVAT!$A$2:$D$40,2)="CST",0.02*((VLOOKUP(B218,'Input Angle Price'!$B$4:$E$22,2)*'Optimized Production Plan'!C219*(1.045))+ ('Conversion Cost'!$B$3*'Optimized Production Plan'!C219)+ ((4.1/100)*('Conversion Cost'!$B$8)*'Optimized Production Plan'!C219)+ ('Optimized Production Plan'!C219*'Conversion Cost'!$B$4)),IF(VLOOKUP(A218,CSTVAT!$A$2:$D$40,2)="VAT",0.05*((VLOOKUP(B218,'Input Angle Price'!$B$4:$E$22,2)*'Optimized Production Plan'!C219*(1.045))+ ('Conversion Cost'!$B$3*'Optimized Production Plan'!C219)+ ((4.1/100)*('Conversion Cost'!$B$8)*'Optimized Production Plan'!C219)+ ('Optimized Production Plan'!C219*'Conversion Cost'!$B$4)),0)))+ IF(VLOOKUP(A218,CSTVAT!$A$2:$D$40,3)="NA",0,IF(VLOOKUP(A218,CSTVAT!$A$2:$D$40,3)="CST",0.02*((VLOOKUP(B218,'Input Angle Price'!$B$4:$E$22,3)*'Optimized Production Plan'!D219*(1.045))+ ('Conversion Cost'!$C$3*'Optimized Production Plan'!D219)+ ((4.1/100)*('Conversion Cost'!$B$8)*'Optimized Production Plan'!D219)+ ('Optimized Production Plan'!D219*'Conversion Cost'!$C$4)),IF(VLOOKUP(A218,CSTVAT!$A$2:$D$40,3)="VAT",0.05*((VLOOKUP(B218,'Input Angle Price'!$B$4:$E$22,3)*'Optimized Production Plan'!D219*(1.045))+ ('Conversion Cost'!$C$3*'Optimized Production Plan'!D219)+ ((4.1/100)*('Conversion Cost'!$B$8)*'Optimized Production Plan'!D219)+ ('Optimized Production Plan'!D219*'Conversion Cost'!$C$4)),0)))+ IF(VLOOKUP(A218,CSTVAT!$A$2:$D$40,4)="NA",0,IF(VLOOKUP(A218,CSTVAT!$A$2:$D$40,4)="CST",0.02*((VLOOKUP(B218,'Input Angle Price'!$B$4:$E$22,4)*'Optimized Production Plan'!E219*(1.045))+ ('Conversion Cost'!$D$3*'Optimized Production Plan'!E219)+ ((4.1/100)*('Conversion Cost'!$B$8)*'Optimized Production Plan'!E219)+ ('Optimized Production Plan'!E219*'Conversion Cost'!$D$4)),IF(VLOOKUP(A218,CSTVAT!$A$2:$D$40,4)="VAT",0.05*((VLOOKUP(B218,'Input Angle Price'!$B$4:$E$22,4)*'Optimized Production Plan'!E219*(1.045))+ ('Conversion Cost'!$D$3*'Optimized Production Plan'!E219)+ ((4.1/100)*('Conversion Cost'!$B$8)*'Optimized Production Plan'!E219)+ ('Optimized Production Plan'!E219*'Conversion Cost'!$D$4)),0)))</f>
        <v>253.68463707840004</v>
      </c>
      <c r="I218" s="95">
        <f t="shared" si="11"/>
        <v>205.57631160000003</v>
      </c>
      <c r="N218" s="9">
        <v>117</v>
      </c>
      <c r="O218" s="5" t="s">
        <v>9</v>
      </c>
      <c r="P218" s="94">
        <f>((VLOOKUP(O218,'Input Angle Price'!$B$4:$E$22,2)*'Optimized Production Plan'!M219)+(VLOOKUP(O218,'Input Angle Price'!$B$4:$E$22,3)*'Optimized Production Plan'!N219)+(VLOOKUP(O218,'Input Angle Price'!$B$4:$E$22,4)*'Optimized Production Plan'!O219))*(104.5/100)</f>
        <v>9238.4045951999997</v>
      </c>
      <c r="Q218" s="94">
        <f>SUMPRODUCT('Conversion Cost'!$B$3:$D$3,'Optimized Production Plan'!M219:O219)</f>
        <v>1448.8455520000002</v>
      </c>
      <c r="R218" s="94">
        <f>(4.1/100)*('Conversion Cost'!$B$8)*SUM('Optimized Production Plan'!M219:O219)</f>
        <v>1229.9016787200001</v>
      </c>
      <c r="S218" s="94">
        <f>SUMPRODUCT('Conversion Cost'!$B$4:$D$4,'Optimized Production Plan'!M219:O219)</f>
        <v>98.985920000000007</v>
      </c>
      <c r="T218" s="94">
        <f>(VLOOKUP(N218,'Outbound Logistic Price'!$A$3:$D$41,2)*'Optimized Production Plan'!M219)+(VLOOKUP(N218,'Outbound Logistic Price'!$A$3:$D$41,3)*'Optimized Production Plan'!N219)+(VLOOKUP(N218,'Outbound Logistic Price'!$A$3:$D$41,4)*'Optimized Production Plan'!O219)</f>
        <v>843.00304000000017</v>
      </c>
      <c r="U218" s="94">
        <f>IF(VLOOKUP(N218,CSTVAT!$A$2:$D$40,2)="NA",0,IF(VLOOKUP(N218,CSTVAT!$A$2:$D$40,2)="CST",0.02*((VLOOKUP(O218,'Input Angle Price'!$B$4:$E$22,2)*'Optimized Production Plan'!M219*(1.045))+ ('Conversion Cost'!$B$3*'Optimized Production Plan'!M219)+ ((4.1/100)*('Conversion Cost'!$B$8)*'Optimized Production Plan'!M219)+ ('Optimized Production Plan'!M219*'Conversion Cost'!$B$4)),IF(VLOOKUP(N218,CSTVAT!$A$2:$D$40,2)="VAT",0.05*((VLOOKUP(O218,'Input Angle Price'!$B$4:$E$22,2)*'Optimized Production Plan'!M219*(1.045))+ ('Conversion Cost'!$B$3*'Optimized Production Plan'!M219)+ ((4.1/100)*('Conversion Cost'!$B$8)*'Optimized Production Plan'!M219)+ ('Optimized Production Plan'!M219*'Conversion Cost'!$B$4)),0)))+ IF(VLOOKUP(N218,CSTVAT!$A$2:$D$40,3)="NA",0,IF(VLOOKUP(N218,CSTVAT!$A$2:$D$40,3)="CST",0.02*((VLOOKUP(O218,'Input Angle Price'!$B$4:$E$22,3)*'Optimized Production Plan'!N219*(1.045))+ ('Conversion Cost'!$C$3*'Optimized Production Plan'!N219)+ ((4.1/100)*('Conversion Cost'!$B$8)*'Optimized Production Plan'!N219)+ ('Optimized Production Plan'!N219*'Conversion Cost'!$C$4)),IF(VLOOKUP(N218,CSTVAT!$A$2:$D$40,3)="VAT",0.05*((VLOOKUP(O218,'Input Angle Price'!$B$4:$E$22,3)*'Optimized Production Plan'!N219*(1.045))+ ('Conversion Cost'!$C$3*'Optimized Production Plan'!N219)+ ((4.1/100)*('Conversion Cost'!$B$8)*'Optimized Production Plan'!N219)+ ('Optimized Production Plan'!N219*'Conversion Cost'!$C$4)),0)))+ IF(VLOOKUP(N218,CSTVAT!$A$2:$D$40,4)="NA",0,IF(VLOOKUP(N218,CSTVAT!$A$2:$D$40,4)="CST",0.02*((VLOOKUP(O218,'Input Angle Price'!$B$4:$E$22,4)*'Optimized Production Plan'!O219*(1.045))+ ('Conversion Cost'!$D$3*'Optimized Production Plan'!O219)+ ((4.1/100)*('Conversion Cost'!$B$8)*'Optimized Production Plan'!O219)+ ('Optimized Production Plan'!O219*'Conversion Cost'!$D$4)),IF(VLOOKUP(N218,CSTVAT!$A$2:$D$40,4)="VAT",0.05*((VLOOKUP(O218,'Input Angle Price'!$B$4:$E$22,4)*'Optimized Production Plan'!O219*(1.045))+ ('Conversion Cost'!$D$3*'Optimized Production Plan'!O219)+ ((4.1/100)*('Conversion Cost'!$B$8)*'Optimized Production Plan'!O219)+ ('Optimized Production Plan'!O219*'Conversion Cost'!$D$4)),0)))</f>
        <v>240.32275491839999</v>
      </c>
      <c r="V218" s="95">
        <f t="shared" si="12"/>
        <v>198.91301759999999</v>
      </c>
      <c r="X218" s="101">
        <f>IF('Optimized Production Plan'!M219&gt;0,1,0)+IF('Optimized Production Plan'!N219&gt;0,1,0)+IF('Optimized Production Plan'!O219&gt;0,1,0)</f>
        <v>1</v>
      </c>
      <c r="AH218" s="11"/>
      <c r="AI218" s="5" t="s">
        <v>7</v>
      </c>
      <c r="AJ218" s="6">
        <v>41.269999999999996</v>
      </c>
      <c r="AK218" s="6">
        <v>0</v>
      </c>
      <c r="AL218" s="113">
        <v>0</v>
      </c>
      <c r="AM218" s="11">
        <v>41.269999999999996</v>
      </c>
      <c r="AN218" s="68">
        <f t="shared" si="13"/>
        <v>41.269999999999996</v>
      </c>
    </row>
    <row r="219" spans="1:40">
      <c r="A219" s="9">
        <v>117</v>
      </c>
      <c r="B219" s="5" t="s">
        <v>12</v>
      </c>
      <c r="C219" s="94">
        <f>((VLOOKUP(B219,'Input Angle Price'!$B$4:$E$22,2)*'Optimized Production Plan'!C220)+(VLOOKUP(B219,'Input Angle Price'!$B$4:$E$22,3)*'Optimized Production Plan'!D220)+(VLOOKUP(B219,'Input Angle Price'!$B$4:$E$22,4)*'Optimized Production Plan'!E220))*(104.5/100)</f>
        <v>3080.9305295999998</v>
      </c>
      <c r="D219" s="94">
        <f>SUMPRODUCT('Conversion Cost'!$B$3:$D$3,'Optimized Production Plan'!C220:E220)</f>
        <v>566.46204799999998</v>
      </c>
      <c r="E219" s="94">
        <f>(4.1/100)*('Conversion Cost'!$B$8)*SUM('Optimized Production Plan'!C220:E220)</f>
        <v>396.30434687999997</v>
      </c>
      <c r="F219" s="94">
        <f>SUMPRODUCT('Conversion Cost'!$B$4:$D$4,'Optimized Production Plan'!C220:E220)</f>
        <v>47.843519999999998</v>
      </c>
      <c r="G219" s="94">
        <f>(VLOOKUP(A219,'Outbound Logistic Price'!$A$3:$D$41,2)*'Optimized Production Plan'!C220)+(VLOOKUP(A219,'Outbound Logistic Price'!$A$3:$D$41,3)*'Optimized Production Plan'!D220)+(VLOOKUP(A219,'Outbound Logistic Price'!$A$3:$D$41,4)*'Optimized Production Plan'!E220)</f>
        <v>236.34175999999997</v>
      </c>
      <c r="H219" s="94">
        <f>IF(VLOOKUP(A219,CSTVAT!$A$2:$D$40,2)="NA",0,IF(VLOOKUP(A219,CSTVAT!$A$2:$D$40,2)="CST",0.02*((VLOOKUP(B219,'Input Angle Price'!$B$4:$E$22,2)*'Optimized Production Plan'!C220*(1.045))+ ('Conversion Cost'!$B$3*'Optimized Production Plan'!C220)+ ((4.1/100)*('Conversion Cost'!$B$8)*'Optimized Production Plan'!C220)+ ('Optimized Production Plan'!C220*'Conversion Cost'!$B$4)),IF(VLOOKUP(A219,CSTVAT!$A$2:$D$40,2)="VAT",0.05*((VLOOKUP(B219,'Input Angle Price'!$B$4:$E$22,2)*'Optimized Production Plan'!C220*(1.045))+ ('Conversion Cost'!$B$3*'Optimized Production Plan'!C220)+ ((4.1/100)*('Conversion Cost'!$B$8)*'Optimized Production Plan'!C220)+ ('Optimized Production Plan'!C220*'Conversion Cost'!$B$4)),0)))+ IF(VLOOKUP(A219,CSTVAT!$A$2:$D$40,3)="NA",0,IF(VLOOKUP(A219,CSTVAT!$A$2:$D$40,3)="CST",0.02*((VLOOKUP(B219,'Input Angle Price'!$B$4:$E$22,3)*'Optimized Production Plan'!D220*(1.045))+ ('Conversion Cost'!$C$3*'Optimized Production Plan'!D220)+ ((4.1/100)*('Conversion Cost'!$B$8)*'Optimized Production Plan'!D220)+ ('Optimized Production Plan'!D220*'Conversion Cost'!$C$4)),IF(VLOOKUP(A219,CSTVAT!$A$2:$D$40,3)="VAT",0.05*((VLOOKUP(B219,'Input Angle Price'!$B$4:$E$22,3)*'Optimized Production Plan'!D220*(1.045))+ ('Conversion Cost'!$C$3*'Optimized Production Plan'!D220)+ ((4.1/100)*('Conversion Cost'!$B$8)*'Optimized Production Plan'!D220)+ ('Optimized Production Plan'!D220*'Conversion Cost'!$C$4)),0)))+ IF(VLOOKUP(A219,CSTVAT!$A$2:$D$40,4)="NA",0,IF(VLOOKUP(A219,CSTVAT!$A$2:$D$40,4)="CST",0.02*((VLOOKUP(B219,'Input Angle Price'!$B$4:$E$22,4)*'Optimized Production Plan'!E220*(1.045))+ ('Conversion Cost'!$D$3*'Optimized Production Plan'!E220)+ ((4.1/100)*('Conversion Cost'!$B$8)*'Optimized Production Plan'!E220)+ ('Optimized Production Plan'!E220*'Conversion Cost'!$D$4)),IF(VLOOKUP(A219,CSTVAT!$A$2:$D$40,4)="VAT",0.05*((VLOOKUP(B219,'Input Angle Price'!$B$4:$E$22,4)*'Optimized Production Plan'!E220*(1.045))+ ('Conversion Cost'!$D$3*'Optimized Production Plan'!E220)+ ((4.1/100)*('Conversion Cost'!$B$8)*'Optimized Production Plan'!E220)+ ('Optimized Production Plan'!E220*'Conversion Cost'!$D$4)),0)))</f>
        <v>81.830808889599993</v>
      </c>
      <c r="I219" s="95">
        <f t="shared" si="11"/>
        <v>66.335824799999997</v>
      </c>
      <c r="N219" s="9">
        <v>117</v>
      </c>
      <c r="O219" s="5" t="s">
        <v>12</v>
      </c>
      <c r="P219" s="94">
        <f>((VLOOKUP(O219,'Input Angle Price'!$B$4:$E$22,2)*'Optimized Production Plan'!M220)+(VLOOKUP(O219,'Input Angle Price'!$B$4:$E$22,3)*'Optimized Production Plan'!N220)+(VLOOKUP(O219,'Input Angle Price'!$B$4:$E$22,4)*'Optimized Production Plan'!O220))*(104.5/100)</f>
        <v>2992.9585839999995</v>
      </c>
      <c r="Q219" s="94">
        <f>SUMPRODUCT('Conversion Cost'!$B$3:$D$3,'Optimized Production Plan'!M220:O220)</f>
        <v>466.85340799999994</v>
      </c>
      <c r="R219" s="94">
        <f>(4.1/100)*('Conversion Cost'!$B$8)*SUM('Optimized Production Plan'!M220:O220)</f>
        <v>396.30434687999997</v>
      </c>
      <c r="S219" s="94">
        <f>SUMPRODUCT('Conversion Cost'!$B$4:$D$4,'Optimized Production Plan'!M220:O220)</f>
        <v>31.895679999999999</v>
      </c>
      <c r="T219" s="94">
        <f>(VLOOKUP(N219,'Outbound Logistic Price'!$A$3:$D$41,2)*'Optimized Production Plan'!M220)+(VLOOKUP(N219,'Outbound Logistic Price'!$A$3:$D$41,3)*'Optimized Production Plan'!N220)+(VLOOKUP(N219,'Outbound Logistic Price'!$A$3:$D$41,4)*'Optimized Production Plan'!O220)</f>
        <v>271.63616000000002</v>
      </c>
      <c r="U219" s="94">
        <f>IF(VLOOKUP(N219,CSTVAT!$A$2:$D$40,2)="NA",0,IF(VLOOKUP(N219,CSTVAT!$A$2:$D$40,2)="CST",0.02*((VLOOKUP(O219,'Input Angle Price'!$B$4:$E$22,2)*'Optimized Production Plan'!M220*(1.045))+ ('Conversion Cost'!$B$3*'Optimized Production Plan'!M220)+ ((4.1/100)*('Conversion Cost'!$B$8)*'Optimized Production Plan'!M220)+ ('Optimized Production Plan'!M220*'Conversion Cost'!$B$4)),IF(VLOOKUP(N219,CSTVAT!$A$2:$D$40,2)="VAT",0.05*((VLOOKUP(O219,'Input Angle Price'!$B$4:$E$22,2)*'Optimized Production Plan'!M220*(1.045))+ ('Conversion Cost'!$B$3*'Optimized Production Plan'!M220)+ ((4.1/100)*('Conversion Cost'!$B$8)*'Optimized Production Plan'!M220)+ ('Optimized Production Plan'!M220*'Conversion Cost'!$B$4)),0)))+ IF(VLOOKUP(N219,CSTVAT!$A$2:$D$40,3)="NA",0,IF(VLOOKUP(N219,CSTVAT!$A$2:$D$40,3)="CST",0.02*((VLOOKUP(O219,'Input Angle Price'!$B$4:$E$22,3)*'Optimized Production Plan'!N220*(1.045))+ ('Conversion Cost'!$C$3*'Optimized Production Plan'!N220)+ ((4.1/100)*('Conversion Cost'!$B$8)*'Optimized Production Plan'!N220)+ ('Optimized Production Plan'!N220*'Conversion Cost'!$C$4)),IF(VLOOKUP(N219,CSTVAT!$A$2:$D$40,3)="VAT",0.05*((VLOOKUP(O219,'Input Angle Price'!$B$4:$E$22,3)*'Optimized Production Plan'!N220*(1.045))+ ('Conversion Cost'!$C$3*'Optimized Production Plan'!N220)+ ((4.1/100)*('Conversion Cost'!$B$8)*'Optimized Production Plan'!N220)+ ('Optimized Production Plan'!N220*'Conversion Cost'!$C$4)),0)))+ IF(VLOOKUP(N219,CSTVAT!$A$2:$D$40,4)="NA",0,IF(VLOOKUP(N219,CSTVAT!$A$2:$D$40,4)="CST",0.02*((VLOOKUP(O219,'Input Angle Price'!$B$4:$E$22,4)*'Optimized Production Plan'!O220*(1.045))+ ('Conversion Cost'!$D$3*'Optimized Production Plan'!O220)+ ((4.1/100)*('Conversion Cost'!$B$8)*'Optimized Production Plan'!O220)+ ('Optimized Production Plan'!O220*'Conversion Cost'!$D$4)),IF(VLOOKUP(N219,CSTVAT!$A$2:$D$40,4)="VAT",0.05*((VLOOKUP(O219,'Input Angle Price'!$B$4:$E$22,4)*'Optimized Production Plan'!O220*(1.045))+ ('Conversion Cost'!$D$3*'Optimized Production Plan'!O220)+ ((4.1/100)*('Conversion Cost'!$B$8)*'Optimized Production Plan'!O220)+ ('Optimized Production Plan'!O220*'Conversion Cost'!$D$4)),0)))</f>
        <v>77.760240377599999</v>
      </c>
      <c r="V219" s="95">
        <f t="shared" si="12"/>
        <v>64.441691999999989</v>
      </c>
      <c r="X219" s="101">
        <f>IF('Optimized Production Plan'!M220&gt;0,1,0)+IF('Optimized Production Plan'!N220&gt;0,1,0)+IF('Optimized Production Plan'!O220&gt;0,1,0)</f>
        <v>1</v>
      </c>
      <c r="AH219" s="11"/>
      <c r="AI219" s="5" t="s">
        <v>9</v>
      </c>
      <c r="AJ219" s="6">
        <v>81.13600000000001</v>
      </c>
      <c r="AK219" s="6">
        <v>0</v>
      </c>
      <c r="AL219" s="113">
        <v>0</v>
      </c>
      <c r="AM219" s="11">
        <v>81.13600000000001</v>
      </c>
      <c r="AN219" s="68">
        <f t="shared" si="13"/>
        <v>81.13600000000001</v>
      </c>
    </row>
    <row r="220" spans="1:40">
      <c r="A220" s="9">
        <v>117</v>
      </c>
      <c r="B220" s="5" t="s">
        <v>13</v>
      </c>
      <c r="C220" s="94">
        <f>((VLOOKUP(B220,'Input Angle Price'!$B$4:$E$22,2)*'Optimized Production Plan'!C221)+(VLOOKUP(B220,'Input Angle Price'!$B$4:$E$22,3)*'Optimized Production Plan'!D221)+(VLOOKUP(B220,'Input Angle Price'!$B$4:$E$22,4)*'Optimized Production Plan'!E221))*(104.5/100)</f>
        <v>6964.7855133999992</v>
      </c>
      <c r="D220" s="94">
        <f>SUMPRODUCT('Conversion Cost'!$B$3:$D$3,'Optimized Production Plan'!C221:E221)</f>
        <v>1266.956158</v>
      </c>
      <c r="E220" s="94">
        <f>(4.1/100)*('Conversion Cost'!$B$8)*SUM('Optimized Production Plan'!C221:E221)</f>
        <v>886.37929847999987</v>
      </c>
      <c r="F220" s="94">
        <f>SUMPRODUCT('Conversion Cost'!$B$4:$D$4,'Optimized Production Plan'!C221:E221)</f>
        <v>107.00742</v>
      </c>
      <c r="G220" s="94">
        <f>(VLOOKUP(A220,'Outbound Logistic Price'!$A$3:$D$41,2)*'Optimized Production Plan'!C221)+(VLOOKUP(A220,'Outbound Logistic Price'!$A$3:$D$41,3)*'Optimized Production Plan'!D221)+(VLOOKUP(A220,'Outbound Logistic Price'!$A$3:$D$41,4)*'Optimized Production Plan'!E221)</f>
        <v>528.60495999999989</v>
      </c>
      <c r="H220" s="94">
        <f>IF(VLOOKUP(A220,CSTVAT!$A$2:$D$40,2)="NA",0,IF(VLOOKUP(A220,CSTVAT!$A$2:$D$40,2)="CST",0.02*((VLOOKUP(B220,'Input Angle Price'!$B$4:$E$22,2)*'Optimized Production Plan'!C221*(1.045))+ ('Conversion Cost'!$B$3*'Optimized Production Plan'!C221)+ ((4.1/100)*('Conversion Cost'!$B$8)*'Optimized Production Plan'!C221)+ ('Optimized Production Plan'!C221*'Conversion Cost'!$B$4)),IF(VLOOKUP(A220,CSTVAT!$A$2:$D$40,2)="VAT",0.05*((VLOOKUP(B220,'Input Angle Price'!$B$4:$E$22,2)*'Optimized Production Plan'!C221*(1.045))+ ('Conversion Cost'!$B$3*'Optimized Production Plan'!C221)+ ((4.1/100)*('Conversion Cost'!$B$8)*'Optimized Production Plan'!C221)+ ('Optimized Production Plan'!C221*'Conversion Cost'!$B$4)),0)))+ IF(VLOOKUP(A220,CSTVAT!$A$2:$D$40,3)="NA",0,IF(VLOOKUP(A220,CSTVAT!$A$2:$D$40,3)="CST",0.02*((VLOOKUP(B220,'Input Angle Price'!$B$4:$E$22,3)*'Optimized Production Plan'!D221*(1.045))+ ('Conversion Cost'!$C$3*'Optimized Production Plan'!D221)+ ((4.1/100)*('Conversion Cost'!$B$8)*'Optimized Production Plan'!D221)+ ('Optimized Production Plan'!D221*'Conversion Cost'!$C$4)),IF(VLOOKUP(A220,CSTVAT!$A$2:$D$40,3)="VAT",0.05*((VLOOKUP(B220,'Input Angle Price'!$B$4:$E$22,3)*'Optimized Production Plan'!D221*(1.045))+ ('Conversion Cost'!$C$3*'Optimized Production Plan'!D221)+ ((4.1/100)*('Conversion Cost'!$B$8)*'Optimized Production Plan'!D221)+ ('Optimized Production Plan'!D221*'Conversion Cost'!$C$4)),0)))+ IF(VLOOKUP(A220,CSTVAT!$A$2:$D$40,4)="NA",0,IF(VLOOKUP(A220,CSTVAT!$A$2:$D$40,4)="CST",0.02*((VLOOKUP(B220,'Input Angle Price'!$B$4:$E$22,4)*'Optimized Production Plan'!E221*(1.045))+ ('Conversion Cost'!$D$3*'Optimized Production Plan'!E221)+ ((4.1/100)*('Conversion Cost'!$B$8)*'Optimized Production Plan'!E221)+ ('Optimized Production Plan'!E221*'Conversion Cost'!$D$4)),IF(VLOOKUP(A220,CSTVAT!$A$2:$D$40,4)="VAT",0.05*((VLOOKUP(B220,'Input Angle Price'!$B$4:$E$22,4)*'Optimized Production Plan'!E221*(1.045))+ ('Conversion Cost'!$D$3*'Optimized Production Plan'!E221)+ ((4.1/100)*('Conversion Cost'!$B$8)*'Optimized Production Plan'!E221)+ ('Optimized Production Plan'!E221*'Conversion Cost'!$D$4)),0)))</f>
        <v>184.50256779759999</v>
      </c>
      <c r="I220" s="95">
        <f t="shared" si="11"/>
        <v>149.95949669999999</v>
      </c>
      <c r="N220" s="9">
        <v>117</v>
      </c>
      <c r="O220" s="5" t="s">
        <v>13</v>
      </c>
      <c r="P220" s="94">
        <f>((VLOOKUP(O220,'Input Angle Price'!$B$4:$E$22,2)*'Optimized Production Plan'!M221)+(VLOOKUP(O220,'Input Angle Price'!$B$4:$E$22,3)*'Optimized Production Plan'!N221)+(VLOOKUP(O220,'Input Angle Price'!$B$4:$E$22,4)*'Optimized Production Plan'!O221))*(104.5/100)</f>
        <v>6757.6384446999991</v>
      </c>
      <c r="Q220" s="94">
        <f>SUMPRODUCT('Conversion Cost'!$B$3:$D$3,'Optimized Production Plan'!M221:O221)</f>
        <v>1044.170218</v>
      </c>
      <c r="R220" s="94">
        <f>(4.1/100)*('Conversion Cost'!$B$8)*SUM('Optimized Production Plan'!M221:O221)</f>
        <v>886.37929847999987</v>
      </c>
      <c r="S220" s="94">
        <f>SUMPRODUCT('Conversion Cost'!$B$4:$D$4,'Optimized Production Plan'!M221:O221)</f>
        <v>71.338279999999997</v>
      </c>
      <c r="T220" s="94">
        <f>(VLOOKUP(N220,'Outbound Logistic Price'!$A$3:$D$41,2)*'Optimized Production Plan'!M221)+(VLOOKUP(N220,'Outbound Logistic Price'!$A$3:$D$41,3)*'Optimized Production Plan'!N221)+(VLOOKUP(N220,'Outbound Logistic Price'!$A$3:$D$41,4)*'Optimized Production Plan'!O221)</f>
        <v>607.54485999999997</v>
      </c>
      <c r="U220" s="94">
        <f>IF(VLOOKUP(N220,CSTVAT!$A$2:$D$40,2)="NA",0,IF(VLOOKUP(N220,CSTVAT!$A$2:$D$40,2)="CST",0.02*((VLOOKUP(O220,'Input Angle Price'!$B$4:$E$22,2)*'Optimized Production Plan'!M221*(1.045))+ ('Conversion Cost'!$B$3*'Optimized Production Plan'!M221)+ ((4.1/100)*('Conversion Cost'!$B$8)*'Optimized Production Plan'!M221)+ ('Optimized Production Plan'!M221*'Conversion Cost'!$B$4)),IF(VLOOKUP(N220,CSTVAT!$A$2:$D$40,2)="VAT",0.05*((VLOOKUP(O220,'Input Angle Price'!$B$4:$E$22,2)*'Optimized Production Plan'!M221*(1.045))+ ('Conversion Cost'!$B$3*'Optimized Production Plan'!M221)+ ((4.1/100)*('Conversion Cost'!$B$8)*'Optimized Production Plan'!M221)+ ('Optimized Production Plan'!M221*'Conversion Cost'!$B$4)),0)))+ IF(VLOOKUP(N220,CSTVAT!$A$2:$D$40,3)="NA",0,IF(VLOOKUP(N220,CSTVAT!$A$2:$D$40,3)="CST",0.02*((VLOOKUP(O220,'Input Angle Price'!$B$4:$E$22,3)*'Optimized Production Plan'!N221*(1.045))+ ('Conversion Cost'!$C$3*'Optimized Production Plan'!N221)+ ((4.1/100)*('Conversion Cost'!$B$8)*'Optimized Production Plan'!N221)+ ('Optimized Production Plan'!N221*'Conversion Cost'!$C$4)),IF(VLOOKUP(N220,CSTVAT!$A$2:$D$40,3)="VAT",0.05*((VLOOKUP(O220,'Input Angle Price'!$B$4:$E$22,3)*'Optimized Production Plan'!N221*(1.045))+ ('Conversion Cost'!$C$3*'Optimized Production Plan'!N221)+ ((4.1/100)*('Conversion Cost'!$B$8)*'Optimized Production Plan'!N221)+ ('Optimized Production Plan'!N221*'Conversion Cost'!$C$4)),0)))+ IF(VLOOKUP(N220,CSTVAT!$A$2:$D$40,4)="NA",0,IF(VLOOKUP(N220,CSTVAT!$A$2:$D$40,4)="CST",0.02*((VLOOKUP(O220,'Input Angle Price'!$B$4:$E$22,4)*'Optimized Production Plan'!O221*(1.045))+ ('Conversion Cost'!$D$3*'Optimized Production Plan'!O221)+ ((4.1/100)*('Conversion Cost'!$B$8)*'Optimized Production Plan'!O221)+ ('Optimized Production Plan'!O221*'Conversion Cost'!$D$4)),IF(VLOOKUP(N220,CSTVAT!$A$2:$D$40,4)="VAT",0.05*((VLOOKUP(O220,'Input Angle Price'!$B$4:$E$22,4)*'Optimized Production Plan'!O221*(1.045))+ ('Conversion Cost'!$D$3*'Optimized Production Plan'!O221)+ ((4.1/100)*('Conversion Cost'!$B$8)*'Optimized Production Plan'!O221)+ ('Optimized Production Plan'!O221*'Conversion Cost'!$D$4)),0)))</f>
        <v>175.19052482359999</v>
      </c>
      <c r="V220" s="95">
        <f t="shared" si="12"/>
        <v>145.49939234999999</v>
      </c>
      <c r="X220" s="101">
        <f>IF('Optimized Production Plan'!M221&gt;0,1,0)+IF('Optimized Production Plan'!N221&gt;0,1,0)+IF('Optimized Production Plan'!O221&gt;0,1,0)</f>
        <v>1</v>
      </c>
      <c r="AH220" s="11"/>
      <c r="AI220" s="5" t="s">
        <v>12</v>
      </c>
      <c r="AJ220" s="6">
        <v>26.143999999999998</v>
      </c>
      <c r="AK220" s="6">
        <v>0</v>
      </c>
      <c r="AL220" s="113">
        <v>0</v>
      </c>
      <c r="AM220" s="11">
        <v>26.143999999999998</v>
      </c>
      <c r="AN220" s="68">
        <f t="shared" si="13"/>
        <v>26.143999999999998</v>
      </c>
    </row>
    <row r="221" spans="1:40">
      <c r="A221" s="9">
        <v>117</v>
      </c>
      <c r="B221" s="5" t="s">
        <v>15</v>
      </c>
      <c r="C221" s="94">
        <f>((VLOOKUP(B221,'Input Angle Price'!$B$4:$E$22,2)*'Optimized Production Plan'!C222)+(VLOOKUP(B221,'Input Angle Price'!$B$4:$E$22,3)*'Optimized Production Plan'!D222)+(VLOOKUP(B221,'Input Angle Price'!$B$4:$E$22,4)*'Optimized Production Plan'!E222))*(104.5/100)</f>
        <v>375.71616499999993</v>
      </c>
      <c r="D221" s="94">
        <f>SUMPRODUCT('Conversion Cost'!$B$3:$D$3,'Optimized Production Plan'!C222:E222)</f>
        <v>68.792725000000004</v>
      </c>
      <c r="E221" s="94">
        <f>(4.1/100)*('Conversion Cost'!$B$8)*SUM('Optimized Production Plan'!C222:E222)</f>
        <v>48.128300999999993</v>
      </c>
      <c r="F221" s="94">
        <f>SUMPRODUCT('Conversion Cost'!$B$4:$D$4,'Optimized Production Plan'!C222:E222)</f>
        <v>5.8102499999999999</v>
      </c>
      <c r="G221" s="94">
        <f>(VLOOKUP(A221,'Outbound Logistic Price'!$A$3:$D$41,2)*'Optimized Production Plan'!C222)+(VLOOKUP(A221,'Outbound Logistic Price'!$A$3:$D$41,3)*'Optimized Production Plan'!D222)+(VLOOKUP(A221,'Outbound Logistic Price'!$A$3:$D$41,4)*'Optimized Production Plan'!E222)</f>
        <v>28.701999999999995</v>
      </c>
      <c r="H221" s="94">
        <f>IF(VLOOKUP(A221,CSTVAT!$A$2:$D$40,2)="NA",0,IF(VLOOKUP(A221,CSTVAT!$A$2:$D$40,2)="CST",0.02*((VLOOKUP(B221,'Input Angle Price'!$B$4:$E$22,2)*'Optimized Production Plan'!C222*(1.045))+ ('Conversion Cost'!$B$3*'Optimized Production Plan'!C222)+ ((4.1/100)*('Conversion Cost'!$B$8)*'Optimized Production Plan'!C222)+ ('Optimized Production Plan'!C222*'Conversion Cost'!$B$4)),IF(VLOOKUP(A221,CSTVAT!$A$2:$D$40,2)="VAT",0.05*((VLOOKUP(B221,'Input Angle Price'!$B$4:$E$22,2)*'Optimized Production Plan'!C222*(1.045))+ ('Conversion Cost'!$B$3*'Optimized Production Plan'!C222)+ ((4.1/100)*('Conversion Cost'!$B$8)*'Optimized Production Plan'!C222)+ ('Optimized Production Plan'!C222*'Conversion Cost'!$B$4)),0)))+ IF(VLOOKUP(A221,CSTVAT!$A$2:$D$40,3)="NA",0,IF(VLOOKUP(A221,CSTVAT!$A$2:$D$40,3)="CST",0.02*((VLOOKUP(B221,'Input Angle Price'!$B$4:$E$22,3)*'Optimized Production Plan'!D222*(1.045))+ ('Conversion Cost'!$C$3*'Optimized Production Plan'!D222)+ ((4.1/100)*('Conversion Cost'!$B$8)*'Optimized Production Plan'!D222)+ ('Optimized Production Plan'!D222*'Conversion Cost'!$C$4)),IF(VLOOKUP(A221,CSTVAT!$A$2:$D$40,3)="VAT",0.05*((VLOOKUP(B221,'Input Angle Price'!$B$4:$E$22,3)*'Optimized Production Plan'!D222*(1.045))+ ('Conversion Cost'!$C$3*'Optimized Production Plan'!D222)+ ((4.1/100)*('Conversion Cost'!$B$8)*'Optimized Production Plan'!D222)+ ('Optimized Production Plan'!D222*'Conversion Cost'!$C$4)),0)))+ IF(VLOOKUP(A221,CSTVAT!$A$2:$D$40,4)="NA",0,IF(VLOOKUP(A221,CSTVAT!$A$2:$D$40,4)="CST",0.02*((VLOOKUP(B221,'Input Angle Price'!$B$4:$E$22,4)*'Optimized Production Plan'!E222*(1.045))+ ('Conversion Cost'!$D$3*'Optimized Production Plan'!E222)+ ((4.1/100)*('Conversion Cost'!$B$8)*'Optimized Production Plan'!E222)+ ('Optimized Production Plan'!E222*'Conversion Cost'!$D$4)),IF(VLOOKUP(A221,CSTVAT!$A$2:$D$40,4)="VAT",0.05*((VLOOKUP(B221,'Input Angle Price'!$B$4:$E$22,4)*'Optimized Production Plan'!E222*(1.045))+ ('Conversion Cost'!$D$3*'Optimized Production Plan'!E222)+ ((4.1/100)*('Conversion Cost'!$B$8)*'Optimized Production Plan'!E222)+ ('Optimized Production Plan'!E222*'Conversion Cost'!$D$4)),0)))</f>
        <v>9.9689488199999978</v>
      </c>
      <c r="I221" s="95">
        <f t="shared" si="11"/>
        <v>8.0895824999999988</v>
      </c>
      <c r="N221" s="9">
        <v>117</v>
      </c>
      <c r="O221" s="5" t="s">
        <v>15</v>
      </c>
      <c r="P221" s="94">
        <f>((VLOOKUP(O221,'Input Angle Price'!$B$4:$E$22,2)*'Optimized Production Plan'!M222)+(VLOOKUP(O221,'Input Angle Price'!$B$4:$E$22,3)*'Optimized Production Plan'!N222)+(VLOOKUP(O221,'Input Angle Price'!$B$4:$E$22,4)*'Optimized Production Plan'!O222))*(104.5/100)</f>
        <v>375.71616499999993</v>
      </c>
      <c r="Q221" s="94">
        <f>SUMPRODUCT('Conversion Cost'!$B$3:$D$3,'Optimized Production Plan'!M222:O222)</f>
        <v>68.792725000000004</v>
      </c>
      <c r="R221" s="94">
        <f>(4.1/100)*('Conversion Cost'!$B$8)*SUM('Optimized Production Plan'!M222:O222)</f>
        <v>48.128300999999993</v>
      </c>
      <c r="S221" s="94">
        <f>SUMPRODUCT('Conversion Cost'!$B$4:$D$4,'Optimized Production Plan'!M222:O222)</f>
        <v>5.8102499999999999</v>
      </c>
      <c r="T221" s="94">
        <f>(VLOOKUP(N221,'Outbound Logistic Price'!$A$3:$D$41,2)*'Optimized Production Plan'!M222)+(VLOOKUP(N221,'Outbound Logistic Price'!$A$3:$D$41,3)*'Optimized Production Plan'!N222)+(VLOOKUP(N221,'Outbound Logistic Price'!$A$3:$D$41,4)*'Optimized Production Plan'!O222)</f>
        <v>28.701999999999995</v>
      </c>
      <c r="U221" s="94">
        <f>IF(VLOOKUP(N221,CSTVAT!$A$2:$D$40,2)="NA",0,IF(VLOOKUP(N221,CSTVAT!$A$2:$D$40,2)="CST",0.02*((VLOOKUP(O221,'Input Angle Price'!$B$4:$E$22,2)*'Optimized Production Plan'!M222*(1.045))+ ('Conversion Cost'!$B$3*'Optimized Production Plan'!M222)+ ((4.1/100)*('Conversion Cost'!$B$8)*'Optimized Production Plan'!M222)+ ('Optimized Production Plan'!M222*'Conversion Cost'!$B$4)),IF(VLOOKUP(N221,CSTVAT!$A$2:$D$40,2)="VAT",0.05*((VLOOKUP(O221,'Input Angle Price'!$B$4:$E$22,2)*'Optimized Production Plan'!M222*(1.045))+ ('Conversion Cost'!$B$3*'Optimized Production Plan'!M222)+ ((4.1/100)*('Conversion Cost'!$B$8)*'Optimized Production Plan'!M222)+ ('Optimized Production Plan'!M222*'Conversion Cost'!$B$4)),0)))+ IF(VLOOKUP(N221,CSTVAT!$A$2:$D$40,3)="NA",0,IF(VLOOKUP(N221,CSTVAT!$A$2:$D$40,3)="CST",0.02*((VLOOKUP(O221,'Input Angle Price'!$B$4:$E$22,3)*'Optimized Production Plan'!N222*(1.045))+ ('Conversion Cost'!$C$3*'Optimized Production Plan'!N222)+ ((4.1/100)*('Conversion Cost'!$B$8)*'Optimized Production Plan'!N222)+ ('Optimized Production Plan'!N222*'Conversion Cost'!$C$4)),IF(VLOOKUP(N221,CSTVAT!$A$2:$D$40,3)="VAT",0.05*((VLOOKUP(O221,'Input Angle Price'!$B$4:$E$22,3)*'Optimized Production Plan'!N222*(1.045))+ ('Conversion Cost'!$C$3*'Optimized Production Plan'!N222)+ ((4.1/100)*('Conversion Cost'!$B$8)*'Optimized Production Plan'!N222)+ ('Optimized Production Plan'!N222*'Conversion Cost'!$C$4)),0)))+ IF(VLOOKUP(N221,CSTVAT!$A$2:$D$40,4)="NA",0,IF(VLOOKUP(N221,CSTVAT!$A$2:$D$40,4)="CST",0.02*((VLOOKUP(O221,'Input Angle Price'!$B$4:$E$22,4)*'Optimized Production Plan'!O222*(1.045))+ ('Conversion Cost'!$D$3*'Optimized Production Plan'!O222)+ ((4.1/100)*('Conversion Cost'!$B$8)*'Optimized Production Plan'!O222)+ ('Optimized Production Plan'!O222*'Conversion Cost'!$D$4)),IF(VLOOKUP(N221,CSTVAT!$A$2:$D$40,4)="VAT",0.05*((VLOOKUP(O221,'Input Angle Price'!$B$4:$E$22,4)*'Optimized Production Plan'!O222*(1.045))+ ('Conversion Cost'!$D$3*'Optimized Production Plan'!O222)+ ((4.1/100)*('Conversion Cost'!$B$8)*'Optimized Production Plan'!O222)+ ('Optimized Production Plan'!O222*'Conversion Cost'!$D$4)),0)))</f>
        <v>9.9689488199999978</v>
      </c>
      <c r="V221" s="95">
        <f t="shared" si="12"/>
        <v>8.0895824999999988</v>
      </c>
      <c r="X221" s="101">
        <f>IF('Optimized Production Plan'!M222&gt;0,1,0)+IF('Optimized Production Plan'!N222&gt;0,1,0)+IF('Optimized Production Plan'!O222&gt;0,1,0)</f>
        <v>1</v>
      </c>
      <c r="AH221" s="11"/>
      <c r="AI221" s="5" t="s">
        <v>13</v>
      </c>
      <c r="AJ221" s="6">
        <v>58.473999999999997</v>
      </c>
      <c r="AK221" s="6">
        <v>0</v>
      </c>
      <c r="AL221" s="113">
        <v>0</v>
      </c>
      <c r="AM221" s="11">
        <v>58.473999999999997</v>
      </c>
      <c r="AN221" s="68">
        <f t="shared" si="13"/>
        <v>58.473999999999997</v>
      </c>
    </row>
    <row r="222" spans="1:40">
      <c r="A222" s="9">
        <v>117</v>
      </c>
      <c r="B222" s="5" t="s">
        <v>17</v>
      </c>
      <c r="C222" s="94">
        <f>((VLOOKUP(B222,'Input Angle Price'!$B$4:$E$22,2)*'Optimized Production Plan'!C223)+(VLOOKUP(B222,'Input Angle Price'!$B$4:$E$22,3)*'Optimized Production Plan'!D223)+(VLOOKUP(B222,'Input Angle Price'!$B$4:$E$22,4)*'Optimized Production Plan'!E223))*(104.5/100)</f>
        <v>1477.8048285</v>
      </c>
      <c r="D222" s="94">
        <f>SUMPRODUCT('Conversion Cost'!$B$3:$D$3,'Optimized Production Plan'!C223:E223)</f>
        <v>261.95402999999999</v>
      </c>
      <c r="E222" s="94">
        <f>(4.1/100)*('Conversion Cost'!$B$8)*SUM('Optimized Production Plan'!C223:E223)</f>
        <v>183.2665068</v>
      </c>
      <c r="F222" s="94">
        <f>SUMPRODUCT('Conversion Cost'!$B$4:$D$4,'Optimized Production Plan'!C223:E223)</f>
        <v>22.124700000000001</v>
      </c>
      <c r="G222" s="94">
        <f>(VLOOKUP(A222,'Outbound Logistic Price'!$A$3:$D$41,2)*'Optimized Production Plan'!C223)+(VLOOKUP(A222,'Outbound Logistic Price'!$A$3:$D$41,3)*'Optimized Production Plan'!D223)+(VLOOKUP(A222,'Outbound Logistic Price'!$A$3:$D$41,4)*'Optimized Production Plan'!E223)</f>
        <v>109.29359999999998</v>
      </c>
      <c r="H222" s="94">
        <f>IF(VLOOKUP(A222,CSTVAT!$A$2:$D$40,2)="NA",0,IF(VLOOKUP(A222,CSTVAT!$A$2:$D$40,2)="CST",0.02*((VLOOKUP(B222,'Input Angle Price'!$B$4:$E$22,2)*'Optimized Production Plan'!C223*(1.045))+ ('Conversion Cost'!$B$3*'Optimized Production Plan'!C223)+ ((4.1/100)*('Conversion Cost'!$B$8)*'Optimized Production Plan'!C223)+ ('Optimized Production Plan'!C223*'Conversion Cost'!$B$4)),IF(VLOOKUP(A222,CSTVAT!$A$2:$D$40,2)="VAT",0.05*((VLOOKUP(B222,'Input Angle Price'!$B$4:$E$22,2)*'Optimized Production Plan'!C223*(1.045))+ ('Conversion Cost'!$B$3*'Optimized Production Plan'!C223)+ ((4.1/100)*('Conversion Cost'!$B$8)*'Optimized Production Plan'!C223)+ ('Optimized Production Plan'!C223*'Conversion Cost'!$B$4)),0)))+ IF(VLOOKUP(A222,CSTVAT!$A$2:$D$40,3)="NA",0,IF(VLOOKUP(A222,CSTVAT!$A$2:$D$40,3)="CST",0.02*((VLOOKUP(B222,'Input Angle Price'!$B$4:$E$22,3)*'Optimized Production Plan'!D223*(1.045))+ ('Conversion Cost'!$C$3*'Optimized Production Plan'!D223)+ ((4.1/100)*('Conversion Cost'!$B$8)*'Optimized Production Plan'!D223)+ ('Optimized Production Plan'!D223*'Conversion Cost'!$C$4)),IF(VLOOKUP(A222,CSTVAT!$A$2:$D$40,3)="VAT",0.05*((VLOOKUP(B222,'Input Angle Price'!$B$4:$E$22,3)*'Optimized Production Plan'!D223*(1.045))+ ('Conversion Cost'!$C$3*'Optimized Production Plan'!D223)+ ((4.1/100)*('Conversion Cost'!$B$8)*'Optimized Production Plan'!D223)+ ('Optimized Production Plan'!D223*'Conversion Cost'!$C$4)),0)))+ IF(VLOOKUP(A222,CSTVAT!$A$2:$D$40,4)="NA",0,IF(VLOOKUP(A222,CSTVAT!$A$2:$D$40,4)="CST",0.02*((VLOOKUP(B222,'Input Angle Price'!$B$4:$E$22,4)*'Optimized Production Plan'!E223*(1.045))+ ('Conversion Cost'!$D$3*'Optimized Production Plan'!E223)+ ((4.1/100)*('Conversion Cost'!$B$8)*'Optimized Production Plan'!E223)+ ('Optimized Production Plan'!E223*'Conversion Cost'!$D$4)),IF(VLOOKUP(A222,CSTVAT!$A$2:$D$40,4)="VAT",0.05*((VLOOKUP(B222,'Input Angle Price'!$B$4:$E$22,4)*'Optimized Production Plan'!E223*(1.045))+ ('Conversion Cost'!$D$3*'Optimized Production Plan'!E223)+ ((4.1/100)*('Conversion Cost'!$B$8)*'Optimized Production Plan'!E223)+ ('Optimized Production Plan'!E223*'Conversion Cost'!$D$4)),0)))</f>
        <v>38.903001306</v>
      </c>
      <c r="I222" s="95">
        <f t="shared" si="11"/>
        <v>31.818764250000001</v>
      </c>
      <c r="N222" s="9">
        <v>117</v>
      </c>
      <c r="O222" s="5" t="s">
        <v>17</v>
      </c>
      <c r="P222" s="94">
        <f>((VLOOKUP(O222,'Input Angle Price'!$B$4:$E$22,2)*'Optimized Production Plan'!M223)+(VLOOKUP(O222,'Input Angle Price'!$B$4:$E$22,3)*'Optimized Production Plan'!N223)+(VLOOKUP(O222,'Input Angle Price'!$B$4:$E$22,4)*'Optimized Production Plan'!O223))*(104.5/100)</f>
        <v>1427.1422879999998</v>
      </c>
      <c r="Q222" s="94">
        <f>SUMPRODUCT('Conversion Cost'!$B$3:$D$3,'Optimized Production Plan'!M223:O223)</f>
        <v>215.89112999999998</v>
      </c>
      <c r="R222" s="94">
        <f>(4.1/100)*('Conversion Cost'!$B$8)*SUM('Optimized Production Plan'!M223:O223)</f>
        <v>183.2665068</v>
      </c>
      <c r="S222" s="94">
        <f>SUMPRODUCT('Conversion Cost'!$B$4:$D$4,'Optimized Production Plan'!M223:O223)</f>
        <v>14.749799999999999</v>
      </c>
      <c r="T222" s="94">
        <f>(VLOOKUP(N222,'Outbound Logistic Price'!$A$3:$D$41,2)*'Optimized Production Plan'!M223)+(VLOOKUP(N222,'Outbound Logistic Price'!$A$3:$D$41,3)*'Optimized Production Plan'!N223)+(VLOOKUP(N222,'Outbound Logistic Price'!$A$3:$D$41,4)*'Optimized Production Plan'!O223)</f>
        <v>125.61510000000001</v>
      </c>
      <c r="U222" s="94">
        <f>IF(VLOOKUP(N222,CSTVAT!$A$2:$D$40,2)="NA",0,IF(VLOOKUP(N222,CSTVAT!$A$2:$D$40,2)="CST",0.02*((VLOOKUP(O222,'Input Angle Price'!$B$4:$E$22,2)*'Optimized Production Plan'!M223*(1.045))+ ('Conversion Cost'!$B$3*'Optimized Production Plan'!M223)+ ((4.1/100)*('Conversion Cost'!$B$8)*'Optimized Production Plan'!M223)+ ('Optimized Production Plan'!M223*'Conversion Cost'!$B$4)),IF(VLOOKUP(N222,CSTVAT!$A$2:$D$40,2)="VAT",0.05*((VLOOKUP(O222,'Input Angle Price'!$B$4:$E$22,2)*'Optimized Production Plan'!M223*(1.045))+ ('Conversion Cost'!$B$3*'Optimized Production Plan'!M223)+ ((4.1/100)*('Conversion Cost'!$B$8)*'Optimized Production Plan'!M223)+ ('Optimized Production Plan'!M223*'Conversion Cost'!$B$4)),0)))+ IF(VLOOKUP(N222,CSTVAT!$A$2:$D$40,3)="NA",0,IF(VLOOKUP(N222,CSTVAT!$A$2:$D$40,3)="CST",0.02*((VLOOKUP(O222,'Input Angle Price'!$B$4:$E$22,3)*'Optimized Production Plan'!N223*(1.045))+ ('Conversion Cost'!$C$3*'Optimized Production Plan'!N223)+ ((4.1/100)*('Conversion Cost'!$B$8)*'Optimized Production Plan'!N223)+ ('Optimized Production Plan'!N223*'Conversion Cost'!$C$4)),IF(VLOOKUP(N222,CSTVAT!$A$2:$D$40,3)="VAT",0.05*((VLOOKUP(O222,'Input Angle Price'!$B$4:$E$22,3)*'Optimized Production Plan'!N223*(1.045))+ ('Conversion Cost'!$C$3*'Optimized Production Plan'!N223)+ ((4.1/100)*('Conversion Cost'!$B$8)*'Optimized Production Plan'!N223)+ ('Optimized Production Plan'!N223*'Conversion Cost'!$C$4)),0)))+ IF(VLOOKUP(N222,CSTVAT!$A$2:$D$40,4)="NA",0,IF(VLOOKUP(N222,CSTVAT!$A$2:$D$40,4)="CST",0.02*((VLOOKUP(O222,'Input Angle Price'!$B$4:$E$22,4)*'Optimized Production Plan'!O223*(1.045))+ ('Conversion Cost'!$D$3*'Optimized Production Plan'!O223)+ ((4.1/100)*('Conversion Cost'!$B$8)*'Optimized Production Plan'!O223)+ ('Optimized Production Plan'!O223*'Conversion Cost'!$D$4)),IF(VLOOKUP(N222,CSTVAT!$A$2:$D$40,4)="VAT",0.05*((VLOOKUP(O222,'Input Angle Price'!$B$4:$E$22,4)*'Optimized Production Plan'!O223*(1.045))+ ('Conversion Cost'!$D$3*'Optimized Production Plan'!O223)+ ((4.1/100)*('Conversion Cost'!$B$8)*'Optimized Production Plan'!O223)+ ('Optimized Production Plan'!O223*'Conversion Cost'!$D$4)),0)))</f>
        <v>36.820994495999997</v>
      </c>
      <c r="V222" s="95">
        <f t="shared" si="12"/>
        <v>30.727943999999994</v>
      </c>
      <c r="X222" s="101">
        <f>IF('Optimized Production Plan'!M223&gt;0,1,0)+IF('Optimized Production Plan'!N223&gt;0,1,0)+IF('Optimized Production Plan'!O223&gt;0,1,0)</f>
        <v>1</v>
      </c>
      <c r="AH222" s="11"/>
      <c r="AI222" s="5" t="s">
        <v>15</v>
      </c>
      <c r="AJ222" s="6">
        <v>0</v>
      </c>
      <c r="AK222" s="6">
        <v>3.1749999999999998</v>
      </c>
      <c r="AL222" s="113">
        <v>0</v>
      </c>
      <c r="AM222" s="11">
        <v>3.1749999999999998</v>
      </c>
      <c r="AN222" s="68">
        <f t="shared" si="13"/>
        <v>3.1749999999999998</v>
      </c>
    </row>
    <row r="223" spans="1:40">
      <c r="A223" s="9">
        <v>117</v>
      </c>
      <c r="B223" s="5" t="s">
        <v>2</v>
      </c>
      <c r="C223" s="94">
        <f>((VLOOKUP(B223,'Input Angle Price'!$B$4:$E$22,2)*'Optimized Production Plan'!C224)+(VLOOKUP(B223,'Input Angle Price'!$B$4:$E$22,3)*'Optimized Production Plan'!D224)+(VLOOKUP(B223,'Input Angle Price'!$B$4:$E$22,4)*'Optimized Production Plan'!E224))*(104.5/100)</f>
        <v>24635.055970800015</v>
      </c>
      <c r="D223" s="94">
        <f>SUMPRODUCT('Conversion Cost'!$B$3:$D$3,'Optimized Production Plan'!C224:E224)</f>
        <v>4987.1367240000036</v>
      </c>
      <c r="E223" s="94">
        <f>(4.1/100)*('Conversion Cost'!$B$8)*SUM('Optimized Production Plan'!C224:E224)</f>
        <v>3489.0668654400019</v>
      </c>
      <c r="F223" s="94">
        <f>SUMPRODUCT('Conversion Cost'!$B$4:$D$4,'Optimized Production Plan'!C224:E224)</f>
        <v>421.2147600000003</v>
      </c>
      <c r="G223" s="94">
        <f>(VLOOKUP(A223,'Outbound Logistic Price'!$A$3:$D$41,2)*'Optimized Production Plan'!C224)+(VLOOKUP(A223,'Outbound Logistic Price'!$A$3:$D$41,3)*'Optimized Production Plan'!D224)+(VLOOKUP(A223,'Outbound Logistic Price'!$A$3:$D$41,4)*'Optimized Production Plan'!E224)</f>
        <v>2080.7548800000009</v>
      </c>
      <c r="H223" s="94">
        <f>IF(VLOOKUP(A223,CSTVAT!$A$2:$D$40,2)="NA",0,IF(VLOOKUP(A223,CSTVAT!$A$2:$D$40,2)="CST",0.02*((VLOOKUP(B223,'Input Angle Price'!$B$4:$E$22,2)*'Optimized Production Plan'!C224*(1.045))+ ('Conversion Cost'!$B$3*'Optimized Production Plan'!C224)+ ((4.1/100)*('Conversion Cost'!$B$8)*'Optimized Production Plan'!C224)+ ('Optimized Production Plan'!C224*'Conversion Cost'!$B$4)),IF(VLOOKUP(A223,CSTVAT!$A$2:$D$40,2)="VAT",0.05*((VLOOKUP(B223,'Input Angle Price'!$B$4:$E$22,2)*'Optimized Production Plan'!C224*(1.045))+ ('Conversion Cost'!$B$3*'Optimized Production Plan'!C224)+ ((4.1/100)*('Conversion Cost'!$B$8)*'Optimized Production Plan'!C224)+ ('Optimized Production Plan'!C224*'Conversion Cost'!$B$4)),0)))+ IF(VLOOKUP(A223,CSTVAT!$A$2:$D$40,3)="NA",0,IF(VLOOKUP(A223,CSTVAT!$A$2:$D$40,3)="CST",0.02*((VLOOKUP(B223,'Input Angle Price'!$B$4:$E$22,3)*'Optimized Production Plan'!D224*(1.045))+ ('Conversion Cost'!$C$3*'Optimized Production Plan'!D224)+ ((4.1/100)*('Conversion Cost'!$B$8)*'Optimized Production Plan'!D224)+ ('Optimized Production Plan'!D224*'Conversion Cost'!$C$4)),IF(VLOOKUP(A223,CSTVAT!$A$2:$D$40,3)="VAT",0.05*((VLOOKUP(B223,'Input Angle Price'!$B$4:$E$22,3)*'Optimized Production Plan'!D224*(1.045))+ ('Conversion Cost'!$C$3*'Optimized Production Plan'!D224)+ ((4.1/100)*('Conversion Cost'!$B$8)*'Optimized Production Plan'!D224)+ ('Optimized Production Plan'!D224*'Conversion Cost'!$C$4)),0)))+ IF(VLOOKUP(A223,CSTVAT!$A$2:$D$40,4)="NA",0,IF(VLOOKUP(A223,CSTVAT!$A$2:$D$40,4)="CST",0.02*((VLOOKUP(B223,'Input Angle Price'!$B$4:$E$22,4)*'Optimized Production Plan'!E224*(1.045))+ ('Conversion Cost'!$D$3*'Optimized Production Plan'!E224)+ ((4.1/100)*('Conversion Cost'!$B$8)*'Optimized Production Plan'!E224)+ ('Optimized Production Plan'!E224*'Conversion Cost'!$D$4)),IF(VLOOKUP(A223,CSTVAT!$A$2:$D$40,4)="VAT",0.05*((VLOOKUP(B223,'Input Angle Price'!$B$4:$E$22,4)*'Optimized Production Plan'!E224*(1.045))+ ('Conversion Cost'!$D$3*'Optimized Production Plan'!E224)+ ((4.1/100)*('Conversion Cost'!$B$8)*'Optimized Production Plan'!E224)+ ('Optimized Production Plan'!E224*'Conversion Cost'!$D$4)),0)))</f>
        <v>670.64948640480043</v>
      </c>
      <c r="I223" s="95">
        <f t="shared" si="11"/>
        <v>530.41986540000039</v>
      </c>
      <c r="N223" s="9">
        <v>117</v>
      </c>
      <c r="O223" s="5" t="s">
        <v>2</v>
      </c>
      <c r="P223" s="94">
        <f>((VLOOKUP(O223,'Input Angle Price'!$B$4:$E$22,2)*'Optimized Production Plan'!M224)+(VLOOKUP(O223,'Input Angle Price'!$B$4:$E$22,3)*'Optimized Production Plan'!N224)+(VLOOKUP(O223,'Input Angle Price'!$B$4:$E$22,4)*'Optimized Production Plan'!O224))*(104.5/100)</f>
        <v>24635.055970800015</v>
      </c>
      <c r="Q223" s="94">
        <f>SUMPRODUCT('Conversion Cost'!$B$3:$D$3,'Optimized Production Plan'!M224:O224)</f>
        <v>4987.1367240000036</v>
      </c>
      <c r="R223" s="94">
        <f>(4.1/100)*('Conversion Cost'!$B$8)*SUM('Optimized Production Plan'!M224:O224)</f>
        <v>3489.0668654400019</v>
      </c>
      <c r="S223" s="94">
        <f>SUMPRODUCT('Conversion Cost'!$B$4:$D$4,'Optimized Production Plan'!M224:O224)</f>
        <v>421.2147600000003</v>
      </c>
      <c r="T223" s="94">
        <f>(VLOOKUP(N223,'Outbound Logistic Price'!$A$3:$D$41,2)*'Optimized Production Plan'!M224)+(VLOOKUP(N223,'Outbound Logistic Price'!$A$3:$D$41,3)*'Optimized Production Plan'!N224)+(VLOOKUP(N223,'Outbound Logistic Price'!$A$3:$D$41,4)*'Optimized Production Plan'!O224)</f>
        <v>2080.7548800000009</v>
      </c>
      <c r="U223" s="94">
        <f>IF(VLOOKUP(N223,CSTVAT!$A$2:$D$40,2)="NA",0,IF(VLOOKUP(N223,CSTVAT!$A$2:$D$40,2)="CST",0.02*((VLOOKUP(O223,'Input Angle Price'!$B$4:$E$22,2)*'Optimized Production Plan'!M224*(1.045))+ ('Conversion Cost'!$B$3*'Optimized Production Plan'!M224)+ ((4.1/100)*('Conversion Cost'!$B$8)*'Optimized Production Plan'!M224)+ ('Optimized Production Plan'!M224*'Conversion Cost'!$B$4)),IF(VLOOKUP(N223,CSTVAT!$A$2:$D$40,2)="VAT",0.05*((VLOOKUP(O223,'Input Angle Price'!$B$4:$E$22,2)*'Optimized Production Plan'!M224*(1.045))+ ('Conversion Cost'!$B$3*'Optimized Production Plan'!M224)+ ((4.1/100)*('Conversion Cost'!$B$8)*'Optimized Production Plan'!M224)+ ('Optimized Production Plan'!M224*'Conversion Cost'!$B$4)),0)))+ IF(VLOOKUP(N223,CSTVAT!$A$2:$D$40,3)="NA",0,IF(VLOOKUP(N223,CSTVAT!$A$2:$D$40,3)="CST",0.02*((VLOOKUP(O223,'Input Angle Price'!$B$4:$E$22,3)*'Optimized Production Plan'!N224*(1.045))+ ('Conversion Cost'!$C$3*'Optimized Production Plan'!N224)+ ((4.1/100)*('Conversion Cost'!$B$8)*'Optimized Production Plan'!N224)+ ('Optimized Production Plan'!N224*'Conversion Cost'!$C$4)),IF(VLOOKUP(N223,CSTVAT!$A$2:$D$40,3)="VAT",0.05*((VLOOKUP(O223,'Input Angle Price'!$B$4:$E$22,3)*'Optimized Production Plan'!N224*(1.045))+ ('Conversion Cost'!$C$3*'Optimized Production Plan'!N224)+ ((4.1/100)*('Conversion Cost'!$B$8)*'Optimized Production Plan'!N224)+ ('Optimized Production Plan'!N224*'Conversion Cost'!$C$4)),0)))+ IF(VLOOKUP(N223,CSTVAT!$A$2:$D$40,4)="NA",0,IF(VLOOKUP(N223,CSTVAT!$A$2:$D$40,4)="CST",0.02*((VLOOKUP(O223,'Input Angle Price'!$B$4:$E$22,4)*'Optimized Production Plan'!O224*(1.045))+ ('Conversion Cost'!$D$3*'Optimized Production Plan'!O224)+ ((4.1/100)*('Conversion Cost'!$B$8)*'Optimized Production Plan'!O224)+ ('Optimized Production Plan'!O224*'Conversion Cost'!$D$4)),IF(VLOOKUP(N223,CSTVAT!$A$2:$D$40,4)="VAT",0.05*((VLOOKUP(O223,'Input Angle Price'!$B$4:$E$22,4)*'Optimized Production Plan'!O224*(1.045))+ ('Conversion Cost'!$D$3*'Optimized Production Plan'!O224)+ ((4.1/100)*('Conversion Cost'!$B$8)*'Optimized Production Plan'!O224)+ ('Optimized Production Plan'!O224*'Conversion Cost'!$D$4)),0)))</f>
        <v>670.64948640480043</v>
      </c>
      <c r="V223" s="95">
        <f t="shared" si="12"/>
        <v>530.41986540000039</v>
      </c>
      <c r="X223" s="101">
        <f>IF('Optimized Production Plan'!M224&gt;0,1,0)+IF('Optimized Production Plan'!N224&gt;0,1,0)+IF('Optimized Production Plan'!O224&gt;0,1,0)</f>
        <v>1</v>
      </c>
      <c r="AH223" s="11"/>
      <c r="AI223" s="5" t="s">
        <v>17</v>
      </c>
      <c r="AJ223" s="6">
        <v>12.09</v>
      </c>
      <c r="AK223" s="6">
        <v>0</v>
      </c>
      <c r="AL223" s="113">
        <v>0</v>
      </c>
      <c r="AM223" s="11">
        <v>12.09</v>
      </c>
      <c r="AN223" s="68">
        <f t="shared" si="13"/>
        <v>12.09</v>
      </c>
    </row>
    <row r="224" spans="1:40">
      <c r="A224" s="9">
        <v>117</v>
      </c>
      <c r="B224" s="5" t="s">
        <v>4</v>
      </c>
      <c r="C224" s="94">
        <f>((VLOOKUP(B224,'Input Angle Price'!$B$4:$E$22,2)*'Optimized Production Plan'!C225)+(VLOOKUP(B224,'Input Angle Price'!$B$4:$E$22,3)*'Optimized Production Plan'!D225)+(VLOOKUP(B224,'Input Angle Price'!$B$4:$E$22,4)*'Optimized Production Plan'!E225))*(104.5/100)</f>
        <v>18352.713016000009</v>
      </c>
      <c r="D224" s="94">
        <f>SUMPRODUCT('Conversion Cost'!$B$3:$D$3,'Optimized Production Plan'!C225:E225)</f>
        <v>3812.8719920000026</v>
      </c>
      <c r="E224" s="94">
        <f>(4.1/100)*('Conversion Cost'!$B$8)*SUM('Optimized Production Plan'!C225:E225)</f>
        <v>2667.5357155200018</v>
      </c>
      <c r="F224" s="94">
        <f>SUMPRODUCT('Conversion Cost'!$B$4:$D$4,'Optimized Production Plan'!C225:E225)</f>
        <v>322.0360800000002</v>
      </c>
      <c r="G224" s="94">
        <f>(VLOOKUP(A224,'Outbound Logistic Price'!$A$3:$D$41,2)*'Optimized Production Plan'!C225)+(VLOOKUP(A224,'Outbound Logistic Price'!$A$3:$D$41,3)*'Optimized Production Plan'!D225)+(VLOOKUP(A224,'Outbound Logistic Price'!$A$3:$D$41,4)*'Optimized Production Plan'!E225)</f>
        <v>1590.8230400000009</v>
      </c>
      <c r="H224" s="94">
        <f>IF(VLOOKUP(A224,CSTVAT!$A$2:$D$40,2)="NA",0,IF(VLOOKUP(A224,CSTVAT!$A$2:$D$40,2)="CST",0.02*((VLOOKUP(B224,'Input Angle Price'!$B$4:$E$22,2)*'Optimized Production Plan'!C225*(1.045))+ ('Conversion Cost'!$B$3*'Optimized Production Plan'!C225)+ ((4.1/100)*('Conversion Cost'!$B$8)*'Optimized Production Plan'!C225)+ ('Optimized Production Plan'!C225*'Conversion Cost'!$B$4)),IF(VLOOKUP(A224,CSTVAT!$A$2:$D$40,2)="VAT",0.05*((VLOOKUP(B224,'Input Angle Price'!$B$4:$E$22,2)*'Optimized Production Plan'!C225*(1.045))+ ('Conversion Cost'!$B$3*'Optimized Production Plan'!C225)+ ((4.1/100)*('Conversion Cost'!$B$8)*'Optimized Production Plan'!C225)+ ('Optimized Production Plan'!C225*'Conversion Cost'!$B$4)),0)))+ IF(VLOOKUP(A224,CSTVAT!$A$2:$D$40,3)="NA",0,IF(VLOOKUP(A224,CSTVAT!$A$2:$D$40,3)="CST",0.02*((VLOOKUP(B224,'Input Angle Price'!$B$4:$E$22,3)*'Optimized Production Plan'!D225*(1.045))+ ('Conversion Cost'!$C$3*'Optimized Production Plan'!D225)+ ((4.1/100)*('Conversion Cost'!$B$8)*'Optimized Production Plan'!D225)+ ('Optimized Production Plan'!D225*'Conversion Cost'!$C$4)),IF(VLOOKUP(A224,CSTVAT!$A$2:$D$40,3)="VAT",0.05*((VLOOKUP(B224,'Input Angle Price'!$B$4:$E$22,3)*'Optimized Production Plan'!D225*(1.045))+ ('Conversion Cost'!$C$3*'Optimized Production Plan'!D225)+ ((4.1/100)*('Conversion Cost'!$B$8)*'Optimized Production Plan'!D225)+ ('Optimized Production Plan'!D225*'Conversion Cost'!$C$4)),0)))+ IF(VLOOKUP(A224,CSTVAT!$A$2:$D$40,4)="NA",0,IF(VLOOKUP(A224,CSTVAT!$A$2:$D$40,4)="CST",0.02*((VLOOKUP(B224,'Input Angle Price'!$B$4:$E$22,4)*'Optimized Production Plan'!E225*(1.045))+ ('Conversion Cost'!$D$3*'Optimized Production Plan'!E225)+ ((4.1/100)*('Conversion Cost'!$B$8)*'Optimized Production Plan'!E225)+ ('Optimized Production Plan'!E225*'Conversion Cost'!$D$4)),IF(VLOOKUP(A224,CSTVAT!$A$2:$D$40,4)="VAT",0.05*((VLOOKUP(B224,'Input Angle Price'!$B$4:$E$22,4)*'Optimized Production Plan'!E225*(1.045))+ ('Conversion Cost'!$D$3*'Optimized Production Plan'!E225)+ ((4.1/100)*('Conversion Cost'!$B$8)*'Optimized Production Plan'!E225)+ ('Optimized Production Plan'!E225*'Conversion Cost'!$D$4)),0)))</f>
        <v>503.1031360704003</v>
      </c>
      <c r="I224" s="95">
        <f t="shared" si="11"/>
        <v>395.15410800000024</v>
      </c>
      <c r="N224" s="9">
        <v>117</v>
      </c>
      <c r="O224" s="5" t="s">
        <v>4</v>
      </c>
      <c r="P224" s="94">
        <f>((VLOOKUP(O224,'Input Angle Price'!$B$4:$E$22,2)*'Optimized Production Plan'!M225)+(VLOOKUP(O224,'Input Angle Price'!$B$4:$E$22,3)*'Optimized Production Plan'!N225)+(VLOOKUP(O224,'Input Angle Price'!$B$4:$E$22,4)*'Optimized Production Plan'!O225))*(104.5/100)</f>
        <v>18352.713016000009</v>
      </c>
      <c r="Q224" s="94">
        <f>SUMPRODUCT('Conversion Cost'!$B$3:$D$3,'Optimized Production Plan'!M225:O225)</f>
        <v>3812.8719920000026</v>
      </c>
      <c r="R224" s="94">
        <f>(4.1/100)*('Conversion Cost'!$B$8)*SUM('Optimized Production Plan'!M225:O225)</f>
        <v>2667.5357155200018</v>
      </c>
      <c r="S224" s="94">
        <f>SUMPRODUCT('Conversion Cost'!$B$4:$D$4,'Optimized Production Plan'!M225:O225)</f>
        <v>322.0360800000002</v>
      </c>
      <c r="T224" s="94">
        <f>(VLOOKUP(N224,'Outbound Logistic Price'!$A$3:$D$41,2)*'Optimized Production Plan'!M225)+(VLOOKUP(N224,'Outbound Logistic Price'!$A$3:$D$41,3)*'Optimized Production Plan'!N225)+(VLOOKUP(N224,'Outbound Logistic Price'!$A$3:$D$41,4)*'Optimized Production Plan'!O225)</f>
        <v>1590.8230400000009</v>
      </c>
      <c r="U224" s="94">
        <f>IF(VLOOKUP(N224,CSTVAT!$A$2:$D$40,2)="NA",0,IF(VLOOKUP(N224,CSTVAT!$A$2:$D$40,2)="CST",0.02*((VLOOKUP(O224,'Input Angle Price'!$B$4:$E$22,2)*'Optimized Production Plan'!M225*(1.045))+ ('Conversion Cost'!$B$3*'Optimized Production Plan'!M225)+ ((4.1/100)*('Conversion Cost'!$B$8)*'Optimized Production Plan'!M225)+ ('Optimized Production Plan'!M225*'Conversion Cost'!$B$4)),IF(VLOOKUP(N224,CSTVAT!$A$2:$D$40,2)="VAT",0.05*((VLOOKUP(O224,'Input Angle Price'!$B$4:$E$22,2)*'Optimized Production Plan'!M225*(1.045))+ ('Conversion Cost'!$B$3*'Optimized Production Plan'!M225)+ ((4.1/100)*('Conversion Cost'!$B$8)*'Optimized Production Plan'!M225)+ ('Optimized Production Plan'!M225*'Conversion Cost'!$B$4)),0)))+ IF(VLOOKUP(N224,CSTVAT!$A$2:$D$40,3)="NA",0,IF(VLOOKUP(N224,CSTVAT!$A$2:$D$40,3)="CST",0.02*((VLOOKUP(O224,'Input Angle Price'!$B$4:$E$22,3)*'Optimized Production Plan'!N225*(1.045))+ ('Conversion Cost'!$C$3*'Optimized Production Plan'!N225)+ ((4.1/100)*('Conversion Cost'!$B$8)*'Optimized Production Plan'!N225)+ ('Optimized Production Plan'!N225*'Conversion Cost'!$C$4)),IF(VLOOKUP(N224,CSTVAT!$A$2:$D$40,3)="VAT",0.05*((VLOOKUP(O224,'Input Angle Price'!$B$4:$E$22,3)*'Optimized Production Plan'!N225*(1.045))+ ('Conversion Cost'!$C$3*'Optimized Production Plan'!N225)+ ((4.1/100)*('Conversion Cost'!$B$8)*'Optimized Production Plan'!N225)+ ('Optimized Production Plan'!N225*'Conversion Cost'!$C$4)),0)))+ IF(VLOOKUP(N224,CSTVAT!$A$2:$D$40,4)="NA",0,IF(VLOOKUP(N224,CSTVAT!$A$2:$D$40,4)="CST",0.02*((VLOOKUP(O224,'Input Angle Price'!$B$4:$E$22,4)*'Optimized Production Plan'!O225*(1.045))+ ('Conversion Cost'!$D$3*'Optimized Production Plan'!O225)+ ((4.1/100)*('Conversion Cost'!$B$8)*'Optimized Production Plan'!O225)+ ('Optimized Production Plan'!O225*'Conversion Cost'!$D$4)),IF(VLOOKUP(N224,CSTVAT!$A$2:$D$40,4)="VAT",0.05*((VLOOKUP(O224,'Input Angle Price'!$B$4:$E$22,4)*'Optimized Production Plan'!O225*(1.045))+ ('Conversion Cost'!$D$3*'Optimized Production Plan'!O225)+ ((4.1/100)*('Conversion Cost'!$B$8)*'Optimized Production Plan'!O225)+ ('Optimized Production Plan'!O225*'Conversion Cost'!$D$4)),0)))</f>
        <v>503.1031360704003</v>
      </c>
      <c r="V224" s="95">
        <f t="shared" si="12"/>
        <v>395.15410800000024</v>
      </c>
      <c r="X224" s="101">
        <f>IF('Optimized Production Plan'!M225&gt;0,1,0)+IF('Optimized Production Plan'!N225&gt;0,1,0)+IF('Optimized Production Plan'!O225&gt;0,1,0)</f>
        <v>1</v>
      </c>
      <c r="AH224" s="11"/>
      <c r="AI224" s="5" t="s">
        <v>2</v>
      </c>
      <c r="AJ224" s="6">
        <v>0</v>
      </c>
      <c r="AK224" s="6">
        <v>230.17200000000014</v>
      </c>
      <c r="AL224" s="113">
        <v>0</v>
      </c>
      <c r="AM224" s="11">
        <v>230.17200000000014</v>
      </c>
      <c r="AN224" s="68">
        <f t="shared" si="13"/>
        <v>230.17200000000014</v>
      </c>
    </row>
    <row r="225" spans="1:40">
      <c r="A225" s="9">
        <v>117</v>
      </c>
      <c r="B225" s="5" t="s">
        <v>6</v>
      </c>
      <c r="C225" s="94">
        <f>((VLOOKUP(B225,'Input Angle Price'!$B$4:$E$22,2)*'Optimized Production Plan'!C226)+(VLOOKUP(B225,'Input Angle Price'!$B$4:$E$22,3)*'Optimized Production Plan'!D226)+(VLOOKUP(B225,'Input Angle Price'!$B$4:$E$22,4)*'Optimized Production Plan'!E226))*(104.5/100)</f>
        <v>8034.0917222500002</v>
      </c>
      <c r="D225" s="94">
        <f>SUMPRODUCT('Conversion Cost'!$B$3:$D$3,'Optimized Production Plan'!C226:E226)</f>
        <v>1569.2758090000002</v>
      </c>
      <c r="E225" s="94">
        <f>(4.1/100)*('Conversion Cost'!$B$8)*SUM('Optimized Production Plan'!C226:E226)</f>
        <v>1097.8861280400001</v>
      </c>
      <c r="F225" s="94">
        <f>SUMPRODUCT('Conversion Cost'!$B$4:$D$4,'Optimized Production Plan'!C226:E226)</f>
        <v>132.54141000000001</v>
      </c>
      <c r="G225" s="94">
        <f>(VLOOKUP(A225,'Outbound Logistic Price'!$A$3:$D$41,2)*'Optimized Production Plan'!C226)+(VLOOKUP(A225,'Outbound Logistic Price'!$A$3:$D$41,3)*'Optimized Production Plan'!D226)+(VLOOKUP(A225,'Outbound Logistic Price'!$A$3:$D$41,4)*'Optimized Production Plan'!E226)</f>
        <v>654.74008000000003</v>
      </c>
      <c r="H225" s="94">
        <f>IF(VLOOKUP(A225,CSTVAT!$A$2:$D$40,2)="NA",0,IF(VLOOKUP(A225,CSTVAT!$A$2:$D$40,2)="CST",0.02*((VLOOKUP(B225,'Input Angle Price'!$B$4:$E$22,2)*'Optimized Production Plan'!C226*(1.045))+ ('Conversion Cost'!$B$3*'Optimized Production Plan'!C226)+ ((4.1/100)*('Conversion Cost'!$B$8)*'Optimized Production Plan'!C226)+ ('Optimized Production Plan'!C226*'Conversion Cost'!$B$4)),IF(VLOOKUP(A225,CSTVAT!$A$2:$D$40,2)="VAT",0.05*((VLOOKUP(B225,'Input Angle Price'!$B$4:$E$22,2)*'Optimized Production Plan'!C226*(1.045))+ ('Conversion Cost'!$B$3*'Optimized Production Plan'!C226)+ ((4.1/100)*('Conversion Cost'!$B$8)*'Optimized Production Plan'!C226)+ ('Optimized Production Plan'!C226*'Conversion Cost'!$B$4)),0)))+ IF(VLOOKUP(A225,CSTVAT!$A$2:$D$40,3)="NA",0,IF(VLOOKUP(A225,CSTVAT!$A$2:$D$40,3)="CST",0.02*((VLOOKUP(B225,'Input Angle Price'!$B$4:$E$22,3)*'Optimized Production Plan'!D226*(1.045))+ ('Conversion Cost'!$C$3*'Optimized Production Plan'!D226)+ ((4.1/100)*('Conversion Cost'!$B$8)*'Optimized Production Plan'!D226)+ ('Optimized Production Plan'!D226*'Conversion Cost'!$C$4)),IF(VLOOKUP(A225,CSTVAT!$A$2:$D$40,3)="VAT",0.05*((VLOOKUP(B225,'Input Angle Price'!$B$4:$E$22,3)*'Optimized Production Plan'!D226*(1.045))+ ('Conversion Cost'!$C$3*'Optimized Production Plan'!D226)+ ((4.1/100)*('Conversion Cost'!$B$8)*'Optimized Production Plan'!D226)+ ('Optimized Production Plan'!D226*'Conversion Cost'!$C$4)),0)))+ IF(VLOOKUP(A225,CSTVAT!$A$2:$D$40,4)="NA",0,IF(VLOOKUP(A225,CSTVAT!$A$2:$D$40,4)="CST",0.02*((VLOOKUP(B225,'Input Angle Price'!$B$4:$E$22,4)*'Optimized Production Plan'!E226*(1.045))+ ('Conversion Cost'!$D$3*'Optimized Production Plan'!E226)+ ((4.1/100)*('Conversion Cost'!$B$8)*'Optimized Production Plan'!E226)+ ('Optimized Production Plan'!E226*'Conversion Cost'!$D$4)),IF(VLOOKUP(A225,CSTVAT!$A$2:$D$40,4)="VAT",0.05*((VLOOKUP(B225,'Input Angle Price'!$B$4:$E$22,4)*'Optimized Production Plan'!E226*(1.045))+ ('Conversion Cost'!$D$3*'Optimized Production Plan'!E226)+ ((4.1/100)*('Conversion Cost'!$B$8)*'Optimized Production Plan'!E226)+ ('Optimized Production Plan'!E226*'Conversion Cost'!$D$4)),0)))</f>
        <v>216.67590138579999</v>
      </c>
      <c r="I225" s="95">
        <f t="shared" si="11"/>
        <v>172.98283612500001</v>
      </c>
      <c r="N225" s="9">
        <v>117</v>
      </c>
      <c r="O225" s="5" t="s">
        <v>6</v>
      </c>
      <c r="P225" s="94">
        <f>((VLOOKUP(O225,'Input Angle Price'!$B$4:$E$22,2)*'Optimized Production Plan'!M226)+(VLOOKUP(O225,'Input Angle Price'!$B$4:$E$22,3)*'Optimized Production Plan'!N226)+(VLOOKUP(O225,'Input Angle Price'!$B$4:$E$22,4)*'Optimized Production Plan'!O226))*(104.5/100)</f>
        <v>7752.5390024500002</v>
      </c>
      <c r="Q225" s="94">
        <f>SUMPRODUCT('Conversion Cost'!$B$3:$D$3,'Optimized Production Plan'!M226:O226)</f>
        <v>1293.328939</v>
      </c>
      <c r="R225" s="94">
        <f>(4.1/100)*('Conversion Cost'!$B$8)*SUM('Optimized Production Plan'!M226:O226)</f>
        <v>1097.8861280400001</v>
      </c>
      <c r="S225" s="94">
        <f>SUMPRODUCT('Conversion Cost'!$B$4:$D$4,'Optimized Production Plan'!M226:O226)</f>
        <v>88.360939999999999</v>
      </c>
      <c r="T225" s="94">
        <f>(VLOOKUP(N225,'Outbound Logistic Price'!$A$3:$D$41,2)*'Optimized Production Plan'!M226)+(VLOOKUP(N225,'Outbound Logistic Price'!$A$3:$D$41,3)*'Optimized Production Plan'!N226)+(VLOOKUP(N225,'Outbound Logistic Price'!$A$3:$D$41,4)*'Optimized Production Plan'!O226)</f>
        <v>752.5165300000001</v>
      </c>
      <c r="U225" s="94">
        <f>IF(VLOOKUP(N225,CSTVAT!$A$2:$D$40,2)="NA",0,IF(VLOOKUP(N225,CSTVAT!$A$2:$D$40,2)="CST",0.02*((VLOOKUP(O225,'Input Angle Price'!$B$4:$E$22,2)*'Optimized Production Plan'!M226*(1.045))+ ('Conversion Cost'!$B$3*'Optimized Production Plan'!M226)+ ((4.1/100)*('Conversion Cost'!$B$8)*'Optimized Production Plan'!M226)+ ('Optimized Production Plan'!M226*'Conversion Cost'!$B$4)),IF(VLOOKUP(N225,CSTVAT!$A$2:$D$40,2)="VAT",0.05*((VLOOKUP(O225,'Input Angle Price'!$B$4:$E$22,2)*'Optimized Production Plan'!M226*(1.045))+ ('Conversion Cost'!$B$3*'Optimized Production Plan'!M226)+ ((4.1/100)*('Conversion Cost'!$B$8)*'Optimized Production Plan'!M226)+ ('Optimized Production Plan'!M226*'Conversion Cost'!$B$4)),0)))+ IF(VLOOKUP(N225,CSTVAT!$A$2:$D$40,3)="NA",0,IF(VLOOKUP(N225,CSTVAT!$A$2:$D$40,3)="CST",0.02*((VLOOKUP(O225,'Input Angle Price'!$B$4:$E$22,3)*'Optimized Production Plan'!N226*(1.045))+ ('Conversion Cost'!$C$3*'Optimized Production Plan'!N226)+ ((4.1/100)*('Conversion Cost'!$B$8)*'Optimized Production Plan'!N226)+ ('Optimized Production Plan'!N226*'Conversion Cost'!$C$4)),IF(VLOOKUP(N225,CSTVAT!$A$2:$D$40,3)="VAT",0.05*((VLOOKUP(O225,'Input Angle Price'!$B$4:$E$22,3)*'Optimized Production Plan'!N226*(1.045))+ ('Conversion Cost'!$C$3*'Optimized Production Plan'!N226)+ ((4.1/100)*('Conversion Cost'!$B$8)*'Optimized Production Plan'!N226)+ ('Optimized Production Plan'!N226*'Conversion Cost'!$C$4)),0)))+ IF(VLOOKUP(N225,CSTVAT!$A$2:$D$40,4)="NA",0,IF(VLOOKUP(N225,CSTVAT!$A$2:$D$40,4)="CST",0.02*((VLOOKUP(O225,'Input Angle Price'!$B$4:$E$22,4)*'Optimized Production Plan'!O226*(1.045))+ ('Conversion Cost'!$D$3*'Optimized Production Plan'!O226)+ ((4.1/100)*('Conversion Cost'!$B$8)*'Optimized Production Plan'!O226)+ ('Optimized Production Plan'!O226*'Conversion Cost'!$D$4)),IF(VLOOKUP(N225,CSTVAT!$A$2:$D$40,4)="VAT",0.05*((VLOOKUP(O225,'Input Angle Price'!$B$4:$E$22,4)*'Optimized Production Plan'!O226*(1.045))+ ('Conversion Cost'!$D$3*'Optimized Production Plan'!O226)+ ((4.1/100)*('Conversion Cost'!$B$8)*'Optimized Production Plan'!O226)+ ('Optimized Production Plan'!O226*'Conversion Cost'!$D$4)),0)))</f>
        <v>204.64230018980001</v>
      </c>
      <c r="V225" s="95">
        <f t="shared" si="12"/>
        <v>166.92069622500003</v>
      </c>
      <c r="X225" s="101">
        <f>IF('Optimized Production Plan'!M226&gt;0,1,0)+IF('Optimized Production Plan'!N226&gt;0,1,0)+IF('Optimized Production Plan'!O226&gt;0,1,0)</f>
        <v>1</v>
      </c>
      <c r="AH225" s="11"/>
      <c r="AI225" s="5" t="s">
        <v>4</v>
      </c>
      <c r="AJ225" s="6">
        <v>0</v>
      </c>
      <c r="AK225" s="6">
        <v>175.97600000000011</v>
      </c>
      <c r="AL225" s="113">
        <v>0</v>
      </c>
      <c r="AM225" s="11">
        <v>175.97600000000011</v>
      </c>
      <c r="AN225" s="68">
        <f t="shared" si="13"/>
        <v>175.97600000000011</v>
      </c>
    </row>
    <row r="226" spans="1:40">
      <c r="A226" s="9">
        <v>117</v>
      </c>
      <c r="B226" s="5" t="s">
        <v>8</v>
      </c>
      <c r="C226" s="94">
        <f>((VLOOKUP(B226,'Input Angle Price'!$B$4:$E$22,2)*'Optimized Production Plan'!C227)+(VLOOKUP(B226,'Input Angle Price'!$B$4:$E$22,3)*'Optimized Production Plan'!D227)+(VLOOKUP(B226,'Input Angle Price'!$B$4:$E$22,4)*'Optimized Production Plan'!E227))*(104.5/100)</f>
        <v>6847.0824190999992</v>
      </c>
      <c r="D226" s="94">
        <f>SUMPRODUCT('Conversion Cost'!$B$3:$D$3,'Optimized Production Plan'!C227:E227)</f>
        <v>1329.032113</v>
      </c>
      <c r="E226" s="94">
        <f>(4.1/100)*('Conversion Cost'!$B$8)*SUM('Optimized Production Plan'!C227:E227)</f>
        <v>929.80845827999997</v>
      </c>
      <c r="F226" s="94">
        <f>SUMPRODUCT('Conversion Cost'!$B$4:$D$4,'Optimized Production Plan'!C227:E227)</f>
        <v>112.25037</v>
      </c>
      <c r="G226" s="94">
        <f>(VLOOKUP(A226,'Outbound Logistic Price'!$A$3:$D$41,2)*'Optimized Production Plan'!C227)+(VLOOKUP(A226,'Outbound Logistic Price'!$A$3:$D$41,3)*'Optimized Production Plan'!D227)+(VLOOKUP(A226,'Outbound Logistic Price'!$A$3:$D$41,4)*'Optimized Production Plan'!E227)</f>
        <v>554.50455999999997</v>
      </c>
      <c r="H226" s="94">
        <f>IF(VLOOKUP(A226,CSTVAT!$A$2:$D$40,2)="NA",0,IF(VLOOKUP(A226,CSTVAT!$A$2:$D$40,2)="CST",0.02*((VLOOKUP(B226,'Input Angle Price'!$B$4:$E$22,2)*'Optimized Production Plan'!C227*(1.045))+ ('Conversion Cost'!$B$3*'Optimized Production Plan'!C227)+ ((4.1/100)*('Conversion Cost'!$B$8)*'Optimized Production Plan'!C227)+ ('Optimized Production Plan'!C227*'Conversion Cost'!$B$4)),IF(VLOOKUP(A226,CSTVAT!$A$2:$D$40,2)="VAT",0.05*((VLOOKUP(B226,'Input Angle Price'!$B$4:$E$22,2)*'Optimized Production Plan'!C227*(1.045))+ ('Conversion Cost'!$B$3*'Optimized Production Plan'!C227)+ ((4.1/100)*('Conversion Cost'!$B$8)*'Optimized Production Plan'!C227)+ ('Optimized Production Plan'!C227*'Conversion Cost'!$B$4)),0)))+ IF(VLOOKUP(A226,CSTVAT!$A$2:$D$40,3)="NA",0,IF(VLOOKUP(A226,CSTVAT!$A$2:$D$40,3)="CST",0.02*((VLOOKUP(B226,'Input Angle Price'!$B$4:$E$22,3)*'Optimized Production Plan'!D227*(1.045))+ ('Conversion Cost'!$C$3*'Optimized Production Plan'!D227)+ ((4.1/100)*('Conversion Cost'!$B$8)*'Optimized Production Plan'!D227)+ ('Optimized Production Plan'!D227*'Conversion Cost'!$C$4)),IF(VLOOKUP(A226,CSTVAT!$A$2:$D$40,3)="VAT",0.05*((VLOOKUP(B226,'Input Angle Price'!$B$4:$E$22,3)*'Optimized Production Plan'!D227*(1.045))+ ('Conversion Cost'!$C$3*'Optimized Production Plan'!D227)+ ((4.1/100)*('Conversion Cost'!$B$8)*'Optimized Production Plan'!D227)+ ('Optimized Production Plan'!D227*'Conversion Cost'!$C$4)),0)))+ IF(VLOOKUP(A226,CSTVAT!$A$2:$D$40,4)="NA",0,IF(VLOOKUP(A226,CSTVAT!$A$2:$D$40,4)="CST",0.02*((VLOOKUP(B226,'Input Angle Price'!$B$4:$E$22,4)*'Optimized Production Plan'!E227*(1.045))+ ('Conversion Cost'!$D$3*'Optimized Production Plan'!E227)+ ((4.1/100)*('Conversion Cost'!$B$8)*'Optimized Production Plan'!E227)+ ('Optimized Production Plan'!E227*'Conversion Cost'!$D$4)),IF(VLOOKUP(A226,CSTVAT!$A$2:$D$40,4)="VAT",0.05*((VLOOKUP(B226,'Input Angle Price'!$B$4:$E$22,4)*'Optimized Production Plan'!E227*(1.045))+ ('Conversion Cost'!$D$3*'Optimized Production Plan'!E227)+ ((4.1/100)*('Conversion Cost'!$B$8)*'Optimized Production Plan'!E227)+ ('Optimized Production Plan'!E227*'Conversion Cost'!$D$4)),0)))</f>
        <v>184.36346720759997</v>
      </c>
      <c r="I226" s="95">
        <f t="shared" si="11"/>
        <v>147.42521954999998</v>
      </c>
      <c r="N226" s="9">
        <v>117</v>
      </c>
      <c r="O226" s="5" t="s">
        <v>8</v>
      </c>
      <c r="P226" s="94">
        <f>((VLOOKUP(O226,'Input Angle Price'!$B$4:$E$22,2)*'Optimized Production Plan'!M227)+(VLOOKUP(O226,'Input Angle Price'!$B$4:$E$22,3)*'Optimized Production Plan'!N227)+(VLOOKUP(O226,'Input Angle Price'!$B$4:$E$22,4)*'Optimized Production Plan'!O227))*(104.5/100)</f>
        <v>6629.7859446499997</v>
      </c>
      <c r="Q226" s="94">
        <f>SUMPRODUCT('Conversion Cost'!$B$3:$D$3,'Optimized Production Plan'!M227:O227)</f>
        <v>1095.3305229999999</v>
      </c>
      <c r="R226" s="94">
        <f>(4.1/100)*('Conversion Cost'!$B$8)*SUM('Optimized Production Plan'!M227:O227)</f>
        <v>929.80845827999997</v>
      </c>
      <c r="S226" s="94">
        <f>SUMPRODUCT('Conversion Cost'!$B$4:$D$4,'Optimized Production Plan'!M227:O227)</f>
        <v>74.833579999999998</v>
      </c>
      <c r="T226" s="94">
        <f>(VLOOKUP(N226,'Outbound Logistic Price'!$A$3:$D$41,2)*'Optimized Production Plan'!M227)+(VLOOKUP(N226,'Outbound Logistic Price'!$A$3:$D$41,3)*'Optimized Production Plan'!N227)+(VLOOKUP(N226,'Outbound Logistic Price'!$A$3:$D$41,4)*'Optimized Production Plan'!O227)</f>
        <v>637.31221000000005</v>
      </c>
      <c r="U226" s="94">
        <f>IF(VLOOKUP(N226,CSTVAT!$A$2:$D$40,2)="NA",0,IF(VLOOKUP(N226,CSTVAT!$A$2:$D$40,2)="CST",0.02*((VLOOKUP(O226,'Input Angle Price'!$B$4:$E$22,2)*'Optimized Production Plan'!M227*(1.045))+ ('Conversion Cost'!$B$3*'Optimized Production Plan'!M227)+ ((4.1/100)*('Conversion Cost'!$B$8)*'Optimized Production Plan'!M227)+ ('Optimized Production Plan'!M227*'Conversion Cost'!$B$4)),IF(VLOOKUP(N226,CSTVAT!$A$2:$D$40,2)="VAT",0.05*((VLOOKUP(O226,'Input Angle Price'!$B$4:$E$22,2)*'Optimized Production Plan'!M227*(1.045))+ ('Conversion Cost'!$B$3*'Optimized Production Plan'!M227)+ ((4.1/100)*('Conversion Cost'!$B$8)*'Optimized Production Plan'!M227)+ ('Optimized Production Plan'!M227*'Conversion Cost'!$B$4)),0)))+ IF(VLOOKUP(N226,CSTVAT!$A$2:$D$40,3)="NA",0,IF(VLOOKUP(N226,CSTVAT!$A$2:$D$40,3)="CST",0.02*((VLOOKUP(O226,'Input Angle Price'!$B$4:$E$22,3)*'Optimized Production Plan'!N227*(1.045))+ ('Conversion Cost'!$C$3*'Optimized Production Plan'!N227)+ ((4.1/100)*('Conversion Cost'!$B$8)*'Optimized Production Plan'!N227)+ ('Optimized Production Plan'!N227*'Conversion Cost'!$C$4)),IF(VLOOKUP(N226,CSTVAT!$A$2:$D$40,3)="VAT",0.05*((VLOOKUP(O226,'Input Angle Price'!$B$4:$E$22,3)*'Optimized Production Plan'!N227*(1.045))+ ('Conversion Cost'!$C$3*'Optimized Production Plan'!N227)+ ((4.1/100)*('Conversion Cost'!$B$8)*'Optimized Production Plan'!N227)+ ('Optimized Production Plan'!N227*'Conversion Cost'!$C$4)),0)))+ IF(VLOOKUP(N226,CSTVAT!$A$2:$D$40,4)="NA",0,IF(VLOOKUP(N226,CSTVAT!$A$2:$D$40,4)="CST",0.02*((VLOOKUP(O226,'Input Angle Price'!$B$4:$E$22,4)*'Optimized Production Plan'!O227*(1.045))+ ('Conversion Cost'!$D$3*'Optimized Production Plan'!O227)+ ((4.1/100)*('Conversion Cost'!$B$8)*'Optimized Production Plan'!O227)+ ('Optimized Production Plan'!O227*'Conversion Cost'!$D$4)),IF(VLOOKUP(N226,CSTVAT!$A$2:$D$40,4)="VAT",0.05*((VLOOKUP(O226,'Input Angle Price'!$B$4:$E$22,4)*'Optimized Production Plan'!O227*(1.045))+ ('Conversion Cost'!$D$3*'Optimized Production Plan'!O227)+ ((4.1/100)*('Conversion Cost'!$B$8)*'Optimized Production Plan'!O227)+ ('Optimized Production Plan'!O227*'Conversion Cost'!$D$4)),0)))</f>
        <v>174.59517011860001</v>
      </c>
      <c r="V226" s="95">
        <f t="shared" si="12"/>
        <v>142.74658732500001</v>
      </c>
      <c r="X226" s="101">
        <f>IF('Optimized Production Plan'!M227&gt;0,1,0)+IF('Optimized Production Plan'!N227&gt;0,1,0)+IF('Optimized Production Plan'!O227&gt;0,1,0)</f>
        <v>1</v>
      </c>
      <c r="AH226" s="11"/>
      <c r="AI226" s="5" t="s">
        <v>6</v>
      </c>
      <c r="AJ226" s="6">
        <v>72.427000000000007</v>
      </c>
      <c r="AK226" s="6">
        <v>0</v>
      </c>
      <c r="AL226" s="113">
        <v>0</v>
      </c>
      <c r="AM226" s="11">
        <v>72.427000000000007</v>
      </c>
      <c r="AN226" s="68">
        <f t="shared" si="13"/>
        <v>72.427000000000007</v>
      </c>
    </row>
    <row r="227" spans="1:40">
      <c r="A227" s="9">
        <v>117</v>
      </c>
      <c r="B227" s="5" t="s">
        <v>10</v>
      </c>
      <c r="C227" s="94">
        <f>((VLOOKUP(B227,'Input Angle Price'!$B$4:$E$22,2)*'Optimized Production Plan'!C228)+(VLOOKUP(B227,'Input Angle Price'!$B$4:$E$22,3)*'Optimized Production Plan'!D228)+(VLOOKUP(B227,'Input Angle Price'!$B$4:$E$22,4)*'Optimized Production Plan'!E228))*(104.5/100)</f>
        <v>1135.9593707000001</v>
      </c>
      <c r="D227" s="94">
        <f>SUMPRODUCT('Conversion Cost'!$B$3:$D$3,'Optimized Production Plan'!C228:E228)</f>
        <v>224.01511300000001</v>
      </c>
      <c r="E227" s="94">
        <f>(4.1/100)*('Conversion Cost'!$B$8)*SUM('Optimized Production Plan'!C228:E228)</f>
        <v>156.72393828</v>
      </c>
      <c r="F227" s="94">
        <f>SUMPRODUCT('Conversion Cost'!$B$4:$D$4,'Optimized Production Plan'!C228:E228)</f>
        <v>18.920370000000002</v>
      </c>
      <c r="G227" s="94">
        <f>(VLOOKUP(A227,'Outbound Logistic Price'!$A$3:$D$41,2)*'Optimized Production Plan'!C228)+(VLOOKUP(A227,'Outbound Logistic Price'!$A$3:$D$41,3)*'Optimized Production Plan'!D228)+(VLOOKUP(A227,'Outbound Logistic Price'!$A$3:$D$41,4)*'Optimized Production Plan'!E228)</f>
        <v>93.464559999999992</v>
      </c>
      <c r="H227" s="94">
        <f>IF(VLOOKUP(A227,CSTVAT!$A$2:$D$40,2)="NA",0,IF(VLOOKUP(A227,CSTVAT!$A$2:$D$40,2)="CST",0.02*((VLOOKUP(B227,'Input Angle Price'!$B$4:$E$22,2)*'Optimized Production Plan'!C228*(1.045))+ ('Conversion Cost'!$B$3*'Optimized Production Plan'!C228)+ ((4.1/100)*('Conversion Cost'!$B$8)*'Optimized Production Plan'!C228)+ ('Optimized Production Plan'!C228*'Conversion Cost'!$B$4)),IF(VLOOKUP(A227,CSTVAT!$A$2:$D$40,2)="VAT",0.05*((VLOOKUP(B227,'Input Angle Price'!$B$4:$E$22,2)*'Optimized Production Plan'!C228*(1.045))+ ('Conversion Cost'!$B$3*'Optimized Production Plan'!C228)+ ((4.1/100)*('Conversion Cost'!$B$8)*'Optimized Production Plan'!C228)+ ('Optimized Production Plan'!C228*'Conversion Cost'!$B$4)),0)))+ IF(VLOOKUP(A227,CSTVAT!$A$2:$D$40,3)="NA",0,IF(VLOOKUP(A227,CSTVAT!$A$2:$D$40,3)="CST",0.02*((VLOOKUP(B227,'Input Angle Price'!$B$4:$E$22,3)*'Optimized Production Plan'!D228*(1.045))+ ('Conversion Cost'!$C$3*'Optimized Production Plan'!D228)+ ((4.1/100)*('Conversion Cost'!$B$8)*'Optimized Production Plan'!D228)+ ('Optimized Production Plan'!D228*'Conversion Cost'!$C$4)),IF(VLOOKUP(A227,CSTVAT!$A$2:$D$40,3)="VAT",0.05*((VLOOKUP(B227,'Input Angle Price'!$B$4:$E$22,3)*'Optimized Production Plan'!D228*(1.045))+ ('Conversion Cost'!$C$3*'Optimized Production Plan'!D228)+ ((4.1/100)*('Conversion Cost'!$B$8)*'Optimized Production Plan'!D228)+ ('Optimized Production Plan'!D228*'Conversion Cost'!$C$4)),0)))+ IF(VLOOKUP(A227,CSTVAT!$A$2:$D$40,4)="NA",0,IF(VLOOKUP(A227,CSTVAT!$A$2:$D$40,4)="CST",0.02*((VLOOKUP(B227,'Input Angle Price'!$B$4:$E$22,4)*'Optimized Production Plan'!E228*(1.045))+ ('Conversion Cost'!$D$3*'Optimized Production Plan'!E228)+ ((4.1/100)*('Conversion Cost'!$B$8)*'Optimized Production Plan'!E228)+ ('Optimized Production Plan'!E228*'Conversion Cost'!$D$4)),IF(VLOOKUP(A227,CSTVAT!$A$2:$D$40,4)="VAT",0.05*((VLOOKUP(B227,'Input Angle Price'!$B$4:$E$22,4)*'Optimized Production Plan'!E228*(1.045))+ ('Conversion Cost'!$D$3*'Optimized Production Plan'!E228)+ ((4.1/100)*('Conversion Cost'!$B$8)*'Optimized Production Plan'!E228)+ ('Optimized Production Plan'!E228*'Conversion Cost'!$D$4)),0)))</f>
        <v>30.712375839600004</v>
      </c>
      <c r="I227" s="95">
        <f t="shared" si="11"/>
        <v>24.458455350000001</v>
      </c>
      <c r="N227" s="9">
        <v>117</v>
      </c>
      <c r="O227" s="5" t="s">
        <v>10</v>
      </c>
      <c r="P227" s="94">
        <f>((VLOOKUP(O227,'Input Angle Price'!$B$4:$E$22,2)*'Optimized Production Plan'!M228)+(VLOOKUP(O227,'Input Angle Price'!$B$4:$E$22,3)*'Optimized Production Plan'!N228)+(VLOOKUP(O227,'Input Angle Price'!$B$4:$E$22,4)*'Optimized Production Plan'!O228))*(104.5/100)</f>
        <v>1135.9593707000001</v>
      </c>
      <c r="Q227" s="94">
        <f>SUMPRODUCT('Conversion Cost'!$B$3:$D$3,'Optimized Production Plan'!M228:O228)</f>
        <v>224.01511300000001</v>
      </c>
      <c r="R227" s="94">
        <f>(4.1/100)*('Conversion Cost'!$B$8)*SUM('Optimized Production Plan'!M228:O228)</f>
        <v>156.72393828</v>
      </c>
      <c r="S227" s="94">
        <f>SUMPRODUCT('Conversion Cost'!$B$4:$D$4,'Optimized Production Plan'!M228:O228)</f>
        <v>18.920370000000002</v>
      </c>
      <c r="T227" s="94">
        <f>(VLOOKUP(N227,'Outbound Logistic Price'!$A$3:$D$41,2)*'Optimized Production Plan'!M228)+(VLOOKUP(N227,'Outbound Logistic Price'!$A$3:$D$41,3)*'Optimized Production Plan'!N228)+(VLOOKUP(N227,'Outbound Logistic Price'!$A$3:$D$41,4)*'Optimized Production Plan'!O228)</f>
        <v>93.464559999999992</v>
      </c>
      <c r="U227" s="94">
        <f>IF(VLOOKUP(N227,CSTVAT!$A$2:$D$40,2)="NA",0,IF(VLOOKUP(N227,CSTVAT!$A$2:$D$40,2)="CST",0.02*((VLOOKUP(O227,'Input Angle Price'!$B$4:$E$22,2)*'Optimized Production Plan'!M228*(1.045))+ ('Conversion Cost'!$B$3*'Optimized Production Plan'!M228)+ ((4.1/100)*('Conversion Cost'!$B$8)*'Optimized Production Plan'!M228)+ ('Optimized Production Plan'!M228*'Conversion Cost'!$B$4)),IF(VLOOKUP(N227,CSTVAT!$A$2:$D$40,2)="VAT",0.05*((VLOOKUP(O227,'Input Angle Price'!$B$4:$E$22,2)*'Optimized Production Plan'!M228*(1.045))+ ('Conversion Cost'!$B$3*'Optimized Production Plan'!M228)+ ((4.1/100)*('Conversion Cost'!$B$8)*'Optimized Production Plan'!M228)+ ('Optimized Production Plan'!M228*'Conversion Cost'!$B$4)),0)))+ IF(VLOOKUP(N227,CSTVAT!$A$2:$D$40,3)="NA",0,IF(VLOOKUP(N227,CSTVAT!$A$2:$D$40,3)="CST",0.02*((VLOOKUP(O227,'Input Angle Price'!$B$4:$E$22,3)*'Optimized Production Plan'!N228*(1.045))+ ('Conversion Cost'!$C$3*'Optimized Production Plan'!N228)+ ((4.1/100)*('Conversion Cost'!$B$8)*'Optimized Production Plan'!N228)+ ('Optimized Production Plan'!N228*'Conversion Cost'!$C$4)),IF(VLOOKUP(N227,CSTVAT!$A$2:$D$40,3)="VAT",0.05*((VLOOKUP(O227,'Input Angle Price'!$B$4:$E$22,3)*'Optimized Production Plan'!N228*(1.045))+ ('Conversion Cost'!$C$3*'Optimized Production Plan'!N228)+ ((4.1/100)*('Conversion Cost'!$B$8)*'Optimized Production Plan'!N228)+ ('Optimized Production Plan'!N228*'Conversion Cost'!$C$4)),0)))+ IF(VLOOKUP(N227,CSTVAT!$A$2:$D$40,4)="NA",0,IF(VLOOKUP(N227,CSTVAT!$A$2:$D$40,4)="CST",0.02*((VLOOKUP(O227,'Input Angle Price'!$B$4:$E$22,4)*'Optimized Production Plan'!O228*(1.045))+ ('Conversion Cost'!$D$3*'Optimized Production Plan'!O228)+ ((4.1/100)*('Conversion Cost'!$B$8)*'Optimized Production Plan'!O228)+ ('Optimized Production Plan'!O228*'Conversion Cost'!$D$4)),IF(VLOOKUP(N227,CSTVAT!$A$2:$D$40,4)="VAT",0.05*((VLOOKUP(O227,'Input Angle Price'!$B$4:$E$22,4)*'Optimized Production Plan'!O228*(1.045))+ ('Conversion Cost'!$D$3*'Optimized Production Plan'!O228)+ ((4.1/100)*('Conversion Cost'!$B$8)*'Optimized Production Plan'!O228)+ ('Optimized Production Plan'!O228*'Conversion Cost'!$D$4)),0)))</f>
        <v>30.712375839600004</v>
      </c>
      <c r="V227" s="95">
        <f t="shared" si="12"/>
        <v>24.458455350000001</v>
      </c>
      <c r="X227" s="101">
        <f>IF('Optimized Production Plan'!M228&gt;0,1,0)+IF('Optimized Production Plan'!N228&gt;0,1,0)+IF('Optimized Production Plan'!O228&gt;0,1,0)</f>
        <v>1</v>
      </c>
      <c r="AH227" s="11"/>
      <c r="AI227" s="5" t="s">
        <v>8</v>
      </c>
      <c r="AJ227" s="6">
        <v>61.338999999999999</v>
      </c>
      <c r="AK227" s="6">
        <v>0</v>
      </c>
      <c r="AL227" s="113">
        <v>0</v>
      </c>
      <c r="AM227" s="11">
        <v>61.338999999999999</v>
      </c>
      <c r="AN227" s="68">
        <f t="shared" si="13"/>
        <v>61.338999999999999</v>
      </c>
    </row>
    <row r="228" spans="1:40">
      <c r="A228" s="9">
        <v>117</v>
      </c>
      <c r="B228" s="5" t="s">
        <v>14</v>
      </c>
      <c r="C228" s="94">
        <f>((VLOOKUP(B228,'Input Angle Price'!$B$4:$E$22,2)*'Optimized Production Plan'!C229)+(VLOOKUP(B228,'Input Angle Price'!$B$4:$E$22,3)*'Optimized Production Plan'!D229)+(VLOOKUP(B228,'Input Angle Price'!$B$4:$E$22,4)*'Optimized Production Plan'!E229))*(104.5/100)</f>
        <v>15.730552199999998</v>
      </c>
      <c r="D228" s="94">
        <f>SUMPRODUCT('Conversion Cost'!$B$3:$D$3,'Optimized Production Plan'!C229:E229)</f>
        <v>3.0550470000000001</v>
      </c>
      <c r="E228" s="94">
        <f>(4.1/100)*('Conversion Cost'!$B$8)*SUM('Optimized Production Plan'!C229:E229)</f>
        <v>2.1373513199999996</v>
      </c>
      <c r="F228" s="94">
        <f>SUMPRODUCT('Conversion Cost'!$B$4:$D$4,'Optimized Production Plan'!C229:E229)</f>
        <v>0.25802999999999998</v>
      </c>
      <c r="G228" s="94">
        <f>(VLOOKUP(A228,'Outbound Logistic Price'!$A$3:$D$41,2)*'Optimized Production Plan'!C229)+(VLOOKUP(A228,'Outbound Logistic Price'!$A$3:$D$41,3)*'Optimized Production Plan'!D229)+(VLOOKUP(A228,'Outbound Logistic Price'!$A$3:$D$41,4)*'Optimized Production Plan'!E229)</f>
        <v>1.2746399999999998</v>
      </c>
      <c r="H228" s="94">
        <f>IF(VLOOKUP(A228,CSTVAT!$A$2:$D$40,2)="NA",0,IF(VLOOKUP(A228,CSTVAT!$A$2:$D$40,2)="CST",0.02*((VLOOKUP(B228,'Input Angle Price'!$B$4:$E$22,2)*'Optimized Production Plan'!C229*(1.045))+ ('Conversion Cost'!$B$3*'Optimized Production Plan'!C229)+ ((4.1/100)*('Conversion Cost'!$B$8)*'Optimized Production Plan'!C229)+ ('Optimized Production Plan'!C229*'Conversion Cost'!$B$4)),IF(VLOOKUP(A228,CSTVAT!$A$2:$D$40,2)="VAT",0.05*((VLOOKUP(B228,'Input Angle Price'!$B$4:$E$22,2)*'Optimized Production Plan'!C229*(1.045))+ ('Conversion Cost'!$B$3*'Optimized Production Plan'!C229)+ ((4.1/100)*('Conversion Cost'!$B$8)*'Optimized Production Plan'!C229)+ ('Optimized Production Plan'!C229*'Conversion Cost'!$B$4)),0)))+ IF(VLOOKUP(A228,CSTVAT!$A$2:$D$40,3)="NA",0,IF(VLOOKUP(A228,CSTVAT!$A$2:$D$40,3)="CST",0.02*((VLOOKUP(B228,'Input Angle Price'!$B$4:$E$22,3)*'Optimized Production Plan'!D229*(1.045))+ ('Conversion Cost'!$C$3*'Optimized Production Plan'!D229)+ ((4.1/100)*('Conversion Cost'!$B$8)*'Optimized Production Plan'!D229)+ ('Optimized Production Plan'!D229*'Conversion Cost'!$C$4)),IF(VLOOKUP(A228,CSTVAT!$A$2:$D$40,3)="VAT",0.05*((VLOOKUP(B228,'Input Angle Price'!$B$4:$E$22,3)*'Optimized Production Plan'!D229*(1.045))+ ('Conversion Cost'!$C$3*'Optimized Production Plan'!D229)+ ((4.1/100)*('Conversion Cost'!$B$8)*'Optimized Production Plan'!D229)+ ('Optimized Production Plan'!D229*'Conversion Cost'!$C$4)),0)))+ IF(VLOOKUP(A228,CSTVAT!$A$2:$D$40,4)="NA",0,IF(VLOOKUP(A228,CSTVAT!$A$2:$D$40,4)="CST",0.02*((VLOOKUP(B228,'Input Angle Price'!$B$4:$E$22,4)*'Optimized Production Plan'!E229*(1.045))+ ('Conversion Cost'!$D$3*'Optimized Production Plan'!E229)+ ((4.1/100)*('Conversion Cost'!$B$8)*'Optimized Production Plan'!E229)+ ('Optimized Production Plan'!E229*'Conversion Cost'!$D$4)),IF(VLOOKUP(A228,CSTVAT!$A$2:$D$40,4)="VAT",0.05*((VLOOKUP(B228,'Input Angle Price'!$B$4:$E$22,4)*'Optimized Production Plan'!E229*(1.045))+ ('Conversion Cost'!$D$3*'Optimized Production Plan'!E229)+ ((4.1/100)*('Conversion Cost'!$B$8)*'Optimized Production Plan'!E229)+ ('Optimized Production Plan'!E229*'Conversion Cost'!$D$4)),0)))</f>
        <v>0.42361961040000007</v>
      </c>
      <c r="I228" s="95">
        <f t="shared" si="11"/>
        <v>0.3386961</v>
      </c>
      <c r="N228" s="9">
        <v>117</v>
      </c>
      <c r="O228" s="5" t="s">
        <v>14</v>
      </c>
      <c r="P228" s="94">
        <f>((VLOOKUP(O228,'Input Angle Price'!$B$4:$E$22,2)*'Optimized Production Plan'!M229)+(VLOOKUP(O228,'Input Angle Price'!$B$4:$E$22,3)*'Optimized Production Plan'!N229)+(VLOOKUP(O228,'Input Angle Price'!$B$4:$E$22,4)*'Optimized Production Plan'!O229))*(104.5/100)</f>
        <v>15.730552199999998</v>
      </c>
      <c r="Q228" s="94">
        <f>SUMPRODUCT('Conversion Cost'!$B$3:$D$3,'Optimized Production Plan'!M229:O229)</f>
        <v>3.0550470000000001</v>
      </c>
      <c r="R228" s="94">
        <f>(4.1/100)*('Conversion Cost'!$B$8)*SUM('Optimized Production Plan'!M229:O229)</f>
        <v>2.1373513199999996</v>
      </c>
      <c r="S228" s="94">
        <f>SUMPRODUCT('Conversion Cost'!$B$4:$D$4,'Optimized Production Plan'!M229:O229)</f>
        <v>0.25802999999999998</v>
      </c>
      <c r="T228" s="94">
        <f>(VLOOKUP(N228,'Outbound Logistic Price'!$A$3:$D$41,2)*'Optimized Production Plan'!M229)+(VLOOKUP(N228,'Outbound Logistic Price'!$A$3:$D$41,3)*'Optimized Production Plan'!N229)+(VLOOKUP(N228,'Outbound Logistic Price'!$A$3:$D$41,4)*'Optimized Production Plan'!O229)</f>
        <v>1.2746399999999998</v>
      </c>
      <c r="U228" s="94">
        <f>IF(VLOOKUP(N228,CSTVAT!$A$2:$D$40,2)="NA",0,IF(VLOOKUP(N228,CSTVAT!$A$2:$D$40,2)="CST",0.02*((VLOOKUP(O228,'Input Angle Price'!$B$4:$E$22,2)*'Optimized Production Plan'!M229*(1.045))+ ('Conversion Cost'!$B$3*'Optimized Production Plan'!M229)+ ((4.1/100)*('Conversion Cost'!$B$8)*'Optimized Production Plan'!M229)+ ('Optimized Production Plan'!M229*'Conversion Cost'!$B$4)),IF(VLOOKUP(N228,CSTVAT!$A$2:$D$40,2)="VAT",0.05*((VLOOKUP(O228,'Input Angle Price'!$B$4:$E$22,2)*'Optimized Production Plan'!M229*(1.045))+ ('Conversion Cost'!$B$3*'Optimized Production Plan'!M229)+ ((4.1/100)*('Conversion Cost'!$B$8)*'Optimized Production Plan'!M229)+ ('Optimized Production Plan'!M229*'Conversion Cost'!$B$4)),0)))+ IF(VLOOKUP(N228,CSTVAT!$A$2:$D$40,3)="NA",0,IF(VLOOKUP(N228,CSTVAT!$A$2:$D$40,3)="CST",0.02*((VLOOKUP(O228,'Input Angle Price'!$B$4:$E$22,3)*'Optimized Production Plan'!N229*(1.045))+ ('Conversion Cost'!$C$3*'Optimized Production Plan'!N229)+ ((4.1/100)*('Conversion Cost'!$B$8)*'Optimized Production Plan'!N229)+ ('Optimized Production Plan'!N229*'Conversion Cost'!$C$4)),IF(VLOOKUP(N228,CSTVAT!$A$2:$D$40,3)="VAT",0.05*((VLOOKUP(O228,'Input Angle Price'!$B$4:$E$22,3)*'Optimized Production Plan'!N229*(1.045))+ ('Conversion Cost'!$C$3*'Optimized Production Plan'!N229)+ ((4.1/100)*('Conversion Cost'!$B$8)*'Optimized Production Plan'!N229)+ ('Optimized Production Plan'!N229*'Conversion Cost'!$C$4)),0)))+ IF(VLOOKUP(N228,CSTVAT!$A$2:$D$40,4)="NA",0,IF(VLOOKUP(N228,CSTVAT!$A$2:$D$40,4)="CST",0.02*((VLOOKUP(O228,'Input Angle Price'!$B$4:$E$22,4)*'Optimized Production Plan'!O229*(1.045))+ ('Conversion Cost'!$D$3*'Optimized Production Plan'!O229)+ ((4.1/100)*('Conversion Cost'!$B$8)*'Optimized Production Plan'!O229)+ ('Optimized Production Plan'!O229*'Conversion Cost'!$D$4)),IF(VLOOKUP(N228,CSTVAT!$A$2:$D$40,4)="VAT",0.05*((VLOOKUP(O228,'Input Angle Price'!$B$4:$E$22,4)*'Optimized Production Plan'!O229*(1.045))+ ('Conversion Cost'!$D$3*'Optimized Production Plan'!O229)+ ((4.1/100)*('Conversion Cost'!$B$8)*'Optimized Production Plan'!O229)+ ('Optimized Production Plan'!O229*'Conversion Cost'!$D$4)),0)))</f>
        <v>0.42361961040000007</v>
      </c>
      <c r="V228" s="95">
        <f t="shared" si="12"/>
        <v>0.3386961</v>
      </c>
      <c r="X228" s="101">
        <f>IF('Optimized Production Plan'!M229&gt;0,1,0)+IF('Optimized Production Plan'!N229&gt;0,1,0)+IF('Optimized Production Plan'!O229&gt;0,1,0)</f>
        <v>1</v>
      </c>
      <c r="AH228" s="11"/>
      <c r="AI228" s="5" t="s">
        <v>10</v>
      </c>
      <c r="AJ228" s="6">
        <v>0</v>
      </c>
      <c r="AK228" s="6">
        <v>10.339</v>
      </c>
      <c r="AL228" s="113">
        <v>0</v>
      </c>
      <c r="AM228" s="11">
        <v>10.339</v>
      </c>
      <c r="AN228" s="68">
        <f t="shared" si="13"/>
        <v>10.339</v>
      </c>
    </row>
    <row r="229" spans="1:40">
      <c r="A229" s="85">
        <v>118</v>
      </c>
      <c r="B229" s="5" t="s">
        <v>3</v>
      </c>
      <c r="C229" s="94">
        <f>((VLOOKUP(B229,'Input Angle Price'!$B$4:$E$22,2)*'Optimized Production Plan'!C230)+(VLOOKUP(B229,'Input Angle Price'!$B$4:$E$22,3)*'Optimized Production Plan'!D230)+(VLOOKUP(B229,'Input Angle Price'!$B$4:$E$22,4)*'Optimized Production Plan'!E230))*(104.5/100)</f>
        <v>63.726731310000005</v>
      </c>
      <c r="D229" s="94">
        <f>SUMPRODUCT('Conversion Cost'!$B$3:$D$3,'Optimized Production Plan'!C230:E230)</f>
        <v>9.5912760000000024</v>
      </c>
      <c r="E229" s="94">
        <f>(4.1/100)*('Conversion Cost'!$B$8)*SUM('Optimized Production Plan'!C230:E230)</f>
        <v>8.3174799240000006</v>
      </c>
      <c r="F229" s="94">
        <f>SUMPRODUCT('Conversion Cost'!$B$4:$D$4,'Optimized Production Plan'!C230:E230)</f>
        <v>0.66941400000000006</v>
      </c>
      <c r="G229" s="94">
        <f>(VLOOKUP(A229,'Outbound Logistic Price'!$A$3:$D$41,2)*'Optimized Production Plan'!C230)+(VLOOKUP(A229,'Outbound Logistic Price'!$A$3:$D$41,3)*'Optimized Production Plan'!D230)+(VLOOKUP(A229,'Outbound Logistic Price'!$A$3:$D$41,4)*'Optimized Production Plan'!E230)</f>
        <v>2.2057739999999999</v>
      </c>
      <c r="H229" s="94">
        <f>IF(VLOOKUP(A229,CSTVAT!$A$2:$D$40,2)="NA",0,IF(VLOOKUP(A229,CSTVAT!$A$2:$D$40,2)="CST",0.02*((VLOOKUP(B229,'Input Angle Price'!$B$4:$E$22,2)*'Optimized Production Plan'!C230*(1.045))+ ('Conversion Cost'!$B$3*'Optimized Production Plan'!C230)+ ((4.1/100)*('Conversion Cost'!$B$8)*'Optimized Production Plan'!C230)+ ('Optimized Production Plan'!C230*'Conversion Cost'!$B$4)),IF(VLOOKUP(A229,CSTVAT!$A$2:$D$40,2)="VAT",0.05*((VLOOKUP(B229,'Input Angle Price'!$B$4:$E$22,2)*'Optimized Production Plan'!C230*(1.045))+ ('Conversion Cost'!$B$3*'Optimized Production Plan'!C230)+ ((4.1/100)*('Conversion Cost'!$B$8)*'Optimized Production Plan'!C230)+ ('Optimized Production Plan'!C230*'Conversion Cost'!$B$4)),0)))+ IF(VLOOKUP(A229,CSTVAT!$A$2:$D$40,3)="NA",0,IF(VLOOKUP(A229,CSTVAT!$A$2:$D$40,3)="CST",0.02*((VLOOKUP(B229,'Input Angle Price'!$B$4:$E$22,3)*'Optimized Production Plan'!D230*(1.045))+ ('Conversion Cost'!$C$3*'Optimized Production Plan'!D230)+ ((4.1/100)*('Conversion Cost'!$B$8)*'Optimized Production Plan'!D230)+ ('Optimized Production Plan'!D230*'Conversion Cost'!$C$4)),IF(VLOOKUP(A229,CSTVAT!$A$2:$D$40,3)="VAT",0.05*((VLOOKUP(B229,'Input Angle Price'!$B$4:$E$22,3)*'Optimized Production Plan'!D230*(1.045))+ ('Conversion Cost'!$C$3*'Optimized Production Plan'!D230)+ ((4.1/100)*('Conversion Cost'!$B$8)*'Optimized Production Plan'!D230)+ ('Optimized Production Plan'!D230*'Conversion Cost'!$C$4)),0)))+ IF(VLOOKUP(A229,CSTVAT!$A$2:$D$40,4)="NA",0,IF(VLOOKUP(A229,CSTVAT!$A$2:$D$40,4)="CST",0.02*((VLOOKUP(B229,'Input Angle Price'!$B$4:$E$22,4)*'Optimized Production Plan'!E230*(1.045))+ ('Conversion Cost'!$D$3*'Optimized Production Plan'!E230)+ ((4.1/100)*('Conversion Cost'!$B$8)*'Optimized Production Plan'!E230)+ ('Optimized Production Plan'!E230*'Conversion Cost'!$D$4)),IF(VLOOKUP(A229,CSTVAT!$A$2:$D$40,4)="VAT",0.05*((VLOOKUP(B229,'Input Angle Price'!$B$4:$E$22,4)*'Optimized Production Plan'!E230*(1.045))+ ('Conversion Cost'!$D$3*'Optimized Production Plan'!E230)+ ((4.1/100)*('Conversion Cost'!$B$8)*'Optimized Production Plan'!E230)+ ('Optimized Production Plan'!E230*'Conversion Cost'!$D$4)),0)))</f>
        <v>1.6460980246800003</v>
      </c>
      <c r="I229" s="95">
        <f t="shared" si="11"/>
        <v>1.3721066550000001</v>
      </c>
      <c r="N229" s="85">
        <v>118</v>
      </c>
      <c r="O229" s="5" t="s">
        <v>3</v>
      </c>
      <c r="P229" s="94">
        <f>((VLOOKUP(O229,'Input Angle Price'!$B$4:$E$22,2)*'Optimized Production Plan'!M230)+(VLOOKUP(O229,'Input Angle Price'!$B$4:$E$22,3)*'Optimized Production Plan'!N230)+(VLOOKUP(O229,'Input Angle Price'!$B$4:$E$22,4)*'Optimized Production Plan'!O230))*(104.5/100)</f>
        <v>60.75656334</v>
      </c>
      <c r="Q229" s="94">
        <f>SUMPRODUCT('Conversion Cost'!$B$3:$D$3,'Optimized Production Plan'!M230:O230)</f>
        <v>9.7981359000000001</v>
      </c>
      <c r="R229" s="94">
        <f>(4.1/100)*('Conversion Cost'!$B$8)*SUM('Optimized Production Plan'!M230:O230)</f>
        <v>8.3174799240000006</v>
      </c>
      <c r="S229" s="94">
        <f>SUMPRODUCT('Conversion Cost'!$B$4:$D$4,'Optimized Production Plan'!M230:O230)</f>
        <v>0.66941400000000006</v>
      </c>
      <c r="T229" s="94">
        <f>(VLOOKUP(N229,'Outbound Logistic Price'!$A$3:$D$41,2)*'Optimized Production Plan'!M230)+(VLOOKUP(N229,'Outbound Logistic Price'!$A$3:$D$41,3)*'Optimized Production Plan'!N230)+(VLOOKUP(N229,'Outbound Logistic Price'!$A$3:$D$41,4)*'Optimized Production Plan'!O230)</f>
        <v>1.9862940000000002</v>
      </c>
      <c r="U229" s="94">
        <f>IF(VLOOKUP(N229,CSTVAT!$A$2:$D$40,2)="NA",0,IF(VLOOKUP(N229,CSTVAT!$A$2:$D$40,2)="CST",0.02*((VLOOKUP(O229,'Input Angle Price'!$B$4:$E$22,2)*'Optimized Production Plan'!M230*(1.045))+ ('Conversion Cost'!$B$3*'Optimized Production Plan'!M230)+ ((4.1/100)*('Conversion Cost'!$B$8)*'Optimized Production Plan'!M230)+ ('Optimized Production Plan'!M230*'Conversion Cost'!$B$4)),IF(VLOOKUP(N229,CSTVAT!$A$2:$D$40,2)="VAT",0.05*((VLOOKUP(O229,'Input Angle Price'!$B$4:$E$22,2)*'Optimized Production Plan'!M230*(1.045))+ ('Conversion Cost'!$B$3*'Optimized Production Plan'!M230)+ ((4.1/100)*('Conversion Cost'!$B$8)*'Optimized Production Plan'!M230)+ ('Optimized Production Plan'!M230*'Conversion Cost'!$B$4)),0)))+ IF(VLOOKUP(N229,CSTVAT!$A$2:$D$40,3)="NA",0,IF(VLOOKUP(N229,CSTVAT!$A$2:$D$40,3)="CST",0.02*((VLOOKUP(O229,'Input Angle Price'!$B$4:$E$22,3)*'Optimized Production Plan'!N230*(1.045))+ ('Conversion Cost'!$C$3*'Optimized Production Plan'!N230)+ ((4.1/100)*('Conversion Cost'!$B$8)*'Optimized Production Plan'!N230)+ ('Optimized Production Plan'!N230*'Conversion Cost'!$C$4)),IF(VLOOKUP(N229,CSTVAT!$A$2:$D$40,3)="VAT",0.05*((VLOOKUP(O229,'Input Angle Price'!$B$4:$E$22,3)*'Optimized Production Plan'!N230*(1.045))+ ('Conversion Cost'!$C$3*'Optimized Production Plan'!N230)+ ((4.1/100)*('Conversion Cost'!$B$8)*'Optimized Production Plan'!N230)+ ('Optimized Production Plan'!N230*'Conversion Cost'!$C$4)),0)))+ IF(VLOOKUP(N229,CSTVAT!$A$2:$D$40,4)="NA",0,IF(VLOOKUP(N229,CSTVAT!$A$2:$D$40,4)="CST",0.02*((VLOOKUP(O229,'Input Angle Price'!$B$4:$E$22,4)*'Optimized Production Plan'!O230*(1.045))+ ('Conversion Cost'!$D$3*'Optimized Production Plan'!O230)+ ((4.1/100)*('Conversion Cost'!$B$8)*'Optimized Production Plan'!O230)+ ('Optimized Production Plan'!O230*'Conversion Cost'!$D$4)),IF(VLOOKUP(N229,CSTVAT!$A$2:$D$40,4)="VAT",0.05*((VLOOKUP(O229,'Input Angle Price'!$B$4:$E$22,4)*'Optimized Production Plan'!O230*(1.045))+ ('Conversion Cost'!$D$3*'Optimized Production Plan'!O230)+ ((4.1/100)*('Conversion Cost'!$B$8)*'Optimized Production Plan'!O230)+ ('Optimized Production Plan'!O230*'Conversion Cost'!$D$4)),0)))</f>
        <v>1.59083186328</v>
      </c>
      <c r="V229" s="95">
        <f t="shared" si="12"/>
        <v>1.3081556700000001</v>
      </c>
      <c r="X229" s="101">
        <f>IF('Optimized Production Plan'!M230&gt;0,1,0)+IF('Optimized Production Plan'!N230&gt;0,1,0)+IF('Optimized Production Plan'!O230&gt;0,1,0)</f>
        <v>1</v>
      </c>
      <c r="AH229" s="11"/>
      <c r="AI229" s="5" t="s">
        <v>14</v>
      </c>
      <c r="AJ229" s="6">
        <v>0</v>
      </c>
      <c r="AK229" s="6">
        <v>0.14099999999999999</v>
      </c>
      <c r="AL229" s="113">
        <v>0</v>
      </c>
      <c r="AM229" s="11">
        <v>0.14099999999999999</v>
      </c>
      <c r="AN229" s="68">
        <f t="shared" si="13"/>
        <v>0.14099999999999999</v>
      </c>
    </row>
    <row r="230" spans="1:40">
      <c r="A230" s="9">
        <v>118</v>
      </c>
      <c r="B230" s="5" t="s">
        <v>5</v>
      </c>
      <c r="C230" s="94">
        <f>((VLOOKUP(B230,'Input Angle Price'!$B$4:$E$22,2)*'Optimized Production Plan'!C231)+(VLOOKUP(B230,'Input Angle Price'!$B$4:$E$22,3)*'Optimized Production Plan'!D231)+(VLOOKUP(B230,'Input Angle Price'!$B$4:$E$22,4)*'Optimized Production Plan'!E231))*(104.5/100)</f>
        <v>288.62463608000002</v>
      </c>
      <c r="D230" s="94">
        <f>SUMPRODUCT('Conversion Cost'!$B$3:$D$3,'Optimized Production Plan'!C231:E231)</f>
        <v>45.756701000000007</v>
      </c>
      <c r="E230" s="94">
        <f>(4.1/100)*('Conversion Cost'!$B$8)*SUM('Optimized Production Plan'!C231:E231)</f>
        <v>37.359688391999995</v>
      </c>
      <c r="F230" s="94">
        <f>SUMPRODUCT('Conversion Cost'!$B$4:$D$4,'Optimized Production Plan'!C231:E231)</f>
        <v>3.3966019999999997</v>
      </c>
      <c r="G230" s="94">
        <f>(VLOOKUP(A230,'Outbound Logistic Price'!$A$3:$D$41,2)*'Optimized Production Plan'!C231)+(VLOOKUP(A230,'Outbound Logistic Price'!$A$3:$D$41,3)*'Optimized Production Plan'!D231)+(VLOOKUP(A230,'Outbound Logistic Price'!$A$3:$D$41,4)*'Optimized Production Plan'!E231)</f>
        <v>8.725541999999999</v>
      </c>
      <c r="H230" s="94">
        <f>IF(VLOOKUP(A230,CSTVAT!$A$2:$D$40,2)="NA",0,IF(VLOOKUP(A230,CSTVAT!$A$2:$D$40,2)="CST",0.02*((VLOOKUP(B230,'Input Angle Price'!$B$4:$E$22,2)*'Optimized Production Plan'!C231*(1.045))+ ('Conversion Cost'!$B$3*'Optimized Production Plan'!C231)+ ((4.1/100)*('Conversion Cost'!$B$8)*'Optimized Production Plan'!C231)+ ('Optimized Production Plan'!C231*'Conversion Cost'!$B$4)),IF(VLOOKUP(A230,CSTVAT!$A$2:$D$40,2)="VAT",0.05*((VLOOKUP(B230,'Input Angle Price'!$B$4:$E$22,2)*'Optimized Production Plan'!C231*(1.045))+ ('Conversion Cost'!$B$3*'Optimized Production Plan'!C231)+ ((4.1/100)*('Conversion Cost'!$B$8)*'Optimized Production Plan'!C231)+ ('Optimized Production Plan'!C231*'Conversion Cost'!$B$4)),0)))+ IF(VLOOKUP(A230,CSTVAT!$A$2:$D$40,3)="NA",0,IF(VLOOKUP(A230,CSTVAT!$A$2:$D$40,3)="CST",0.02*((VLOOKUP(B230,'Input Angle Price'!$B$4:$E$22,3)*'Optimized Production Plan'!D231*(1.045))+ ('Conversion Cost'!$C$3*'Optimized Production Plan'!D231)+ ((4.1/100)*('Conversion Cost'!$B$8)*'Optimized Production Plan'!D231)+ ('Optimized Production Plan'!D231*'Conversion Cost'!$C$4)),IF(VLOOKUP(A230,CSTVAT!$A$2:$D$40,3)="VAT",0.05*((VLOOKUP(B230,'Input Angle Price'!$B$4:$E$22,3)*'Optimized Production Plan'!D231*(1.045))+ ('Conversion Cost'!$C$3*'Optimized Production Plan'!D231)+ ((4.1/100)*('Conversion Cost'!$B$8)*'Optimized Production Plan'!D231)+ ('Optimized Production Plan'!D231*'Conversion Cost'!$C$4)),0)))+ IF(VLOOKUP(A230,CSTVAT!$A$2:$D$40,4)="NA",0,IF(VLOOKUP(A230,CSTVAT!$A$2:$D$40,4)="CST",0.02*((VLOOKUP(B230,'Input Angle Price'!$B$4:$E$22,4)*'Optimized Production Plan'!E231*(1.045))+ ('Conversion Cost'!$D$3*'Optimized Production Plan'!E231)+ ((4.1/100)*('Conversion Cost'!$B$8)*'Optimized Production Plan'!E231)+ ('Optimized Production Plan'!E231*'Conversion Cost'!$D$4)),IF(VLOOKUP(A230,CSTVAT!$A$2:$D$40,4)="VAT",0.05*((VLOOKUP(B230,'Input Angle Price'!$B$4:$E$22,4)*'Optimized Production Plan'!E231*(1.045))+ ('Conversion Cost'!$D$3*'Optimized Production Plan'!E231)+ ((4.1/100)*('Conversion Cost'!$B$8)*'Optimized Production Plan'!E231)+ ('Optimized Production Plan'!E231*'Conversion Cost'!$D$4)),0)))</f>
        <v>7.5027525494400011</v>
      </c>
      <c r="I230" s="95">
        <f t="shared" si="11"/>
        <v>6.2144060400000001</v>
      </c>
      <c r="N230" s="9">
        <v>118</v>
      </c>
      <c r="O230" s="5" t="s">
        <v>5</v>
      </c>
      <c r="P230" s="94">
        <f>((VLOOKUP(O230,'Input Angle Price'!$B$4:$E$22,2)*'Optimized Production Plan'!M231)+(VLOOKUP(O230,'Input Angle Price'!$B$4:$E$22,3)*'Optimized Production Plan'!N231)+(VLOOKUP(O230,'Input Angle Price'!$B$4:$E$22,4)*'Optimized Production Plan'!O231))*(104.5/100)</f>
        <v>277.09879812999998</v>
      </c>
      <c r="Q230" s="94">
        <f>SUMPRODUCT('Conversion Cost'!$B$3:$D$3,'Optimized Production Plan'!M231:O231)</f>
        <v>44.010362199999996</v>
      </c>
      <c r="R230" s="94">
        <f>(4.1/100)*('Conversion Cost'!$B$8)*SUM('Optimized Production Plan'!M231:O231)</f>
        <v>37.359688391999995</v>
      </c>
      <c r="S230" s="94">
        <f>SUMPRODUCT('Conversion Cost'!$B$4:$D$4,'Optimized Production Plan'!M231:O231)</f>
        <v>3.0068119999999996</v>
      </c>
      <c r="T230" s="94">
        <f>(VLOOKUP(N230,'Outbound Logistic Price'!$A$3:$D$41,2)*'Optimized Production Plan'!M231)+(VLOOKUP(N230,'Outbound Logistic Price'!$A$3:$D$41,3)*'Optimized Production Plan'!N231)+(VLOOKUP(N230,'Outbound Logistic Price'!$A$3:$D$41,4)*'Optimized Production Plan'!O231)</f>
        <v>8.9218519999999994</v>
      </c>
      <c r="U230" s="94">
        <f>IF(VLOOKUP(N230,CSTVAT!$A$2:$D$40,2)="NA",0,IF(VLOOKUP(N230,CSTVAT!$A$2:$D$40,2)="CST",0.02*((VLOOKUP(O230,'Input Angle Price'!$B$4:$E$22,2)*'Optimized Production Plan'!M231*(1.045))+ ('Conversion Cost'!$B$3*'Optimized Production Plan'!M231)+ ((4.1/100)*('Conversion Cost'!$B$8)*'Optimized Production Plan'!M231)+ ('Optimized Production Plan'!M231*'Conversion Cost'!$B$4)),IF(VLOOKUP(N230,CSTVAT!$A$2:$D$40,2)="VAT",0.05*((VLOOKUP(O230,'Input Angle Price'!$B$4:$E$22,2)*'Optimized Production Plan'!M231*(1.045))+ ('Conversion Cost'!$B$3*'Optimized Production Plan'!M231)+ ((4.1/100)*('Conversion Cost'!$B$8)*'Optimized Production Plan'!M231)+ ('Optimized Production Plan'!M231*'Conversion Cost'!$B$4)),0)))+ IF(VLOOKUP(N230,CSTVAT!$A$2:$D$40,3)="NA",0,IF(VLOOKUP(N230,CSTVAT!$A$2:$D$40,3)="CST",0.02*((VLOOKUP(O230,'Input Angle Price'!$B$4:$E$22,3)*'Optimized Production Plan'!N231*(1.045))+ ('Conversion Cost'!$C$3*'Optimized Production Plan'!N231)+ ((4.1/100)*('Conversion Cost'!$B$8)*'Optimized Production Plan'!N231)+ ('Optimized Production Plan'!N231*'Conversion Cost'!$C$4)),IF(VLOOKUP(N230,CSTVAT!$A$2:$D$40,3)="VAT",0.05*((VLOOKUP(O230,'Input Angle Price'!$B$4:$E$22,3)*'Optimized Production Plan'!N231*(1.045))+ ('Conversion Cost'!$C$3*'Optimized Production Plan'!N231)+ ((4.1/100)*('Conversion Cost'!$B$8)*'Optimized Production Plan'!N231)+ ('Optimized Production Plan'!N231*'Conversion Cost'!$C$4)),0)))+ IF(VLOOKUP(N230,CSTVAT!$A$2:$D$40,4)="NA",0,IF(VLOOKUP(N230,CSTVAT!$A$2:$D$40,4)="CST",0.02*((VLOOKUP(O230,'Input Angle Price'!$B$4:$E$22,4)*'Optimized Production Plan'!O231*(1.045))+ ('Conversion Cost'!$D$3*'Optimized Production Plan'!O231)+ ((4.1/100)*('Conversion Cost'!$B$8)*'Optimized Production Plan'!O231)+ ('Optimized Production Plan'!O231*'Conversion Cost'!$D$4)),IF(VLOOKUP(N230,CSTVAT!$A$2:$D$40,4)="VAT",0.05*((VLOOKUP(O230,'Input Angle Price'!$B$4:$E$22,4)*'Optimized Production Plan'!O231*(1.045))+ ('Conversion Cost'!$D$3*'Optimized Production Plan'!O231)+ ((4.1/100)*('Conversion Cost'!$B$8)*'Optimized Production Plan'!O231)+ ('Optimized Production Plan'!O231*'Conversion Cost'!$D$4)),0)))</f>
        <v>7.2295132144399998</v>
      </c>
      <c r="V230" s="95">
        <f t="shared" si="12"/>
        <v>5.9662420649999994</v>
      </c>
      <c r="X230" s="101">
        <f>IF('Optimized Production Plan'!M231&gt;0,1,0)+IF('Optimized Production Plan'!N231&gt;0,1,0)+IF('Optimized Production Plan'!O231&gt;0,1,0)</f>
        <v>1</v>
      </c>
      <c r="AH230" s="9">
        <v>118</v>
      </c>
      <c r="AI230" s="5" t="s">
        <v>3</v>
      </c>
      <c r="AJ230" s="6">
        <v>0.54870000000000008</v>
      </c>
      <c r="AK230" s="6">
        <v>0</v>
      </c>
      <c r="AL230" s="113">
        <v>0</v>
      </c>
      <c r="AM230" s="11">
        <v>0.54870000000000008</v>
      </c>
      <c r="AN230" s="68">
        <f t="shared" si="13"/>
        <v>0.54870000000000008</v>
      </c>
    </row>
    <row r="231" spans="1:40">
      <c r="A231" s="9">
        <v>118</v>
      </c>
      <c r="B231" s="5" t="s">
        <v>7</v>
      </c>
      <c r="C231" s="94">
        <f>((VLOOKUP(B231,'Input Angle Price'!$B$4:$E$22,2)*'Optimized Production Plan'!C232)+(VLOOKUP(B231,'Input Angle Price'!$B$4:$E$22,3)*'Optimized Production Plan'!D232)+(VLOOKUP(B231,'Input Angle Price'!$B$4:$E$22,4)*'Optimized Production Plan'!E232))*(104.5/100)</f>
        <v>2578.1699220859996</v>
      </c>
      <c r="D231" s="94">
        <f>SUMPRODUCT('Conversion Cost'!$B$3:$D$3,'Optimized Production Plan'!C232:E232)</f>
        <v>394.31454259999998</v>
      </c>
      <c r="E231" s="94">
        <f>(4.1/100)*('Conversion Cost'!$B$8)*SUM('Optimized Production Plan'!C232:E232)</f>
        <v>332.81470488240001</v>
      </c>
      <c r="F231" s="94">
        <f>SUMPRODUCT('Conversion Cost'!$B$4:$D$4,'Optimized Production Plan'!C232:E232)</f>
        <v>28.320006399999997</v>
      </c>
      <c r="G231" s="94">
        <f>(VLOOKUP(A231,'Outbound Logistic Price'!$A$3:$D$41,2)*'Optimized Production Plan'!C232)+(VLOOKUP(A231,'Outbound Logistic Price'!$A$3:$D$41,3)*'Optimized Production Plan'!D232)+(VLOOKUP(A231,'Outbound Logistic Price'!$A$3:$D$41,4)*'Optimized Production Plan'!E232)</f>
        <v>83.608842399999986</v>
      </c>
      <c r="H231" s="94">
        <f>IF(VLOOKUP(A231,CSTVAT!$A$2:$D$40,2)="NA",0,IF(VLOOKUP(A231,CSTVAT!$A$2:$D$40,2)="CST",0.02*((VLOOKUP(B231,'Input Angle Price'!$B$4:$E$22,2)*'Optimized Production Plan'!C232*(1.045))+ ('Conversion Cost'!$B$3*'Optimized Production Plan'!C232)+ ((4.1/100)*('Conversion Cost'!$B$8)*'Optimized Production Plan'!C232)+ ('Optimized Production Plan'!C232*'Conversion Cost'!$B$4)),IF(VLOOKUP(A231,CSTVAT!$A$2:$D$40,2)="VAT",0.05*((VLOOKUP(B231,'Input Angle Price'!$B$4:$E$22,2)*'Optimized Production Plan'!C232*(1.045))+ ('Conversion Cost'!$B$3*'Optimized Production Plan'!C232)+ ((4.1/100)*('Conversion Cost'!$B$8)*'Optimized Production Plan'!C232)+ ('Optimized Production Plan'!C232*'Conversion Cost'!$B$4)),0)))+ IF(VLOOKUP(A231,CSTVAT!$A$2:$D$40,3)="NA",0,IF(VLOOKUP(A231,CSTVAT!$A$2:$D$40,3)="CST",0.02*((VLOOKUP(B231,'Input Angle Price'!$B$4:$E$22,3)*'Optimized Production Plan'!D232*(1.045))+ ('Conversion Cost'!$C$3*'Optimized Production Plan'!D232)+ ((4.1/100)*('Conversion Cost'!$B$8)*'Optimized Production Plan'!D232)+ ('Optimized Production Plan'!D232*'Conversion Cost'!$C$4)),IF(VLOOKUP(A231,CSTVAT!$A$2:$D$40,3)="VAT",0.05*((VLOOKUP(B231,'Input Angle Price'!$B$4:$E$22,3)*'Optimized Production Plan'!D232*(1.045))+ ('Conversion Cost'!$C$3*'Optimized Production Plan'!D232)+ ((4.1/100)*('Conversion Cost'!$B$8)*'Optimized Production Plan'!D232)+ ('Optimized Production Plan'!D232*'Conversion Cost'!$C$4)),0)))+ IF(VLOOKUP(A231,CSTVAT!$A$2:$D$40,4)="NA",0,IF(VLOOKUP(A231,CSTVAT!$A$2:$D$40,4)="CST",0.02*((VLOOKUP(B231,'Input Angle Price'!$B$4:$E$22,4)*'Optimized Production Plan'!E232*(1.045))+ ('Conversion Cost'!$D$3*'Optimized Production Plan'!E232)+ ((4.1/100)*('Conversion Cost'!$B$8)*'Optimized Production Plan'!E232)+ ('Optimized Production Plan'!E232*'Conversion Cost'!$D$4)),IF(VLOOKUP(A231,CSTVAT!$A$2:$D$40,4)="VAT",0.05*((VLOOKUP(B231,'Input Angle Price'!$B$4:$E$22,4)*'Optimized Production Plan'!E232*(1.045))+ ('Conversion Cost'!$D$3*'Optimized Production Plan'!E232)+ ((4.1/100)*('Conversion Cost'!$B$8)*'Optimized Production Plan'!E232)+ ('Optimized Production Plan'!E232*'Conversion Cost'!$D$4)),0)))</f>
        <v>66.672383519367997</v>
      </c>
      <c r="I231" s="95">
        <f t="shared" si="11"/>
        <v>55.510835642999993</v>
      </c>
      <c r="N231" s="9">
        <v>118</v>
      </c>
      <c r="O231" s="5" t="s">
        <v>7</v>
      </c>
      <c r="P231" s="94">
        <f>((VLOOKUP(O231,'Input Angle Price'!$B$4:$E$22,2)*'Optimized Production Plan'!M232)+(VLOOKUP(O231,'Input Angle Price'!$B$4:$E$22,3)*'Optimized Production Plan'!N232)+(VLOOKUP(O231,'Input Angle Price'!$B$4:$E$22,4)*'Optimized Production Plan'!O232))*(104.5/100)</f>
        <v>2494.2012454589994</v>
      </c>
      <c r="Q231" s="94">
        <f>SUMPRODUCT('Conversion Cost'!$B$3:$D$3,'Optimized Production Plan'!M232:O232)</f>
        <v>392.06150633999999</v>
      </c>
      <c r="R231" s="94">
        <f>(4.1/100)*('Conversion Cost'!$B$8)*SUM('Optimized Production Plan'!M232:O232)</f>
        <v>332.81470488240001</v>
      </c>
      <c r="S231" s="94">
        <f>SUMPRODUCT('Conversion Cost'!$B$4:$D$4,'Optimized Production Plan'!M232:O232)</f>
        <v>26.7858564</v>
      </c>
      <c r="T231" s="94">
        <f>(VLOOKUP(N231,'Outbound Logistic Price'!$A$3:$D$41,2)*'Optimized Production Plan'!M232)+(VLOOKUP(N231,'Outbound Logistic Price'!$A$3:$D$41,3)*'Optimized Production Plan'!N232)+(VLOOKUP(N231,'Outbound Logistic Price'!$A$3:$D$41,4)*'Optimized Production Plan'!O232)</f>
        <v>79.479344400000002</v>
      </c>
      <c r="U231" s="94">
        <f>IF(VLOOKUP(N231,CSTVAT!$A$2:$D$40,2)="NA",0,IF(VLOOKUP(N231,CSTVAT!$A$2:$D$40,2)="CST",0.02*((VLOOKUP(O231,'Input Angle Price'!$B$4:$E$22,2)*'Optimized Production Plan'!M232*(1.045))+ ('Conversion Cost'!$B$3*'Optimized Production Plan'!M232)+ ((4.1/100)*('Conversion Cost'!$B$8)*'Optimized Production Plan'!M232)+ ('Optimized Production Plan'!M232*'Conversion Cost'!$B$4)),IF(VLOOKUP(N231,CSTVAT!$A$2:$D$40,2)="VAT",0.05*((VLOOKUP(O231,'Input Angle Price'!$B$4:$E$22,2)*'Optimized Production Plan'!M232*(1.045))+ ('Conversion Cost'!$B$3*'Optimized Production Plan'!M232)+ ((4.1/100)*('Conversion Cost'!$B$8)*'Optimized Production Plan'!M232)+ ('Optimized Production Plan'!M232*'Conversion Cost'!$B$4)),0)))+ IF(VLOOKUP(N231,CSTVAT!$A$2:$D$40,3)="NA",0,IF(VLOOKUP(N231,CSTVAT!$A$2:$D$40,3)="CST",0.02*((VLOOKUP(O231,'Input Angle Price'!$B$4:$E$22,3)*'Optimized Production Plan'!N232*(1.045))+ ('Conversion Cost'!$C$3*'Optimized Production Plan'!N232)+ ((4.1/100)*('Conversion Cost'!$B$8)*'Optimized Production Plan'!N232)+ ('Optimized Production Plan'!N232*'Conversion Cost'!$C$4)),IF(VLOOKUP(N231,CSTVAT!$A$2:$D$40,3)="VAT",0.05*((VLOOKUP(O231,'Input Angle Price'!$B$4:$E$22,3)*'Optimized Production Plan'!N232*(1.045))+ ('Conversion Cost'!$C$3*'Optimized Production Plan'!N232)+ ((4.1/100)*('Conversion Cost'!$B$8)*'Optimized Production Plan'!N232)+ ('Optimized Production Plan'!N232*'Conversion Cost'!$C$4)),0)))+ IF(VLOOKUP(N231,CSTVAT!$A$2:$D$40,4)="NA",0,IF(VLOOKUP(N231,CSTVAT!$A$2:$D$40,4)="CST",0.02*((VLOOKUP(O231,'Input Angle Price'!$B$4:$E$22,4)*'Optimized Production Plan'!O232*(1.045))+ ('Conversion Cost'!$D$3*'Optimized Production Plan'!O232)+ ((4.1/100)*('Conversion Cost'!$B$8)*'Optimized Production Plan'!O232)+ ('Optimized Production Plan'!O232*'Conversion Cost'!$D$4)),IF(VLOOKUP(N231,CSTVAT!$A$2:$D$40,4)="VAT",0.05*((VLOOKUP(O231,'Input Angle Price'!$B$4:$E$22,4)*'Optimized Production Plan'!O232*(1.045))+ ('Conversion Cost'!$D$3*'Optimized Production Plan'!O232)+ ((4.1/100)*('Conversion Cost'!$B$8)*'Optimized Production Plan'!O232)+ ('Optimized Production Plan'!O232*'Conversion Cost'!$D$4)),0)))</f>
        <v>64.917266261627987</v>
      </c>
      <c r="V231" s="95">
        <f t="shared" si="12"/>
        <v>53.702897629499994</v>
      </c>
      <c r="X231" s="101">
        <f>IF('Optimized Production Plan'!M232&gt;0,1,0)+IF('Optimized Production Plan'!N232&gt;0,1,0)+IF('Optimized Production Plan'!O232&gt;0,1,0)</f>
        <v>1</v>
      </c>
      <c r="AH231" s="11"/>
      <c r="AI231" s="5" t="s">
        <v>5</v>
      </c>
      <c r="AJ231" s="6">
        <v>2.4645999999999999</v>
      </c>
      <c r="AK231" s="6">
        <v>0</v>
      </c>
      <c r="AL231" s="113">
        <v>0</v>
      </c>
      <c r="AM231" s="11">
        <v>2.4645999999999999</v>
      </c>
      <c r="AN231" s="68">
        <f t="shared" si="13"/>
        <v>2.4645999999999999</v>
      </c>
    </row>
    <row r="232" spans="1:40">
      <c r="A232" s="9">
        <v>118</v>
      </c>
      <c r="B232" s="5" t="s">
        <v>9</v>
      </c>
      <c r="C232" s="94">
        <f>((VLOOKUP(B232,'Input Angle Price'!$B$4:$E$22,2)*'Optimized Production Plan'!C233)+(VLOOKUP(B232,'Input Angle Price'!$B$4:$E$22,3)*'Optimized Production Plan'!D233)+(VLOOKUP(B232,'Input Angle Price'!$B$4:$E$22,4)*'Optimized Production Plan'!E233))*(104.5/100)</f>
        <v>5268.3739973919983</v>
      </c>
      <c r="D232" s="94">
        <f>SUMPRODUCT('Conversion Cost'!$B$3:$D$3,'Optimized Production Plan'!C233:E233)</f>
        <v>809.02192739999975</v>
      </c>
      <c r="E232" s="94">
        <f>(4.1/100)*('Conversion Cost'!$B$8)*SUM('Optimized Production Plan'!C233:E233)</f>
        <v>679.89721512959977</v>
      </c>
      <c r="F232" s="94">
        <f>SUMPRODUCT('Conversion Cost'!$B$4:$D$4,'Optimized Production Plan'!C233:E233)</f>
        <v>58.362335599999987</v>
      </c>
      <c r="G232" s="94">
        <f>(VLOOKUP(A232,'Outbound Logistic Price'!$A$3:$D$41,2)*'Optimized Production Plan'!C233)+(VLOOKUP(A232,'Outbound Logistic Price'!$A$3:$D$41,3)*'Optimized Production Plan'!D233)+(VLOOKUP(A232,'Outbound Logistic Price'!$A$3:$D$41,4)*'Optimized Production Plan'!E233)</f>
        <v>169.26061959999993</v>
      </c>
      <c r="H232" s="94">
        <f>IF(VLOOKUP(A232,CSTVAT!$A$2:$D$40,2)="NA",0,IF(VLOOKUP(A232,CSTVAT!$A$2:$D$40,2)="CST",0.02*((VLOOKUP(B232,'Input Angle Price'!$B$4:$E$22,2)*'Optimized Production Plan'!C233*(1.045))+ ('Conversion Cost'!$B$3*'Optimized Production Plan'!C233)+ ((4.1/100)*('Conversion Cost'!$B$8)*'Optimized Production Plan'!C233)+ ('Optimized Production Plan'!C233*'Conversion Cost'!$B$4)),IF(VLOOKUP(A232,CSTVAT!$A$2:$D$40,2)="VAT",0.05*((VLOOKUP(B232,'Input Angle Price'!$B$4:$E$22,2)*'Optimized Production Plan'!C233*(1.045))+ ('Conversion Cost'!$B$3*'Optimized Production Plan'!C233)+ ((4.1/100)*('Conversion Cost'!$B$8)*'Optimized Production Plan'!C233)+ ('Optimized Production Plan'!C233*'Conversion Cost'!$B$4)),0)))+ IF(VLOOKUP(A232,CSTVAT!$A$2:$D$40,3)="NA",0,IF(VLOOKUP(A232,CSTVAT!$A$2:$D$40,3)="CST",0.02*((VLOOKUP(B232,'Input Angle Price'!$B$4:$E$22,3)*'Optimized Production Plan'!D233*(1.045))+ ('Conversion Cost'!$C$3*'Optimized Production Plan'!D233)+ ((4.1/100)*('Conversion Cost'!$B$8)*'Optimized Production Plan'!D233)+ ('Optimized Production Plan'!D233*'Conversion Cost'!$C$4)),IF(VLOOKUP(A232,CSTVAT!$A$2:$D$40,3)="VAT",0.05*((VLOOKUP(B232,'Input Angle Price'!$B$4:$E$22,3)*'Optimized Production Plan'!D233*(1.045))+ ('Conversion Cost'!$C$3*'Optimized Production Plan'!D233)+ ((4.1/100)*('Conversion Cost'!$B$8)*'Optimized Production Plan'!D233)+ ('Optimized Production Plan'!D233*'Conversion Cost'!$C$4)),0)))+ IF(VLOOKUP(A232,CSTVAT!$A$2:$D$40,4)="NA",0,IF(VLOOKUP(A232,CSTVAT!$A$2:$D$40,4)="CST",0.02*((VLOOKUP(B232,'Input Angle Price'!$B$4:$E$22,4)*'Optimized Production Plan'!E233*(1.045))+ ('Conversion Cost'!$D$3*'Optimized Production Plan'!E233)+ ((4.1/100)*('Conversion Cost'!$B$8)*'Optimized Production Plan'!E233)+ ('Optimized Production Plan'!E233*'Conversion Cost'!$D$4)),IF(VLOOKUP(A232,CSTVAT!$A$2:$D$40,4)="VAT",0.05*((VLOOKUP(B232,'Input Angle Price'!$B$4:$E$22,4)*'Optimized Production Plan'!E233*(1.045))+ ('Conversion Cost'!$D$3*'Optimized Production Plan'!E233)+ ((4.1/100)*('Conversion Cost'!$B$8)*'Optimized Production Plan'!E233)+ ('Optimized Production Plan'!E233*'Conversion Cost'!$D$4)),0)))</f>
        <v>136.31310951043196</v>
      </c>
      <c r="I232" s="95">
        <f t="shared" si="11"/>
        <v>113.43388989599995</v>
      </c>
      <c r="N232" s="9">
        <v>118</v>
      </c>
      <c r="O232" s="5" t="s">
        <v>9</v>
      </c>
      <c r="P232" s="94">
        <f>((VLOOKUP(O232,'Input Angle Price'!$B$4:$E$22,2)*'Optimized Production Plan'!M233)+(VLOOKUP(O232,'Input Angle Price'!$B$4:$E$22,3)*'Optimized Production Plan'!N233)+(VLOOKUP(O232,'Input Angle Price'!$B$4:$E$22,4)*'Optimized Production Plan'!O233))*(104.5/100)</f>
        <v>5107.046900735998</v>
      </c>
      <c r="Q232" s="94">
        <f>SUMPRODUCT('Conversion Cost'!$B$3:$D$3,'Optimized Production Plan'!M233:O233)</f>
        <v>800.93073535999974</v>
      </c>
      <c r="R232" s="94">
        <f>(4.1/100)*('Conversion Cost'!$B$8)*SUM('Optimized Production Plan'!M233:O233)</f>
        <v>679.89721512959977</v>
      </c>
      <c r="S232" s="94">
        <f>SUMPRODUCT('Conversion Cost'!$B$4:$D$4,'Optimized Production Plan'!M233:O233)</f>
        <v>54.720025599999978</v>
      </c>
      <c r="T232" s="94">
        <f>(VLOOKUP(N232,'Outbound Logistic Price'!$A$3:$D$41,2)*'Optimized Production Plan'!M233)+(VLOOKUP(N232,'Outbound Logistic Price'!$A$3:$D$41,3)*'Optimized Production Plan'!N233)+(VLOOKUP(N232,'Outbound Logistic Price'!$A$3:$D$41,4)*'Optimized Production Plan'!O233)</f>
        <v>162.36597759999995</v>
      </c>
      <c r="U232" s="94">
        <f>IF(VLOOKUP(N232,CSTVAT!$A$2:$D$40,2)="NA",0,IF(VLOOKUP(N232,CSTVAT!$A$2:$D$40,2)="CST",0.02*((VLOOKUP(O232,'Input Angle Price'!$B$4:$E$22,2)*'Optimized Production Plan'!M233*(1.045))+ ('Conversion Cost'!$B$3*'Optimized Production Plan'!M233)+ ((4.1/100)*('Conversion Cost'!$B$8)*'Optimized Production Plan'!M233)+ ('Optimized Production Plan'!M233*'Conversion Cost'!$B$4)),IF(VLOOKUP(N232,CSTVAT!$A$2:$D$40,2)="VAT",0.05*((VLOOKUP(O232,'Input Angle Price'!$B$4:$E$22,2)*'Optimized Production Plan'!M233*(1.045))+ ('Conversion Cost'!$B$3*'Optimized Production Plan'!M233)+ ((4.1/100)*('Conversion Cost'!$B$8)*'Optimized Production Plan'!M233)+ ('Optimized Production Plan'!M233*'Conversion Cost'!$B$4)),0)))+ IF(VLOOKUP(N232,CSTVAT!$A$2:$D$40,3)="NA",0,IF(VLOOKUP(N232,CSTVAT!$A$2:$D$40,3)="CST",0.02*((VLOOKUP(O232,'Input Angle Price'!$B$4:$E$22,3)*'Optimized Production Plan'!N233*(1.045))+ ('Conversion Cost'!$C$3*'Optimized Production Plan'!N233)+ ((4.1/100)*('Conversion Cost'!$B$8)*'Optimized Production Plan'!N233)+ ('Optimized Production Plan'!N233*'Conversion Cost'!$C$4)),IF(VLOOKUP(N232,CSTVAT!$A$2:$D$40,3)="VAT",0.05*((VLOOKUP(O232,'Input Angle Price'!$B$4:$E$22,3)*'Optimized Production Plan'!N233*(1.045))+ ('Conversion Cost'!$C$3*'Optimized Production Plan'!N233)+ ((4.1/100)*('Conversion Cost'!$B$8)*'Optimized Production Plan'!N233)+ ('Optimized Production Plan'!N233*'Conversion Cost'!$C$4)),0)))+ IF(VLOOKUP(N232,CSTVAT!$A$2:$D$40,4)="NA",0,IF(VLOOKUP(N232,CSTVAT!$A$2:$D$40,4)="CST",0.02*((VLOOKUP(O232,'Input Angle Price'!$B$4:$E$22,4)*'Optimized Production Plan'!O233*(1.045))+ ('Conversion Cost'!$D$3*'Optimized Production Plan'!O233)+ ((4.1/100)*('Conversion Cost'!$B$8)*'Optimized Production Plan'!O233)+ ('Optimized Production Plan'!O233*'Conversion Cost'!$D$4)),IF(VLOOKUP(N232,CSTVAT!$A$2:$D$40,4)="VAT",0.05*((VLOOKUP(O232,'Input Angle Price'!$B$4:$E$22,4)*'Optimized Production Plan'!O233*(1.045))+ ('Conversion Cost'!$D$3*'Optimized Production Plan'!O233)+ ((4.1/100)*('Conversion Cost'!$B$8)*'Optimized Production Plan'!O233)+ ('Optimized Production Plan'!O233*'Conversion Cost'!$D$4)),0)))</f>
        <v>132.85189753651193</v>
      </c>
      <c r="V232" s="95">
        <f t="shared" si="12"/>
        <v>109.96033996799996</v>
      </c>
      <c r="X232" s="101">
        <f>IF('Optimized Production Plan'!M233&gt;0,1,0)+IF('Optimized Production Plan'!N233&gt;0,1,0)+IF('Optimized Production Plan'!O233&gt;0,1,0)</f>
        <v>1</v>
      </c>
      <c r="AH232" s="11"/>
      <c r="AI232" s="5" t="s">
        <v>7</v>
      </c>
      <c r="AJ232" s="6">
        <v>21.95562</v>
      </c>
      <c r="AK232" s="6">
        <v>0</v>
      </c>
      <c r="AL232" s="113">
        <v>0</v>
      </c>
      <c r="AM232" s="11">
        <v>21.95562</v>
      </c>
      <c r="AN232" s="68">
        <f t="shared" si="13"/>
        <v>21.95562</v>
      </c>
    </row>
    <row r="233" spans="1:40">
      <c r="A233" s="9">
        <v>118</v>
      </c>
      <c r="B233" s="5" t="s">
        <v>12</v>
      </c>
      <c r="C233" s="94">
        <f>((VLOOKUP(B233,'Input Angle Price'!$B$4:$E$22,2)*'Optimized Production Plan'!C234)+(VLOOKUP(B233,'Input Angle Price'!$B$4:$E$22,3)*'Optimized Production Plan'!D234)+(VLOOKUP(B233,'Input Angle Price'!$B$4:$E$22,4)*'Optimized Production Plan'!E234))*(104.5/100)</f>
        <v>6356.0608914000013</v>
      </c>
      <c r="D233" s="94">
        <f>SUMPRODUCT('Conversion Cost'!$B$3:$D$3,'Optimized Production Plan'!C234:E234)</f>
        <v>945.58648000000017</v>
      </c>
      <c r="E233" s="94">
        <f>(4.1/100)*('Conversion Cost'!$B$8)*SUM('Optimized Production Plan'!C234:E234)</f>
        <v>808.67672496</v>
      </c>
      <c r="F233" s="94">
        <f>SUMPRODUCT('Conversion Cost'!$B$4:$D$4,'Optimized Production Plan'!C234:E234)</f>
        <v>66.987760000000009</v>
      </c>
      <c r="G233" s="94">
        <f>(VLOOKUP(A233,'Outbound Logistic Price'!$A$3:$D$41,2)*'Optimized Production Plan'!C234)+(VLOOKUP(A233,'Outbound Logistic Price'!$A$3:$D$41,3)*'Optimized Production Plan'!D234)+(VLOOKUP(A233,'Outbound Logistic Price'!$A$3:$D$41,4)*'Optimized Production Plan'!E234)</f>
        <v>208.68696</v>
      </c>
      <c r="H233" s="94">
        <f>IF(VLOOKUP(A233,CSTVAT!$A$2:$D$40,2)="NA",0,IF(VLOOKUP(A233,CSTVAT!$A$2:$D$40,2)="CST",0.02*((VLOOKUP(B233,'Input Angle Price'!$B$4:$E$22,2)*'Optimized Production Plan'!C234*(1.045))+ ('Conversion Cost'!$B$3*'Optimized Production Plan'!C234)+ ((4.1/100)*('Conversion Cost'!$B$8)*'Optimized Production Plan'!C234)+ ('Optimized Production Plan'!C234*'Conversion Cost'!$B$4)),IF(VLOOKUP(A233,CSTVAT!$A$2:$D$40,2)="VAT",0.05*((VLOOKUP(B233,'Input Angle Price'!$B$4:$E$22,2)*'Optimized Production Plan'!C234*(1.045))+ ('Conversion Cost'!$B$3*'Optimized Production Plan'!C234)+ ((4.1/100)*('Conversion Cost'!$B$8)*'Optimized Production Plan'!C234)+ ('Optimized Production Plan'!C234*'Conversion Cost'!$B$4)),0)))+ IF(VLOOKUP(A233,CSTVAT!$A$2:$D$40,3)="NA",0,IF(VLOOKUP(A233,CSTVAT!$A$2:$D$40,3)="CST",0.02*((VLOOKUP(B233,'Input Angle Price'!$B$4:$E$22,3)*'Optimized Production Plan'!D234*(1.045))+ ('Conversion Cost'!$C$3*'Optimized Production Plan'!D234)+ ((4.1/100)*('Conversion Cost'!$B$8)*'Optimized Production Plan'!D234)+ ('Optimized Production Plan'!D234*'Conversion Cost'!$C$4)),IF(VLOOKUP(A233,CSTVAT!$A$2:$D$40,3)="VAT",0.05*((VLOOKUP(B233,'Input Angle Price'!$B$4:$E$22,3)*'Optimized Production Plan'!D234*(1.045))+ ('Conversion Cost'!$C$3*'Optimized Production Plan'!D234)+ ((4.1/100)*('Conversion Cost'!$B$8)*'Optimized Production Plan'!D234)+ ('Optimized Production Plan'!D234*'Conversion Cost'!$C$4)),0)))+ IF(VLOOKUP(A233,CSTVAT!$A$2:$D$40,4)="NA",0,IF(VLOOKUP(A233,CSTVAT!$A$2:$D$40,4)="CST",0.02*((VLOOKUP(B233,'Input Angle Price'!$B$4:$E$22,4)*'Optimized Production Plan'!E234*(1.045))+ ('Conversion Cost'!$D$3*'Optimized Production Plan'!E234)+ ((4.1/100)*('Conversion Cost'!$B$8)*'Optimized Production Plan'!E234)+ ('Optimized Production Plan'!E234*'Conversion Cost'!$D$4)),IF(VLOOKUP(A233,CSTVAT!$A$2:$D$40,4)="VAT",0.05*((VLOOKUP(B233,'Input Angle Price'!$B$4:$E$22,4)*'Optimized Production Plan'!E234*(1.045))+ ('Conversion Cost'!$D$3*'Optimized Production Plan'!E234)+ ((4.1/100)*('Conversion Cost'!$B$8)*'Optimized Production Plan'!E234)+ ('Optimized Production Plan'!E234*'Conversion Cost'!$D$4)),0)))</f>
        <v>163.54623712720002</v>
      </c>
      <c r="I233" s="95">
        <f t="shared" si="11"/>
        <v>136.85298570000003</v>
      </c>
      <c r="N233" s="9">
        <v>118</v>
      </c>
      <c r="O233" s="5" t="s">
        <v>12</v>
      </c>
      <c r="P233" s="94">
        <f>((VLOOKUP(O233,'Input Angle Price'!$B$4:$E$22,2)*'Optimized Production Plan'!M234)+(VLOOKUP(O233,'Input Angle Price'!$B$4:$E$22,3)*'Optimized Production Plan'!N234)+(VLOOKUP(O233,'Input Angle Price'!$B$4:$E$22,4)*'Optimized Production Plan'!O234))*(104.5/100)</f>
        <v>6107.2657030000009</v>
      </c>
      <c r="Q233" s="94">
        <f>SUMPRODUCT('Conversion Cost'!$B$3:$D$3,'Optimized Production Plan'!M234:O234)</f>
        <v>952.63523600000008</v>
      </c>
      <c r="R233" s="94">
        <f>(4.1/100)*('Conversion Cost'!$B$8)*SUM('Optimized Production Plan'!M234:O234)</f>
        <v>808.67672496</v>
      </c>
      <c r="S233" s="94">
        <f>SUMPRODUCT('Conversion Cost'!$B$4:$D$4,'Optimized Production Plan'!M234:O234)</f>
        <v>65.08456000000001</v>
      </c>
      <c r="T233" s="94">
        <f>(VLOOKUP(N233,'Outbound Logistic Price'!$A$3:$D$41,2)*'Optimized Production Plan'!M234)+(VLOOKUP(N233,'Outbound Logistic Price'!$A$3:$D$41,3)*'Optimized Production Plan'!N234)+(VLOOKUP(N233,'Outbound Logistic Price'!$A$3:$D$41,4)*'Optimized Production Plan'!O234)</f>
        <v>193.11976000000001</v>
      </c>
      <c r="U233" s="94">
        <f>IF(VLOOKUP(N233,CSTVAT!$A$2:$D$40,2)="NA",0,IF(VLOOKUP(N233,CSTVAT!$A$2:$D$40,2)="CST",0.02*((VLOOKUP(O233,'Input Angle Price'!$B$4:$E$22,2)*'Optimized Production Plan'!M234*(1.045))+ ('Conversion Cost'!$B$3*'Optimized Production Plan'!M234)+ ((4.1/100)*('Conversion Cost'!$B$8)*'Optimized Production Plan'!M234)+ ('Optimized Production Plan'!M234*'Conversion Cost'!$B$4)),IF(VLOOKUP(N233,CSTVAT!$A$2:$D$40,2)="VAT",0.05*((VLOOKUP(O233,'Input Angle Price'!$B$4:$E$22,2)*'Optimized Production Plan'!M234*(1.045))+ ('Conversion Cost'!$B$3*'Optimized Production Plan'!M234)+ ((4.1/100)*('Conversion Cost'!$B$8)*'Optimized Production Plan'!M234)+ ('Optimized Production Plan'!M234*'Conversion Cost'!$B$4)),0)))+ IF(VLOOKUP(N233,CSTVAT!$A$2:$D$40,3)="NA",0,IF(VLOOKUP(N233,CSTVAT!$A$2:$D$40,3)="CST",0.02*((VLOOKUP(O233,'Input Angle Price'!$B$4:$E$22,3)*'Optimized Production Plan'!N234*(1.045))+ ('Conversion Cost'!$C$3*'Optimized Production Plan'!N234)+ ((4.1/100)*('Conversion Cost'!$B$8)*'Optimized Production Plan'!N234)+ ('Optimized Production Plan'!N234*'Conversion Cost'!$C$4)),IF(VLOOKUP(N233,CSTVAT!$A$2:$D$40,3)="VAT",0.05*((VLOOKUP(O233,'Input Angle Price'!$B$4:$E$22,3)*'Optimized Production Plan'!N234*(1.045))+ ('Conversion Cost'!$C$3*'Optimized Production Plan'!N234)+ ((4.1/100)*('Conversion Cost'!$B$8)*'Optimized Production Plan'!N234)+ ('Optimized Production Plan'!N234*'Conversion Cost'!$C$4)),0)))+ IF(VLOOKUP(N233,CSTVAT!$A$2:$D$40,4)="NA",0,IF(VLOOKUP(N233,CSTVAT!$A$2:$D$40,4)="CST",0.02*((VLOOKUP(O233,'Input Angle Price'!$B$4:$E$22,4)*'Optimized Production Plan'!O234*(1.045))+ ('Conversion Cost'!$D$3*'Optimized Production Plan'!O234)+ ((4.1/100)*('Conversion Cost'!$B$8)*'Optimized Production Plan'!O234)+ ('Optimized Production Plan'!O234*'Conversion Cost'!$D$4)),IF(VLOOKUP(N233,CSTVAT!$A$2:$D$40,4)="VAT",0.05*((VLOOKUP(O233,'Input Angle Price'!$B$4:$E$22,4)*'Optimized Production Plan'!O234*(1.045))+ ('Conversion Cost'!$D$3*'Optimized Production Plan'!O234)+ ((4.1/100)*('Conversion Cost'!$B$8)*'Optimized Production Plan'!O234)+ ('Optimized Production Plan'!O234*'Conversion Cost'!$D$4)),0)))</f>
        <v>158.67324447920004</v>
      </c>
      <c r="V233" s="95">
        <f t="shared" si="12"/>
        <v>131.49615150000002</v>
      </c>
      <c r="X233" s="101">
        <f>IF('Optimized Production Plan'!M234&gt;0,1,0)+IF('Optimized Production Plan'!N234&gt;0,1,0)+IF('Optimized Production Plan'!O234&gt;0,1,0)</f>
        <v>1</v>
      </c>
      <c r="AH233" s="11"/>
      <c r="AI233" s="5" t="s">
        <v>9</v>
      </c>
      <c r="AJ233" s="6">
        <v>44.852479999999986</v>
      </c>
      <c r="AK233" s="6">
        <v>0</v>
      </c>
      <c r="AL233" s="113">
        <v>0</v>
      </c>
      <c r="AM233" s="11">
        <v>44.852479999999986</v>
      </c>
      <c r="AN233" s="68">
        <f t="shared" si="13"/>
        <v>44.852479999999986</v>
      </c>
    </row>
    <row r="234" spans="1:40">
      <c r="A234" s="9">
        <v>118</v>
      </c>
      <c r="B234" s="5" t="s">
        <v>13</v>
      </c>
      <c r="C234" s="94">
        <f>((VLOOKUP(B234,'Input Angle Price'!$B$4:$E$22,2)*'Optimized Production Plan'!C235)+(VLOOKUP(B234,'Input Angle Price'!$B$4:$E$22,3)*'Optimized Production Plan'!D235)+(VLOOKUP(B234,'Input Angle Price'!$B$4:$E$22,4)*'Optimized Production Plan'!E235))*(104.5/100)</f>
        <v>17712.333468015997</v>
      </c>
      <c r="D234" s="94">
        <f>SUMPRODUCT('Conversion Cost'!$B$3:$D$3,'Optimized Production Plan'!C235:E235)</f>
        <v>2599.4049948000002</v>
      </c>
      <c r="E234" s="94">
        <f>(4.1/100)*('Conversion Cost'!$B$8)*SUM('Optimized Production Plan'!C235:E235)</f>
        <v>2237.0748271091998</v>
      </c>
      <c r="F234" s="94">
        <f>SUMPRODUCT('Conversion Cost'!$B$4:$D$4,'Optimized Production Plan'!C235:E235)</f>
        <v>182.92034620000001</v>
      </c>
      <c r="G234" s="94">
        <f>(VLOOKUP(A234,'Outbound Logistic Price'!$A$3:$D$41,2)*'Optimized Production Plan'!C235)+(VLOOKUP(A234,'Outbound Logistic Price'!$A$3:$D$41,3)*'Optimized Production Plan'!D235)+(VLOOKUP(A234,'Outbound Logistic Price'!$A$3:$D$41,4)*'Optimized Production Plan'!E235)</f>
        <v>584.54921420000005</v>
      </c>
      <c r="H234" s="94">
        <f>IF(VLOOKUP(A234,CSTVAT!$A$2:$D$40,2)="NA",0,IF(VLOOKUP(A234,CSTVAT!$A$2:$D$40,2)="CST",0.02*((VLOOKUP(B234,'Input Angle Price'!$B$4:$E$22,2)*'Optimized Production Plan'!C235*(1.045))+ ('Conversion Cost'!$B$3*'Optimized Production Plan'!C235)+ ((4.1/100)*('Conversion Cost'!$B$8)*'Optimized Production Plan'!C235)+ ('Optimized Production Plan'!C235*'Conversion Cost'!$B$4)),IF(VLOOKUP(A234,CSTVAT!$A$2:$D$40,2)="VAT",0.05*((VLOOKUP(B234,'Input Angle Price'!$B$4:$E$22,2)*'Optimized Production Plan'!C235*(1.045))+ ('Conversion Cost'!$B$3*'Optimized Production Plan'!C235)+ ((4.1/100)*('Conversion Cost'!$B$8)*'Optimized Production Plan'!C235)+ ('Optimized Production Plan'!C235*'Conversion Cost'!$B$4)),0)))+ IF(VLOOKUP(A234,CSTVAT!$A$2:$D$40,3)="NA",0,IF(VLOOKUP(A234,CSTVAT!$A$2:$D$40,3)="CST",0.02*((VLOOKUP(B234,'Input Angle Price'!$B$4:$E$22,3)*'Optimized Production Plan'!D235*(1.045))+ ('Conversion Cost'!$C$3*'Optimized Production Plan'!D235)+ ((4.1/100)*('Conversion Cost'!$B$8)*'Optimized Production Plan'!D235)+ ('Optimized Production Plan'!D235*'Conversion Cost'!$C$4)),IF(VLOOKUP(A234,CSTVAT!$A$2:$D$40,3)="VAT",0.05*((VLOOKUP(B234,'Input Angle Price'!$B$4:$E$22,3)*'Optimized Production Plan'!D235*(1.045))+ ('Conversion Cost'!$C$3*'Optimized Production Plan'!D235)+ ((4.1/100)*('Conversion Cost'!$B$8)*'Optimized Production Plan'!D235)+ ('Optimized Production Plan'!D235*'Conversion Cost'!$C$4)),0)))+ IF(VLOOKUP(A234,CSTVAT!$A$2:$D$40,4)="NA",0,IF(VLOOKUP(A234,CSTVAT!$A$2:$D$40,4)="CST",0.02*((VLOOKUP(B234,'Input Angle Price'!$B$4:$E$22,4)*'Optimized Production Plan'!E235*(1.045))+ ('Conversion Cost'!$D$3*'Optimized Production Plan'!E235)+ ((4.1/100)*('Conversion Cost'!$B$8)*'Optimized Production Plan'!E235)+ ('Optimized Production Plan'!E235*'Conversion Cost'!$D$4)),IF(VLOOKUP(A234,CSTVAT!$A$2:$D$40,4)="VAT",0.05*((VLOOKUP(B234,'Input Angle Price'!$B$4:$E$22,4)*'Optimized Production Plan'!E235*(1.045))+ ('Conversion Cost'!$D$3*'Optimized Production Plan'!E235)+ ((4.1/100)*('Conversion Cost'!$B$8)*'Optimized Production Plan'!E235)+ ('Optimized Production Plan'!E235*'Conversion Cost'!$D$4)),0)))</f>
        <v>454.63467272250404</v>
      </c>
      <c r="I234" s="95">
        <f t="shared" si="11"/>
        <v>381.36603160799996</v>
      </c>
      <c r="N234" s="9">
        <v>118</v>
      </c>
      <c r="O234" s="5" t="s">
        <v>13</v>
      </c>
      <c r="P234" s="94">
        <f>((VLOOKUP(O234,'Input Angle Price'!$B$4:$E$22,2)*'Optimized Production Plan'!M235)+(VLOOKUP(O234,'Input Angle Price'!$B$4:$E$22,3)*'Optimized Production Plan'!N235)+(VLOOKUP(O234,'Input Angle Price'!$B$4:$E$22,4)*'Optimized Production Plan'!O235))*(104.5/100)</f>
        <v>17055.162368150501</v>
      </c>
      <c r="Q234" s="94">
        <f>SUMPRODUCT('Conversion Cost'!$B$3:$D$3,'Optimized Production Plan'!M235:O235)</f>
        <v>2635.3130244700001</v>
      </c>
      <c r="R234" s="94">
        <f>(4.1/100)*('Conversion Cost'!$B$8)*SUM('Optimized Production Plan'!M235:O235)</f>
        <v>2237.0748271091998</v>
      </c>
      <c r="S234" s="94">
        <f>SUMPRODUCT('Conversion Cost'!$B$4:$D$4,'Optimized Production Plan'!M235:O235)</f>
        <v>180.0460262</v>
      </c>
      <c r="T234" s="94">
        <f>(VLOOKUP(N234,'Outbound Logistic Price'!$A$3:$D$41,2)*'Optimized Production Plan'!M235)+(VLOOKUP(N234,'Outbound Logistic Price'!$A$3:$D$41,3)*'Optimized Production Plan'!N235)+(VLOOKUP(N234,'Outbound Logistic Price'!$A$3:$D$41,4)*'Optimized Production Plan'!O235)</f>
        <v>534.23493020000001</v>
      </c>
      <c r="U234" s="94">
        <f>IF(VLOOKUP(N234,CSTVAT!$A$2:$D$40,2)="NA",0,IF(VLOOKUP(N234,CSTVAT!$A$2:$D$40,2)="CST",0.02*((VLOOKUP(O234,'Input Angle Price'!$B$4:$E$22,2)*'Optimized Production Plan'!M235*(1.045))+ ('Conversion Cost'!$B$3*'Optimized Production Plan'!M235)+ ((4.1/100)*('Conversion Cost'!$B$8)*'Optimized Production Plan'!M235)+ ('Optimized Production Plan'!M235*'Conversion Cost'!$B$4)),IF(VLOOKUP(N234,CSTVAT!$A$2:$D$40,2)="VAT",0.05*((VLOOKUP(O234,'Input Angle Price'!$B$4:$E$22,2)*'Optimized Production Plan'!M235*(1.045))+ ('Conversion Cost'!$B$3*'Optimized Production Plan'!M235)+ ((4.1/100)*('Conversion Cost'!$B$8)*'Optimized Production Plan'!M235)+ ('Optimized Production Plan'!M235*'Conversion Cost'!$B$4)),0)))+ IF(VLOOKUP(N234,CSTVAT!$A$2:$D$40,3)="NA",0,IF(VLOOKUP(N234,CSTVAT!$A$2:$D$40,3)="CST",0.02*((VLOOKUP(O234,'Input Angle Price'!$B$4:$E$22,3)*'Optimized Production Plan'!N235*(1.045))+ ('Conversion Cost'!$C$3*'Optimized Production Plan'!N235)+ ((4.1/100)*('Conversion Cost'!$B$8)*'Optimized Production Plan'!N235)+ ('Optimized Production Plan'!N235*'Conversion Cost'!$C$4)),IF(VLOOKUP(N234,CSTVAT!$A$2:$D$40,3)="VAT",0.05*((VLOOKUP(O234,'Input Angle Price'!$B$4:$E$22,3)*'Optimized Production Plan'!N235*(1.045))+ ('Conversion Cost'!$C$3*'Optimized Production Plan'!N235)+ ((4.1/100)*('Conversion Cost'!$B$8)*'Optimized Production Plan'!N235)+ ('Optimized Production Plan'!N235*'Conversion Cost'!$C$4)),0)))+ IF(VLOOKUP(N234,CSTVAT!$A$2:$D$40,4)="NA",0,IF(VLOOKUP(N234,CSTVAT!$A$2:$D$40,4)="CST",0.02*((VLOOKUP(O234,'Input Angle Price'!$B$4:$E$22,4)*'Optimized Production Plan'!O235*(1.045))+ ('Conversion Cost'!$D$3*'Optimized Production Plan'!O235)+ ((4.1/100)*('Conversion Cost'!$B$8)*'Optimized Production Plan'!O235)+ ('Optimized Production Plan'!O235*'Conversion Cost'!$D$4)),IF(VLOOKUP(N234,CSTVAT!$A$2:$D$40,4)="VAT",0.05*((VLOOKUP(O234,'Input Angle Price'!$B$4:$E$22,4)*'Optimized Production Plan'!O235*(1.045))+ ('Conversion Cost'!$D$3*'Optimized Production Plan'!O235)+ ((4.1/100)*('Conversion Cost'!$B$8)*'Optimized Production Plan'!O235)+ ('Optimized Production Plan'!O235*'Conversion Cost'!$D$4)),0)))</f>
        <v>442.15192491859409</v>
      </c>
      <c r="V234" s="95">
        <f t="shared" si="12"/>
        <v>367.21641462525002</v>
      </c>
      <c r="X234" s="101">
        <f>IF('Optimized Production Plan'!M235&gt;0,1,0)+IF('Optimized Production Plan'!N235&gt;0,1,0)+IF('Optimized Production Plan'!O235&gt;0,1,0)</f>
        <v>1</v>
      </c>
      <c r="AH234" s="11"/>
      <c r="AI234" s="5" t="s">
        <v>12</v>
      </c>
      <c r="AJ234" s="6">
        <v>53.348000000000006</v>
      </c>
      <c r="AK234" s="6">
        <v>0</v>
      </c>
      <c r="AL234" s="113">
        <v>0</v>
      </c>
      <c r="AM234" s="11">
        <v>53.348000000000006</v>
      </c>
      <c r="AN234" s="68">
        <f t="shared" si="13"/>
        <v>53.348000000000006</v>
      </c>
    </row>
    <row r="235" spans="1:40">
      <c r="A235" s="9">
        <v>118</v>
      </c>
      <c r="B235" s="5" t="s">
        <v>15</v>
      </c>
      <c r="C235" s="94">
        <f>((VLOOKUP(B235,'Input Angle Price'!$B$4:$E$22,2)*'Optimized Production Plan'!C236)+(VLOOKUP(B235,'Input Angle Price'!$B$4:$E$22,3)*'Optimized Production Plan'!D236)+(VLOOKUP(B235,'Input Angle Price'!$B$4:$E$22,4)*'Optimized Production Plan'!E236))*(104.5/100)</f>
        <v>40090.958805644972</v>
      </c>
      <c r="D235" s="94">
        <f>SUMPRODUCT('Conversion Cost'!$B$3:$D$3,'Optimized Production Plan'!C236:E236)</f>
        <v>5851.5180549999968</v>
      </c>
      <c r="E235" s="94">
        <f>(4.1/100)*('Conversion Cost'!$B$8)*SUM('Optimized Production Plan'!C236:E236)</f>
        <v>5040.7793762039964</v>
      </c>
      <c r="F235" s="94">
        <f>SUMPRODUCT('Conversion Cost'!$B$4:$D$4,'Optimized Production Plan'!C236:E236)</f>
        <v>411.34276399999976</v>
      </c>
      <c r="G235" s="94">
        <f>(VLOOKUP(A235,'Outbound Logistic Price'!$A$3:$D$41,2)*'Optimized Production Plan'!C236)+(VLOOKUP(A235,'Outbound Logistic Price'!$A$3:$D$41,3)*'Optimized Production Plan'!D236)+(VLOOKUP(A235,'Outbound Logistic Price'!$A$3:$D$41,4)*'Optimized Production Plan'!E236)</f>
        <v>1319.6761039999992</v>
      </c>
      <c r="H235" s="94">
        <f>IF(VLOOKUP(A235,CSTVAT!$A$2:$D$40,2)="NA",0,IF(VLOOKUP(A235,CSTVAT!$A$2:$D$40,2)="CST",0.02*((VLOOKUP(B235,'Input Angle Price'!$B$4:$E$22,2)*'Optimized Production Plan'!C236*(1.045))+ ('Conversion Cost'!$B$3*'Optimized Production Plan'!C236)+ ((4.1/100)*('Conversion Cost'!$B$8)*'Optimized Production Plan'!C236)+ ('Optimized Production Plan'!C236*'Conversion Cost'!$B$4)),IF(VLOOKUP(A235,CSTVAT!$A$2:$D$40,2)="VAT",0.05*((VLOOKUP(B235,'Input Angle Price'!$B$4:$E$22,2)*'Optimized Production Plan'!C236*(1.045))+ ('Conversion Cost'!$B$3*'Optimized Production Plan'!C236)+ ((4.1/100)*('Conversion Cost'!$B$8)*'Optimized Production Plan'!C236)+ ('Optimized Production Plan'!C236*'Conversion Cost'!$B$4)),0)))+ IF(VLOOKUP(A235,CSTVAT!$A$2:$D$40,3)="NA",0,IF(VLOOKUP(A235,CSTVAT!$A$2:$D$40,3)="CST",0.02*((VLOOKUP(B235,'Input Angle Price'!$B$4:$E$22,3)*'Optimized Production Plan'!D236*(1.045))+ ('Conversion Cost'!$C$3*'Optimized Production Plan'!D236)+ ((4.1/100)*('Conversion Cost'!$B$8)*'Optimized Production Plan'!D236)+ ('Optimized Production Plan'!D236*'Conversion Cost'!$C$4)),IF(VLOOKUP(A235,CSTVAT!$A$2:$D$40,3)="VAT",0.05*((VLOOKUP(B235,'Input Angle Price'!$B$4:$E$22,3)*'Optimized Production Plan'!D236*(1.045))+ ('Conversion Cost'!$C$3*'Optimized Production Plan'!D236)+ ((4.1/100)*('Conversion Cost'!$B$8)*'Optimized Production Plan'!D236)+ ('Optimized Production Plan'!D236*'Conversion Cost'!$C$4)),0)))+ IF(VLOOKUP(A235,CSTVAT!$A$2:$D$40,4)="NA",0,IF(VLOOKUP(A235,CSTVAT!$A$2:$D$40,4)="CST",0.02*((VLOOKUP(B235,'Input Angle Price'!$B$4:$E$22,4)*'Optimized Production Plan'!E236*(1.045))+ ('Conversion Cost'!$D$3*'Optimized Production Plan'!E236)+ ((4.1/100)*('Conversion Cost'!$B$8)*'Optimized Production Plan'!E236)+ ('Optimized Production Plan'!E236*'Conversion Cost'!$D$4)),IF(VLOOKUP(A235,CSTVAT!$A$2:$D$40,4)="VAT",0.05*((VLOOKUP(B235,'Input Angle Price'!$B$4:$E$22,4)*'Optimized Production Plan'!E236*(1.045))+ ('Conversion Cost'!$D$3*'Optimized Production Plan'!E236)+ ((4.1/100)*('Conversion Cost'!$B$8)*'Optimized Production Plan'!E236)+ ('Optimized Production Plan'!E236*'Conversion Cost'!$D$4)),0)))</f>
        <v>1027.8919800169795</v>
      </c>
      <c r="I235" s="95">
        <f t="shared" si="11"/>
        <v>863.20246232249951</v>
      </c>
      <c r="N235" s="9">
        <v>118</v>
      </c>
      <c r="O235" s="5" t="s">
        <v>15</v>
      </c>
      <c r="P235" s="94">
        <f>((VLOOKUP(O235,'Input Angle Price'!$B$4:$E$22,2)*'Optimized Production Plan'!M236)+(VLOOKUP(O235,'Input Angle Price'!$B$4:$E$22,3)*'Optimized Production Plan'!N236)+(VLOOKUP(O235,'Input Angle Price'!$B$4:$E$22,4)*'Optimized Production Plan'!O236))*(104.5/100)</f>
        <v>39351.114759659969</v>
      </c>
      <c r="Q235" s="94">
        <f>SUMPRODUCT('Conversion Cost'!$B$3:$D$3,'Optimized Production Plan'!M236:O236)</f>
        <v>7205.0943458999964</v>
      </c>
      <c r="R235" s="94">
        <f>(4.1/100)*('Conversion Cost'!$B$8)*SUM('Optimized Production Plan'!M236:O236)</f>
        <v>5040.7793762039964</v>
      </c>
      <c r="S235" s="94">
        <f>SUMPRODUCT('Conversion Cost'!$B$4:$D$4,'Optimized Production Plan'!M236:O236)</f>
        <v>608.54399099999966</v>
      </c>
      <c r="T235" s="94">
        <f>(VLOOKUP(N235,'Outbound Logistic Price'!$A$3:$D$41,2)*'Optimized Production Plan'!M236)+(VLOOKUP(N235,'Outbound Logistic Price'!$A$3:$D$41,3)*'Optimized Production Plan'!N236)+(VLOOKUP(N235,'Outbound Logistic Price'!$A$3:$D$41,4)*'Optimized Production Plan'!O236)</f>
        <v>721.60680899999954</v>
      </c>
      <c r="U235" s="94">
        <f>IF(VLOOKUP(N235,CSTVAT!$A$2:$D$40,2)="NA",0,IF(VLOOKUP(N235,CSTVAT!$A$2:$D$40,2)="CST",0.02*((VLOOKUP(O235,'Input Angle Price'!$B$4:$E$22,2)*'Optimized Production Plan'!M236*(1.045))+ ('Conversion Cost'!$B$3*'Optimized Production Plan'!M236)+ ((4.1/100)*('Conversion Cost'!$B$8)*'Optimized Production Plan'!M236)+ ('Optimized Production Plan'!M236*'Conversion Cost'!$B$4)),IF(VLOOKUP(N235,CSTVAT!$A$2:$D$40,2)="VAT",0.05*((VLOOKUP(O235,'Input Angle Price'!$B$4:$E$22,2)*'Optimized Production Plan'!M236*(1.045))+ ('Conversion Cost'!$B$3*'Optimized Production Plan'!M236)+ ((4.1/100)*('Conversion Cost'!$B$8)*'Optimized Production Plan'!M236)+ ('Optimized Production Plan'!M236*'Conversion Cost'!$B$4)),0)))+ IF(VLOOKUP(N235,CSTVAT!$A$2:$D$40,3)="NA",0,IF(VLOOKUP(N235,CSTVAT!$A$2:$D$40,3)="CST",0.02*((VLOOKUP(O235,'Input Angle Price'!$B$4:$E$22,3)*'Optimized Production Plan'!N236*(1.045))+ ('Conversion Cost'!$C$3*'Optimized Production Plan'!N236)+ ((4.1/100)*('Conversion Cost'!$B$8)*'Optimized Production Plan'!N236)+ ('Optimized Production Plan'!N236*'Conversion Cost'!$C$4)),IF(VLOOKUP(N235,CSTVAT!$A$2:$D$40,3)="VAT",0.05*((VLOOKUP(O235,'Input Angle Price'!$B$4:$E$22,3)*'Optimized Production Plan'!N236*(1.045))+ ('Conversion Cost'!$C$3*'Optimized Production Plan'!N236)+ ((4.1/100)*('Conversion Cost'!$B$8)*'Optimized Production Plan'!N236)+ ('Optimized Production Plan'!N236*'Conversion Cost'!$C$4)),0)))+ IF(VLOOKUP(N235,CSTVAT!$A$2:$D$40,4)="NA",0,IF(VLOOKUP(N235,CSTVAT!$A$2:$D$40,4)="CST",0.02*((VLOOKUP(O235,'Input Angle Price'!$B$4:$E$22,4)*'Optimized Production Plan'!O236*(1.045))+ ('Conversion Cost'!$D$3*'Optimized Production Plan'!O236)+ ((4.1/100)*('Conversion Cost'!$B$8)*'Optimized Production Plan'!O236)+ ('Optimized Production Plan'!O236*'Conversion Cost'!$D$4)),IF(VLOOKUP(N235,CSTVAT!$A$2:$D$40,4)="VAT",0.05*((VLOOKUP(O235,'Input Angle Price'!$B$4:$E$22,4)*'Optimized Production Plan'!O236*(1.045))+ ('Conversion Cost'!$D$3*'Optimized Production Plan'!O236)+ ((4.1/100)*('Conversion Cost'!$B$8)*'Optimized Production Plan'!O236)+ ('Optimized Production Plan'!O236*'Conversion Cost'!$D$4)),0)))</f>
        <v>1044.1106494552791</v>
      </c>
      <c r="V235" s="95">
        <f t="shared" si="12"/>
        <v>847.27280582999936</v>
      </c>
      <c r="X235" s="101">
        <f>IF('Optimized Production Plan'!M236&gt;0,1,0)+IF('Optimized Production Plan'!N236&gt;0,1,0)+IF('Optimized Production Plan'!O236&gt;0,1,0)</f>
        <v>1</v>
      </c>
      <c r="AH235" s="11"/>
      <c r="AI235" s="5" t="s">
        <v>13</v>
      </c>
      <c r="AJ235" s="6">
        <v>147.57871</v>
      </c>
      <c r="AK235" s="6">
        <v>0</v>
      </c>
      <c r="AL235" s="113">
        <v>0</v>
      </c>
      <c r="AM235" s="11">
        <v>147.57871</v>
      </c>
      <c r="AN235" s="68">
        <f t="shared" si="13"/>
        <v>147.57871</v>
      </c>
    </row>
    <row r="236" spans="1:40">
      <c r="A236" s="9">
        <v>118</v>
      </c>
      <c r="B236" s="5" t="s">
        <v>17</v>
      </c>
      <c r="C236" s="94">
        <f>((VLOOKUP(B236,'Input Angle Price'!$B$4:$E$22,2)*'Optimized Production Plan'!C237)+(VLOOKUP(B236,'Input Angle Price'!$B$4:$E$22,3)*'Optimized Production Plan'!D237)+(VLOOKUP(B236,'Input Angle Price'!$B$4:$E$22,4)*'Optimized Production Plan'!E237))*(104.5/100)</f>
        <v>15168.665883106998</v>
      </c>
      <c r="D236" s="94">
        <f>SUMPRODUCT('Conversion Cost'!$B$3:$D$3,'Optimized Production Plan'!C237:E237)</f>
        <v>2133.8021288</v>
      </c>
      <c r="E236" s="94">
        <f>(4.1/100)*('Conversion Cost'!$B$8)*SUM('Optimized Production Plan'!C237:E237)</f>
        <v>1850.4166044311999</v>
      </c>
      <c r="F236" s="94">
        <f>SUMPRODUCT('Conversion Cost'!$B$4:$D$4,'Optimized Production Plan'!C237:E237)</f>
        <v>148.92669319999999</v>
      </c>
      <c r="G236" s="94">
        <f>(VLOOKUP(A236,'Outbound Logistic Price'!$A$3:$D$41,2)*'Optimized Production Plan'!C237)+(VLOOKUP(A236,'Outbound Logistic Price'!$A$3:$D$41,3)*'Optimized Production Plan'!D237)+(VLOOKUP(A236,'Outbound Logistic Price'!$A$3:$D$41,4)*'Optimized Production Plan'!E237)</f>
        <v>490.72566119999993</v>
      </c>
      <c r="H236" s="94">
        <f>IF(VLOOKUP(A236,CSTVAT!$A$2:$D$40,2)="NA",0,IF(VLOOKUP(A236,CSTVAT!$A$2:$D$40,2)="CST",0.02*((VLOOKUP(B236,'Input Angle Price'!$B$4:$E$22,2)*'Optimized Production Plan'!C237*(1.045))+ ('Conversion Cost'!$B$3*'Optimized Production Plan'!C237)+ ((4.1/100)*('Conversion Cost'!$B$8)*'Optimized Production Plan'!C237)+ ('Optimized Production Plan'!C237*'Conversion Cost'!$B$4)),IF(VLOOKUP(A236,CSTVAT!$A$2:$D$40,2)="VAT",0.05*((VLOOKUP(B236,'Input Angle Price'!$B$4:$E$22,2)*'Optimized Production Plan'!C237*(1.045))+ ('Conversion Cost'!$B$3*'Optimized Production Plan'!C237)+ ((4.1/100)*('Conversion Cost'!$B$8)*'Optimized Production Plan'!C237)+ ('Optimized Production Plan'!C237*'Conversion Cost'!$B$4)),0)))+ IF(VLOOKUP(A236,CSTVAT!$A$2:$D$40,3)="NA",0,IF(VLOOKUP(A236,CSTVAT!$A$2:$D$40,3)="CST",0.02*((VLOOKUP(B236,'Input Angle Price'!$B$4:$E$22,3)*'Optimized Production Plan'!D237*(1.045))+ ('Conversion Cost'!$C$3*'Optimized Production Plan'!D237)+ ((4.1/100)*('Conversion Cost'!$B$8)*'Optimized Production Plan'!D237)+ ('Optimized Production Plan'!D237*'Conversion Cost'!$C$4)),IF(VLOOKUP(A236,CSTVAT!$A$2:$D$40,3)="VAT",0.05*((VLOOKUP(B236,'Input Angle Price'!$B$4:$E$22,3)*'Optimized Production Plan'!D237*(1.045))+ ('Conversion Cost'!$C$3*'Optimized Production Plan'!D237)+ ((4.1/100)*('Conversion Cost'!$B$8)*'Optimized Production Plan'!D237)+ ('Optimized Production Plan'!D237*'Conversion Cost'!$C$4)),0)))+ IF(VLOOKUP(A236,CSTVAT!$A$2:$D$40,4)="NA",0,IF(VLOOKUP(A236,CSTVAT!$A$2:$D$40,4)="CST",0.02*((VLOOKUP(B236,'Input Angle Price'!$B$4:$E$22,4)*'Optimized Production Plan'!E237*(1.045))+ ('Conversion Cost'!$D$3*'Optimized Production Plan'!E237)+ ((4.1/100)*('Conversion Cost'!$B$8)*'Optimized Production Plan'!E237)+ ('Optimized Production Plan'!E237*'Conversion Cost'!$D$4)),IF(VLOOKUP(A236,CSTVAT!$A$2:$D$40,4)="VAT",0.05*((VLOOKUP(B236,'Input Angle Price'!$B$4:$E$22,4)*'Optimized Production Plan'!E237*(1.045))+ ('Conversion Cost'!$D$3*'Optimized Production Plan'!E237)+ ((4.1/100)*('Conversion Cost'!$B$8)*'Optimized Production Plan'!E237)+ ('Optimized Production Plan'!E237*'Conversion Cost'!$D$4)),0)))</f>
        <v>386.03622619076395</v>
      </c>
      <c r="I236" s="95">
        <f t="shared" si="11"/>
        <v>326.59806925349994</v>
      </c>
      <c r="N236" s="9">
        <v>118</v>
      </c>
      <c r="O236" s="5" t="s">
        <v>17</v>
      </c>
      <c r="P236" s="94">
        <f>((VLOOKUP(O236,'Input Angle Price'!$B$4:$E$22,2)*'Optimized Production Plan'!M237)+(VLOOKUP(O236,'Input Angle Price'!$B$4:$E$22,3)*'Optimized Production Plan'!N237)+(VLOOKUP(O236,'Input Angle Price'!$B$4:$E$22,4)*'Optimized Production Plan'!O237))*(104.5/100)</f>
        <v>14409.658549791999</v>
      </c>
      <c r="Q236" s="94">
        <f>SUMPRODUCT('Conversion Cost'!$B$3:$D$3,'Optimized Production Plan'!M237:O237)</f>
        <v>2179.82291842</v>
      </c>
      <c r="R236" s="94">
        <f>(4.1/100)*('Conversion Cost'!$B$8)*SUM('Optimized Production Plan'!M237:O237)</f>
        <v>1850.4166044311999</v>
      </c>
      <c r="S236" s="94">
        <f>SUMPRODUCT('Conversion Cost'!$B$4:$D$4,'Optimized Production Plan'!M237:O237)</f>
        <v>148.92669319999999</v>
      </c>
      <c r="T236" s="94">
        <f>(VLOOKUP(N236,'Outbound Logistic Price'!$A$3:$D$41,2)*'Optimized Production Plan'!M237)+(VLOOKUP(N236,'Outbound Logistic Price'!$A$3:$D$41,3)*'Optimized Production Plan'!N237)+(VLOOKUP(N236,'Outbound Logistic Price'!$A$3:$D$41,4)*'Optimized Production Plan'!O237)</f>
        <v>441.89723720000001</v>
      </c>
      <c r="U236" s="94">
        <f>IF(VLOOKUP(N236,CSTVAT!$A$2:$D$40,2)="NA",0,IF(VLOOKUP(N236,CSTVAT!$A$2:$D$40,2)="CST",0.02*((VLOOKUP(O236,'Input Angle Price'!$B$4:$E$22,2)*'Optimized Production Plan'!M237*(1.045))+ ('Conversion Cost'!$B$3*'Optimized Production Plan'!M237)+ ((4.1/100)*('Conversion Cost'!$B$8)*'Optimized Production Plan'!M237)+ ('Optimized Production Plan'!M237*'Conversion Cost'!$B$4)),IF(VLOOKUP(N236,CSTVAT!$A$2:$D$40,2)="VAT",0.05*((VLOOKUP(O236,'Input Angle Price'!$B$4:$E$22,2)*'Optimized Production Plan'!M237*(1.045))+ ('Conversion Cost'!$B$3*'Optimized Production Plan'!M237)+ ((4.1/100)*('Conversion Cost'!$B$8)*'Optimized Production Plan'!M237)+ ('Optimized Production Plan'!M237*'Conversion Cost'!$B$4)),0)))+ IF(VLOOKUP(N236,CSTVAT!$A$2:$D$40,3)="NA",0,IF(VLOOKUP(N236,CSTVAT!$A$2:$D$40,3)="CST",0.02*((VLOOKUP(O236,'Input Angle Price'!$B$4:$E$22,3)*'Optimized Production Plan'!N237*(1.045))+ ('Conversion Cost'!$C$3*'Optimized Production Plan'!N237)+ ((4.1/100)*('Conversion Cost'!$B$8)*'Optimized Production Plan'!N237)+ ('Optimized Production Plan'!N237*'Conversion Cost'!$C$4)),IF(VLOOKUP(N236,CSTVAT!$A$2:$D$40,3)="VAT",0.05*((VLOOKUP(O236,'Input Angle Price'!$B$4:$E$22,3)*'Optimized Production Plan'!N237*(1.045))+ ('Conversion Cost'!$C$3*'Optimized Production Plan'!N237)+ ((4.1/100)*('Conversion Cost'!$B$8)*'Optimized Production Plan'!N237)+ ('Optimized Production Plan'!N237*'Conversion Cost'!$C$4)),0)))+ IF(VLOOKUP(N236,CSTVAT!$A$2:$D$40,4)="NA",0,IF(VLOOKUP(N236,CSTVAT!$A$2:$D$40,4)="CST",0.02*((VLOOKUP(O236,'Input Angle Price'!$B$4:$E$22,4)*'Optimized Production Plan'!O237*(1.045))+ ('Conversion Cost'!$D$3*'Optimized Production Plan'!O237)+ ((4.1/100)*('Conversion Cost'!$B$8)*'Optimized Production Plan'!O237)+ ('Optimized Production Plan'!O237*'Conversion Cost'!$D$4)),IF(VLOOKUP(N236,CSTVAT!$A$2:$D$40,4)="VAT",0.05*((VLOOKUP(O236,'Input Angle Price'!$B$4:$E$22,4)*'Optimized Production Plan'!O237*(1.045))+ ('Conversion Cost'!$D$3*'Optimized Production Plan'!O237)+ ((4.1/100)*('Conversion Cost'!$B$8)*'Optimized Production Plan'!O237)+ ('Optimized Production Plan'!O237*'Conversion Cost'!$D$4)),0)))</f>
        <v>371.77649531686393</v>
      </c>
      <c r="V236" s="95">
        <f t="shared" si="12"/>
        <v>310.25580609600001</v>
      </c>
      <c r="X236" s="101">
        <f>IF('Optimized Production Plan'!M237&gt;0,1,0)+IF('Optimized Production Plan'!N237&gt;0,1,0)+IF('Optimized Production Plan'!O237&gt;0,1,0)</f>
        <v>1</v>
      </c>
      <c r="AH236" s="11"/>
      <c r="AI236" s="5" t="s">
        <v>15</v>
      </c>
      <c r="AJ236" s="6">
        <v>0</v>
      </c>
      <c r="AK236" s="6">
        <v>332.5376999999998</v>
      </c>
      <c r="AL236" s="113">
        <v>0</v>
      </c>
      <c r="AM236" s="11">
        <v>332.5376999999998</v>
      </c>
      <c r="AN236" s="68">
        <f t="shared" si="13"/>
        <v>332.5376999999998</v>
      </c>
    </row>
    <row r="237" spans="1:40">
      <c r="A237" s="9">
        <v>118</v>
      </c>
      <c r="B237" s="5" t="s">
        <v>16</v>
      </c>
      <c r="C237" s="94">
        <f>((VLOOKUP(B237,'Input Angle Price'!$B$4:$E$22,2)*'Optimized Production Plan'!C238)+(VLOOKUP(B237,'Input Angle Price'!$B$4:$E$22,3)*'Optimized Production Plan'!D238)+(VLOOKUP(B237,'Input Angle Price'!$B$4:$E$22,4)*'Optimized Production Plan'!E238))*(104.5/100)</f>
        <v>3605.8124001900001</v>
      </c>
      <c r="D237" s="94">
        <f>SUMPRODUCT('Conversion Cost'!$B$3:$D$3,'Optimized Production Plan'!C238:E238)</f>
        <v>543.77395799999999</v>
      </c>
      <c r="E237" s="94">
        <f>(4.1/100)*('Conversion Cost'!$B$8)*SUM('Optimized Production Plan'!C238:E238)</f>
        <v>471.556545642</v>
      </c>
      <c r="F237" s="94">
        <f>SUMPRODUCT('Conversion Cost'!$B$4:$D$4,'Optimized Production Plan'!C238:E238)</f>
        <v>37.952187000000002</v>
      </c>
      <c r="G237" s="94">
        <f>(VLOOKUP(A237,'Outbound Logistic Price'!$A$3:$D$41,2)*'Optimized Production Plan'!C238)+(VLOOKUP(A237,'Outbound Logistic Price'!$A$3:$D$41,3)*'Optimized Production Plan'!D238)+(VLOOKUP(A237,'Outbound Logistic Price'!$A$3:$D$41,4)*'Optimized Production Plan'!E238)</f>
        <v>125.055567</v>
      </c>
      <c r="H237" s="94">
        <f>IF(VLOOKUP(A237,CSTVAT!$A$2:$D$40,2)="NA",0,IF(VLOOKUP(A237,CSTVAT!$A$2:$D$40,2)="CST",0.02*((VLOOKUP(B237,'Input Angle Price'!$B$4:$E$22,2)*'Optimized Production Plan'!C238*(1.045))+ ('Conversion Cost'!$B$3*'Optimized Production Plan'!C238)+ ((4.1/100)*('Conversion Cost'!$B$8)*'Optimized Production Plan'!C238)+ ('Optimized Production Plan'!C238*'Conversion Cost'!$B$4)),IF(VLOOKUP(A237,CSTVAT!$A$2:$D$40,2)="VAT",0.05*((VLOOKUP(B237,'Input Angle Price'!$B$4:$E$22,2)*'Optimized Production Plan'!C238*(1.045))+ ('Conversion Cost'!$B$3*'Optimized Production Plan'!C238)+ ((4.1/100)*('Conversion Cost'!$B$8)*'Optimized Production Plan'!C238)+ ('Optimized Production Plan'!C238*'Conversion Cost'!$B$4)),0)))+ IF(VLOOKUP(A237,CSTVAT!$A$2:$D$40,3)="NA",0,IF(VLOOKUP(A237,CSTVAT!$A$2:$D$40,3)="CST",0.02*((VLOOKUP(B237,'Input Angle Price'!$B$4:$E$22,3)*'Optimized Production Plan'!D238*(1.045))+ ('Conversion Cost'!$C$3*'Optimized Production Plan'!D238)+ ((4.1/100)*('Conversion Cost'!$B$8)*'Optimized Production Plan'!D238)+ ('Optimized Production Plan'!D238*'Conversion Cost'!$C$4)),IF(VLOOKUP(A237,CSTVAT!$A$2:$D$40,3)="VAT",0.05*((VLOOKUP(B237,'Input Angle Price'!$B$4:$E$22,3)*'Optimized Production Plan'!D238*(1.045))+ ('Conversion Cost'!$C$3*'Optimized Production Plan'!D238)+ ((4.1/100)*('Conversion Cost'!$B$8)*'Optimized Production Plan'!D238)+ ('Optimized Production Plan'!D238*'Conversion Cost'!$C$4)),0)))+ IF(VLOOKUP(A237,CSTVAT!$A$2:$D$40,4)="NA",0,IF(VLOOKUP(A237,CSTVAT!$A$2:$D$40,4)="CST",0.02*((VLOOKUP(B237,'Input Angle Price'!$B$4:$E$22,4)*'Optimized Production Plan'!E238*(1.045))+ ('Conversion Cost'!$D$3*'Optimized Production Plan'!E238)+ ((4.1/100)*('Conversion Cost'!$B$8)*'Optimized Production Plan'!E238)+ ('Optimized Production Plan'!E238*'Conversion Cost'!$D$4)),IF(VLOOKUP(A237,CSTVAT!$A$2:$D$40,4)="VAT",0.05*((VLOOKUP(B237,'Input Angle Price'!$B$4:$E$22,4)*'Optimized Production Plan'!E238*(1.045))+ ('Conversion Cost'!$D$3*'Optimized Production Plan'!E238)+ ((4.1/100)*('Conversion Cost'!$B$8)*'Optimized Production Plan'!E238)+ ('Optimized Production Plan'!E238*'Conversion Cost'!$D$4)),0)))</f>
        <v>93.181901816640007</v>
      </c>
      <c r="I237" s="95">
        <f t="shared" si="11"/>
        <v>77.637109095</v>
      </c>
      <c r="N237" s="9">
        <v>118</v>
      </c>
      <c r="O237" s="5" t="s">
        <v>16</v>
      </c>
      <c r="P237" s="94">
        <f>((VLOOKUP(O237,'Input Angle Price'!$B$4:$E$22,2)*'Optimized Production Plan'!M238)+(VLOOKUP(O237,'Input Angle Price'!$B$4:$E$22,3)*'Optimized Production Plan'!N238)+(VLOOKUP(O237,'Input Angle Price'!$B$4:$E$22,4)*'Optimized Production Plan'!O238))*(104.5/100)</f>
        <v>3416.9396085824997</v>
      </c>
      <c r="Q237" s="94">
        <f>SUMPRODUCT('Conversion Cost'!$B$3:$D$3,'Optimized Production Plan'!M238:O238)</f>
        <v>555.50180595000006</v>
      </c>
      <c r="R237" s="94">
        <f>(4.1/100)*('Conversion Cost'!$B$8)*SUM('Optimized Production Plan'!M238:O238)</f>
        <v>471.556545642</v>
      </c>
      <c r="S237" s="94">
        <f>SUMPRODUCT('Conversion Cost'!$B$4:$D$4,'Optimized Production Plan'!M238:O238)</f>
        <v>37.952187000000002</v>
      </c>
      <c r="T237" s="94">
        <f>(VLOOKUP(N237,'Outbound Logistic Price'!$A$3:$D$41,2)*'Optimized Production Plan'!M238)+(VLOOKUP(N237,'Outbound Logistic Price'!$A$3:$D$41,3)*'Optimized Production Plan'!N238)+(VLOOKUP(N237,'Outbound Logistic Price'!$A$3:$D$41,4)*'Optimized Production Plan'!O238)</f>
        <v>112.612227</v>
      </c>
      <c r="U237" s="94">
        <f>IF(VLOOKUP(N237,CSTVAT!$A$2:$D$40,2)="NA",0,IF(VLOOKUP(N237,CSTVAT!$A$2:$D$40,2)="CST",0.02*((VLOOKUP(O237,'Input Angle Price'!$B$4:$E$22,2)*'Optimized Production Plan'!M238*(1.045))+ ('Conversion Cost'!$B$3*'Optimized Production Plan'!M238)+ ((4.1/100)*('Conversion Cost'!$B$8)*'Optimized Production Plan'!M238)+ ('Optimized Production Plan'!M238*'Conversion Cost'!$B$4)),IF(VLOOKUP(N237,CSTVAT!$A$2:$D$40,2)="VAT",0.05*((VLOOKUP(O237,'Input Angle Price'!$B$4:$E$22,2)*'Optimized Production Plan'!M238*(1.045))+ ('Conversion Cost'!$B$3*'Optimized Production Plan'!M238)+ ((4.1/100)*('Conversion Cost'!$B$8)*'Optimized Production Plan'!M238)+ ('Optimized Production Plan'!M238*'Conversion Cost'!$B$4)),0)))+ IF(VLOOKUP(N237,CSTVAT!$A$2:$D$40,3)="NA",0,IF(VLOOKUP(N237,CSTVAT!$A$2:$D$40,3)="CST",0.02*((VLOOKUP(O237,'Input Angle Price'!$B$4:$E$22,3)*'Optimized Production Plan'!N238*(1.045))+ ('Conversion Cost'!$C$3*'Optimized Production Plan'!N238)+ ((4.1/100)*('Conversion Cost'!$B$8)*'Optimized Production Plan'!N238)+ ('Optimized Production Plan'!N238*'Conversion Cost'!$C$4)),IF(VLOOKUP(N237,CSTVAT!$A$2:$D$40,3)="VAT",0.05*((VLOOKUP(O237,'Input Angle Price'!$B$4:$E$22,3)*'Optimized Production Plan'!N238*(1.045))+ ('Conversion Cost'!$C$3*'Optimized Production Plan'!N238)+ ((4.1/100)*('Conversion Cost'!$B$8)*'Optimized Production Plan'!N238)+ ('Optimized Production Plan'!N238*'Conversion Cost'!$C$4)),0)))+ IF(VLOOKUP(N237,CSTVAT!$A$2:$D$40,4)="NA",0,IF(VLOOKUP(N237,CSTVAT!$A$2:$D$40,4)="CST",0.02*((VLOOKUP(O237,'Input Angle Price'!$B$4:$E$22,4)*'Optimized Production Plan'!O238*(1.045))+ ('Conversion Cost'!$D$3*'Optimized Production Plan'!O238)+ ((4.1/100)*('Conversion Cost'!$B$8)*'Optimized Production Plan'!O238)+ ('Optimized Production Plan'!O238*'Conversion Cost'!$D$4)),IF(VLOOKUP(N237,CSTVAT!$A$2:$D$40,4)="VAT",0.05*((VLOOKUP(O237,'Input Angle Price'!$B$4:$E$22,4)*'Optimized Production Plan'!O238*(1.045))+ ('Conversion Cost'!$D$3*'Optimized Production Plan'!O238)+ ((4.1/100)*('Conversion Cost'!$B$8)*'Optimized Production Plan'!O238)+ ('Optimized Production Plan'!O238*'Conversion Cost'!$D$4)),0)))</f>
        <v>89.639002943489999</v>
      </c>
      <c r="V237" s="95">
        <f t="shared" si="12"/>
        <v>73.570470041250005</v>
      </c>
      <c r="X237" s="101">
        <f>IF('Optimized Production Plan'!M238&gt;0,1,0)+IF('Optimized Production Plan'!N238&gt;0,1,0)+IF('Optimized Production Plan'!O238&gt;0,1,0)</f>
        <v>1</v>
      </c>
      <c r="AH237" s="11"/>
      <c r="AI237" s="5" t="s">
        <v>17</v>
      </c>
      <c r="AJ237" s="6">
        <v>122.07106</v>
      </c>
      <c r="AK237" s="6">
        <v>0</v>
      </c>
      <c r="AL237" s="113">
        <v>0</v>
      </c>
      <c r="AM237" s="11">
        <v>122.07106</v>
      </c>
      <c r="AN237" s="68">
        <f t="shared" si="13"/>
        <v>122.07106</v>
      </c>
    </row>
    <row r="238" spans="1:40">
      <c r="A238" s="9">
        <v>118</v>
      </c>
      <c r="B238" s="5" t="s">
        <v>2</v>
      </c>
      <c r="C238" s="94">
        <f>((VLOOKUP(B238,'Input Angle Price'!$B$4:$E$22,2)*'Optimized Production Plan'!C239)+(VLOOKUP(B238,'Input Angle Price'!$B$4:$E$22,3)*'Optimized Production Plan'!D239)+(VLOOKUP(B238,'Input Angle Price'!$B$4:$E$22,4)*'Optimized Production Plan'!E239))*(104.5/100)</f>
        <v>17706.795004800002</v>
      </c>
      <c r="D238" s="94">
        <f>SUMPRODUCT('Conversion Cost'!$B$3:$D$3,'Optimized Production Plan'!C239:E239)</f>
        <v>2843.2181640000003</v>
      </c>
      <c r="E238" s="94">
        <f>(4.1/100)*('Conversion Cost'!$B$8)*SUM('Optimized Production Plan'!C239:E239)</f>
        <v>2422.4376056400001</v>
      </c>
      <c r="F238" s="94">
        <f>SUMPRODUCT('Conversion Cost'!$B$4:$D$4,'Optimized Production Plan'!C239:E239)</f>
        <v>202.21866000000003</v>
      </c>
      <c r="G238" s="94">
        <f>(VLOOKUP(A238,'Outbound Logistic Price'!$A$3:$D$41,2)*'Optimized Production Plan'!C239)+(VLOOKUP(A238,'Outbound Logistic Price'!$A$3:$D$41,3)*'Optimized Production Plan'!D239)+(VLOOKUP(A238,'Outbound Logistic Price'!$A$3:$D$41,4)*'Optimized Production Plan'!E239)</f>
        <v>620.42394000000002</v>
      </c>
      <c r="H238" s="94">
        <f>IF(VLOOKUP(A238,CSTVAT!$A$2:$D$40,2)="NA",0,IF(VLOOKUP(A238,CSTVAT!$A$2:$D$40,2)="CST",0.02*((VLOOKUP(B238,'Input Angle Price'!$B$4:$E$22,2)*'Optimized Production Plan'!C239*(1.045))+ ('Conversion Cost'!$B$3*'Optimized Production Plan'!C239)+ ((4.1/100)*('Conversion Cost'!$B$8)*'Optimized Production Plan'!C239)+ ('Optimized Production Plan'!C239*'Conversion Cost'!$B$4)),IF(VLOOKUP(A238,CSTVAT!$A$2:$D$40,2)="VAT",0.05*((VLOOKUP(B238,'Input Angle Price'!$B$4:$E$22,2)*'Optimized Production Plan'!C239*(1.045))+ ('Conversion Cost'!$B$3*'Optimized Production Plan'!C239)+ ((4.1/100)*('Conversion Cost'!$B$8)*'Optimized Production Plan'!C239)+ ('Optimized Production Plan'!C239*'Conversion Cost'!$B$4)),0)))+ IF(VLOOKUP(A238,CSTVAT!$A$2:$D$40,3)="NA",0,IF(VLOOKUP(A238,CSTVAT!$A$2:$D$40,3)="CST",0.02*((VLOOKUP(B238,'Input Angle Price'!$B$4:$E$22,3)*'Optimized Production Plan'!D239*(1.045))+ ('Conversion Cost'!$C$3*'Optimized Production Plan'!D239)+ ((4.1/100)*('Conversion Cost'!$B$8)*'Optimized Production Plan'!D239)+ ('Optimized Production Plan'!D239*'Conversion Cost'!$C$4)),IF(VLOOKUP(A238,CSTVAT!$A$2:$D$40,3)="VAT",0.05*((VLOOKUP(B238,'Input Angle Price'!$B$4:$E$22,3)*'Optimized Production Plan'!D239*(1.045))+ ('Conversion Cost'!$C$3*'Optimized Production Plan'!D239)+ ((4.1/100)*('Conversion Cost'!$B$8)*'Optimized Production Plan'!D239)+ ('Optimized Production Plan'!D239*'Conversion Cost'!$C$4)),0)))+ IF(VLOOKUP(A238,CSTVAT!$A$2:$D$40,4)="NA",0,IF(VLOOKUP(A238,CSTVAT!$A$2:$D$40,4)="CST",0.02*((VLOOKUP(B238,'Input Angle Price'!$B$4:$E$22,4)*'Optimized Production Plan'!E239*(1.045))+ ('Conversion Cost'!$D$3*'Optimized Production Plan'!E239)+ ((4.1/100)*('Conversion Cost'!$B$8)*'Optimized Production Plan'!E239)+ ('Optimized Production Plan'!E239*'Conversion Cost'!$D$4)),IF(VLOOKUP(A238,CSTVAT!$A$2:$D$40,4)="VAT",0.05*((VLOOKUP(B238,'Input Angle Price'!$B$4:$E$22,4)*'Optimized Production Plan'!E239*(1.045))+ ('Conversion Cost'!$D$3*'Optimized Production Plan'!E239)+ ((4.1/100)*('Conversion Cost'!$B$8)*'Optimized Production Plan'!E239)+ ('Optimized Production Plan'!E239*'Conversion Cost'!$D$4)),0)))</f>
        <v>463.49338868880005</v>
      </c>
      <c r="I238" s="95">
        <f t="shared" si="11"/>
        <v>381.24678240000003</v>
      </c>
      <c r="N238" s="9">
        <v>118</v>
      </c>
      <c r="O238" s="5" t="s">
        <v>2</v>
      </c>
      <c r="P238" s="94">
        <f>((VLOOKUP(O238,'Input Angle Price'!$B$4:$E$22,2)*'Optimized Production Plan'!M239)+(VLOOKUP(O238,'Input Angle Price'!$B$4:$E$22,3)*'Optimized Production Plan'!N239)+(VLOOKUP(O238,'Input Angle Price'!$B$4:$E$22,4)*'Optimized Production Plan'!O239))*(104.5/100)</f>
        <v>17103.9674223</v>
      </c>
      <c r="Q238" s="94">
        <f>SUMPRODUCT('Conversion Cost'!$B$3:$D$3,'Optimized Production Plan'!M239:O239)</f>
        <v>3462.5382690000006</v>
      </c>
      <c r="R238" s="94">
        <f>(4.1/100)*('Conversion Cost'!$B$8)*SUM('Optimized Production Plan'!M239:O239)</f>
        <v>2422.4376056400001</v>
      </c>
      <c r="S238" s="94">
        <f>SUMPRODUCT('Conversion Cost'!$B$4:$D$4,'Optimized Production Plan'!M239:O239)</f>
        <v>292.44681000000003</v>
      </c>
      <c r="T238" s="94">
        <f>(VLOOKUP(N238,'Outbound Logistic Price'!$A$3:$D$41,2)*'Optimized Production Plan'!M239)+(VLOOKUP(N238,'Outbound Logistic Price'!$A$3:$D$41,3)*'Optimized Production Plan'!N239)+(VLOOKUP(N238,'Outbound Logistic Price'!$A$3:$D$41,4)*'Optimized Production Plan'!O239)</f>
        <v>346.78119000000004</v>
      </c>
      <c r="U238" s="94">
        <f>IF(VLOOKUP(N238,CSTVAT!$A$2:$D$40,2)="NA",0,IF(VLOOKUP(N238,CSTVAT!$A$2:$D$40,2)="CST",0.02*((VLOOKUP(O238,'Input Angle Price'!$B$4:$E$22,2)*'Optimized Production Plan'!M239*(1.045))+ ('Conversion Cost'!$B$3*'Optimized Production Plan'!M239)+ ((4.1/100)*('Conversion Cost'!$B$8)*'Optimized Production Plan'!M239)+ ('Optimized Production Plan'!M239*'Conversion Cost'!$B$4)),IF(VLOOKUP(N238,CSTVAT!$A$2:$D$40,2)="VAT",0.05*((VLOOKUP(O238,'Input Angle Price'!$B$4:$E$22,2)*'Optimized Production Plan'!M239*(1.045))+ ('Conversion Cost'!$B$3*'Optimized Production Plan'!M239)+ ((4.1/100)*('Conversion Cost'!$B$8)*'Optimized Production Plan'!M239)+ ('Optimized Production Plan'!M239*'Conversion Cost'!$B$4)),0)))+ IF(VLOOKUP(N238,CSTVAT!$A$2:$D$40,3)="NA",0,IF(VLOOKUP(N238,CSTVAT!$A$2:$D$40,3)="CST",0.02*((VLOOKUP(O238,'Input Angle Price'!$B$4:$E$22,3)*'Optimized Production Plan'!N239*(1.045))+ ('Conversion Cost'!$C$3*'Optimized Production Plan'!N239)+ ((4.1/100)*('Conversion Cost'!$B$8)*'Optimized Production Plan'!N239)+ ('Optimized Production Plan'!N239*'Conversion Cost'!$C$4)),IF(VLOOKUP(N238,CSTVAT!$A$2:$D$40,3)="VAT",0.05*((VLOOKUP(O238,'Input Angle Price'!$B$4:$E$22,3)*'Optimized Production Plan'!N239*(1.045))+ ('Conversion Cost'!$C$3*'Optimized Production Plan'!N239)+ ((4.1/100)*('Conversion Cost'!$B$8)*'Optimized Production Plan'!N239)+ ('Optimized Production Plan'!N239*'Conversion Cost'!$C$4)),0)))+ IF(VLOOKUP(N238,CSTVAT!$A$2:$D$40,4)="NA",0,IF(VLOOKUP(N238,CSTVAT!$A$2:$D$40,4)="CST",0.02*((VLOOKUP(O238,'Input Angle Price'!$B$4:$E$22,4)*'Optimized Production Plan'!O239*(1.045))+ ('Conversion Cost'!$D$3*'Optimized Production Plan'!O239)+ ((4.1/100)*('Conversion Cost'!$B$8)*'Optimized Production Plan'!O239)+ ('Optimized Production Plan'!O239*'Conversion Cost'!$D$4)),IF(VLOOKUP(N238,CSTVAT!$A$2:$D$40,4)="VAT",0.05*((VLOOKUP(O238,'Input Angle Price'!$B$4:$E$22,4)*'Optimized Production Plan'!O239*(1.045))+ ('Conversion Cost'!$D$3*'Optimized Production Plan'!O239)+ ((4.1/100)*('Conversion Cost'!$B$8)*'Optimized Production Plan'!O239)+ ('Optimized Production Plan'!O239*'Conversion Cost'!$D$4)),0)))</f>
        <v>465.62780213880006</v>
      </c>
      <c r="V238" s="95">
        <f t="shared" si="12"/>
        <v>368.26724115000002</v>
      </c>
      <c r="X238" s="101">
        <f>IF('Optimized Production Plan'!M239&gt;0,1,0)+IF('Optimized Production Plan'!N239&gt;0,1,0)+IF('Optimized Production Plan'!O239&gt;0,1,0)</f>
        <v>1</v>
      </c>
      <c r="AH238" s="11"/>
      <c r="AI238" s="5" t="s">
        <v>16</v>
      </c>
      <c r="AJ238" s="6">
        <v>31.108350000000002</v>
      </c>
      <c r="AK238" s="6">
        <v>0</v>
      </c>
      <c r="AL238" s="113">
        <v>0</v>
      </c>
      <c r="AM238" s="11">
        <v>31.108350000000002</v>
      </c>
      <c r="AN238" s="68">
        <f t="shared" si="13"/>
        <v>31.108350000000002</v>
      </c>
    </row>
    <row r="239" spans="1:40">
      <c r="A239" s="9">
        <v>118</v>
      </c>
      <c r="B239" s="5" t="s">
        <v>4</v>
      </c>
      <c r="C239" s="94">
        <f>((VLOOKUP(B239,'Input Angle Price'!$B$4:$E$22,2)*'Optimized Production Plan'!C240)+(VLOOKUP(B239,'Input Angle Price'!$B$4:$E$22,3)*'Optimized Production Plan'!D240)+(VLOOKUP(B239,'Input Angle Price'!$B$4:$E$22,4)*'Optimized Production Plan'!E240))*(104.5/100)</f>
        <v>19194.784645740001</v>
      </c>
      <c r="D239" s="94">
        <f>SUMPRODUCT('Conversion Cost'!$B$3:$D$3,'Optimized Production Plan'!C240:E240)</f>
        <v>3075.0775550000008</v>
      </c>
      <c r="E239" s="94">
        <f>(4.1/100)*('Conversion Cost'!$B$8)*SUM('Optimized Production Plan'!C240:E240)</f>
        <v>2628.5912038620004</v>
      </c>
      <c r="F239" s="94">
        <f>SUMPRODUCT('Conversion Cost'!$B$4:$D$4,'Optimized Production Plan'!C240:E240)</f>
        <v>217.95586700000004</v>
      </c>
      <c r="G239" s="94">
        <f>(VLOOKUP(A239,'Outbound Logistic Price'!$A$3:$D$41,2)*'Optimized Production Plan'!C240)+(VLOOKUP(A239,'Outbound Logistic Price'!$A$3:$D$41,3)*'Optimized Production Plan'!D240)+(VLOOKUP(A239,'Outbound Logistic Price'!$A$3:$D$41,4)*'Optimized Production Plan'!E240)</f>
        <v>677.68718699999999</v>
      </c>
      <c r="H239" s="94">
        <f>IF(VLOOKUP(A239,CSTVAT!$A$2:$D$40,2)="NA",0,IF(VLOOKUP(A239,CSTVAT!$A$2:$D$40,2)="CST",0.02*((VLOOKUP(B239,'Input Angle Price'!$B$4:$E$22,2)*'Optimized Production Plan'!C240*(1.045))+ ('Conversion Cost'!$B$3*'Optimized Production Plan'!C240)+ ((4.1/100)*('Conversion Cost'!$B$8)*'Optimized Production Plan'!C240)+ ('Optimized Production Plan'!C240*'Conversion Cost'!$B$4)),IF(VLOOKUP(A239,CSTVAT!$A$2:$D$40,2)="VAT",0.05*((VLOOKUP(B239,'Input Angle Price'!$B$4:$E$22,2)*'Optimized Production Plan'!C240*(1.045))+ ('Conversion Cost'!$B$3*'Optimized Production Plan'!C240)+ ((4.1/100)*('Conversion Cost'!$B$8)*'Optimized Production Plan'!C240)+ ('Optimized Production Plan'!C240*'Conversion Cost'!$B$4)),0)))+ IF(VLOOKUP(A239,CSTVAT!$A$2:$D$40,3)="NA",0,IF(VLOOKUP(A239,CSTVAT!$A$2:$D$40,3)="CST",0.02*((VLOOKUP(B239,'Input Angle Price'!$B$4:$E$22,3)*'Optimized Production Plan'!D240*(1.045))+ ('Conversion Cost'!$C$3*'Optimized Production Plan'!D240)+ ((4.1/100)*('Conversion Cost'!$B$8)*'Optimized Production Plan'!D240)+ ('Optimized Production Plan'!D240*'Conversion Cost'!$C$4)),IF(VLOOKUP(A239,CSTVAT!$A$2:$D$40,3)="VAT",0.05*((VLOOKUP(B239,'Input Angle Price'!$B$4:$E$22,3)*'Optimized Production Plan'!D240*(1.045))+ ('Conversion Cost'!$C$3*'Optimized Production Plan'!D240)+ ((4.1/100)*('Conversion Cost'!$B$8)*'Optimized Production Plan'!D240)+ ('Optimized Production Plan'!D240*'Conversion Cost'!$C$4)),0)))+ IF(VLOOKUP(A239,CSTVAT!$A$2:$D$40,4)="NA",0,IF(VLOOKUP(A239,CSTVAT!$A$2:$D$40,4)="CST",0.02*((VLOOKUP(B239,'Input Angle Price'!$B$4:$E$22,4)*'Optimized Production Plan'!E240*(1.045))+ ('Conversion Cost'!$D$3*'Optimized Production Plan'!E240)+ ((4.1/100)*('Conversion Cost'!$B$8)*'Optimized Production Plan'!E240)+ ('Optimized Production Plan'!E240*'Conversion Cost'!$D$4)),IF(VLOOKUP(A239,CSTVAT!$A$2:$D$40,4)="VAT",0.05*((VLOOKUP(B239,'Input Angle Price'!$B$4:$E$22,4)*'Optimized Production Plan'!E240*(1.045))+ ('Conversion Cost'!$D$3*'Optimized Production Plan'!E240)+ ((4.1/100)*('Conversion Cost'!$B$8)*'Optimized Production Plan'!E240)+ ('Optimized Production Plan'!E240*'Conversion Cost'!$D$4)),0)))</f>
        <v>502.32818543204013</v>
      </c>
      <c r="I239" s="95">
        <f t="shared" si="11"/>
        <v>413.28483686999999</v>
      </c>
      <c r="N239" s="9">
        <v>118</v>
      </c>
      <c r="O239" s="5" t="s">
        <v>4</v>
      </c>
      <c r="P239" s="94">
        <f>((VLOOKUP(O239,'Input Angle Price'!$B$4:$E$22,2)*'Optimized Production Plan'!M240)+(VLOOKUP(O239,'Input Angle Price'!$B$4:$E$22,3)*'Optimized Production Plan'!N240)+(VLOOKUP(O239,'Input Angle Price'!$B$4:$E$22,4)*'Optimized Production Plan'!O240))*(104.5/100)</f>
        <v>18084.773793350003</v>
      </c>
      <c r="Q239" s="94">
        <f>SUMPRODUCT('Conversion Cost'!$B$3:$D$3,'Optimized Production Plan'!M240:O240)</f>
        <v>3757.2062189500007</v>
      </c>
      <c r="R239" s="94">
        <f>(4.1/100)*('Conversion Cost'!$B$8)*SUM('Optimized Production Plan'!M240:O240)</f>
        <v>2628.5912038620004</v>
      </c>
      <c r="S239" s="94">
        <f>SUMPRODUCT('Conversion Cost'!$B$4:$D$4,'Optimized Production Plan'!M240:O240)</f>
        <v>317.33453550000007</v>
      </c>
      <c r="T239" s="94">
        <f>(VLOOKUP(N239,'Outbound Logistic Price'!$A$3:$D$41,2)*'Optimized Production Plan'!M240)+(VLOOKUP(N239,'Outbound Logistic Price'!$A$3:$D$41,3)*'Optimized Production Plan'!N240)+(VLOOKUP(N239,'Outbound Logistic Price'!$A$3:$D$41,4)*'Optimized Production Plan'!O240)</f>
        <v>376.29286450000001</v>
      </c>
      <c r="U239" s="94">
        <f>IF(VLOOKUP(N239,CSTVAT!$A$2:$D$40,2)="NA",0,IF(VLOOKUP(N239,CSTVAT!$A$2:$D$40,2)="CST",0.02*((VLOOKUP(O239,'Input Angle Price'!$B$4:$E$22,2)*'Optimized Production Plan'!M240*(1.045))+ ('Conversion Cost'!$B$3*'Optimized Production Plan'!M240)+ ((4.1/100)*('Conversion Cost'!$B$8)*'Optimized Production Plan'!M240)+ ('Optimized Production Plan'!M240*'Conversion Cost'!$B$4)),IF(VLOOKUP(N239,CSTVAT!$A$2:$D$40,2)="VAT",0.05*((VLOOKUP(O239,'Input Angle Price'!$B$4:$E$22,2)*'Optimized Production Plan'!M240*(1.045))+ ('Conversion Cost'!$B$3*'Optimized Production Plan'!M240)+ ((4.1/100)*('Conversion Cost'!$B$8)*'Optimized Production Plan'!M240)+ ('Optimized Production Plan'!M240*'Conversion Cost'!$B$4)),0)))+ IF(VLOOKUP(N239,CSTVAT!$A$2:$D$40,3)="NA",0,IF(VLOOKUP(N239,CSTVAT!$A$2:$D$40,3)="CST",0.02*((VLOOKUP(O239,'Input Angle Price'!$B$4:$E$22,3)*'Optimized Production Plan'!N240*(1.045))+ ('Conversion Cost'!$C$3*'Optimized Production Plan'!N240)+ ((4.1/100)*('Conversion Cost'!$B$8)*'Optimized Production Plan'!N240)+ ('Optimized Production Plan'!N240*'Conversion Cost'!$C$4)),IF(VLOOKUP(N239,CSTVAT!$A$2:$D$40,3)="VAT",0.05*((VLOOKUP(O239,'Input Angle Price'!$B$4:$E$22,3)*'Optimized Production Plan'!N240*(1.045))+ ('Conversion Cost'!$C$3*'Optimized Production Plan'!N240)+ ((4.1/100)*('Conversion Cost'!$B$8)*'Optimized Production Plan'!N240)+ ('Optimized Production Plan'!N240*'Conversion Cost'!$C$4)),0)))+ IF(VLOOKUP(N239,CSTVAT!$A$2:$D$40,4)="NA",0,IF(VLOOKUP(N239,CSTVAT!$A$2:$D$40,4)="CST",0.02*((VLOOKUP(O239,'Input Angle Price'!$B$4:$E$22,4)*'Optimized Production Plan'!O240*(1.045))+ ('Conversion Cost'!$D$3*'Optimized Production Plan'!O240)+ ((4.1/100)*('Conversion Cost'!$B$8)*'Optimized Production Plan'!O240)+ ('Optimized Production Plan'!O240*'Conversion Cost'!$D$4)),IF(VLOOKUP(N239,CSTVAT!$A$2:$D$40,4)="VAT",0.05*((VLOOKUP(O239,'Input Angle Price'!$B$4:$E$22,4)*'Optimized Production Plan'!O240*(1.045))+ ('Conversion Cost'!$D$3*'Optimized Production Plan'!O240)+ ((4.1/100)*('Conversion Cost'!$B$8)*'Optimized Production Plan'!O240)+ ('Optimized Production Plan'!O240*'Conversion Cost'!$D$4)),0)))</f>
        <v>495.75811503324002</v>
      </c>
      <c r="V239" s="95">
        <f t="shared" si="12"/>
        <v>389.38508167500004</v>
      </c>
      <c r="X239" s="101">
        <f>IF('Optimized Production Plan'!M240&gt;0,1,0)+IF('Optimized Production Plan'!N240&gt;0,1,0)+IF('Optimized Production Plan'!O240&gt;0,1,0)</f>
        <v>1</v>
      </c>
      <c r="AH239" s="11"/>
      <c r="AI239" s="5" t="s">
        <v>2</v>
      </c>
      <c r="AJ239" s="6">
        <v>0</v>
      </c>
      <c r="AK239" s="6">
        <v>159.80700000000002</v>
      </c>
      <c r="AL239" s="113">
        <v>0</v>
      </c>
      <c r="AM239" s="11">
        <v>159.80700000000002</v>
      </c>
      <c r="AN239" s="68">
        <f t="shared" si="13"/>
        <v>159.80700000000002</v>
      </c>
    </row>
    <row r="240" spans="1:40">
      <c r="A240" s="9">
        <v>118</v>
      </c>
      <c r="B240" s="5" t="s">
        <v>6</v>
      </c>
      <c r="C240" s="94">
        <f>((VLOOKUP(B240,'Input Angle Price'!$B$4:$E$22,2)*'Optimized Production Plan'!C241)+(VLOOKUP(B240,'Input Angle Price'!$B$4:$E$22,3)*'Optimized Production Plan'!D241)+(VLOOKUP(B240,'Input Angle Price'!$B$4:$E$22,4)*'Optimized Production Plan'!E241))*(104.5/100)</f>
        <v>9521.5356960624977</v>
      </c>
      <c r="D240" s="94">
        <f>SUMPRODUCT('Conversion Cost'!$B$3:$D$3,'Optimized Production Plan'!C241:E241)</f>
        <v>1491.6783779999996</v>
      </c>
      <c r="E240" s="94">
        <f>(4.1/100)*('Conversion Cost'!$B$8)*SUM('Optimized Production Plan'!C241:E241)</f>
        <v>1284.9157374299994</v>
      </c>
      <c r="F240" s="94">
        <f>SUMPRODUCT('Conversion Cost'!$B$4:$D$4,'Optimized Production Plan'!C241:E241)</f>
        <v>104.86784499999995</v>
      </c>
      <c r="G240" s="94">
        <f>(VLOOKUP(A240,'Outbound Logistic Price'!$A$3:$D$41,2)*'Optimized Production Plan'!C241)+(VLOOKUP(A240,'Outbound Logistic Price'!$A$3:$D$41,3)*'Optimized Production Plan'!D241)+(VLOOKUP(A240,'Outbound Logistic Price'!$A$3:$D$41,4)*'Optimized Production Plan'!E241)</f>
        <v>336.34590499999979</v>
      </c>
      <c r="H240" s="94">
        <f>IF(VLOOKUP(A240,CSTVAT!$A$2:$D$40,2)="NA",0,IF(VLOOKUP(A240,CSTVAT!$A$2:$D$40,2)="CST",0.02*((VLOOKUP(B240,'Input Angle Price'!$B$4:$E$22,2)*'Optimized Production Plan'!C241*(1.045))+ ('Conversion Cost'!$B$3*'Optimized Production Plan'!C241)+ ((4.1/100)*('Conversion Cost'!$B$8)*'Optimized Production Plan'!C241)+ ('Optimized Production Plan'!C241*'Conversion Cost'!$B$4)),IF(VLOOKUP(A240,CSTVAT!$A$2:$D$40,2)="VAT",0.05*((VLOOKUP(B240,'Input Angle Price'!$B$4:$E$22,2)*'Optimized Production Plan'!C241*(1.045))+ ('Conversion Cost'!$B$3*'Optimized Production Plan'!C241)+ ((4.1/100)*('Conversion Cost'!$B$8)*'Optimized Production Plan'!C241)+ ('Optimized Production Plan'!C241*'Conversion Cost'!$B$4)),0)))+ IF(VLOOKUP(A240,CSTVAT!$A$2:$D$40,3)="NA",0,IF(VLOOKUP(A240,CSTVAT!$A$2:$D$40,3)="CST",0.02*((VLOOKUP(B240,'Input Angle Price'!$B$4:$E$22,3)*'Optimized Production Plan'!D241*(1.045))+ ('Conversion Cost'!$C$3*'Optimized Production Plan'!D241)+ ((4.1/100)*('Conversion Cost'!$B$8)*'Optimized Production Plan'!D241)+ ('Optimized Production Plan'!D241*'Conversion Cost'!$C$4)),IF(VLOOKUP(A240,CSTVAT!$A$2:$D$40,3)="VAT",0.05*((VLOOKUP(B240,'Input Angle Price'!$B$4:$E$22,3)*'Optimized Production Plan'!D241*(1.045))+ ('Conversion Cost'!$C$3*'Optimized Production Plan'!D241)+ ((4.1/100)*('Conversion Cost'!$B$8)*'Optimized Production Plan'!D241)+ ('Optimized Production Plan'!D241*'Conversion Cost'!$C$4)),0)))+ IF(VLOOKUP(A240,CSTVAT!$A$2:$D$40,4)="NA",0,IF(VLOOKUP(A240,CSTVAT!$A$2:$D$40,4)="CST",0.02*((VLOOKUP(B240,'Input Angle Price'!$B$4:$E$22,4)*'Optimized Production Plan'!E241*(1.045))+ ('Conversion Cost'!$D$3*'Optimized Production Plan'!E241)+ ((4.1/100)*('Conversion Cost'!$B$8)*'Optimized Production Plan'!E241)+ ('Optimized Production Plan'!E241*'Conversion Cost'!$D$4)),IF(VLOOKUP(A240,CSTVAT!$A$2:$D$40,4)="VAT",0.05*((VLOOKUP(B240,'Input Angle Price'!$B$4:$E$22,4)*'Optimized Production Plan'!E241*(1.045))+ ('Conversion Cost'!$D$3*'Optimized Production Plan'!E241)+ ((4.1/100)*('Conversion Cost'!$B$8)*'Optimized Production Plan'!E241)+ ('Optimized Production Plan'!E241*'Conversion Cost'!$D$4)),0)))</f>
        <v>248.05995312984987</v>
      </c>
      <c r="I240" s="95">
        <f t="shared" si="11"/>
        <v>205.00914178124995</v>
      </c>
      <c r="N240" s="9">
        <v>118</v>
      </c>
      <c r="O240" s="5" t="s">
        <v>6</v>
      </c>
      <c r="P240" s="94">
        <f>((VLOOKUP(O240,'Input Angle Price'!$B$4:$E$22,2)*'Optimized Production Plan'!M241)+(VLOOKUP(O240,'Input Angle Price'!$B$4:$E$22,3)*'Optimized Production Plan'!N241)+(VLOOKUP(O240,'Input Angle Price'!$B$4:$E$22,4)*'Optimized Production Plan'!O241))*(104.5/100)</f>
        <v>9073.2172625874955</v>
      </c>
      <c r="Q240" s="94">
        <f>SUMPRODUCT('Conversion Cost'!$B$3:$D$3,'Optimized Production Plan'!M241:O241)</f>
        <v>1513.6530692499994</v>
      </c>
      <c r="R240" s="94">
        <f>(4.1/100)*('Conversion Cost'!$B$8)*SUM('Optimized Production Plan'!M241:O241)</f>
        <v>1284.9157374299994</v>
      </c>
      <c r="S240" s="94">
        <f>SUMPRODUCT('Conversion Cost'!$B$4:$D$4,'Optimized Production Plan'!M241:O241)</f>
        <v>103.41360499999996</v>
      </c>
      <c r="T240" s="94">
        <f>(VLOOKUP(N240,'Outbound Logistic Price'!$A$3:$D$41,2)*'Optimized Production Plan'!M241)+(VLOOKUP(N240,'Outbound Logistic Price'!$A$3:$D$41,3)*'Optimized Production Plan'!N241)+(VLOOKUP(N240,'Outbound Logistic Price'!$A$3:$D$41,4)*'Optimized Production Plan'!O241)</f>
        <v>306.8502049999999</v>
      </c>
      <c r="U240" s="94">
        <f>IF(VLOOKUP(N240,CSTVAT!$A$2:$D$40,2)="NA",0,IF(VLOOKUP(N240,CSTVAT!$A$2:$D$40,2)="CST",0.02*((VLOOKUP(O240,'Input Angle Price'!$B$4:$E$22,2)*'Optimized Production Plan'!M241*(1.045))+ ('Conversion Cost'!$B$3*'Optimized Production Plan'!M241)+ ((4.1/100)*('Conversion Cost'!$B$8)*'Optimized Production Plan'!M241)+ ('Optimized Production Plan'!M241*'Conversion Cost'!$B$4)),IF(VLOOKUP(N240,CSTVAT!$A$2:$D$40,2)="VAT",0.05*((VLOOKUP(O240,'Input Angle Price'!$B$4:$E$22,2)*'Optimized Production Plan'!M241*(1.045))+ ('Conversion Cost'!$B$3*'Optimized Production Plan'!M241)+ ((4.1/100)*('Conversion Cost'!$B$8)*'Optimized Production Plan'!M241)+ ('Optimized Production Plan'!M241*'Conversion Cost'!$B$4)),0)))+ IF(VLOOKUP(N240,CSTVAT!$A$2:$D$40,3)="NA",0,IF(VLOOKUP(N240,CSTVAT!$A$2:$D$40,3)="CST",0.02*((VLOOKUP(O240,'Input Angle Price'!$B$4:$E$22,3)*'Optimized Production Plan'!N241*(1.045))+ ('Conversion Cost'!$C$3*'Optimized Production Plan'!N241)+ ((4.1/100)*('Conversion Cost'!$B$8)*'Optimized Production Plan'!N241)+ ('Optimized Production Plan'!N241*'Conversion Cost'!$C$4)),IF(VLOOKUP(N240,CSTVAT!$A$2:$D$40,3)="VAT",0.05*((VLOOKUP(O240,'Input Angle Price'!$B$4:$E$22,3)*'Optimized Production Plan'!N241*(1.045))+ ('Conversion Cost'!$C$3*'Optimized Production Plan'!N241)+ ((4.1/100)*('Conversion Cost'!$B$8)*'Optimized Production Plan'!N241)+ ('Optimized Production Plan'!N241*'Conversion Cost'!$C$4)),0)))+ IF(VLOOKUP(N240,CSTVAT!$A$2:$D$40,4)="NA",0,IF(VLOOKUP(N240,CSTVAT!$A$2:$D$40,4)="CST",0.02*((VLOOKUP(O240,'Input Angle Price'!$B$4:$E$22,4)*'Optimized Production Plan'!O241*(1.045))+ ('Conversion Cost'!$D$3*'Optimized Production Plan'!O241)+ ((4.1/100)*('Conversion Cost'!$B$8)*'Optimized Production Plan'!O241)+ ('Optimized Production Plan'!O241*'Conversion Cost'!$D$4)),IF(VLOOKUP(N240,CSTVAT!$A$2:$D$40,4)="VAT",0.05*((VLOOKUP(O240,'Input Angle Price'!$B$4:$E$22,4)*'Optimized Production Plan'!O241*(1.045))+ ('Conversion Cost'!$D$3*'Optimized Production Plan'!O241)+ ((4.1/100)*('Conversion Cost'!$B$8)*'Optimized Production Plan'!O241)+ ('Optimized Production Plan'!O241*'Conversion Cost'!$D$4)),0)))</f>
        <v>239.50399348534989</v>
      </c>
      <c r="V240" s="95">
        <f t="shared" si="12"/>
        <v>195.35635254374992</v>
      </c>
      <c r="X240" s="101">
        <f>IF('Optimized Production Plan'!M241&gt;0,1,0)+IF('Optimized Production Plan'!N241&gt;0,1,0)+IF('Optimized Production Plan'!O241&gt;0,1,0)</f>
        <v>1</v>
      </c>
      <c r="AH240" s="11"/>
      <c r="AI240" s="5" t="s">
        <v>4</v>
      </c>
      <c r="AJ240" s="6">
        <v>0</v>
      </c>
      <c r="AK240" s="6">
        <v>173.40685000000002</v>
      </c>
      <c r="AL240" s="113">
        <v>0</v>
      </c>
      <c r="AM240" s="11">
        <v>173.40685000000002</v>
      </c>
      <c r="AN240" s="68">
        <f t="shared" si="13"/>
        <v>173.40685000000002</v>
      </c>
    </row>
    <row r="241" spans="1:40">
      <c r="A241" s="9">
        <v>118</v>
      </c>
      <c r="B241" s="5" t="s">
        <v>8</v>
      </c>
      <c r="C241" s="94">
        <f>((VLOOKUP(B241,'Input Angle Price'!$B$4:$E$22,2)*'Optimized Production Plan'!C242)+(VLOOKUP(B241,'Input Angle Price'!$B$4:$E$22,3)*'Optimized Production Plan'!D242)+(VLOOKUP(B241,'Input Angle Price'!$B$4:$E$22,4)*'Optimized Production Plan'!E242))*(104.5/100)</f>
        <v>18636.002584319995</v>
      </c>
      <c r="D241" s="94">
        <f>SUMPRODUCT('Conversion Cost'!$B$3:$D$3,'Optimized Production Plan'!C242:E242)</f>
        <v>2922.1343549999997</v>
      </c>
      <c r="E241" s="94">
        <f>(4.1/100)*('Conversion Cost'!$B$8)*SUM('Optimized Production Plan'!C242:E242)</f>
        <v>2514.5286463439998</v>
      </c>
      <c r="F241" s="94">
        <f>SUMPRODUCT('Conversion Cost'!$B$4:$D$4,'Optimized Production Plan'!C242:E242)</f>
        <v>205.65625399999996</v>
      </c>
      <c r="G241" s="94">
        <f>(VLOOKUP(A241,'Outbound Logistic Price'!$A$3:$D$41,2)*'Optimized Production Plan'!C242)+(VLOOKUP(A241,'Outbound Logistic Price'!$A$3:$D$41,3)*'Optimized Production Plan'!D242)+(VLOOKUP(A241,'Outbound Logistic Price'!$A$3:$D$41,4)*'Optimized Production Plan'!E242)</f>
        <v>656.89899399999979</v>
      </c>
      <c r="H241" s="94">
        <f>IF(VLOOKUP(A241,CSTVAT!$A$2:$D$40,2)="NA",0,IF(VLOOKUP(A241,CSTVAT!$A$2:$D$40,2)="CST",0.02*((VLOOKUP(B241,'Input Angle Price'!$B$4:$E$22,2)*'Optimized Production Plan'!C242*(1.045))+ ('Conversion Cost'!$B$3*'Optimized Production Plan'!C242)+ ((4.1/100)*('Conversion Cost'!$B$8)*'Optimized Production Plan'!C242)+ ('Optimized Production Plan'!C242*'Conversion Cost'!$B$4)),IF(VLOOKUP(A241,CSTVAT!$A$2:$D$40,2)="VAT",0.05*((VLOOKUP(B241,'Input Angle Price'!$B$4:$E$22,2)*'Optimized Production Plan'!C242*(1.045))+ ('Conversion Cost'!$B$3*'Optimized Production Plan'!C242)+ ((4.1/100)*('Conversion Cost'!$B$8)*'Optimized Production Plan'!C242)+ ('Optimized Production Plan'!C242*'Conversion Cost'!$B$4)),0)))+ IF(VLOOKUP(A241,CSTVAT!$A$2:$D$40,3)="NA",0,IF(VLOOKUP(A241,CSTVAT!$A$2:$D$40,3)="CST",0.02*((VLOOKUP(B241,'Input Angle Price'!$B$4:$E$22,3)*'Optimized Production Plan'!D242*(1.045))+ ('Conversion Cost'!$C$3*'Optimized Production Plan'!D242)+ ((4.1/100)*('Conversion Cost'!$B$8)*'Optimized Production Plan'!D242)+ ('Optimized Production Plan'!D242*'Conversion Cost'!$C$4)),IF(VLOOKUP(A241,CSTVAT!$A$2:$D$40,3)="VAT",0.05*((VLOOKUP(B241,'Input Angle Price'!$B$4:$E$22,3)*'Optimized Production Plan'!D242*(1.045))+ ('Conversion Cost'!$C$3*'Optimized Production Plan'!D242)+ ((4.1/100)*('Conversion Cost'!$B$8)*'Optimized Production Plan'!D242)+ ('Optimized Production Plan'!D242*'Conversion Cost'!$C$4)),0)))+ IF(VLOOKUP(A241,CSTVAT!$A$2:$D$40,4)="NA",0,IF(VLOOKUP(A241,CSTVAT!$A$2:$D$40,4)="CST",0.02*((VLOOKUP(B241,'Input Angle Price'!$B$4:$E$22,4)*'Optimized Production Plan'!E242*(1.045))+ ('Conversion Cost'!$D$3*'Optimized Production Plan'!E242)+ ((4.1/100)*('Conversion Cost'!$B$8)*'Optimized Production Plan'!E242)+ ('Optimized Production Plan'!E242*'Conversion Cost'!$D$4)),IF(VLOOKUP(A241,CSTVAT!$A$2:$D$40,4)="VAT",0.05*((VLOOKUP(B241,'Input Angle Price'!$B$4:$E$22,4)*'Optimized Production Plan'!E242*(1.045))+ ('Conversion Cost'!$D$3*'Optimized Production Plan'!E242)+ ((4.1/100)*('Conversion Cost'!$B$8)*'Optimized Production Plan'!E242)+ ('Optimized Production Plan'!E242*'Conversion Cost'!$D$4)),0)))</f>
        <v>485.56643679327988</v>
      </c>
      <c r="I241" s="95">
        <f t="shared" si="11"/>
        <v>401.25364415999991</v>
      </c>
      <c r="N241" s="9">
        <v>118</v>
      </c>
      <c r="O241" s="5" t="s">
        <v>8</v>
      </c>
      <c r="P241" s="94">
        <f>((VLOOKUP(O241,'Input Angle Price'!$B$4:$E$22,2)*'Optimized Production Plan'!M242)+(VLOOKUP(O241,'Input Angle Price'!$B$4:$E$22,3)*'Optimized Production Plan'!N242)+(VLOOKUP(O241,'Input Angle Price'!$B$4:$E$22,4)*'Optimized Production Plan'!O242))*(104.5/100)</f>
        <v>17929.269763569999</v>
      </c>
      <c r="Q241" s="94">
        <f>SUMPRODUCT('Conversion Cost'!$B$3:$D$3,'Optimized Production Plan'!M242:O242)</f>
        <v>2962.1584453999994</v>
      </c>
      <c r="R241" s="94">
        <f>(4.1/100)*('Conversion Cost'!$B$8)*SUM('Optimized Production Plan'!M242:O242)</f>
        <v>2514.5286463439998</v>
      </c>
      <c r="S241" s="94">
        <f>SUMPRODUCT('Conversion Cost'!$B$4:$D$4,'Optimized Production Plan'!M242:O242)</f>
        <v>202.37628399999997</v>
      </c>
      <c r="T241" s="94">
        <f>(VLOOKUP(N241,'Outbound Logistic Price'!$A$3:$D$41,2)*'Optimized Production Plan'!M242)+(VLOOKUP(N241,'Outbound Logistic Price'!$A$3:$D$41,3)*'Optimized Production Plan'!N242)+(VLOOKUP(N241,'Outbound Logistic Price'!$A$3:$D$41,4)*'Optimized Production Plan'!O242)</f>
        <v>600.49356399999999</v>
      </c>
      <c r="U241" s="94">
        <f>IF(VLOOKUP(N241,CSTVAT!$A$2:$D$40,2)="NA",0,IF(VLOOKUP(N241,CSTVAT!$A$2:$D$40,2)="CST",0.02*((VLOOKUP(O241,'Input Angle Price'!$B$4:$E$22,2)*'Optimized Production Plan'!M242*(1.045))+ ('Conversion Cost'!$B$3*'Optimized Production Plan'!M242)+ ((4.1/100)*('Conversion Cost'!$B$8)*'Optimized Production Plan'!M242)+ ('Optimized Production Plan'!M242*'Conversion Cost'!$B$4)),IF(VLOOKUP(N241,CSTVAT!$A$2:$D$40,2)="VAT",0.05*((VLOOKUP(O241,'Input Angle Price'!$B$4:$E$22,2)*'Optimized Production Plan'!M242*(1.045))+ ('Conversion Cost'!$B$3*'Optimized Production Plan'!M242)+ ((4.1/100)*('Conversion Cost'!$B$8)*'Optimized Production Plan'!M242)+ ('Optimized Production Plan'!M242*'Conversion Cost'!$B$4)),0)))+ IF(VLOOKUP(N241,CSTVAT!$A$2:$D$40,3)="NA",0,IF(VLOOKUP(N241,CSTVAT!$A$2:$D$40,3)="CST",0.02*((VLOOKUP(O241,'Input Angle Price'!$B$4:$E$22,3)*'Optimized Production Plan'!N242*(1.045))+ ('Conversion Cost'!$C$3*'Optimized Production Plan'!N242)+ ((4.1/100)*('Conversion Cost'!$B$8)*'Optimized Production Plan'!N242)+ ('Optimized Production Plan'!N242*'Conversion Cost'!$C$4)),IF(VLOOKUP(N241,CSTVAT!$A$2:$D$40,3)="VAT",0.05*((VLOOKUP(O241,'Input Angle Price'!$B$4:$E$22,3)*'Optimized Production Plan'!N242*(1.045))+ ('Conversion Cost'!$C$3*'Optimized Production Plan'!N242)+ ((4.1/100)*('Conversion Cost'!$B$8)*'Optimized Production Plan'!N242)+ ('Optimized Production Plan'!N242*'Conversion Cost'!$C$4)),0)))+ IF(VLOOKUP(N241,CSTVAT!$A$2:$D$40,4)="NA",0,IF(VLOOKUP(N241,CSTVAT!$A$2:$D$40,4)="CST",0.02*((VLOOKUP(O241,'Input Angle Price'!$B$4:$E$22,4)*'Optimized Production Plan'!O242*(1.045))+ ('Conversion Cost'!$D$3*'Optimized Production Plan'!O242)+ ((4.1/100)*('Conversion Cost'!$B$8)*'Optimized Production Plan'!O242)+ ('Optimized Production Plan'!O242*'Conversion Cost'!$D$4)),IF(VLOOKUP(N241,CSTVAT!$A$2:$D$40,4)="VAT",0.05*((VLOOKUP(O241,'Input Angle Price'!$B$4:$E$22,4)*'Optimized Production Plan'!O242*(1.045))+ ('Conversion Cost'!$D$3*'Optimized Production Plan'!O242)+ ((4.1/100)*('Conversion Cost'!$B$8)*'Optimized Production Plan'!O242)+ ('Optimized Production Plan'!O242*'Conversion Cost'!$D$4)),0)))</f>
        <v>472.16666278628003</v>
      </c>
      <c r="V241" s="95">
        <f t="shared" si="12"/>
        <v>386.03690878499998</v>
      </c>
      <c r="X241" s="101">
        <f>IF('Optimized Production Plan'!M242&gt;0,1,0)+IF('Optimized Production Plan'!N242&gt;0,1,0)+IF('Optimized Production Plan'!O242&gt;0,1,0)</f>
        <v>1</v>
      </c>
      <c r="AH241" s="11"/>
      <c r="AI241" s="5" t="s">
        <v>6</v>
      </c>
      <c r="AJ241" s="6">
        <v>84.765249999999966</v>
      </c>
      <c r="AK241" s="6">
        <v>0</v>
      </c>
      <c r="AL241" s="113">
        <v>0</v>
      </c>
      <c r="AM241" s="11">
        <v>84.765249999999966</v>
      </c>
      <c r="AN241" s="68">
        <f t="shared" si="13"/>
        <v>84.765249999999966</v>
      </c>
    </row>
    <row r="242" spans="1:40">
      <c r="A242" s="9">
        <v>118</v>
      </c>
      <c r="B242" s="5" t="s">
        <v>10</v>
      </c>
      <c r="C242" s="94">
        <f>((VLOOKUP(B242,'Input Angle Price'!$B$4:$E$22,2)*'Optimized Production Plan'!C243)+(VLOOKUP(B242,'Input Angle Price'!$B$4:$E$22,3)*'Optimized Production Plan'!D243)+(VLOOKUP(B242,'Input Angle Price'!$B$4:$E$22,4)*'Optimized Production Plan'!E243))*(104.5/100)</f>
        <v>15244.930230562999</v>
      </c>
      <c r="D242" s="94">
        <f>SUMPRODUCT('Conversion Cost'!$B$3:$D$3,'Optimized Production Plan'!C243:E243)</f>
        <v>2385.4794158</v>
      </c>
      <c r="E242" s="94">
        <f>(4.1/100)*('Conversion Cost'!$B$8)*SUM('Optimized Production Plan'!C243:E243)</f>
        <v>2058.2520404471998</v>
      </c>
      <c r="F242" s="94">
        <f>SUMPRODUCT('Conversion Cost'!$B$4:$D$4,'Optimized Production Plan'!C243:E243)</f>
        <v>167.4039592</v>
      </c>
      <c r="G242" s="94">
        <f>(VLOOKUP(A242,'Outbound Logistic Price'!$A$3:$D$41,2)*'Optimized Production Plan'!C243)+(VLOOKUP(A242,'Outbound Logistic Price'!$A$3:$D$41,3)*'Optimized Production Plan'!D243)+(VLOOKUP(A242,'Outbound Logistic Price'!$A$3:$D$41,4)*'Optimized Production Plan'!E243)</f>
        <v>540.53542719999996</v>
      </c>
      <c r="H242" s="94">
        <f>IF(VLOOKUP(A242,CSTVAT!$A$2:$D$40,2)="NA",0,IF(VLOOKUP(A242,CSTVAT!$A$2:$D$40,2)="CST",0.02*((VLOOKUP(B242,'Input Angle Price'!$B$4:$E$22,2)*'Optimized Production Plan'!C243*(1.045))+ ('Conversion Cost'!$B$3*'Optimized Production Plan'!C243)+ ((4.1/100)*('Conversion Cost'!$B$8)*'Optimized Production Plan'!C243)+ ('Optimized Production Plan'!C243*'Conversion Cost'!$B$4)),IF(VLOOKUP(A242,CSTVAT!$A$2:$D$40,2)="VAT",0.05*((VLOOKUP(B242,'Input Angle Price'!$B$4:$E$22,2)*'Optimized Production Plan'!C243*(1.045))+ ('Conversion Cost'!$B$3*'Optimized Production Plan'!C243)+ ((4.1/100)*('Conversion Cost'!$B$8)*'Optimized Production Plan'!C243)+ ('Optimized Production Plan'!C243*'Conversion Cost'!$B$4)),0)))+ IF(VLOOKUP(A242,CSTVAT!$A$2:$D$40,3)="NA",0,IF(VLOOKUP(A242,CSTVAT!$A$2:$D$40,3)="CST",0.02*((VLOOKUP(B242,'Input Angle Price'!$B$4:$E$22,3)*'Optimized Production Plan'!D243*(1.045))+ ('Conversion Cost'!$C$3*'Optimized Production Plan'!D243)+ ((4.1/100)*('Conversion Cost'!$B$8)*'Optimized Production Plan'!D243)+ ('Optimized Production Plan'!D243*'Conversion Cost'!$C$4)),IF(VLOOKUP(A242,CSTVAT!$A$2:$D$40,3)="VAT",0.05*((VLOOKUP(B242,'Input Angle Price'!$B$4:$E$22,3)*'Optimized Production Plan'!D243*(1.045))+ ('Conversion Cost'!$C$3*'Optimized Production Plan'!D243)+ ((4.1/100)*('Conversion Cost'!$B$8)*'Optimized Production Plan'!D243)+ ('Optimized Production Plan'!D243*'Conversion Cost'!$C$4)),0)))+ IF(VLOOKUP(A242,CSTVAT!$A$2:$D$40,4)="NA",0,IF(VLOOKUP(A242,CSTVAT!$A$2:$D$40,4)="CST",0.02*((VLOOKUP(B242,'Input Angle Price'!$B$4:$E$22,4)*'Optimized Production Plan'!E243*(1.045))+ ('Conversion Cost'!$D$3*'Optimized Production Plan'!E243)+ ((4.1/100)*('Conversion Cost'!$B$8)*'Optimized Production Plan'!E243)+ ('Optimized Production Plan'!E243*'Conversion Cost'!$D$4)),IF(VLOOKUP(A242,CSTVAT!$A$2:$D$40,4)="VAT",0.05*((VLOOKUP(B242,'Input Angle Price'!$B$4:$E$22,4)*'Optimized Production Plan'!E243*(1.045))+ ('Conversion Cost'!$D$3*'Optimized Production Plan'!E243)+ ((4.1/100)*('Conversion Cost'!$B$8)*'Optimized Production Plan'!E243)+ ('Optimized Production Plan'!E243*'Conversion Cost'!$D$4)),0)))</f>
        <v>397.12131292020388</v>
      </c>
      <c r="I242" s="95">
        <f t="shared" si="11"/>
        <v>328.24012458149997</v>
      </c>
      <c r="N242" s="9">
        <v>118</v>
      </c>
      <c r="O242" s="5" t="s">
        <v>10</v>
      </c>
      <c r="P242" s="94">
        <f>((VLOOKUP(O242,'Input Angle Price'!$B$4:$E$22,2)*'Optimized Production Plan'!M243)+(VLOOKUP(O242,'Input Angle Price'!$B$4:$E$22,3)*'Optimized Production Plan'!N243)+(VLOOKUP(O242,'Input Angle Price'!$B$4:$E$22,4)*'Optimized Production Plan'!O243))*(104.5/100)</f>
        <v>14918.529474617999</v>
      </c>
      <c r="Q242" s="94">
        <f>SUMPRODUCT('Conversion Cost'!$B$3:$D$3,'Optimized Production Plan'!M243:O243)</f>
        <v>2941.9855606199999</v>
      </c>
      <c r="R242" s="94">
        <f>(4.1/100)*('Conversion Cost'!$B$8)*SUM('Optimized Production Plan'!M243:O243)</f>
        <v>2058.2520404471998</v>
      </c>
      <c r="S242" s="94">
        <f>SUMPRODUCT('Conversion Cost'!$B$4:$D$4,'Optimized Production Plan'!M243:O243)</f>
        <v>248.48080379999999</v>
      </c>
      <c r="T242" s="94">
        <f>(VLOOKUP(N242,'Outbound Logistic Price'!$A$3:$D$41,2)*'Optimized Production Plan'!M243)+(VLOOKUP(N242,'Outbound Logistic Price'!$A$3:$D$41,3)*'Optimized Production Plan'!N243)+(VLOOKUP(N242,'Outbound Logistic Price'!$A$3:$D$41,4)*'Optimized Production Plan'!O243)</f>
        <v>294.64663619999999</v>
      </c>
      <c r="U242" s="94">
        <f>IF(VLOOKUP(N242,CSTVAT!$A$2:$D$40,2)="NA",0,IF(VLOOKUP(N242,CSTVAT!$A$2:$D$40,2)="CST",0.02*((VLOOKUP(O242,'Input Angle Price'!$B$4:$E$22,2)*'Optimized Production Plan'!M243*(1.045))+ ('Conversion Cost'!$B$3*'Optimized Production Plan'!M243)+ ((4.1/100)*('Conversion Cost'!$B$8)*'Optimized Production Plan'!M243)+ ('Optimized Production Plan'!M243*'Conversion Cost'!$B$4)),IF(VLOOKUP(N242,CSTVAT!$A$2:$D$40,2)="VAT",0.05*((VLOOKUP(O242,'Input Angle Price'!$B$4:$E$22,2)*'Optimized Production Plan'!M243*(1.045))+ ('Conversion Cost'!$B$3*'Optimized Production Plan'!M243)+ ((4.1/100)*('Conversion Cost'!$B$8)*'Optimized Production Plan'!M243)+ ('Optimized Production Plan'!M243*'Conversion Cost'!$B$4)),0)))+ IF(VLOOKUP(N242,CSTVAT!$A$2:$D$40,3)="NA",0,IF(VLOOKUP(N242,CSTVAT!$A$2:$D$40,3)="CST",0.02*((VLOOKUP(O242,'Input Angle Price'!$B$4:$E$22,3)*'Optimized Production Plan'!N243*(1.045))+ ('Conversion Cost'!$C$3*'Optimized Production Plan'!N243)+ ((4.1/100)*('Conversion Cost'!$B$8)*'Optimized Production Plan'!N243)+ ('Optimized Production Plan'!N243*'Conversion Cost'!$C$4)),IF(VLOOKUP(N242,CSTVAT!$A$2:$D$40,3)="VAT",0.05*((VLOOKUP(O242,'Input Angle Price'!$B$4:$E$22,3)*'Optimized Production Plan'!N243*(1.045))+ ('Conversion Cost'!$C$3*'Optimized Production Plan'!N243)+ ((4.1/100)*('Conversion Cost'!$B$8)*'Optimized Production Plan'!N243)+ ('Optimized Production Plan'!N243*'Conversion Cost'!$C$4)),0)))+ IF(VLOOKUP(N242,CSTVAT!$A$2:$D$40,4)="NA",0,IF(VLOOKUP(N242,CSTVAT!$A$2:$D$40,4)="CST",0.02*((VLOOKUP(O242,'Input Angle Price'!$B$4:$E$22,4)*'Optimized Production Plan'!O243*(1.045))+ ('Conversion Cost'!$D$3*'Optimized Production Plan'!O243)+ ((4.1/100)*('Conversion Cost'!$B$8)*'Optimized Production Plan'!O243)+ ('Optimized Production Plan'!O243*'Conversion Cost'!$D$4)),IF(VLOOKUP(N242,CSTVAT!$A$2:$D$40,4)="VAT",0.05*((VLOOKUP(O242,'Input Angle Price'!$B$4:$E$22,4)*'Optimized Production Plan'!O243*(1.045))+ ('Conversion Cost'!$D$3*'Optimized Production Plan'!O243)+ ((4.1/100)*('Conversion Cost'!$B$8)*'Optimized Production Plan'!O243)+ ('Optimized Production Plan'!O243*'Conversion Cost'!$D$4)),0)))</f>
        <v>403.34495758970405</v>
      </c>
      <c r="V242" s="95">
        <f t="shared" si="12"/>
        <v>321.21235710899998</v>
      </c>
      <c r="X242" s="101">
        <f>IF('Optimized Production Plan'!M243&gt;0,1,0)+IF('Optimized Production Plan'!N243&gt;0,1,0)+IF('Optimized Production Plan'!O243&gt;0,1,0)</f>
        <v>1</v>
      </c>
      <c r="AH242" s="11"/>
      <c r="AI242" s="5" t="s">
        <v>8</v>
      </c>
      <c r="AJ242" s="6">
        <v>165.88219999999998</v>
      </c>
      <c r="AK242" s="6">
        <v>0</v>
      </c>
      <c r="AL242" s="113">
        <v>0</v>
      </c>
      <c r="AM242" s="11">
        <v>165.88219999999998</v>
      </c>
      <c r="AN242" s="68">
        <f t="shared" si="13"/>
        <v>165.88219999999998</v>
      </c>
    </row>
    <row r="243" spans="1:40">
      <c r="A243" s="9">
        <v>118</v>
      </c>
      <c r="B243" s="5" t="s">
        <v>11</v>
      </c>
      <c r="C243" s="94">
        <f>((VLOOKUP(B243,'Input Angle Price'!$B$4:$E$22,2)*'Optimized Production Plan'!C244)+(VLOOKUP(B243,'Input Angle Price'!$B$4:$E$22,3)*'Optimized Production Plan'!D244)+(VLOOKUP(B243,'Input Angle Price'!$B$4:$E$22,4)*'Optimized Production Plan'!E244))*(104.5/100)</f>
        <v>13132.213494927997</v>
      </c>
      <c r="D243" s="94">
        <f>SUMPRODUCT('Conversion Cost'!$B$3:$D$3,'Optimized Production Plan'!C244:E244)</f>
        <v>2021.5514656</v>
      </c>
      <c r="E243" s="94">
        <f>(4.1/100)*('Conversion Cost'!$B$8)*SUM('Optimized Production Plan'!C244:E244)</f>
        <v>1751.5051392383998</v>
      </c>
      <c r="F243" s="94">
        <f>SUMPRODUCT('Conversion Cost'!$B$4:$D$4,'Optimized Production Plan'!C244:E244)</f>
        <v>141.22954239999999</v>
      </c>
      <c r="G243" s="94">
        <f>(VLOOKUP(A243,'Outbound Logistic Price'!$A$3:$D$41,2)*'Optimized Production Plan'!C244)+(VLOOKUP(A243,'Outbound Logistic Price'!$A$3:$D$41,3)*'Optimized Production Plan'!D244)+(VLOOKUP(A243,'Outbound Logistic Price'!$A$3:$D$41,4)*'Optimized Production Plan'!E244)</f>
        <v>463.69539839999993</v>
      </c>
      <c r="H243" s="94">
        <f>IF(VLOOKUP(A243,CSTVAT!$A$2:$D$40,2)="NA",0,IF(VLOOKUP(A243,CSTVAT!$A$2:$D$40,2)="CST",0.02*((VLOOKUP(B243,'Input Angle Price'!$B$4:$E$22,2)*'Optimized Production Plan'!C244*(1.045))+ ('Conversion Cost'!$B$3*'Optimized Production Plan'!C244)+ ((4.1/100)*('Conversion Cost'!$B$8)*'Optimized Production Plan'!C244)+ ('Optimized Production Plan'!C244*'Conversion Cost'!$B$4)),IF(VLOOKUP(A243,CSTVAT!$A$2:$D$40,2)="VAT",0.05*((VLOOKUP(B243,'Input Angle Price'!$B$4:$E$22,2)*'Optimized Production Plan'!C244*(1.045))+ ('Conversion Cost'!$B$3*'Optimized Production Plan'!C244)+ ((4.1/100)*('Conversion Cost'!$B$8)*'Optimized Production Plan'!C244)+ ('Optimized Production Plan'!C244*'Conversion Cost'!$B$4)),0)))+ IF(VLOOKUP(A243,CSTVAT!$A$2:$D$40,3)="NA",0,IF(VLOOKUP(A243,CSTVAT!$A$2:$D$40,3)="CST",0.02*((VLOOKUP(B243,'Input Angle Price'!$B$4:$E$22,3)*'Optimized Production Plan'!D244*(1.045))+ ('Conversion Cost'!$C$3*'Optimized Production Plan'!D244)+ ((4.1/100)*('Conversion Cost'!$B$8)*'Optimized Production Plan'!D244)+ ('Optimized Production Plan'!D244*'Conversion Cost'!$C$4)),IF(VLOOKUP(A243,CSTVAT!$A$2:$D$40,3)="VAT",0.05*((VLOOKUP(B243,'Input Angle Price'!$B$4:$E$22,3)*'Optimized Production Plan'!D244*(1.045))+ ('Conversion Cost'!$C$3*'Optimized Production Plan'!D244)+ ((4.1/100)*('Conversion Cost'!$B$8)*'Optimized Production Plan'!D244)+ ('Optimized Production Plan'!D244*'Conversion Cost'!$C$4)),0)))+ IF(VLOOKUP(A243,CSTVAT!$A$2:$D$40,4)="NA",0,IF(VLOOKUP(A243,CSTVAT!$A$2:$D$40,4)="CST",0.02*((VLOOKUP(B243,'Input Angle Price'!$B$4:$E$22,4)*'Optimized Production Plan'!E244*(1.045))+ ('Conversion Cost'!$D$3*'Optimized Production Plan'!E244)+ ((4.1/100)*('Conversion Cost'!$B$8)*'Optimized Production Plan'!E244)+ ('Optimized Production Plan'!E244*'Conversion Cost'!$D$4)),IF(VLOOKUP(A243,CSTVAT!$A$2:$D$40,4)="VAT",0.05*((VLOOKUP(B243,'Input Angle Price'!$B$4:$E$22,4)*'Optimized Production Plan'!E244*(1.045))+ ('Conversion Cost'!$D$3*'Optimized Production Plan'!E244)+ ((4.1/100)*('Conversion Cost'!$B$8)*'Optimized Production Plan'!E244)+ ('Optimized Production Plan'!E244*'Conversion Cost'!$D$4)),0)))</f>
        <v>340.92999284332791</v>
      </c>
      <c r="I243" s="95">
        <f t="shared" si="11"/>
        <v>282.75100826399995</v>
      </c>
      <c r="N243" s="9">
        <v>118</v>
      </c>
      <c r="O243" s="5" t="s">
        <v>11</v>
      </c>
      <c r="P243" s="94">
        <f>((VLOOKUP(O243,'Input Angle Price'!$B$4:$E$22,2)*'Optimized Production Plan'!M244)+(VLOOKUP(O243,'Input Angle Price'!$B$4:$E$22,3)*'Optimized Production Plan'!N244)+(VLOOKUP(O243,'Input Angle Price'!$B$4:$E$22,4)*'Optimized Production Plan'!O244))*(104.5/100)</f>
        <v>12406.598727599998</v>
      </c>
      <c r="Q243" s="94">
        <f>SUMPRODUCT('Conversion Cost'!$B$3:$D$3,'Optimized Production Plan'!M244:O244)</f>
        <v>2063.3034934399998</v>
      </c>
      <c r="R243" s="94">
        <f>(4.1/100)*('Conversion Cost'!$B$8)*SUM('Optimized Production Plan'!M244:O244)</f>
        <v>1751.5051392383998</v>
      </c>
      <c r="S243" s="94">
        <f>SUMPRODUCT('Conversion Cost'!$B$4:$D$4,'Optimized Production Plan'!M244:O244)</f>
        <v>140.96602239999999</v>
      </c>
      <c r="T243" s="94">
        <f>(VLOOKUP(N243,'Outbound Logistic Price'!$A$3:$D$41,2)*'Optimized Production Plan'!M244)+(VLOOKUP(N243,'Outbound Logistic Price'!$A$3:$D$41,3)*'Optimized Production Plan'!N244)+(VLOOKUP(N243,'Outbound Logistic Price'!$A$3:$D$41,4)*'Optimized Production Plan'!O244)</f>
        <v>418.27623039999997</v>
      </c>
      <c r="U243" s="94">
        <f>IF(VLOOKUP(N243,CSTVAT!$A$2:$D$40,2)="NA",0,IF(VLOOKUP(N243,CSTVAT!$A$2:$D$40,2)="CST",0.02*((VLOOKUP(O243,'Input Angle Price'!$B$4:$E$22,2)*'Optimized Production Plan'!M244*(1.045))+ ('Conversion Cost'!$B$3*'Optimized Production Plan'!M244)+ ((4.1/100)*('Conversion Cost'!$B$8)*'Optimized Production Plan'!M244)+ ('Optimized Production Plan'!M244*'Conversion Cost'!$B$4)),IF(VLOOKUP(N243,CSTVAT!$A$2:$D$40,2)="VAT",0.05*((VLOOKUP(O243,'Input Angle Price'!$B$4:$E$22,2)*'Optimized Production Plan'!M244*(1.045))+ ('Conversion Cost'!$B$3*'Optimized Production Plan'!M244)+ ((4.1/100)*('Conversion Cost'!$B$8)*'Optimized Production Plan'!M244)+ ('Optimized Production Plan'!M244*'Conversion Cost'!$B$4)),0)))+ IF(VLOOKUP(N243,CSTVAT!$A$2:$D$40,3)="NA",0,IF(VLOOKUP(N243,CSTVAT!$A$2:$D$40,3)="CST",0.02*((VLOOKUP(O243,'Input Angle Price'!$B$4:$E$22,3)*'Optimized Production Plan'!N244*(1.045))+ ('Conversion Cost'!$C$3*'Optimized Production Plan'!N244)+ ((4.1/100)*('Conversion Cost'!$B$8)*'Optimized Production Plan'!N244)+ ('Optimized Production Plan'!N244*'Conversion Cost'!$C$4)),IF(VLOOKUP(N243,CSTVAT!$A$2:$D$40,3)="VAT",0.05*((VLOOKUP(O243,'Input Angle Price'!$B$4:$E$22,3)*'Optimized Production Plan'!N244*(1.045))+ ('Conversion Cost'!$C$3*'Optimized Production Plan'!N244)+ ((4.1/100)*('Conversion Cost'!$B$8)*'Optimized Production Plan'!N244)+ ('Optimized Production Plan'!N244*'Conversion Cost'!$C$4)),0)))+ IF(VLOOKUP(N243,CSTVAT!$A$2:$D$40,4)="NA",0,IF(VLOOKUP(N243,CSTVAT!$A$2:$D$40,4)="CST",0.02*((VLOOKUP(O243,'Input Angle Price'!$B$4:$E$22,4)*'Optimized Production Plan'!O244*(1.045))+ ('Conversion Cost'!$D$3*'Optimized Production Plan'!O244)+ ((4.1/100)*('Conversion Cost'!$B$8)*'Optimized Production Plan'!O244)+ ('Optimized Production Plan'!O244*'Conversion Cost'!$D$4)),IF(VLOOKUP(N243,CSTVAT!$A$2:$D$40,4)="VAT",0.05*((VLOOKUP(O243,'Input Angle Price'!$B$4:$E$22,4)*'Optimized Production Plan'!O244*(1.045))+ ('Conversion Cost'!$D$3*'Optimized Production Plan'!O244)+ ((4.1/100)*('Conversion Cost'!$B$8)*'Optimized Production Plan'!O244)+ ('Optimized Production Plan'!O244*'Conversion Cost'!$D$4)),0)))</f>
        <v>327.24746765356798</v>
      </c>
      <c r="V243" s="95">
        <f t="shared" si="12"/>
        <v>267.12772379999996</v>
      </c>
      <c r="X243" s="101">
        <f>IF('Optimized Production Plan'!M244&gt;0,1,0)+IF('Optimized Production Plan'!N244&gt;0,1,0)+IF('Optimized Production Plan'!O244&gt;0,1,0)</f>
        <v>1</v>
      </c>
      <c r="AH243" s="11"/>
      <c r="AI243" s="5" t="s">
        <v>10</v>
      </c>
      <c r="AJ243" s="6">
        <v>0</v>
      </c>
      <c r="AK243" s="6">
        <v>135.78185999999999</v>
      </c>
      <c r="AL243" s="113">
        <v>0</v>
      </c>
      <c r="AM243" s="11">
        <v>135.78185999999999</v>
      </c>
      <c r="AN243" s="68">
        <f t="shared" si="13"/>
        <v>135.78185999999999</v>
      </c>
    </row>
    <row r="244" spans="1:40">
      <c r="A244" s="9">
        <v>118</v>
      </c>
      <c r="B244" s="5" t="s">
        <v>14</v>
      </c>
      <c r="C244" s="94">
        <f>((VLOOKUP(B244,'Input Angle Price'!$B$4:$E$22,2)*'Optimized Production Plan'!C245)+(VLOOKUP(B244,'Input Angle Price'!$B$4:$E$22,3)*'Optimized Production Plan'!D245)+(VLOOKUP(B244,'Input Angle Price'!$B$4:$E$22,4)*'Optimized Production Plan'!E245))*(104.5/100)</f>
        <v>3829.4795896499995</v>
      </c>
      <c r="D244" s="94">
        <f>SUMPRODUCT('Conversion Cost'!$B$3:$D$3,'Optimized Production Plan'!C245:E245)</f>
        <v>586.20478300000002</v>
      </c>
      <c r="E244" s="94">
        <f>(4.1/100)*('Conversion Cost'!$B$8)*SUM('Optimized Production Plan'!C245:E245)</f>
        <v>502.80052913999998</v>
      </c>
      <c r="F244" s="94">
        <f>SUMPRODUCT('Conversion Cost'!$B$4:$D$4,'Optimized Production Plan'!C245:E245)</f>
        <v>41.399480000000004</v>
      </c>
      <c r="G244" s="94">
        <f>(VLOOKUP(A244,'Outbound Logistic Price'!$A$3:$D$41,2)*'Optimized Production Plan'!C245)+(VLOOKUP(A244,'Outbound Logistic Price'!$A$3:$D$41,3)*'Optimized Production Plan'!D245)+(VLOOKUP(A244,'Outbound Logistic Price'!$A$3:$D$41,4)*'Optimized Production Plan'!E245)</f>
        <v>130.51273999999998</v>
      </c>
      <c r="H244" s="94">
        <f>IF(VLOOKUP(A244,CSTVAT!$A$2:$D$40,2)="NA",0,IF(VLOOKUP(A244,CSTVAT!$A$2:$D$40,2)="CST",0.02*((VLOOKUP(B244,'Input Angle Price'!$B$4:$E$22,2)*'Optimized Production Plan'!C245*(1.045))+ ('Conversion Cost'!$B$3*'Optimized Production Plan'!C245)+ ((4.1/100)*('Conversion Cost'!$B$8)*'Optimized Production Plan'!C245)+ ('Optimized Production Plan'!C245*'Conversion Cost'!$B$4)),IF(VLOOKUP(A244,CSTVAT!$A$2:$D$40,2)="VAT",0.05*((VLOOKUP(B244,'Input Angle Price'!$B$4:$E$22,2)*'Optimized Production Plan'!C245*(1.045))+ ('Conversion Cost'!$B$3*'Optimized Production Plan'!C245)+ ((4.1/100)*('Conversion Cost'!$B$8)*'Optimized Production Plan'!C245)+ ('Optimized Production Plan'!C245*'Conversion Cost'!$B$4)),0)))+ IF(VLOOKUP(A244,CSTVAT!$A$2:$D$40,3)="NA",0,IF(VLOOKUP(A244,CSTVAT!$A$2:$D$40,3)="CST",0.02*((VLOOKUP(B244,'Input Angle Price'!$B$4:$E$22,3)*'Optimized Production Plan'!D245*(1.045))+ ('Conversion Cost'!$C$3*'Optimized Production Plan'!D245)+ ((4.1/100)*('Conversion Cost'!$B$8)*'Optimized Production Plan'!D245)+ ('Optimized Production Plan'!D245*'Conversion Cost'!$C$4)),IF(VLOOKUP(A244,CSTVAT!$A$2:$D$40,3)="VAT",0.05*((VLOOKUP(B244,'Input Angle Price'!$B$4:$E$22,3)*'Optimized Production Plan'!D245*(1.045))+ ('Conversion Cost'!$C$3*'Optimized Production Plan'!D245)+ ((4.1/100)*('Conversion Cost'!$B$8)*'Optimized Production Plan'!D245)+ ('Optimized Production Plan'!D245*'Conversion Cost'!$C$4)),0)))+ IF(VLOOKUP(A244,CSTVAT!$A$2:$D$40,4)="NA",0,IF(VLOOKUP(A244,CSTVAT!$A$2:$D$40,4)="CST",0.02*((VLOOKUP(B244,'Input Angle Price'!$B$4:$E$22,4)*'Optimized Production Plan'!E245*(1.045))+ ('Conversion Cost'!$D$3*'Optimized Production Plan'!E245)+ ((4.1/100)*('Conversion Cost'!$B$8)*'Optimized Production Plan'!E245)+ ('Optimized Production Plan'!E245*'Conversion Cost'!$D$4)),IF(VLOOKUP(A244,CSTVAT!$A$2:$D$40,4)="VAT",0.05*((VLOOKUP(B244,'Input Angle Price'!$B$4:$E$22,4)*'Optimized Production Plan'!E245*(1.045))+ ('Conversion Cost'!$D$3*'Optimized Production Plan'!E245)+ ((4.1/100)*('Conversion Cost'!$B$8)*'Optimized Production Plan'!E245)+ ('Optimized Production Plan'!E245*'Conversion Cost'!$D$4)),0)))</f>
        <v>99.197687635800008</v>
      </c>
      <c r="I244" s="95">
        <f t="shared" si="11"/>
        <v>82.452909824999992</v>
      </c>
      <c r="N244" s="9">
        <v>118</v>
      </c>
      <c r="O244" s="5" t="s">
        <v>14</v>
      </c>
      <c r="P244" s="94">
        <f>((VLOOKUP(O244,'Input Angle Price'!$B$4:$E$22,2)*'Optimized Production Plan'!M245)+(VLOOKUP(O244,'Input Angle Price'!$B$4:$E$22,3)*'Optimized Production Plan'!N245)+(VLOOKUP(O244,'Input Angle Price'!$B$4:$E$22,4)*'Optimized Production Plan'!O245))*(104.5/100)</f>
        <v>3589.2633026249996</v>
      </c>
      <c r="Q244" s="94">
        <f>SUMPRODUCT('Conversion Cost'!$B$3:$D$3,'Optimized Production Plan'!M245:O245)</f>
        <v>592.30776149999997</v>
      </c>
      <c r="R244" s="94">
        <f>(4.1/100)*('Conversion Cost'!$B$8)*SUM('Optimized Production Plan'!M245:O245)</f>
        <v>502.80052913999998</v>
      </c>
      <c r="S244" s="94">
        <f>SUMPRODUCT('Conversion Cost'!$B$4:$D$4,'Optimized Production Plan'!M245:O245)</f>
        <v>40.466789999999996</v>
      </c>
      <c r="T244" s="94">
        <f>(VLOOKUP(N244,'Outbound Logistic Price'!$A$3:$D$41,2)*'Optimized Production Plan'!M245)+(VLOOKUP(N244,'Outbound Logistic Price'!$A$3:$D$41,3)*'Optimized Production Plan'!N245)+(VLOOKUP(N244,'Outbound Logistic Price'!$A$3:$D$41,4)*'Optimized Production Plan'!O245)</f>
        <v>120.07359</v>
      </c>
      <c r="U244" s="94">
        <f>IF(VLOOKUP(N244,CSTVAT!$A$2:$D$40,2)="NA",0,IF(VLOOKUP(N244,CSTVAT!$A$2:$D$40,2)="CST",0.02*((VLOOKUP(O244,'Input Angle Price'!$B$4:$E$22,2)*'Optimized Production Plan'!M245*(1.045))+ ('Conversion Cost'!$B$3*'Optimized Production Plan'!M245)+ ((4.1/100)*('Conversion Cost'!$B$8)*'Optimized Production Plan'!M245)+ ('Optimized Production Plan'!M245*'Conversion Cost'!$B$4)),IF(VLOOKUP(N244,CSTVAT!$A$2:$D$40,2)="VAT",0.05*((VLOOKUP(O244,'Input Angle Price'!$B$4:$E$22,2)*'Optimized Production Plan'!M245*(1.045))+ ('Conversion Cost'!$B$3*'Optimized Production Plan'!M245)+ ((4.1/100)*('Conversion Cost'!$B$8)*'Optimized Production Plan'!M245)+ ('Optimized Production Plan'!M245*'Conversion Cost'!$B$4)),0)))+ IF(VLOOKUP(N244,CSTVAT!$A$2:$D$40,3)="NA",0,IF(VLOOKUP(N244,CSTVAT!$A$2:$D$40,3)="CST",0.02*((VLOOKUP(O244,'Input Angle Price'!$B$4:$E$22,3)*'Optimized Production Plan'!N245*(1.045))+ ('Conversion Cost'!$C$3*'Optimized Production Plan'!N245)+ ((4.1/100)*('Conversion Cost'!$B$8)*'Optimized Production Plan'!N245)+ ('Optimized Production Plan'!N245*'Conversion Cost'!$C$4)),IF(VLOOKUP(N244,CSTVAT!$A$2:$D$40,3)="VAT",0.05*((VLOOKUP(O244,'Input Angle Price'!$B$4:$E$22,3)*'Optimized Production Plan'!N245*(1.045))+ ('Conversion Cost'!$C$3*'Optimized Production Plan'!N245)+ ((4.1/100)*('Conversion Cost'!$B$8)*'Optimized Production Plan'!N245)+ ('Optimized Production Plan'!N245*'Conversion Cost'!$C$4)),0)))+ IF(VLOOKUP(N244,CSTVAT!$A$2:$D$40,4)="NA",0,IF(VLOOKUP(N244,CSTVAT!$A$2:$D$40,4)="CST",0.02*((VLOOKUP(O244,'Input Angle Price'!$B$4:$E$22,4)*'Optimized Production Plan'!O245*(1.045))+ ('Conversion Cost'!$D$3*'Optimized Production Plan'!O245)+ ((4.1/100)*('Conversion Cost'!$B$8)*'Optimized Production Plan'!O245)+ ('Optimized Production Plan'!O245*'Conversion Cost'!$D$4)),IF(VLOOKUP(N244,CSTVAT!$A$2:$D$40,4)="VAT",0.05*((VLOOKUP(O244,'Input Angle Price'!$B$4:$E$22,4)*'Optimized Production Plan'!O245*(1.045))+ ('Conversion Cost'!$D$3*'Optimized Production Plan'!O245)+ ((4.1/100)*('Conversion Cost'!$B$8)*'Optimized Production Plan'!O245)+ ('Optimized Production Plan'!O245*'Conversion Cost'!$D$4)),0)))</f>
        <v>94.496767665299998</v>
      </c>
      <c r="V244" s="95">
        <f t="shared" si="12"/>
        <v>77.280788812499992</v>
      </c>
      <c r="X244" s="101">
        <f>IF('Optimized Production Plan'!M245&gt;0,1,0)+IF('Optimized Production Plan'!N245&gt;0,1,0)+IF('Optimized Production Plan'!O245&gt;0,1,0)</f>
        <v>1</v>
      </c>
      <c r="AH244" s="11"/>
      <c r="AI244" s="5" t="s">
        <v>11</v>
      </c>
      <c r="AJ244" s="6">
        <v>115.54592</v>
      </c>
      <c r="AK244" s="6">
        <v>0</v>
      </c>
      <c r="AL244" s="113">
        <v>0</v>
      </c>
      <c r="AM244" s="11">
        <v>115.54592</v>
      </c>
      <c r="AN244" s="68">
        <f t="shared" si="13"/>
        <v>115.54592</v>
      </c>
    </row>
    <row r="245" spans="1:40">
      <c r="A245" s="85">
        <v>119</v>
      </c>
      <c r="B245" s="5" t="s">
        <v>1</v>
      </c>
      <c r="C245" s="94">
        <f>((VLOOKUP(B245,'Input Angle Price'!$B$4:$E$22,2)*'Optimized Production Plan'!C246)+(VLOOKUP(B245,'Input Angle Price'!$B$4:$E$22,3)*'Optimized Production Plan'!D246)+(VLOOKUP(B245,'Input Angle Price'!$B$4:$E$22,4)*'Optimized Production Plan'!E246))*(104.5/100)</f>
        <v>46.758487380000005</v>
      </c>
      <c r="D245" s="94">
        <f>SUMPRODUCT('Conversion Cost'!$B$3:$D$3,'Optimized Production Plan'!C246:E246)</f>
        <v>7.0374480000000013</v>
      </c>
      <c r="E245" s="94">
        <f>(4.1/100)*('Conversion Cost'!$B$8)*SUM('Optimized Production Plan'!C246:E246)</f>
        <v>6.1028201520000005</v>
      </c>
      <c r="F245" s="94">
        <f>SUMPRODUCT('Conversion Cost'!$B$4:$D$4,'Optimized Production Plan'!C246:E246)</f>
        <v>0.49117200000000005</v>
      </c>
      <c r="G245" s="94">
        <f>(VLOOKUP(A245,'Outbound Logistic Price'!$A$3:$D$41,2)*'Optimized Production Plan'!C246)+(VLOOKUP(A245,'Outbound Logistic Price'!$A$3:$D$41,3)*'Optimized Production Plan'!D246)+(VLOOKUP(A245,'Outbound Logistic Price'!$A$3:$D$41,4)*'Optimized Production Plan'!E246)</f>
        <v>0.76896600000000015</v>
      </c>
      <c r="H245" s="94">
        <f>IF(VLOOKUP(A245,CSTVAT!$A$2:$D$40,2)="NA",0,IF(VLOOKUP(A245,CSTVAT!$A$2:$D$40,2)="CST",0.02*((VLOOKUP(B245,'Input Angle Price'!$B$4:$E$22,2)*'Optimized Production Plan'!C246*(1.045))+ ('Conversion Cost'!$B$3*'Optimized Production Plan'!C246)+ ((4.1/100)*('Conversion Cost'!$B$8)*'Optimized Production Plan'!C246)+ ('Optimized Production Plan'!C246*'Conversion Cost'!$B$4)),IF(VLOOKUP(A245,CSTVAT!$A$2:$D$40,2)="VAT",0.05*((VLOOKUP(B245,'Input Angle Price'!$B$4:$E$22,2)*'Optimized Production Plan'!C246*(1.045))+ ('Conversion Cost'!$B$3*'Optimized Production Plan'!C246)+ ((4.1/100)*('Conversion Cost'!$B$8)*'Optimized Production Plan'!C246)+ ('Optimized Production Plan'!C246*'Conversion Cost'!$B$4)),0)))+ IF(VLOOKUP(A245,CSTVAT!$A$2:$D$40,3)="NA",0,IF(VLOOKUP(A245,CSTVAT!$A$2:$D$40,3)="CST",0.02*((VLOOKUP(B245,'Input Angle Price'!$B$4:$E$22,3)*'Optimized Production Plan'!D246*(1.045))+ ('Conversion Cost'!$C$3*'Optimized Production Plan'!D246)+ ((4.1/100)*('Conversion Cost'!$B$8)*'Optimized Production Plan'!D246)+ ('Optimized Production Plan'!D246*'Conversion Cost'!$C$4)),IF(VLOOKUP(A245,CSTVAT!$A$2:$D$40,3)="VAT",0.05*((VLOOKUP(B245,'Input Angle Price'!$B$4:$E$22,3)*'Optimized Production Plan'!D246*(1.045))+ ('Conversion Cost'!$C$3*'Optimized Production Plan'!D246)+ ((4.1/100)*('Conversion Cost'!$B$8)*'Optimized Production Plan'!D246)+ ('Optimized Production Plan'!D246*'Conversion Cost'!$C$4)),0)))+ IF(VLOOKUP(A245,CSTVAT!$A$2:$D$40,4)="NA",0,IF(VLOOKUP(A245,CSTVAT!$A$2:$D$40,4)="CST",0.02*((VLOOKUP(B245,'Input Angle Price'!$B$4:$E$22,4)*'Optimized Production Plan'!E246*(1.045))+ ('Conversion Cost'!$D$3*'Optimized Production Plan'!E246)+ ((4.1/100)*('Conversion Cost'!$B$8)*'Optimized Production Plan'!E246)+ ('Optimized Production Plan'!E246*'Conversion Cost'!$D$4)),IF(VLOOKUP(A245,CSTVAT!$A$2:$D$40,4)="VAT",0.05*((VLOOKUP(B245,'Input Angle Price'!$B$4:$E$22,4)*'Optimized Production Plan'!E246*(1.045))+ ('Conversion Cost'!$D$3*'Optimized Production Plan'!E246)+ ((4.1/100)*('Conversion Cost'!$B$8)*'Optimized Production Plan'!E246)+ ('Optimized Production Plan'!E246*'Conversion Cost'!$D$4)),0)))</f>
        <v>1.20779855064</v>
      </c>
      <c r="I245" s="95">
        <f t="shared" si="11"/>
        <v>1.0067616900000003</v>
      </c>
      <c r="N245" s="85">
        <v>119</v>
      </c>
      <c r="O245" s="5" t="s">
        <v>1</v>
      </c>
      <c r="P245" s="94">
        <f>((VLOOKUP(O245,'Input Angle Price'!$B$4:$E$22,2)*'Optimized Production Plan'!M246)+(VLOOKUP(O245,'Input Angle Price'!$B$4:$E$22,3)*'Optimized Production Plan'!N246)+(VLOOKUP(O245,'Input Angle Price'!$B$4:$E$22,4)*'Optimized Production Plan'!O246))*(104.5/100)</f>
        <v>44.629659360000005</v>
      </c>
      <c r="Q245" s="94">
        <f>SUMPRODUCT('Conversion Cost'!$B$3:$D$3,'Optimized Production Plan'!M246:O246)</f>
        <v>7.1892282000000005</v>
      </c>
      <c r="R245" s="94">
        <f>(4.1/100)*('Conversion Cost'!$B$8)*SUM('Optimized Production Plan'!M246:O246)</f>
        <v>6.1028201520000005</v>
      </c>
      <c r="S245" s="94">
        <f>SUMPRODUCT('Conversion Cost'!$B$4:$D$4,'Optimized Production Plan'!M246:O246)</f>
        <v>0.49117200000000005</v>
      </c>
      <c r="T245" s="94">
        <f>(VLOOKUP(N245,'Outbound Logistic Price'!$A$3:$D$41,2)*'Optimized Production Plan'!M246)+(VLOOKUP(N245,'Outbound Logistic Price'!$A$3:$D$41,3)*'Optimized Production Plan'!N246)+(VLOOKUP(N245,'Outbound Logistic Price'!$A$3:$D$41,4)*'Optimized Production Plan'!O246)</f>
        <v>2.3068980000000008</v>
      </c>
      <c r="U245" s="94">
        <f>IF(VLOOKUP(N245,CSTVAT!$A$2:$D$40,2)="NA",0,IF(VLOOKUP(N245,CSTVAT!$A$2:$D$40,2)="CST",0.02*((VLOOKUP(O245,'Input Angle Price'!$B$4:$E$22,2)*'Optimized Production Plan'!M246*(1.045))+ ('Conversion Cost'!$B$3*'Optimized Production Plan'!M246)+ ((4.1/100)*('Conversion Cost'!$B$8)*'Optimized Production Plan'!M246)+ ('Optimized Production Plan'!M246*'Conversion Cost'!$B$4)),IF(VLOOKUP(N245,CSTVAT!$A$2:$D$40,2)="VAT",0.05*((VLOOKUP(O245,'Input Angle Price'!$B$4:$E$22,2)*'Optimized Production Plan'!M246*(1.045))+ ('Conversion Cost'!$B$3*'Optimized Production Plan'!M246)+ ((4.1/100)*('Conversion Cost'!$B$8)*'Optimized Production Plan'!M246)+ ('Optimized Production Plan'!M246*'Conversion Cost'!$B$4)),0)))+ IF(VLOOKUP(N245,CSTVAT!$A$2:$D$40,3)="NA",0,IF(VLOOKUP(N245,CSTVAT!$A$2:$D$40,3)="CST",0.02*((VLOOKUP(O245,'Input Angle Price'!$B$4:$E$22,3)*'Optimized Production Plan'!N246*(1.045))+ ('Conversion Cost'!$C$3*'Optimized Production Plan'!N246)+ ((4.1/100)*('Conversion Cost'!$B$8)*'Optimized Production Plan'!N246)+ ('Optimized Production Plan'!N246*'Conversion Cost'!$C$4)),IF(VLOOKUP(N245,CSTVAT!$A$2:$D$40,3)="VAT",0.05*((VLOOKUP(O245,'Input Angle Price'!$B$4:$E$22,3)*'Optimized Production Plan'!N246*(1.045))+ ('Conversion Cost'!$C$3*'Optimized Production Plan'!N246)+ ((4.1/100)*('Conversion Cost'!$B$8)*'Optimized Production Plan'!N246)+ ('Optimized Production Plan'!N246*'Conversion Cost'!$C$4)),0)))+ IF(VLOOKUP(N245,CSTVAT!$A$2:$D$40,4)="NA",0,IF(VLOOKUP(N245,CSTVAT!$A$2:$D$40,4)="CST",0.02*((VLOOKUP(O245,'Input Angle Price'!$B$4:$E$22,4)*'Optimized Production Plan'!O246*(1.045))+ ('Conversion Cost'!$D$3*'Optimized Production Plan'!O246)+ ((4.1/100)*('Conversion Cost'!$B$8)*'Optimized Production Plan'!O246)+ ('Optimized Production Plan'!O246*'Conversion Cost'!$D$4)),IF(VLOOKUP(N245,CSTVAT!$A$2:$D$40,4)="VAT",0.05*((VLOOKUP(O245,'Input Angle Price'!$B$4:$E$22,4)*'Optimized Production Plan'!O246*(1.045))+ ('Conversion Cost'!$D$3*'Optimized Production Plan'!O246)+ ((4.1/100)*('Conversion Cost'!$B$8)*'Optimized Production Plan'!O246)+ ('Optimized Production Plan'!O246*'Conversion Cost'!$D$4)),0)))</f>
        <v>1.1682575942400002</v>
      </c>
      <c r="V245" s="95">
        <f t="shared" si="12"/>
        <v>0.96092568000000012</v>
      </c>
      <c r="X245" s="101">
        <f>IF('Optimized Production Plan'!M246&gt;0,1,0)+IF('Optimized Production Plan'!N246&gt;0,1,0)+IF('Optimized Production Plan'!O246&gt;0,1,0)</f>
        <v>1</v>
      </c>
      <c r="AH245" s="11"/>
      <c r="AI245" s="5" t="s">
        <v>14</v>
      </c>
      <c r="AJ245" s="6">
        <v>33.169499999999999</v>
      </c>
      <c r="AK245" s="6">
        <v>0</v>
      </c>
      <c r="AL245" s="113">
        <v>0</v>
      </c>
      <c r="AM245" s="11">
        <v>33.169499999999999</v>
      </c>
      <c r="AN245" s="68">
        <f t="shared" si="13"/>
        <v>33.169499999999999</v>
      </c>
    </row>
    <row r="246" spans="1:40">
      <c r="A246" s="9">
        <v>119</v>
      </c>
      <c r="B246" s="5" t="s">
        <v>3</v>
      </c>
      <c r="C246" s="94">
        <f>((VLOOKUP(B246,'Input Angle Price'!$B$4:$E$22,2)*'Optimized Production Plan'!C247)+(VLOOKUP(B246,'Input Angle Price'!$B$4:$E$22,3)*'Optimized Production Plan'!D247)+(VLOOKUP(B246,'Input Angle Price'!$B$4:$E$22,4)*'Optimized Production Plan'!E247))*(104.5/100)</f>
        <v>2740.0530954280007</v>
      </c>
      <c r="D246" s="94">
        <f>SUMPRODUCT('Conversion Cost'!$B$3:$D$3,'Optimized Production Plan'!C247:E247)</f>
        <v>439.92261280000014</v>
      </c>
      <c r="E246" s="94">
        <f>(4.1/100)*('Conversion Cost'!$B$8)*SUM('Optimized Production Plan'!C247:E247)</f>
        <v>356.40045249120016</v>
      </c>
      <c r="F246" s="94">
        <f>SUMPRODUCT('Conversion Cost'!$B$4:$D$4,'Optimized Production Plan'!C247:E247)</f>
        <v>32.900423200000006</v>
      </c>
      <c r="G246" s="94">
        <f>(VLOOKUP(A246,'Outbound Logistic Price'!$A$3:$D$41,2)*'Optimized Production Plan'!C247)+(VLOOKUP(A246,'Outbound Logistic Price'!$A$3:$D$41,3)*'Optimized Production Plan'!D247)+(VLOOKUP(A246,'Outbound Logistic Price'!$A$3:$D$41,4)*'Optimized Production Plan'!E247)</f>
        <v>64.191559600000019</v>
      </c>
      <c r="H246" s="94">
        <f>IF(VLOOKUP(A246,CSTVAT!$A$2:$D$40,2)="NA",0,IF(VLOOKUP(A246,CSTVAT!$A$2:$D$40,2)="CST",0.02*((VLOOKUP(B246,'Input Angle Price'!$B$4:$E$22,2)*'Optimized Production Plan'!C247*(1.045))+ ('Conversion Cost'!$B$3*'Optimized Production Plan'!C247)+ ((4.1/100)*('Conversion Cost'!$B$8)*'Optimized Production Plan'!C247)+ ('Optimized Production Plan'!C247*'Conversion Cost'!$B$4)),IF(VLOOKUP(A246,CSTVAT!$A$2:$D$40,2)="VAT",0.05*((VLOOKUP(B246,'Input Angle Price'!$B$4:$E$22,2)*'Optimized Production Plan'!C247*(1.045))+ ('Conversion Cost'!$B$3*'Optimized Production Plan'!C247)+ ((4.1/100)*('Conversion Cost'!$B$8)*'Optimized Production Plan'!C247)+ ('Optimized Production Plan'!C247*'Conversion Cost'!$B$4)),0)))+ IF(VLOOKUP(A246,CSTVAT!$A$2:$D$40,3)="NA",0,IF(VLOOKUP(A246,CSTVAT!$A$2:$D$40,3)="CST",0.02*((VLOOKUP(B246,'Input Angle Price'!$B$4:$E$22,3)*'Optimized Production Plan'!D247*(1.045))+ ('Conversion Cost'!$C$3*'Optimized Production Plan'!D247)+ ((4.1/100)*('Conversion Cost'!$B$8)*'Optimized Production Plan'!D247)+ ('Optimized Production Plan'!D247*'Conversion Cost'!$C$4)),IF(VLOOKUP(A246,CSTVAT!$A$2:$D$40,3)="VAT",0.05*((VLOOKUP(B246,'Input Angle Price'!$B$4:$E$22,3)*'Optimized Production Plan'!D247*(1.045))+ ('Conversion Cost'!$C$3*'Optimized Production Plan'!D247)+ ((4.1/100)*('Conversion Cost'!$B$8)*'Optimized Production Plan'!D247)+ ('Optimized Production Plan'!D247*'Conversion Cost'!$C$4)),0)))+ IF(VLOOKUP(A246,CSTVAT!$A$2:$D$40,4)="NA",0,IF(VLOOKUP(A246,CSTVAT!$A$2:$D$40,4)="CST",0.02*((VLOOKUP(B246,'Input Angle Price'!$B$4:$E$22,4)*'Optimized Production Plan'!E247*(1.045))+ ('Conversion Cost'!$D$3*'Optimized Production Plan'!E247)+ ((4.1/100)*('Conversion Cost'!$B$8)*'Optimized Production Plan'!E247)+ ('Optimized Production Plan'!E247*'Conversion Cost'!$D$4)),IF(VLOOKUP(A246,CSTVAT!$A$2:$D$40,4)="VAT",0.05*((VLOOKUP(B246,'Input Angle Price'!$B$4:$E$22,4)*'Optimized Production Plan'!E247*(1.045))+ ('Conversion Cost'!$D$3*'Optimized Production Plan'!E247)+ ((4.1/100)*('Conversion Cost'!$B$8)*'Optimized Production Plan'!E247)+ ('Optimized Production Plan'!E247*'Conversion Cost'!$D$4)),0)))</f>
        <v>71.385531678384027</v>
      </c>
      <c r="I246" s="95">
        <f t="shared" si="11"/>
        <v>58.996358514000015</v>
      </c>
      <c r="N246" s="9">
        <v>119</v>
      </c>
      <c r="O246" s="5" t="s">
        <v>3</v>
      </c>
      <c r="P246" s="94">
        <f>((VLOOKUP(O246,'Input Angle Price'!$B$4:$E$22,2)*'Optimized Production Plan'!M247)+(VLOOKUP(O246,'Input Angle Price'!$B$4:$E$22,3)*'Optimized Production Plan'!N247)+(VLOOKUP(O246,'Input Angle Price'!$B$4:$E$22,4)*'Optimized Production Plan'!O247))*(104.5/100)</f>
        <v>2730.6631434280007</v>
      </c>
      <c r="Q246" s="94">
        <f>SUMPRODUCT('Conversion Cost'!$B$3:$D$3,'Optimized Production Plan'!M247:O247)</f>
        <v>410.98206880000021</v>
      </c>
      <c r="R246" s="94">
        <f>(4.1/100)*('Conversion Cost'!$B$8)*SUM('Optimized Production Plan'!M247:O247)</f>
        <v>356.40045249120016</v>
      </c>
      <c r="S246" s="94">
        <f>SUMPRODUCT('Conversion Cost'!$B$4:$D$4,'Optimized Production Plan'!M247:O247)</f>
        <v>28.684103200000013</v>
      </c>
      <c r="T246" s="94">
        <f>(VLOOKUP(N246,'Outbound Logistic Price'!$A$3:$D$41,2)*'Optimized Production Plan'!M247)+(VLOOKUP(N246,'Outbound Logistic Price'!$A$3:$D$41,3)*'Optimized Production Plan'!N247)+(VLOOKUP(N246,'Outbound Logistic Price'!$A$3:$D$41,4)*'Optimized Production Plan'!O247)</f>
        <v>44.907079600000017</v>
      </c>
      <c r="U246" s="94">
        <f>IF(VLOOKUP(N246,CSTVAT!$A$2:$D$40,2)="NA",0,IF(VLOOKUP(N246,CSTVAT!$A$2:$D$40,2)="CST",0.02*((VLOOKUP(O246,'Input Angle Price'!$B$4:$E$22,2)*'Optimized Production Plan'!M247*(1.045))+ ('Conversion Cost'!$B$3*'Optimized Production Plan'!M247)+ ((4.1/100)*('Conversion Cost'!$B$8)*'Optimized Production Plan'!M247)+ ('Optimized Production Plan'!M247*'Conversion Cost'!$B$4)),IF(VLOOKUP(N246,CSTVAT!$A$2:$D$40,2)="VAT",0.05*((VLOOKUP(O246,'Input Angle Price'!$B$4:$E$22,2)*'Optimized Production Plan'!M247*(1.045))+ ('Conversion Cost'!$B$3*'Optimized Production Plan'!M247)+ ((4.1/100)*('Conversion Cost'!$B$8)*'Optimized Production Plan'!M247)+ ('Optimized Production Plan'!M247*'Conversion Cost'!$B$4)),0)))+ IF(VLOOKUP(N246,CSTVAT!$A$2:$D$40,3)="NA",0,IF(VLOOKUP(N246,CSTVAT!$A$2:$D$40,3)="CST",0.02*((VLOOKUP(O246,'Input Angle Price'!$B$4:$E$22,3)*'Optimized Production Plan'!N247*(1.045))+ ('Conversion Cost'!$C$3*'Optimized Production Plan'!N247)+ ((4.1/100)*('Conversion Cost'!$B$8)*'Optimized Production Plan'!N247)+ ('Optimized Production Plan'!N247*'Conversion Cost'!$C$4)),IF(VLOOKUP(N246,CSTVAT!$A$2:$D$40,3)="VAT",0.05*((VLOOKUP(O246,'Input Angle Price'!$B$4:$E$22,3)*'Optimized Production Plan'!N247*(1.045))+ ('Conversion Cost'!$C$3*'Optimized Production Plan'!N247)+ ((4.1/100)*('Conversion Cost'!$B$8)*'Optimized Production Plan'!N247)+ ('Optimized Production Plan'!N247*'Conversion Cost'!$C$4)),0)))+ IF(VLOOKUP(N246,CSTVAT!$A$2:$D$40,4)="NA",0,IF(VLOOKUP(N246,CSTVAT!$A$2:$D$40,4)="CST",0.02*((VLOOKUP(O246,'Input Angle Price'!$B$4:$E$22,4)*'Optimized Production Plan'!O247*(1.045))+ ('Conversion Cost'!$D$3*'Optimized Production Plan'!O247)+ ((4.1/100)*('Conversion Cost'!$B$8)*'Optimized Production Plan'!O247)+ ('Optimized Production Plan'!O247*'Conversion Cost'!$D$4)),IF(VLOOKUP(N246,CSTVAT!$A$2:$D$40,4)="VAT",0.05*((VLOOKUP(O246,'Input Angle Price'!$B$4:$E$22,4)*'Optimized Production Plan'!O247*(1.045))+ ('Conversion Cost'!$D$3*'Optimized Production Plan'!O247)+ ((4.1/100)*('Conversion Cost'!$B$8)*'Optimized Production Plan'!O247)+ ('Optimized Production Plan'!O247*'Conversion Cost'!$D$4)),0)))</f>
        <v>70.534595358384024</v>
      </c>
      <c r="V246" s="95">
        <f t="shared" si="12"/>
        <v>58.79418251400002</v>
      </c>
      <c r="X246" s="101">
        <f>IF('Optimized Production Plan'!M247&gt;0,1,0)+IF('Optimized Production Plan'!N247&gt;0,1,0)+IF('Optimized Production Plan'!O247&gt;0,1,0)</f>
        <v>1</v>
      </c>
      <c r="AH246" s="9">
        <v>119</v>
      </c>
      <c r="AI246" s="5" t="s">
        <v>1</v>
      </c>
      <c r="AJ246" s="6">
        <v>0.40260000000000007</v>
      </c>
      <c r="AK246" s="6">
        <v>0</v>
      </c>
      <c r="AL246" s="113">
        <v>0</v>
      </c>
      <c r="AM246" s="11">
        <v>0.40260000000000007</v>
      </c>
      <c r="AN246" s="68">
        <f t="shared" si="13"/>
        <v>0.40260000000000007</v>
      </c>
    </row>
    <row r="247" spans="1:40">
      <c r="A247" s="9">
        <v>119</v>
      </c>
      <c r="B247" s="5" t="s">
        <v>5</v>
      </c>
      <c r="C247" s="94">
        <f>((VLOOKUP(B247,'Input Angle Price'!$B$4:$E$22,2)*'Optimized Production Plan'!C248)+(VLOOKUP(B247,'Input Angle Price'!$B$4:$E$22,3)*'Optimized Production Plan'!D248)+(VLOOKUP(B247,'Input Angle Price'!$B$4:$E$22,4)*'Optimized Production Plan'!E248))*(104.5/100)</f>
        <v>6363.5152233399986</v>
      </c>
      <c r="D247" s="94">
        <f>SUMPRODUCT('Conversion Cost'!$B$3:$D$3,'Optimized Production Plan'!C248:E248)</f>
        <v>1016.205325</v>
      </c>
      <c r="E247" s="94">
        <f>(4.1/100)*('Conversion Cost'!$B$8)*SUM('Optimized Production Plan'!C248:E248)</f>
        <v>823.93832289599993</v>
      </c>
      <c r="F247" s="94">
        <f>SUMPRODUCT('Conversion Cost'!$B$4:$D$4,'Optimized Production Plan'!C248:E248)</f>
        <v>75.940485999999993</v>
      </c>
      <c r="G247" s="94">
        <f>(VLOOKUP(A247,'Outbound Logistic Price'!$A$3:$D$41,2)*'Optimized Production Plan'!C248)+(VLOOKUP(A247,'Outbound Logistic Price'!$A$3:$D$41,3)*'Optimized Production Plan'!D248)+(VLOOKUP(A247,'Outbound Logistic Price'!$A$3:$D$41,4)*'Optimized Production Plan'!E248)</f>
        <v>147.852238</v>
      </c>
      <c r="H247" s="94">
        <f>IF(VLOOKUP(A247,CSTVAT!$A$2:$D$40,2)="NA",0,IF(VLOOKUP(A247,CSTVAT!$A$2:$D$40,2)="CST",0.02*((VLOOKUP(B247,'Input Angle Price'!$B$4:$E$22,2)*'Optimized Production Plan'!C248*(1.045))+ ('Conversion Cost'!$B$3*'Optimized Production Plan'!C248)+ ((4.1/100)*('Conversion Cost'!$B$8)*'Optimized Production Plan'!C248)+ ('Optimized Production Plan'!C248*'Conversion Cost'!$B$4)),IF(VLOOKUP(A247,CSTVAT!$A$2:$D$40,2)="VAT",0.05*((VLOOKUP(B247,'Input Angle Price'!$B$4:$E$22,2)*'Optimized Production Plan'!C248*(1.045))+ ('Conversion Cost'!$B$3*'Optimized Production Plan'!C248)+ ((4.1/100)*('Conversion Cost'!$B$8)*'Optimized Production Plan'!C248)+ ('Optimized Production Plan'!C248*'Conversion Cost'!$B$4)),0)))+ IF(VLOOKUP(A247,CSTVAT!$A$2:$D$40,3)="NA",0,IF(VLOOKUP(A247,CSTVAT!$A$2:$D$40,3)="CST",0.02*((VLOOKUP(B247,'Input Angle Price'!$B$4:$E$22,3)*'Optimized Production Plan'!D248*(1.045))+ ('Conversion Cost'!$C$3*'Optimized Production Plan'!D248)+ ((4.1/100)*('Conversion Cost'!$B$8)*'Optimized Production Plan'!D248)+ ('Optimized Production Plan'!D248*'Conversion Cost'!$C$4)),IF(VLOOKUP(A247,CSTVAT!$A$2:$D$40,3)="VAT",0.05*((VLOOKUP(B247,'Input Angle Price'!$B$4:$E$22,3)*'Optimized Production Plan'!D248*(1.045))+ ('Conversion Cost'!$C$3*'Optimized Production Plan'!D248)+ ((4.1/100)*('Conversion Cost'!$B$8)*'Optimized Production Plan'!D248)+ ('Optimized Production Plan'!D248*'Conversion Cost'!$C$4)),0)))+ IF(VLOOKUP(A247,CSTVAT!$A$2:$D$40,4)="NA",0,IF(VLOOKUP(A247,CSTVAT!$A$2:$D$40,4)="CST",0.02*((VLOOKUP(B247,'Input Angle Price'!$B$4:$E$22,4)*'Optimized Production Plan'!E248*(1.045))+ ('Conversion Cost'!$D$3*'Optimized Production Plan'!E248)+ ((4.1/100)*('Conversion Cost'!$B$8)*'Optimized Production Plan'!E248)+ ('Optimized Production Plan'!E248*'Conversion Cost'!$D$4)),IF(VLOOKUP(A247,CSTVAT!$A$2:$D$40,4)="VAT",0.05*((VLOOKUP(B247,'Input Angle Price'!$B$4:$E$22,4)*'Optimized Production Plan'!E248*(1.045))+ ('Conversion Cost'!$D$3*'Optimized Production Plan'!E248)+ ((4.1/100)*('Conversion Cost'!$B$8)*'Optimized Production Plan'!E248)+ ('Optimized Production Plan'!E248*'Conversion Cost'!$D$4)),0)))</f>
        <v>165.59198714471998</v>
      </c>
      <c r="I247" s="95">
        <f t="shared" si="11"/>
        <v>137.01348566999997</v>
      </c>
      <c r="N247" s="9">
        <v>119</v>
      </c>
      <c r="O247" s="5" t="s">
        <v>5</v>
      </c>
      <c r="P247" s="94">
        <f>((VLOOKUP(O247,'Input Angle Price'!$B$4:$E$22,2)*'Optimized Production Plan'!M248)+(VLOOKUP(O247,'Input Angle Price'!$B$4:$E$22,3)*'Optimized Production Plan'!N248)+(VLOOKUP(O247,'Input Angle Price'!$B$4:$E$22,4)*'Optimized Production Plan'!O248))*(104.5/100)</f>
        <v>6380.9980524399998</v>
      </c>
      <c r="Q247" s="94">
        <f>SUMPRODUCT('Conversion Cost'!$B$3:$D$3,'Optimized Production Plan'!M248:O248)</f>
        <v>950.12190399999997</v>
      </c>
      <c r="R247" s="94">
        <f>(4.1/100)*('Conversion Cost'!$B$8)*SUM('Optimized Production Plan'!M248:O248)</f>
        <v>823.93832289599993</v>
      </c>
      <c r="S247" s="94">
        <f>SUMPRODUCT('Conversion Cost'!$B$4:$D$4,'Optimized Production Plan'!M248:O248)</f>
        <v>66.312855999999996</v>
      </c>
      <c r="T247" s="94">
        <f>(VLOOKUP(N247,'Outbound Logistic Price'!$A$3:$D$41,2)*'Optimized Production Plan'!M248)+(VLOOKUP(N247,'Outbound Logistic Price'!$A$3:$D$41,3)*'Optimized Production Plan'!N248)+(VLOOKUP(N247,'Outbound Logistic Price'!$A$3:$D$41,4)*'Optimized Production Plan'!O248)</f>
        <v>103.817668</v>
      </c>
      <c r="U247" s="94">
        <f>IF(VLOOKUP(N247,CSTVAT!$A$2:$D$40,2)="NA",0,IF(VLOOKUP(N247,CSTVAT!$A$2:$D$40,2)="CST",0.02*((VLOOKUP(O247,'Input Angle Price'!$B$4:$E$22,2)*'Optimized Production Plan'!M248*(1.045))+ ('Conversion Cost'!$B$3*'Optimized Production Plan'!M248)+ ((4.1/100)*('Conversion Cost'!$B$8)*'Optimized Production Plan'!M248)+ ('Optimized Production Plan'!M248*'Conversion Cost'!$B$4)),IF(VLOOKUP(N247,CSTVAT!$A$2:$D$40,2)="VAT",0.05*((VLOOKUP(O247,'Input Angle Price'!$B$4:$E$22,2)*'Optimized Production Plan'!M248*(1.045))+ ('Conversion Cost'!$B$3*'Optimized Production Plan'!M248)+ ((4.1/100)*('Conversion Cost'!$B$8)*'Optimized Production Plan'!M248)+ ('Optimized Production Plan'!M248*'Conversion Cost'!$B$4)),0)))+ IF(VLOOKUP(N247,CSTVAT!$A$2:$D$40,3)="NA",0,IF(VLOOKUP(N247,CSTVAT!$A$2:$D$40,3)="CST",0.02*((VLOOKUP(O247,'Input Angle Price'!$B$4:$E$22,3)*'Optimized Production Plan'!N248*(1.045))+ ('Conversion Cost'!$C$3*'Optimized Production Plan'!N248)+ ((4.1/100)*('Conversion Cost'!$B$8)*'Optimized Production Plan'!N248)+ ('Optimized Production Plan'!N248*'Conversion Cost'!$C$4)),IF(VLOOKUP(N247,CSTVAT!$A$2:$D$40,3)="VAT",0.05*((VLOOKUP(O247,'Input Angle Price'!$B$4:$E$22,3)*'Optimized Production Plan'!N248*(1.045))+ ('Conversion Cost'!$C$3*'Optimized Production Plan'!N248)+ ((4.1/100)*('Conversion Cost'!$B$8)*'Optimized Production Plan'!N248)+ ('Optimized Production Plan'!N248*'Conversion Cost'!$C$4)),0)))+ IF(VLOOKUP(N247,CSTVAT!$A$2:$D$40,4)="NA",0,IF(VLOOKUP(N247,CSTVAT!$A$2:$D$40,4)="CST",0.02*((VLOOKUP(O247,'Input Angle Price'!$B$4:$E$22,4)*'Optimized Production Plan'!O248*(1.045))+ ('Conversion Cost'!$D$3*'Optimized Production Plan'!O248)+ ((4.1/100)*('Conversion Cost'!$B$8)*'Optimized Production Plan'!O248)+ ('Optimized Production Plan'!O248*'Conversion Cost'!$D$4)),IF(VLOOKUP(N247,CSTVAT!$A$2:$D$40,4)="VAT",0.05*((VLOOKUP(O247,'Input Angle Price'!$B$4:$E$22,4)*'Optimized Production Plan'!O248*(1.045))+ ('Conversion Cost'!$D$3*'Optimized Production Plan'!O248)+ ((4.1/100)*('Conversion Cost'!$B$8)*'Optimized Production Plan'!O248)+ ('Optimized Production Plan'!O248*'Conversion Cost'!$D$4)),0)))</f>
        <v>164.42742270671999</v>
      </c>
      <c r="V247" s="95">
        <f t="shared" si="12"/>
        <v>137.38991021999999</v>
      </c>
      <c r="X247" s="101">
        <f>IF('Optimized Production Plan'!M248&gt;0,1,0)+IF('Optimized Production Plan'!N248&gt;0,1,0)+IF('Optimized Production Plan'!O248&gt;0,1,0)</f>
        <v>1</v>
      </c>
      <c r="AH247" s="11"/>
      <c r="AI247" s="5" t="s">
        <v>3</v>
      </c>
      <c r="AJ247" s="6">
        <v>0</v>
      </c>
      <c r="AK247" s="6">
        <v>0</v>
      </c>
      <c r="AL247" s="113">
        <v>23.51156000000001</v>
      </c>
      <c r="AM247" s="11">
        <v>23.51156000000001</v>
      </c>
      <c r="AN247" s="68">
        <f t="shared" si="13"/>
        <v>23.51156000000001</v>
      </c>
    </row>
    <row r="248" spans="1:40">
      <c r="A248" s="9">
        <v>119</v>
      </c>
      <c r="B248" s="5" t="s">
        <v>7</v>
      </c>
      <c r="C248" s="94">
        <f>((VLOOKUP(B248,'Input Angle Price'!$B$4:$E$22,2)*'Optimized Production Plan'!C249)+(VLOOKUP(B248,'Input Angle Price'!$B$4:$E$22,3)*'Optimized Production Plan'!D249)+(VLOOKUP(B248,'Input Angle Price'!$B$4:$E$22,4)*'Optimized Production Plan'!E249))*(104.5/100)</f>
        <v>30297.291627306011</v>
      </c>
      <c r="D248" s="94">
        <f>SUMPRODUCT('Conversion Cost'!$B$3:$D$3,'Optimized Production Plan'!C249:E249)</f>
        <v>4726.6425066000011</v>
      </c>
      <c r="E248" s="94">
        <f>(4.1/100)*('Conversion Cost'!$B$8)*SUM('Optimized Production Plan'!C249:E249)</f>
        <v>3910.2769638504019</v>
      </c>
      <c r="F248" s="94">
        <f>SUMPRODUCT('Conversion Cost'!$B$4:$D$4,'Optimized Production Plan'!C249:E249)</f>
        <v>346.40011440000012</v>
      </c>
      <c r="G248" s="94">
        <f>(VLOOKUP(A248,'Outbound Logistic Price'!$A$3:$D$41,2)*'Optimized Production Plan'!C249)+(VLOOKUP(A248,'Outbound Logistic Price'!$A$3:$D$41,3)*'Optimized Production Plan'!D249)+(VLOOKUP(A248,'Outbound Logistic Price'!$A$3:$D$41,4)*'Optimized Production Plan'!E249)</f>
        <v>637.6450182000001</v>
      </c>
      <c r="H248" s="94">
        <f>IF(VLOOKUP(A248,CSTVAT!$A$2:$D$40,2)="NA",0,IF(VLOOKUP(A248,CSTVAT!$A$2:$D$40,2)="CST",0.02*((VLOOKUP(B248,'Input Angle Price'!$B$4:$E$22,2)*'Optimized Production Plan'!C249*(1.045))+ ('Conversion Cost'!$B$3*'Optimized Production Plan'!C249)+ ((4.1/100)*('Conversion Cost'!$B$8)*'Optimized Production Plan'!C249)+ ('Optimized Production Plan'!C249*'Conversion Cost'!$B$4)),IF(VLOOKUP(A248,CSTVAT!$A$2:$D$40,2)="VAT",0.05*((VLOOKUP(B248,'Input Angle Price'!$B$4:$E$22,2)*'Optimized Production Plan'!C249*(1.045))+ ('Conversion Cost'!$B$3*'Optimized Production Plan'!C249)+ ((4.1/100)*('Conversion Cost'!$B$8)*'Optimized Production Plan'!C249)+ ('Optimized Production Plan'!C249*'Conversion Cost'!$B$4)),0)))+ IF(VLOOKUP(A248,CSTVAT!$A$2:$D$40,3)="NA",0,IF(VLOOKUP(A248,CSTVAT!$A$2:$D$40,3)="CST",0.02*((VLOOKUP(B248,'Input Angle Price'!$B$4:$E$22,3)*'Optimized Production Plan'!D249*(1.045))+ ('Conversion Cost'!$C$3*'Optimized Production Plan'!D249)+ ((4.1/100)*('Conversion Cost'!$B$8)*'Optimized Production Plan'!D249)+ ('Optimized Production Plan'!D249*'Conversion Cost'!$C$4)),IF(VLOOKUP(A248,CSTVAT!$A$2:$D$40,3)="VAT",0.05*((VLOOKUP(B248,'Input Angle Price'!$B$4:$E$22,3)*'Optimized Production Plan'!D249*(1.045))+ ('Conversion Cost'!$C$3*'Optimized Production Plan'!D249)+ ((4.1/100)*('Conversion Cost'!$B$8)*'Optimized Production Plan'!D249)+ ('Optimized Production Plan'!D249*'Conversion Cost'!$C$4)),0)))+ IF(VLOOKUP(A248,CSTVAT!$A$2:$D$40,4)="NA",0,IF(VLOOKUP(A248,CSTVAT!$A$2:$D$40,4)="CST",0.02*((VLOOKUP(B248,'Input Angle Price'!$B$4:$E$22,4)*'Optimized Production Plan'!E249*(1.045))+ ('Conversion Cost'!$D$3*'Optimized Production Plan'!E249)+ ((4.1/100)*('Conversion Cost'!$B$8)*'Optimized Production Plan'!E249)+ ('Optimized Production Plan'!E249*'Conversion Cost'!$D$4)),IF(VLOOKUP(A248,CSTVAT!$A$2:$D$40,4)="VAT",0.05*((VLOOKUP(B248,'Input Angle Price'!$B$4:$E$22,4)*'Optimized Production Plan'!E249*(1.045))+ ('Conversion Cost'!$D$3*'Optimized Production Plan'!E249)+ ((4.1/100)*('Conversion Cost'!$B$8)*'Optimized Production Plan'!E249)+ ('Optimized Production Plan'!E249*'Conversion Cost'!$D$4)),0)))</f>
        <v>785.61222424312837</v>
      </c>
      <c r="I248" s="95">
        <f t="shared" si="11"/>
        <v>652.33403025300026</v>
      </c>
      <c r="N248" s="9">
        <v>119</v>
      </c>
      <c r="O248" s="5" t="s">
        <v>7</v>
      </c>
      <c r="P248" s="94">
        <f>((VLOOKUP(O248,'Input Angle Price'!$B$4:$E$22,2)*'Optimized Production Plan'!M249)+(VLOOKUP(O248,'Input Angle Price'!$B$4:$E$22,3)*'Optimized Production Plan'!N249)+(VLOOKUP(O248,'Input Angle Price'!$B$4:$E$22,4)*'Optimized Production Plan'!O249))*(104.5/100)</f>
        <v>30283.176540606011</v>
      </c>
      <c r="Q248" s="94">
        <f>SUMPRODUCT('Conversion Cost'!$B$3:$D$3,'Optimized Production Plan'!M249:O249)</f>
        <v>4509.1236696000024</v>
      </c>
      <c r="R248" s="94">
        <f>(4.1/100)*('Conversion Cost'!$B$8)*SUM('Optimized Production Plan'!M249:O249)</f>
        <v>3910.2769638504019</v>
      </c>
      <c r="S248" s="94">
        <f>SUMPRODUCT('Conversion Cost'!$B$4:$D$4,'Optimized Production Plan'!M249:O249)</f>
        <v>314.71000440000012</v>
      </c>
      <c r="T248" s="94">
        <f>(VLOOKUP(N248,'Outbound Logistic Price'!$A$3:$D$41,2)*'Optimized Production Plan'!M249)+(VLOOKUP(N248,'Outbound Logistic Price'!$A$3:$D$41,3)*'Optimized Production Plan'!N249)+(VLOOKUP(N248,'Outbound Logistic Price'!$A$3:$D$41,4)*'Optimized Production Plan'!O249)</f>
        <v>492.70172820000022</v>
      </c>
      <c r="U248" s="94">
        <f>IF(VLOOKUP(N248,CSTVAT!$A$2:$D$40,2)="NA",0,IF(VLOOKUP(N248,CSTVAT!$A$2:$D$40,2)="CST",0.02*((VLOOKUP(O248,'Input Angle Price'!$B$4:$E$22,2)*'Optimized Production Plan'!M249*(1.045))+ ('Conversion Cost'!$B$3*'Optimized Production Plan'!M249)+ ((4.1/100)*('Conversion Cost'!$B$8)*'Optimized Production Plan'!M249)+ ('Optimized Production Plan'!M249*'Conversion Cost'!$B$4)),IF(VLOOKUP(N248,CSTVAT!$A$2:$D$40,2)="VAT",0.05*((VLOOKUP(O248,'Input Angle Price'!$B$4:$E$22,2)*'Optimized Production Plan'!M249*(1.045))+ ('Conversion Cost'!$B$3*'Optimized Production Plan'!M249)+ ((4.1/100)*('Conversion Cost'!$B$8)*'Optimized Production Plan'!M249)+ ('Optimized Production Plan'!M249*'Conversion Cost'!$B$4)),0)))+ IF(VLOOKUP(N248,CSTVAT!$A$2:$D$40,3)="NA",0,IF(VLOOKUP(N248,CSTVAT!$A$2:$D$40,3)="CST",0.02*((VLOOKUP(O248,'Input Angle Price'!$B$4:$E$22,3)*'Optimized Production Plan'!N249*(1.045))+ ('Conversion Cost'!$C$3*'Optimized Production Plan'!N249)+ ((4.1/100)*('Conversion Cost'!$B$8)*'Optimized Production Plan'!N249)+ ('Optimized Production Plan'!N249*'Conversion Cost'!$C$4)),IF(VLOOKUP(N248,CSTVAT!$A$2:$D$40,3)="VAT",0.05*((VLOOKUP(O248,'Input Angle Price'!$B$4:$E$22,3)*'Optimized Production Plan'!N249*(1.045))+ ('Conversion Cost'!$C$3*'Optimized Production Plan'!N249)+ ((4.1/100)*('Conversion Cost'!$B$8)*'Optimized Production Plan'!N249)+ ('Optimized Production Plan'!N249*'Conversion Cost'!$C$4)),0)))+ IF(VLOOKUP(N248,CSTVAT!$A$2:$D$40,4)="NA",0,IF(VLOOKUP(N248,CSTVAT!$A$2:$D$40,4)="CST",0.02*((VLOOKUP(O248,'Input Angle Price'!$B$4:$E$22,4)*'Optimized Production Plan'!O249*(1.045))+ ('Conversion Cost'!$D$3*'Optimized Production Plan'!O249)+ ((4.1/100)*('Conversion Cost'!$B$8)*'Optimized Production Plan'!O249)+ ('Optimized Production Plan'!O249*'Conversion Cost'!$D$4)),IF(VLOOKUP(N248,CSTVAT!$A$2:$D$40,4)="VAT",0.05*((VLOOKUP(O248,'Input Angle Price'!$B$4:$E$22,4)*'Optimized Production Plan'!O249*(1.045))+ ('Conversion Cost'!$D$3*'Optimized Production Plan'!O249)+ ((4.1/100)*('Conversion Cost'!$B$8)*'Optimized Production Plan'!O249)+ ('Optimized Production Plan'!O249*'Conversion Cost'!$D$4)),0)))</f>
        <v>780.34574356912844</v>
      </c>
      <c r="V248" s="95">
        <f t="shared" si="12"/>
        <v>652.03011690300025</v>
      </c>
      <c r="X248" s="101">
        <f>IF('Optimized Production Plan'!M249&gt;0,1,0)+IF('Optimized Production Plan'!N249&gt;0,1,0)+IF('Optimized Production Plan'!O249&gt;0,1,0)</f>
        <v>1</v>
      </c>
      <c r="AH248" s="11"/>
      <c r="AI248" s="5" t="s">
        <v>5</v>
      </c>
      <c r="AJ248" s="6">
        <v>0</v>
      </c>
      <c r="AK248" s="6">
        <v>0</v>
      </c>
      <c r="AL248" s="113">
        <v>54.354799999999997</v>
      </c>
      <c r="AM248" s="11">
        <v>54.354799999999997</v>
      </c>
      <c r="AN248" s="68">
        <f t="shared" si="13"/>
        <v>54.354799999999997</v>
      </c>
    </row>
    <row r="249" spans="1:40">
      <c r="A249" s="9">
        <v>119</v>
      </c>
      <c r="B249" s="5" t="s">
        <v>9</v>
      </c>
      <c r="C249" s="94">
        <f>((VLOOKUP(B249,'Input Angle Price'!$B$4:$E$22,2)*'Optimized Production Plan'!C250)+(VLOOKUP(B249,'Input Angle Price'!$B$4:$E$22,3)*'Optimized Production Plan'!D250)+(VLOOKUP(B249,'Input Angle Price'!$B$4:$E$22,4)*'Optimized Production Plan'!E250))*(104.5/100)</f>
        <v>27958.60802609599</v>
      </c>
      <c r="D249" s="94">
        <f>SUMPRODUCT('Conversion Cost'!$B$3:$D$3,'Optimized Production Plan'!C250:E250)</f>
        <v>4402.7918931999993</v>
      </c>
      <c r="E249" s="94">
        <f>(4.1/100)*('Conversion Cost'!$B$8)*SUM('Optimized Production Plan'!C250:E250)</f>
        <v>3607.2766424447987</v>
      </c>
      <c r="F249" s="94">
        <f>SUMPRODUCT('Conversion Cost'!$B$4:$D$4,'Optimized Production Plan'!C250:E250)</f>
        <v>325.73663279999994</v>
      </c>
      <c r="G249" s="94">
        <f>(VLOOKUP(A249,'Outbound Logistic Price'!$A$3:$D$41,2)*'Optimized Production Plan'!C250)+(VLOOKUP(A249,'Outbound Logistic Price'!$A$3:$D$41,3)*'Optimized Production Plan'!D250)+(VLOOKUP(A249,'Outbound Logistic Price'!$A$3:$D$41,4)*'Optimized Production Plan'!E250)</f>
        <v>616.4938183999999</v>
      </c>
      <c r="H249" s="94">
        <f>IF(VLOOKUP(A249,CSTVAT!$A$2:$D$40,2)="NA",0,IF(VLOOKUP(A249,CSTVAT!$A$2:$D$40,2)="CST",0.02*((VLOOKUP(B249,'Input Angle Price'!$B$4:$E$22,2)*'Optimized Production Plan'!C250*(1.045))+ ('Conversion Cost'!$B$3*'Optimized Production Plan'!C250)+ ((4.1/100)*('Conversion Cost'!$B$8)*'Optimized Production Plan'!C250)+ ('Optimized Production Plan'!C250*'Conversion Cost'!$B$4)),IF(VLOOKUP(A249,CSTVAT!$A$2:$D$40,2)="VAT",0.05*((VLOOKUP(B249,'Input Angle Price'!$B$4:$E$22,2)*'Optimized Production Plan'!C250*(1.045))+ ('Conversion Cost'!$B$3*'Optimized Production Plan'!C250)+ ((4.1/100)*('Conversion Cost'!$B$8)*'Optimized Production Plan'!C250)+ ('Optimized Production Plan'!C250*'Conversion Cost'!$B$4)),0)))+ IF(VLOOKUP(A249,CSTVAT!$A$2:$D$40,3)="NA",0,IF(VLOOKUP(A249,CSTVAT!$A$2:$D$40,3)="CST",0.02*((VLOOKUP(B249,'Input Angle Price'!$B$4:$E$22,3)*'Optimized Production Plan'!D250*(1.045))+ ('Conversion Cost'!$C$3*'Optimized Production Plan'!D250)+ ((4.1/100)*('Conversion Cost'!$B$8)*'Optimized Production Plan'!D250)+ ('Optimized Production Plan'!D250*'Conversion Cost'!$C$4)),IF(VLOOKUP(A249,CSTVAT!$A$2:$D$40,3)="VAT",0.05*((VLOOKUP(B249,'Input Angle Price'!$B$4:$E$22,3)*'Optimized Production Plan'!D250*(1.045))+ ('Conversion Cost'!$C$3*'Optimized Production Plan'!D250)+ ((4.1/100)*('Conversion Cost'!$B$8)*'Optimized Production Plan'!D250)+ ('Optimized Production Plan'!D250*'Conversion Cost'!$C$4)),0)))+ IF(VLOOKUP(A249,CSTVAT!$A$2:$D$40,4)="NA",0,IF(VLOOKUP(A249,CSTVAT!$A$2:$D$40,4)="CST",0.02*((VLOOKUP(B249,'Input Angle Price'!$B$4:$E$22,4)*'Optimized Production Plan'!E250*(1.045))+ ('Conversion Cost'!$D$3*'Optimized Production Plan'!E250)+ ((4.1/100)*('Conversion Cost'!$B$8)*'Optimized Production Plan'!E250)+ ('Optimized Production Plan'!E250*'Conversion Cost'!$D$4)),IF(VLOOKUP(A249,CSTVAT!$A$2:$D$40,4)="VAT",0.05*((VLOOKUP(B249,'Input Angle Price'!$B$4:$E$22,4)*'Optimized Production Plan'!E250*(1.045))+ ('Conversion Cost'!$D$3*'Optimized Production Plan'!E250)+ ((4.1/100)*('Conversion Cost'!$B$8)*'Optimized Production Plan'!E250)+ ('Optimized Production Plan'!E250*'Conversion Cost'!$D$4)),0)))</f>
        <v>725.88826389081589</v>
      </c>
      <c r="I249" s="95">
        <f t="shared" si="11"/>
        <v>601.97959864799986</v>
      </c>
      <c r="N249" s="9">
        <v>119</v>
      </c>
      <c r="O249" s="5" t="s">
        <v>9</v>
      </c>
      <c r="P249" s="94">
        <f>((VLOOKUP(O249,'Input Angle Price'!$B$4:$E$22,2)*'Optimized Production Plan'!M250)+(VLOOKUP(O249,'Input Angle Price'!$B$4:$E$22,3)*'Optimized Production Plan'!N250)+(VLOOKUP(O249,'Input Angle Price'!$B$4:$E$22,4)*'Optimized Production Plan'!O250))*(104.5/100)</f>
        <v>27944.048082895992</v>
      </c>
      <c r="Q249" s="94">
        <f>SUMPRODUCT('Conversion Cost'!$B$3:$D$3,'Optimized Production Plan'!M250:O250)</f>
        <v>4159.7197951999988</v>
      </c>
      <c r="R249" s="94">
        <f>(4.1/100)*('Conversion Cost'!$B$8)*SUM('Optimized Production Plan'!M250:O250)</f>
        <v>3607.2766424447987</v>
      </c>
      <c r="S249" s="94">
        <f>SUMPRODUCT('Conversion Cost'!$B$4:$D$4,'Optimized Production Plan'!M250:O250)</f>
        <v>290.32369279999989</v>
      </c>
      <c r="T249" s="94">
        <f>(VLOOKUP(N249,'Outbound Logistic Price'!$A$3:$D$41,2)*'Optimized Production Plan'!M250)+(VLOOKUP(N249,'Outbound Logistic Price'!$A$3:$D$41,3)*'Optimized Production Plan'!N250)+(VLOOKUP(N249,'Outbound Logistic Price'!$A$3:$D$41,4)*'Optimized Production Plan'!O250)</f>
        <v>454.52315839999983</v>
      </c>
      <c r="U249" s="94">
        <f>IF(VLOOKUP(N249,CSTVAT!$A$2:$D$40,2)="NA",0,IF(VLOOKUP(N249,CSTVAT!$A$2:$D$40,2)="CST",0.02*((VLOOKUP(O249,'Input Angle Price'!$B$4:$E$22,2)*'Optimized Production Plan'!M250*(1.045))+ ('Conversion Cost'!$B$3*'Optimized Production Plan'!M250)+ ((4.1/100)*('Conversion Cost'!$B$8)*'Optimized Production Plan'!M250)+ ('Optimized Production Plan'!M250*'Conversion Cost'!$B$4)),IF(VLOOKUP(N249,CSTVAT!$A$2:$D$40,2)="VAT",0.05*((VLOOKUP(O249,'Input Angle Price'!$B$4:$E$22,2)*'Optimized Production Plan'!M250*(1.045))+ ('Conversion Cost'!$B$3*'Optimized Production Plan'!M250)+ ((4.1/100)*('Conversion Cost'!$B$8)*'Optimized Production Plan'!M250)+ ('Optimized Production Plan'!M250*'Conversion Cost'!$B$4)),0)))+ IF(VLOOKUP(N249,CSTVAT!$A$2:$D$40,3)="NA",0,IF(VLOOKUP(N249,CSTVAT!$A$2:$D$40,3)="CST",0.02*((VLOOKUP(O249,'Input Angle Price'!$B$4:$E$22,3)*'Optimized Production Plan'!N250*(1.045))+ ('Conversion Cost'!$C$3*'Optimized Production Plan'!N250)+ ((4.1/100)*('Conversion Cost'!$B$8)*'Optimized Production Plan'!N250)+ ('Optimized Production Plan'!N250*'Conversion Cost'!$C$4)),IF(VLOOKUP(N249,CSTVAT!$A$2:$D$40,3)="VAT",0.05*((VLOOKUP(O249,'Input Angle Price'!$B$4:$E$22,3)*'Optimized Production Plan'!N250*(1.045))+ ('Conversion Cost'!$C$3*'Optimized Production Plan'!N250)+ ((4.1/100)*('Conversion Cost'!$B$8)*'Optimized Production Plan'!N250)+ ('Optimized Production Plan'!N250*'Conversion Cost'!$C$4)),0)))+ IF(VLOOKUP(N249,CSTVAT!$A$2:$D$40,4)="NA",0,IF(VLOOKUP(N249,CSTVAT!$A$2:$D$40,4)="CST",0.02*((VLOOKUP(O249,'Input Angle Price'!$B$4:$E$22,4)*'Optimized Production Plan'!O250*(1.045))+ ('Conversion Cost'!$D$3*'Optimized Production Plan'!O250)+ ((4.1/100)*('Conversion Cost'!$B$8)*'Optimized Production Plan'!O250)+ ('Optimized Production Plan'!O250*'Conversion Cost'!$D$4)),IF(VLOOKUP(N249,CSTVAT!$A$2:$D$40,4)="VAT",0.05*((VLOOKUP(O249,'Input Angle Price'!$B$4:$E$22,4)*'Optimized Production Plan'!O250*(1.045))+ ('Conversion Cost'!$D$3*'Optimized Production Plan'!O250)+ ((4.1/100)*('Conversion Cost'!$B$8)*'Optimized Production Plan'!O250)+ ('Optimized Production Plan'!O250*'Conversion Cost'!$D$4)),0)))</f>
        <v>720.02736426681577</v>
      </c>
      <c r="V249" s="95">
        <f t="shared" si="12"/>
        <v>601.66610704799984</v>
      </c>
      <c r="X249" s="101">
        <f>IF('Optimized Production Plan'!M250&gt;0,1,0)+IF('Optimized Production Plan'!N250&gt;0,1,0)+IF('Optimized Production Plan'!O250&gt;0,1,0)</f>
        <v>1</v>
      </c>
      <c r="AH249" s="11"/>
      <c r="AI249" s="5" t="s">
        <v>7</v>
      </c>
      <c r="AJ249" s="6">
        <v>0</v>
      </c>
      <c r="AK249" s="6">
        <v>0</v>
      </c>
      <c r="AL249" s="113">
        <v>257.95902000000012</v>
      </c>
      <c r="AM249" s="11">
        <v>257.95902000000012</v>
      </c>
      <c r="AN249" s="68">
        <f t="shared" si="13"/>
        <v>257.95902000000012</v>
      </c>
    </row>
    <row r="250" spans="1:40">
      <c r="A250" s="9">
        <v>119</v>
      </c>
      <c r="B250" s="5" t="s">
        <v>12</v>
      </c>
      <c r="C250" s="94">
        <f>((VLOOKUP(B250,'Input Angle Price'!$B$4:$E$22,2)*'Optimized Production Plan'!C251)+(VLOOKUP(B250,'Input Angle Price'!$B$4:$E$22,3)*'Optimized Production Plan'!D251)+(VLOOKUP(B250,'Input Angle Price'!$B$4:$E$22,4)*'Optimized Production Plan'!E251))*(104.5/100)</f>
        <v>16540.064905814997</v>
      </c>
      <c r="D250" s="94">
        <f>SUMPRODUCT('Conversion Cost'!$B$3:$D$3,'Optimized Production Plan'!C251:E251)</f>
        <v>2560.5873530000003</v>
      </c>
      <c r="E250" s="94">
        <f>(4.1/100)*('Conversion Cost'!$B$8)*SUM('Optimized Production Plan'!C251:E251)</f>
        <v>2108.3727773159999</v>
      </c>
      <c r="F250" s="94">
        <f>SUMPRODUCT('Conversion Cost'!$B$4:$D$4,'Optimized Production Plan'!C251:E251)</f>
        <v>188.52879600000003</v>
      </c>
      <c r="G250" s="94">
        <f>(VLOOKUP(A250,'Outbound Logistic Price'!$A$3:$D$41,2)*'Optimized Production Plan'!C251)+(VLOOKUP(A250,'Outbound Logistic Price'!$A$3:$D$41,3)*'Optimized Production Plan'!D251)+(VLOOKUP(A250,'Outbound Logistic Price'!$A$3:$D$41,4)*'Optimized Production Plan'!E251)</f>
        <v>351.83338300000003</v>
      </c>
      <c r="H250" s="94">
        <f>IF(VLOOKUP(A250,CSTVAT!$A$2:$D$40,2)="NA",0,IF(VLOOKUP(A250,CSTVAT!$A$2:$D$40,2)="CST",0.02*((VLOOKUP(B250,'Input Angle Price'!$B$4:$E$22,2)*'Optimized Production Plan'!C251*(1.045))+ ('Conversion Cost'!$B$3*'Optimized Production Plan'!C251)+ ((4.1/100)*('Conversion Cost'!$B$8)*'Optimized Production Plan'!C251)+ ('Optimized Production Plan'!C251*'Conversion Cost'!$B$4)),IF(VLOOKUP(A250,CSTVAT!$A$2:$D$40,2)="VAT",0.05*((VLOOKUP(B250,'Input Angle Price'!$B$4:$E$22,2)*'Optimized Production Plan'!C251*(1.045))+ ('Conversion Cost'!$B$3*'Optimized Production Plan'!C251)+ ((4.1/100)*('Conversion Cost'!$B$8)*'Optimized Production Plan'!C251)+ ('Optimized Production Plan'!C251*'Conversion Cost'!$B$4)),0)))+ IF(VLOOKUP(A250,CSTVAT!$A$2:$D$40,3)="NA",0,IF(VLOOKUP(A250,CSTVAT!$A$2:$D$40,3)="CST",0.02*((VLOOKUP(B250,'Input Angle Price'!$B$4:$E$22,3)*'Optimized Production Plan'!D251*(1.045))+ ('Conversion Cost'!$C$3*'Optimized Production Plan'!D251)+ ((4.1/100)*('Conversion Cost'!$B$8)*'Optimized Production Plan'!D251)+ ('Optimized Production Plan'!D251*'Conversion Cost'!$C$4)),IF(VLOOKUP(A250,CSTVAT!$A$2:$D$40,3)="VAT",0.05*((VLOOKUP(B250,'Input Angle Price'!$B$4:$E$22,3)*'Optimized Production Plan'!D251*(1.045))+ ('Conversion Cost'!$C$3*'Optimized Production Plan'!D251)+ ((4.1/100)*('Conversion Cost'!$B$8)*'Optimized Production Plan'!D251)+ ('Optimized Production Plan'!D251*'Conversion Cost'!$C$4)),0)))+ IF(VLOOKUP(A250,CSTVAT!$A$2:$D$40,4)="NA",0,IF(VLOOKUP(A250,CSTVAT!$A$2:$D$40,4)="CST",0.02*((VLOOKUP(B250,'Input Angle Price'!$B$4:$E$22,4)*'Optimized Production Plan'!E251*(1.045))+ ('Conversion Cost'!$D$3*'Optimized Production Plan'!E251)+ ((4.1/100)*('Conversion Cost'!$B$8)*'Optimized Production Plan'!E251)+ ('Optimized Production Plan'!E251*'Conversion Cost'!$D$4)),IF(VLOOKUP(A250,CSTVAT!$A$2:$D$40,4)="VAT",0.05*((VLOOKUP(B250,'Input Angle Price'!$B$4:$E$22,4)*'Optimized Production Plan'!E251*(1.045))+ ('Conversion Cost'!$D$3*'Optimized Production Plan'!E251)+ ((4.1/100)*('Conversion Cost'!$B$8)*'Optimized Production Plan'!E251)+ ('Optimized Production Plan'!E251*'Conversion Cost'!$D$4)),0)))</f>
        <v>427.95107664262002</v>
      </c>
      <c r="I250" s="95">
        <f t="shared" si="11"/>
        <v>356.12579940749993</v>
      </c>
      <c r="N250" s="9">
        <v>119</v>
      </c>
      <c r="O250" s="5" t="s">
        <v>12</v>
      </c>
      <c r="P250" s="94">
        <f>((VLOOKUP(O250,'Input Angle Price'!$B$4:$E$22,2)*'Optimized Production Plan'!M251)+(VLOOKUP(O250,'Input Angle Price'!$B$4:$E$22,3)*'Optimized Production Plan'!N251)+(VLOOKUP(O250,'Input Angle Price'!$B$4:$E$22,4)*'Optimized Production Plan'!O251))*(104.5/100)</f>
        <v>16582.670433615</v>
      </c>
      <c r="Q250" s="94">
        <f>SUMPRODUCT('Conversion Cost'!$B$3:$D$3,'Optimized Production Plan'!M251:O251)</f>
        <v>2431.2634840000001</v>
      </c>
      <c r="R250" s="94">
        <f>(4.1/100)*('Conversion Cost'!$B$8)*SUM('Optimized Production Plan'!M251:O251)</f>
        <v>2108.3727773159999</v>
      </c>
      <c r="S250" s="94">
        <f>SUMPRODUCT('Conversion Cost'!$B$4:$D$4,'Optimized Production Plan'!M251:O251)</f>
        <v>169.687726</v>
      </c>
      <c r="T250" s="94">
        <f>(VLOOKUP(N250,'Outbound Logistic Price'!$A$3:$D$41,2)*'Optimized Production Plan'!M251)+(VLOOKUP(N250,'Outbound Logistic Price'!$A$3:$D$41,3)*'Optimized Production Plan'!N251)+(VLOOKUP(N250,'Outbound Logistic Price'!$A$3:$D$41,4)*'Optimized Production Plan'!O251)</f>
        <v>265.65865300000002</v>
      </c>
      <c r="U250" s="94">
        <f>IF(VLOOKUP(N250,CSTVAT!$A$2:$D$40,2)="NA",0,IF(VLOOKUP(N250,CSTVAT!$A$2:$D$40,2)="CST",0.02*((VLOOKUP(O250,'Input Angle Price'!$B$4:$E$22,2)*'Optimized Production Plan'!M251*(1.045))+ ('Conversion Cost'!$B$3*'Optimized Production Plan'!M251)+ ((4.1/100)*('Conversion Cost'!$B$8)*'Optimized Production Plan'!M251)+ ('Optimized Production Plan'!M251*'Conversion Cost'!$B$4)),IF(VLOOKUP(N250,CSTVAT!$A$2:$D$40,2)="VAT",0.05*((VLOOKUP(O250,'Input Angle Price'!$B$4:$E$22,2)*'Optimized Production Plan'!M251*(1.045))+ ('Conversion Cost'!$B$3*'Optimized Production Plan'!M251)+ ((4.1/100)*('Conversion Cost'!$B$8)*'Optimized Production Plan'!M251)+ ('Optimized Production Plan'!M251*'Conversion Cost'!$B$4)),0)))+ IF(VLOOKUP(N250,CSTVAT!$A$2:$D$40,3)="NA",0,IF(VLOOKUP(N250,CSTVAT!$A$2:$D$40,3)="CST",0.02*((VLOOKUP(O250,'Input Angle Price'!$B$4:$E$22,3)*'Optimized Production Plan'!N251*(1.045))+ ('Conversion Cost'!$C$3*'Optimized Production Plan'!N251)+ ((4.1/100)*('Conversion Cost'!$B$8)*'Optimized Production Plan'!N251)+ ('Optimized Production Plan'!N251*'Conversion Cost'!$C$4)),IF(VLOOKUP(N250,CSTVAT!$A$2:$D$40,3)="VAT",0.05*((VLOOKUP(O250,'Input Angle Price'!$B$4:$E$22,3)*'Optimized Production Plan'!N251*(1.045))+ ('Conversion Cost'!$C$3*'Optimized Production Plan'!N251)+ ((4.1/100)*('Conversion Cost'!$B$8)*'Optimized Production Plan'!N251)+ ('Optimized Production Plan'!N251*'Conversion Cost'!$C$4)),0)))+ IF(VLOOKUP(N250,CSTVAT!$A$2:$D$40,4)="NA",0,IF(VLOOKUP(N250,CSTVAT!$A$2:$D$40,4)="CST",0.02*((VLOOKUP(O250,'Input Angle Price'!$B$4:$E$22,4)*'Optimized Production Plan'!O251*(1.045))+ ('Conversion Cost'!$D$3*'Optimized Production Plan'!O251)+ ((4.1/100)*('Conversion Cost'!$B$8)*'Optimized Production Plan'!O251)+ ('Optimized Production Plan'!O251*'Conversion Cost'!$D$4)),IF(VLOOKUP(N250,CSTVAT!$A$2:$D$40,4)="VAT",0.05*((VLOOKUP(O250,'Input Angle Price'!$B$4:$E$22,4)*'Optimized Production Plan'!O251*(1.045))+ ('Conversion Cost'!$D$3*'Optimized Production Plan'!O251)+ ((4.1/100)*('Conversion Cost'!$B$8)*'Optimized Production Plan'!O251)+ ('Optimized Production Plan'!O251*'Conversion Cost'!$D$4)),0)))</f>
        <v>425.83988841861998</v>
      </c>
      <c r="V250" s="95">
        <f t="shared" si="12"/>
        <v>357.04314330750003</v>
      </c>
      <c r="X250" s="101">
        <f>IF('Optimized Production Plan'!M251&gt;0,1,0)+IF('Optimized Production Plan'!N251&gt;0,1,0)+IF('Optimized Production Plan'!O251&gt;0,1,0)</f>
        <v>1</v>
      </c>
      <c r="AH250" s="11"/>
      <c r="AI250" s="5" t="s">
        <v>9</v>
      </c>
      <c r="AJ250" s="6">
        <v>0</v>
      </c>
      <c r="AK250" s="6">
        <v>0</v>
      </c>
      <c r="AL250" s="113">
        <v>237.97023999999993</v>
      </c>
      <c r="AM250" s="11">
        <v>237.97023999999993</v>
      </c>
      <c r="AN250" s="68">
        <f t="shared" si="13"/>
        <v>237.97023999999993</v>
      </c>
    </row>
    <row r="251" spans="1:40">
      <c r="A251" s="9">
        <v>119</v>
      </c>
      <c r="B251" s="5" t="s">
        <v>13</v>
      </c>
      <c r="C251" s="94">
        <f>((VLOOKUP(B251,'Input Angle Price'!$B$4:$E$22,2)*'Optimized Production Plan'!C252)+(VLOOKUP(B251,'Input Angle Price'!$B$4:$E$22,3)*'Optimized Production Plan'!D252)+(VLOOKUP(B251,'Input Angle Price'!$B$4:$E$22,4)*'Optimized Production Plan'!E252))*(104.5/100)</f>
        <v>35186.916652755994</v>
      </c>
      <c r="D251" s="94">
        <f>SUMPRODUCT('Conversion Cost'!$B$3:$D$3,'Optimized Production Plan'!C252:E252)</f>
        <v>5432.4969878000002</v>
      </c>
      <c r="E251" s="94">
        <f>(4.1/100)*('Conversion Cost'!$B$8)*SUM('Optimized Production Plan'!C252:E252)</f>
        <v>4451.4981261971998</v>
      </c>
      <c r="F251" s="94">
        <f>SUMPRODUCT('Conversion Cost'!$B$4:$D$4,'Optimized Production Plan'!C252:E252)</f>
        <v>401.86874420000004</v>
      </c>
      <c r="G251" s="94">
        <f>(VLOOKUP(A251,'Outbound Logistic Price'!$A$3:$D$41,2)*'Optimized Production Plan'!C252)+(VLOOKUP(A251,'Outbound Logistic Price'!$A$3:$D$41,3)*'Optimized Production Plan'!D252)+(VLOOKUP(A251,'Outbound Logistic Price'!$A$3:$D$41,4)*'Optimized Production Plan'!E252)</f>
        <v>760.31179010000005</v>
      </c>
      <c r="H251" s="94">
        <f>IF(VLOOKUP(A251,CSTVAT!$A$2:$D$40,2)="NA",0,IF(VLOOKUP(A251,CSTVAT!$A$2:$D$40,2)="CST",0.02*((VLOOKUP(B251,'Input Angle Price'!$B$4:$E$22,2)*'Optimized Production Plan'!C252*(1.045))+ ('Conversion Cost'!$B$3*'Optimized Production Plan'!C252)+ ((4.1/100)*('Conversion Cost'!$B$8)*'Optimized Production Plan'!C252)+ ('Optimized Production Plan'!C252*'Conversion Cost'!$B$4)),IF(VLOOKUP(A251,CSTVAT!$A$2:$D$40,2)="VAT",0.05*((VLOOKUP(B251,'Input Angle Price'!$B$4:$E$22,2)*'Optimized Production Plan'!C252*(1.045))+ ('Conversion Cost'!$B$3*'Optimized Production Plan'!C252)+ ((4.1/100)*('Conversion Cost'!$B$8)*'Optimized Production Plan'!C252)+ ('Optimized Production Plan'!C252*'Conversion Cost'!$B$4)),0)))+ IF(VLOOKUP(A251,CSTVAT!$A$2:$D$40,3)="NA",0,IF(VLOOKUP(A251,CSTVAT!$A$2:$D$40,3)="CST",0.02*((VLOOKUP(B251,'Input Angle Price'!$B$4:$E$22,3)*'Optimized Production Plan'!D252*(1.045))+ ('Conversion Cost'!$C$3*'Optimized Production Plan'!D252)+ ((4.1/100)*('Conversion Cost'!$B$8)*'Optimized Production Plan'!D252)+ ('Optimized Production Plan'!D252*'Conversion Cost'!$C$4)),IF(VLOOKUP(A251,CSTVAT!$A$2:$D$40,3)="VAT",0.05*((VLOOKUP(B251,'Input Angle Price'!$B$4:$E$22,3)*'Optimized Production Plan'!D252*(1.045))+ ('Conversion Cost'!$C$3*'Optimized Production Plan'!D252)+ ((4.1/100)*('Conversion Cost'!$B$8)*'Optimized Production Plan'!D252)+ ('Optimized Production Plan'!D252*'Conversion Cost'!$C$4)),0)))+ IF(VLOOKUP(A251,CSTVAT!$A$2:$D$40,4)="NA",0,IF(VLOOKUP(A251,CSTVAT!$A$2:$D$40,4)="CST",0.02*((VLOOKUP(B251,'Input Angle Price'!$B$4:$E$22,4)*'Optimized Production Plan'!E252*(1.045))+ ('Conversion Cost'!$D$3*'Optimized Production Plan'!E252)+ ((4.1/100)*('Conversion Cost'!$B$8)*'Optimized Production Plan'!E252)+ ('Optimized Production Plan'!E252*'Conversion Cost'!$D$4)),IF(VLOOKUP(A251,CSTVAT!$A$2:$D$40,4)="VAT",0.05*((VLOOKUP(B251,'Input Angle Price'!$B$4:$E$22,4)*'Optimized Production Plan'!E252*(1.045))+ ('Conversion Cost'!$D$3*'Optimized Production Plan'!E252)+ ((4.1/100)*('Conversion Cost'!$B$8)*'Optimized Production Plan'!E252)+ ('Optimized Production Plan'!E252*'Conversion Cost'!$D$4)),0)))</f>
        <v>909.45561021906394</v>
      </c>
      <c r="I251" s="95">
        <f t="shared" si="11"/>
        <v>757.61303797799997</v>
      </c>
      <c r="N251" s="9">
        <v>119</v>
      </c>
      <c r="O251" s="5" t="s">
        <v>13</v>
      </c>
      <c r="P251" s="94">
        <f>((VLOOKUP(O251,'Input Angle Price'!$B$4:$E$22,2)*'Optimized Production Plan'!M252)+(VLOOKUP(O251,'Input Angle Price'!$B$4:$E$22,3)*'Optimized Production Plan'!N252)+(VLOOKUP(O251,'Input Angle Price'!$B$4:$E$22,4)*'Optimized Production Plan'!O252))*(104.5/100)</f>
        <v>35254.138890255999</v>
      </c>
      <c r="Q251" s="94">
        <f>SUMPRODUCT('Conversion Cost'!$B$3:$D$3,'Optimized Production Plan'!M252:O252)</f>
        <v>5133.2311628000007</v>
      </c>
      <c r="R251" s="94">
        <f>(4.1/100)*('Conversion Cost'!$B$8)*SUM('Optimized Production Plan'!M252:O252)</f>
        <v>4451.4981261971998</v>
      </c>
      <c r="S251" s="94">
        <f>SUMPRODUCT('Conversion Cost'!$B$4:$D$4,'Optimized Production Plan'!M252:O252)</f>
        <v>358.26899420000001</v>
      </c>
      <c r="T251" s="94">
        <f>(VLOOKUP(N251,'Outbound Logistic Price'!$A$3:$D$41,2)*'Optimized Production Plan'!M252)+(VLOOKUP(N251,'Outbound Logistic Price'!$A$3:$D$41,3)*'Optimized Production Plan'!N252)+(VLOOKUP(N251,'Outbound Logistic Price'!$A$3:$D$41,4)*'Optimized Production Plan'!O252)</f>
        <v>560.89654010000004</v>
      </c>
      <c r="U251" s="94">
        <f>IF(VLOOKUP(N251,CSTVAT!$A$2:$D$40,2)="NA",0,IF(VLOOKUP(N251,CSTVAT!$A$2:$D$40,2)="CST",0.02*((VLOOKUP(O251,'Input Angle Price'!$B$4:$E$22,2)*'Optimized Production Plan'!M252*(1.045))+ ('Conversion Cost'!$B$3*'Optimized Production Plan'!M252)+ ((4.1/100)*('Conversion Cost'!$B$8)*'Optimized Production Plan'!M252)+ ('Optimized Production Plan'!M252*'Conversion Cost'!$B$4)),IF(VLOOKUP(N251,CSTVAT!$A$2:$D$40,2)="VAT",0.05*((VLOOKUP(O251,'Input Angle Price'!$B$4:$E$22,2)*'Optimized Production Plan'!M252*(1.045))+ ('Conversion Cost'!$B$3*'Optimized Production Plan'!M252)+ ((4.1/100)*('Conversion Cost'!$B$8)*'Optimized Production Plan'!M252)+ ('Optimized Production Plan'!M252*'Conversion Cost'!$B$4)),0)))+ IF(VLOOKUP(N251,CSTVAT!$A$2:$D$40,3)="NA",0,IF(VLOOKUP(N251,CSTVAT!$A$2:$D$40,3)="CST",0.02*((VLOOKUP(O251,'Input Angle Price'!$B$4:$E$22,3)*'Optimized Production Plan'!N252*(1.045))+ ('Conversion Cost'!$C$3*'Optimized Production Plan'!N252)+ ((4.1/100)*('Conversion Cost'!$B$8)*'Optimized Production Plan'!N252)+ ('Optimized Production Plan'!N252*'Conversion Cost'!$C$4)),IF(VLOOKUP(N251,CSTVAT!$A$2:$D$40,3)="VAT",0.05*((VLOOKUP(O251,'Input Angle Price'!$B$4:$E$22,3)*'Optimized Production Plan'!N252*(1.045))+ ('Conversion Cost'!$C$3*'Optimized Production Plan'!N252)+ ((4.1/100)*('Conversion Cost'!$B$8)*'Optimized Production Plan'!N252)+ ('Optimized Production Plan'!N252*'Conversion Cost'!$C$4)),0)))+ IF(VLOOKUP(N251,CSTVAT!$A$2:$D$40,4)="NA",0,IF(VLOOKUP(N251,CSTVAT!$A$2:$D$40,4)="CST",0.02*((VLOOKUP(O251,'Input Angle Price'!$B$4:$E$22,4)*'Optimized Production Plan'!O252*(1.045))+ ('Conversion Cost'!$D$3*'Optimized Production Plan'!O252)+ ((4.1/100)*('Conversion Cost'!$B$8)*'Optimized Production Plan'!O252)+ ('Optimized Production Plan'!O252*'Conversion Cost'!$D$4)),IF(VLOOKUP(N251,CSTVAT!$A$2:$D$40,4)="VAT",0.05*((VLOOKUP(O251,'Input Angle Price'!$B$4:$E$22,4)*'Optimized Production Plan'!O252*(1.045))+ ('Conversion Cost'!$D$3*'Optimized Production Plan'!O252)+ ((4.1/100)*('Conversion Cost'!$B$8)*'Optimized Production Plan'!O252)+ ('Optimized Production Plan'!O252*'Conversion Cost'!$D$4)),0)))</f>
        <v>903.942743469064</v>
      </c>
      <c r="V251" s="95">
        <f t="shared" si="12"/>
        <v>759.06040672799998</v>
      </c>
      <c r="X251" s="101">
        <f>IF('Optimized Production Plan'!M252&gt;0,1,0)+IF('Optimized Production Plan'!N252&gt;0,1,0)+IF('Optimized Production Plan'!O252&gt;0,1,0)</f>
        <v>1</v>
      </c>
      <c r="AH251" s="11"/>
      <c r="AI251" s="5" t="s">
        <v>12</v>
      </c>
      <c r="AJ251" s="6">
        <v>0</v>
      </c>
      <c r="AK251" s="6">
        <v>0</v>
      </c>
      <c r="AL251" s="113">
        <v>139.0883</v>
      </c>
      <c r="AM251" s="11">
        <v>139.0883</v>
      </c>
      <c r="AN251" s="68">
        <f t="shared" si="13"/>
        <v>139.0883</v>
      </c>
    </row>
    <row r="252" spans="1:40">
      <c r="A252" s="9">
        <v>119</v>
      </c>
      <c r="B252" s="5" t="s">
        <v>15</v>
      </c>
      <c r="C252" s="94">
        <f>((VLOOKUP(B252,'Input Angle Price'!$B$4:$E$22,2)*'Optimized Production Plan'!C253)+(VLOOKUP(B252,'Input Angle Price'!$B$4:$E$22,3)*'Optimized Production Plan'!D253)+(VLOOKUP(B252,'Input Angle Price'!$B$4:$E$22,4)*'Optimized Production Plan'!E253))*(104.5/100)</f>
        <v>74160.92336813049</v>
      </c>
      <c r="D252" s="94">
        <f>SUMPRODUCT('Conversion Cost'!$B$3:$D$3,'Optimized Production Plan'!C253:E253)</f>
        <v>11501.6440704</v>
      </c>
      <c r="E252" s="94">
        <f>(4.1/100)*('Conversion Cost'!$B$8)*SUM('Optimized Production Plan'!C253:E253)</f>
        <v>9367.6323273155995</v>
      </c>
      <c r="F252" s="94">
        <f>SUMPRODUCT('Conversion Cost'!$B$4:$D$4,'Optimized Production Plan'!C253:E253)</f>
        <v>855.8263766</v>
      </c>
      <c r="G252" s="94">
        <f>(VLOOKUP(A252,'Outbound Logistic Price'!$A$3:$D$41,2)*'Optimized Production Plan'!C253)+(VLOOKUP(A252,'Outbound Logistic Price'!$A$3:$D$41,3)*'Optimized Production Plan'!D253)+(VLOOKUP(A252,'Outbound Logistic Price'!$A$3:$D$41,4)*'Optimized Production Plan'!E253)</f>
        <v>1646.3740573</v>
      </c>
      <c r="H252" s="94">
        <f>IF(VLOOKUP(A252,CSTVAT!$A$2:$D$40,2)="NA",0,IF(VLOOKUP(A252,CSTVAT!$A$2:$D$40,2)="CST",0.02*((VLOOKUP(B252,'Input Angle Price'!$B$4:$E$22,2)*'Optimized Production Plan'!C253*(1.045))+ ('Conversion Cost'!$B$3*'Optimized Production Plan'!C253)+ ((4.1/100)*('Conversion Cost'!$B$8)*'Optimized Production Plan'!C253)+ ('Optimized Production Plan'!C253*'Conversion Cost'!$B$4)),IF(VLOOKUP(A252,CSTVAT!$A$2:$D$40,2)="VAT",0.05*((VLOOKUP(B252,'Input Angle Price'!$B$4:$E$22,2)*'Optimized Production Plan'!C253*(1.045))+ ('Conversion Cost'!$B$3*'Optimized Production Plan'!C253)+ ((4.1/100)*('Conversion Cost'!$B$8)*'Optimized Production Plan'!C253)+ ('Optimized Production Plan'!C253*'Conversion Cost'!$B$4)),0)))+ IF(VLOOKUP(A252,CSTVAT!$A$2:$D$40,3)="NA",0,IF(VLOOKUP(A252,CSTVAT!$A$2:$D$40,3)="CST",0.02*((VLOOKUP(B252,'Input Angle Price'!$B$4:$E$22,3)*'Optimized Production Plan'!D253*(1.045))+ ('Conversion Cost'!$C$3*'Optimized Production Plan'!D253)+ ((4.1/100)*('Conversion Cost'!$B$8)*'Optimized Production Plan'!D253)+ ('Optimized Production Plan'!D253*'Conversion Cost'!$C$4)),IF(VLOOKUP(A252,CSTVAT!$A$2:$D$40,3)="VAT",0.05*((VLOOKUP(B252,'Input Angle Price'!$B$4:$E$22,3)*'Optimized Production Plan'!D253*(1.045))+ ('Conversion Cost'!$C$3*'Optimized Production Plan'!D253)+ ((4.1/100)*('Conversion Cost'!$B$8)*'Optimized Production Plan'!D253)+ ('Optimized Production Plan'!D253*'Conversion Cost'!$C$4)),0)))+ IF(VLOOKUP(A252,CSTVAT!$A$2:$D$40,4)="NA",0,IF(VLOOKUP(A252,CSTVAT!$A$2:$D$40,4)="CST",0.02*((VLOOKUP(B252,'Input Angle Price'!$B$4:$E$22,4)*'Optimized Production Plan'!E253*(1.045))+ ('Conversion Cost'!$D$3*'Optimized Production Plan'!E253)+ ((4.1/100)*('Conversion Cost'!$B$8)*'Optimized Production Plan'!E253)+ ('Optimized Production Plan'!E253*'Conversion Cost'!$D$4)),IF(VLOOKUP(A252,CSTVAT!$A$2:$D$40,4)="VAT",0.05*((VLOOKUP(B252,'Input Angle Price'!$B$4:$E$22,4)*'Optimized Production Plan'!E253*(1.045))+ ('Conversion Cost'!$D$3*'Optimized Production Plan'!E253)+ ((4.1/100)*('Conversion Cost'!$B$8)*'Optimized Production Plan'!E253)+ ('Optimized Production Plan'!E253*'Conversion Cost'!$D$4)),0)))</f>
        <v>1917.720522848922</v>
      </c>
      <c r="I252" s="95">
        <f t="shared" si="11"/>
        <v>1596.7662926152498</v>
      </c>
      <c r="N252" s="9">
        <v>119</v>
      </c>
      <c r="O252" s="5" t="s">
        <v>15</v>
      </c>
      <c r="P252" s="94">
        <f>((VLOOKUP(O252,'Input Angle Price'!$B$4:$E$22,2)*'Optimized Production Plan'!M253)+(VLOOKUP(O252,'Input Angle Price'!$B$4:$E$22,3)*'Optimized Production Plan'!N253)+(VLOOKUP(O252,'Input Angle Price'!$B$4:$E$22,4)*'Optimized Production Plan'!O253))*(104.5/100)</f>
        <v>74543.198183030501</v>
      </c>
      <c r="Q252" s="94">
        <f>SUMPRODUCT('Conversion Cost'!$B$3:$D$3,'Optimized Production Plan'!M253:O253)</f>
        <v>10802.255964399999</v>
      </c>
      <c r="R252" s="94">
        <f>(4.1/100)*('Conversion Cost'!$B$8)*SUM('Optimized Production Plan'!M253:O253)</f>
        <v>9367.6323273155995</v>
      </c>
      <c r="S252" s="94">
        <f>SUMPRODUCT('Conversion Cost'!$B$4:$D$4,'Optimized Production Plan'!M253:O253)</f>
        <v>753.93319659999997</v>
      </c>
      <c r="T252" s="94">
        <f>(VLOOKUP(N252,'Outbound Logistic Price'!$A$3:$D$41,2)*'Optimized Production Plan'!M253)+(VLOOKUP(N252,'Outbound Logistic Price'!$A$3:$D$41,3)*'Optimized Production Plan'!N253)+(VLOOKUP(N252,'Outbound Logistic Price'!$A$3:$D$41,4)*'Optimized Production Plan'!O253)</f>
        <v>1180.3380373</v>
      </c>
      <c r="U252" s="94">
        <f>IF(VLOOKUP(N252,CSTVAT!$A$2:$D$40,2)="NA",0,IF(VLOOKUP(N252,CSTVAT!$A$2:$D$40,2)="CST",0.02*((VLOOKUP(O252,'Input Angle Price'!$B$4:$E$22,2)*'Optimized Production Plan'!M253*(1.045))+ ('Conversion Cost'!$B$3*'Optimized Production Plan'!M253)+ ((4.1/100)*('Conversion Cost'!$B$8)*'Optimized Production Plan'!M253)+ ('Optimized Production Plan'!M253*'Conversion Cost'!$B$4)),IF(VLOOKUP(N252,CSTVAT!$A$2:$D$40,2)="VAT",0.05*((VLOOKUP(O252,'Input Angle Price'!$B$4:$E$22,2)*'Optimized Production Plan'!M253*(1.045))+ ('Conversion Cost'!$B$3*'Optimized Production Plan'!M253)+ ((4.1/100)*('Conversion Cost'!$B$8)*'Optimized Production Plan'!M253)+ ('Optimized Production Plan'!M253*'Conversion Cost'!$B$4)),0)))+ IF(VLOOKUP(N252,CSTVAT!$A$2:$D$40,3)="NA",0,IF(VLOOKUP(N252,CSTVAT!$A$2:$D$40,3)="CST",0.02*((VLOOKUP(O252,'Input Angle Price'!$B$4:$E$22,3)*'Optimized Production Plan'!N253*(1.045))+ ('Conversion Cost'!$C$3*'Optimized Production Plan'!N253)+ ((4.1/100)*('Conversion Cost'!$B$8)*'Optimized Production Plan'!N253)+ ('Optimized Production Plan'!N253*'Conversion Cost'!$C$4)),IF(VLOOKUP(N252,CSTVAT!$A$2:$D$40,3)="VAT",0.05*((VLOOKUP(O252,'Input Angle Price'!$B$4:$E$22,3)*'Optimized Production Plan'!N253*(1.045))+ ('Conversion Cost'!$C$3*'Optimized Production Plan'!N253)+ ((4.1/100)*('Conversion Cost'!$B$8)*'Optimized Production Plan'!N253)+ ('Optimized Production Plan'!N253*'Conversion Cost'!$C$4)),0)))+ IF(VLOOKUP(N252,CSTVAT!$A$2:$D$40,4)="NA",0,IF(VLOOKUP(N252,CSTVAT!$A$2:$D$40,4)="CST",0.02*((VLOOKUP(O252,'Input Angle Price'!$B$4:$E$22,4)*'Optimized Production Plan'!O253*(1.045))+ ('Conversion Cost'!$D$3*'Optimized Production Plan'!O253)+ ((4.1/100)*('Conversion Cost'!$B$8)*'Optimized Production Plan'!O253)+ ('Optimized Production Plan'!O253*'Conversion Cost'!$D$4)),IF(VLOOKUP(N252,CSTVAT!$A$2:$D$40,4)="VAT",0.05*((VLOOKUP(O252,'Input Angle Price'!$B$4:$E$22,4)*'Optimized Production Plan'!O253*(1.045))+ ('Conversion Cost'!$D$3*'Optimized Production Plan'!O253)+ ((4.1/100)*('Conversion Cost'!$B$8)*'Optimized Production Plan'!O253)+ ('Optimized Production Plan'!O253*'Conversion Cost'!$D$4)),0)))</f>
        <v>1909.3403934269222</v>
      </c>
      <c r="V252" s="95">
        <f t="shared" si="12"/>
        <v>1604.9970900652499</v>
      </c>
      <c r="X252" s="101">
        <f>IF('Optimized Production Plan'!M253&gt;0,1,0)+IF('Optimized Production Plan'!N253&gt;0,1,0)+IF('Optimized Production Plan'!O253&gt;0,1,0)</f>
        <v>1</v>
      </c>
      <c r="AH252" s="11"/>
      <c r="AI252" s="5" t="s">
        <v>13</v>
      </c>
      <c r="AJ252" s="6">
        <v>0</v>
      </c>
      <c r="AK252" s="6">
        <v>0</v>
      </c>
      <c r="AL252" s="113">
        <v>293.66311000000002</v>
      </c>
      <c r="AM252" s="11">
        <v>293.66311000000002</v>
      </c>
      <c r="AN252" s="68">
        <f t="shared" si="13"/>
        <v>293.66311000000002</v>
      </c>
    </row>
    <row r="253" spans="1:40">
      <c r="A253" s="9">
        <v>119</v>
      </c>
      <c r="B253" s="5" t="s">
        <v>17</v>
      </c>
      <c r="C253" s="94">
        <f>((VLOOKUP(B253,'Input Angle Price'!$B$4:$E$22,2)*'Optimized Production Plan'!C254)+(VLOOKUP(B253,'Input Angle Price'!$B$4:$E$22,3)*'Optimized Production Plan'!D254)+(VLOOKUP(B253,'Input Angle Price'!$B$4:$E$22,4)*'Optimized Production Plan'!E254))*(104.5/100)</f>
        <v>56314.349327552241</v>
      </c>
      <c r="D253" s="94">
        <f>SUMPRODUCT('Conversion Cost'!$B$3:$D$3,'Optimized Production Plan'!C254:E254)</f>
        <v>8241.4000333999993</v>
      </c>
      <c r="E253" s="94">
        <f>(4.1/100)*('Conversion Cost'!$B$8)*SUM('Optimized Production Plan'!C254:E254)</f>
        <v>6887.4259809185996</v>
      </c>
      <c r="F253" s="94">
        <f>SUMPRODUCT('Conversion Cost'!$B$4:$D$4,'Optimized Production Plan'!C254:E254)</f>
        <v>597.90742709999995</v>
      </c>
      <c r="G253" s="94">
        <f>(VLOOKUP(A253,'Outbound Logistic Price'!$A$3:$D$41,2)*'Optimized Production Plan'!C254)+(VLOOKUP(A253,'Outbound Logistic Price'!$A$3:$D$41,3)*'Optimized Production Plan'!D254)+(VLOOKUP(A253,'Outbound Logistic Price'!$A$3:$D$41,4)*'Optimized Production Plan'!E254)</f>
        <v>1067.18994505</v>
      </c>
      <c r="H253" s="94">
        <f>IF(VLOOKUP(A253,CSTVAT!$A$2:$D$40,2)="NA",0,IF(VLOOKUP(A253,CSTVAT!$A$2:$D$40,2)="CST",0.02*((VLOOKUP(B253,'Input Angle Price'!$B$4:$E$22,2)*'Optimized Production Plan'!C254*(1.045))+ ('Conversion Cost'!$B$3*'Optimized Production Plan'!C254)+ ((4.1/100)*('Conversion Cost'!$B$8)*'Optimized Production Plan'!C254)+ ('Optimized Production Plan'!C254*'Conversion Cost'!$B$4)),IF(VLOOKUP(A253,CSTVAT!$A$2:$D$40,2)="VAT",0.05*((VLOOKUP(B253,'Input Angle Price'!$B$4:$E$22,2)*'Optimized Production Plan'!C254*(1.045))+ ('Conversion Cost'!$B$3*'Optimized Production Plan'!C254)+ ((4.1/100)*('Conversion Cost'!$B$8)*'Optimized Production Plan'!C254)+ ('Optimized Production Plan'!C254*'Conversion Cost'!$B$4)),0)))+ IF(VLOOKUP(A253,CSTVAT!$A$2:$D$40,3)="NA",0,IF(VLOOKUP(A253,CSTVAT!$A$2:$D$40,3)="CST",0.02*((VLOOKUP(B253,'Input Angle Price'!$B$4:$E$22,3)*'Optimized Production Plan'!D254*(1.045))+ ('Conversion Cost'!$C$3*'Optimized Production Plan'!D254)+ ((4.1/100)*('Conversion Cost'!$B$8)*'Optimized Production Plan'!D254)+ ('Optimized Production Plan'!D254*'Conversion Cost'!$C$4)),IF(VLOOKUP(A253,CSTVAT!$A$2:$D$40,3)="VAT",0.05*((VLOOKUP(B253,'Input Angle Price'!$B$4:$E$22,3)*'Optimized Production Plan'!D254*(1.045))+ ('Conversion Cost'!$C$3*'Optimized Production Plan'!D254)+ ((4.1/100)*('Conversion Cost'!$B$8)*'Optimized Production Plan'!D254)+ ('Optimized Production Plan'!D254*'Conversion Cost'!$C$4)),0)))+ IF(VLOOKUP(A253,CSTVAT!$A$2:$D$40,4)="NA",0,IF(VLOOKUP(A253,CSTVAT!$A$2:$D$40,4)="CST",0.02*((VLOOKUP(B253,'Input Angle Price'!$B$4:$E$22,4)*'Optimized Production Plan'!E254*(1.045))+ ('Conversion Cost'!$D$3*'Optimized Production Plan'!E254)+ ((4.1/100)*('Conversion Cost'!$B$8)*'Optimized Production Plan'!E254)+ ('Optimized Production Plan'!E254*'Conversion Cost'!$D$4)),IF(VLOOKUP(A253,CSTVAT!$A$2:$D$40,4)="VAT",0.05*((VLOOKUP(B253,'Input Angle Price'!$B$4:$E$22,4)*'Optimized Production Plan'!E254*(1.045))+ ('Conversion Cost'!$D$3*'Optimized Production Plan'!E254)+ ((4.1/100)*('Conversion Cost'!$B$8)*'Optimized Production Plan'!E254)+ ('Optimized Production Plan'!E254*'Conversion Cost'!$D$4)),0)))</f>
        <v>1440.8216553794166</v>
      </c>
      <c r="I253" s="95">
        <f t="shared" si="11"/>
        <v>1212.5099137511247</v>
      </c>
      <c r="N253" s="9">
        <v>119</v>
      </c>
      <c r="O253" s="5" t="s">
        <v>17</v>
      </c>
      <c r="P253" s="94">
        <f>((VLOOKUP(O253,'Input Angle Price'!$B$4:$E$22,2)*'Optimized Production Plan'!M254)+(VLOOKUP(O253,'Input Angle Price'!$B$4:$E$22,3)*'Optimized Production Plan'!N254)+(VLOOKUP(O253,'Input Angle Price'!$B$4:$E$22,4)*'Optimized Production Plan'!O254))*(104.5/100)</f>
        <v>56459.21207635224</v>
      </c>
      <c r="Q253" s="94">
        <f>SUMPRODUCT('Conversion Cost'!$B$3:$D$3,'Optimized Production Plan'!M254:O254)</f>
        <v>7942.2137614000003</v>
      </c>
      <c r="R253" s="94">
        <f>(4.1/100)*('Conversion Cost'!$B$8)*SUM('Optimized Production Plan'!M254:O254)</f>
        <v>6887.4259809185996</v>
      </c>
      <c r="S253" s="94">
        <f>SUMPRODUCT('Conversion Cost'!$B$4:$D$4,'Optimized Production Plan'!M254:O254)</f>
        <v>554.31926709999993</v>
      </c>
      <c r="T253" s="94">
        <f>(VLOOKUP(N253,'Outbound Logistic Price'!$A$3:$D$41,2)*'Optimized Production Plan'!M254)+(VLOOKUP(N253,'Outbound Logistic Price'!$A$3:$D$41,3)*'Optimized Production Plan'!N254)+(VLOOKUP(N253,'Outbound Logistic Price'!$A$3:$D$41,4)*'Optimized Production Plan'!O254)</f>
        <v>867.82770504999996</v>
      </c>
      <c r="U253" s="94">
        <f>IF(VLOOKUP(N253,CSTVAT!$A$2:$D$40,2)="NA",0,IF(VLOOKUP(N253,CSTVAT!$A$2:$D$40,2)="CST",0.02*((VLOOKUP(O253,'Input Angle Price'!$B$4:$E$22,2)*'Optimized Production Plan'!M254*(1.045))+ ('Conversion Cost'!$B$3*'Optimized Production Plan'!M254)+ ((4.1/100)*('Conversion Cost'!$B$8)*'Optimized Production Plan'!M254)+ ('Optimized Production Plan'!M254*'Conversion Cost'!$B$4)),IF(VLOOKUP(N253,CSTVAT!$A$2:$D$40,2)="VAT",0.05*((VLOOKUP(O253,'Input Angle Price'!$B$4:$E$22,2)*'Optimized Production Plan'!M254*(1.045))+ ('Conversion Cost'!$B$3*'Optimized Production Plan'!M254)+ ((4.1/100)*('Conversion Cost'!$B$8)*'Optimized Production Plan'!M254)+ ('Optimized Production Plan'!M254*'Conversion Cost'!$B$4)),0)))+ IF(VLOOKUP(N253,CSTVAT!$A$2:$D$40,3)="NA",0,IF(VLOOKUP(N253,CSTVAT!$A$2:$D$40,3)="CST",0.02*((VLOOKUP(O253,'Input Angle Price'!$B$4:$E$22,3)*'Optimized Production Plan'!N254*(1.045))+ ('Conversion Cost'!$C$3*'Optimized Production Plan'!N254)+ ((4.1/100)*('Conversion Cost'!$B$8)*'Optimized Production Plan'!N254)+ ('Optimized Production Plan'!N254*'Conversion Cost'!$C$4)),IF(VLOOKUP(N253,CSTVAT!$A$2:$D$40,3)="VAT",0.05*((VLOOKUP(O253,'Input Angle Price'!$B$4:$E$22,3)*'Optimized Production Plan'!N254*(1.045))+ ('Conversion Cost'!$C$3*'Optimized Production Plan'!N254)+ ((4.1/100)*('Conversion Cost'!$B$8)*'Optimized Production Plan'!N254)+ ('Optimized Production Plan'!N254*'Conversion Cost'!$C$4)),0)))+ IF(VLOOKUP(N253,CSTVAT!$A$2:$D$40,4)="NA",0,IF(VLOOKUP(N253,CSTVAT!$A$2:$D$40,4)="CST",0.02*((VLOOKUP(O253,'Input Angle Price'!$B$4:$E$22,4)*'Optimized Production Plan'!O254*(1.045))+ ('Conversion Cost'!$D$3*'Optimized Production Plan'!O254)+ ((4.1/100)*('Conversion Cost'!$B$8)*'Optimized Production Plan'!O254)+ ('Optimized Production Plan'!O254*'Conversion Cost'!$D$4)),IF(VLOOKUP(N253,CSTVAT!$A$2:$D$40,4)="VAT",0.05*((VLOOKUP(O253,'Input Angle Price'!$B$4:$E$22,4)*'Optimized Production Plan'!O254*(1.045))+ ('Conversion Cost'!$D$3*'Optimized Production Plan'!O254)+ ((4.1/100)*('Conversion Cost'!$B$8)*'Optimized Production Plan'!O254)+ ('Optimized Production Plan'!O254*'Conversion Cost'!$D$4)),0)))</f>
        <v>1436.8634217154167</v>
      </c>
      <c r="V253" s="95">
        <f t="shared" si="12"/>
        <v>1215.6289681511248</v>
      </c>
      <c r="X253" s="101">
        <f>IF('Optimized Production Plan'!M254&gt;0,1,0)+IF('Optimized Production Plan'!N254&gt;0,1,0)+IF('Optimized Production Plan'!O254&gt;0,1,0)</f>
        <v>1</v>
      </c>
      <c r="AH253" s="11"/>
      <c r="AI253" s="5" t="s">
        <v>15</v>
      </c>
      <c r="AJ253" s="6">
        <v>0</v>
      </c>
      <c r="AK253" s="6">
        <v>0</v>
      </c>
      <c r="AL253" s="113">
        <v>617.97802999999999</v>
      </c>
      <c r="AM253" s="11">
        <v>617.97802999999999</v>
      </c>
      <c r="AN253" s="68">
        <f t="shared" si="13"/>
        <v>617.97802999999999</v>
      </c>
    </row>
    <row r="254" spans="1:40">
      <c r="A254" s="9">
        <v>119</v>
      </c>
      <c r="B254" s="5" t="s">
        <v>2</v>
      </c>
      <c r="C254" s="94">
        <f>((VLOOKUP(B254,'Input Angle Price'!$B$4:$E$22,2)*'Optimized Production Plan'!C255)+(VLOOKUP(B254,'Input Angle Price'!$B$4:$E$22,3)*'Optimized Production Plan'!D255)+(VLOOKUP(B254,'Input Angle Price'!$B$4:$E$22,4)*'Optimized Production Plan'!E255))*(104.5/100)</f>
        <v>56114.903670539978</v>
      </c>
      <c r="D254" s="94">
        <f>SUMPRODUCT('Conversion Cost'!$B$3:$D$3,'Optimized Production Plan'!C255:E255)</f>
        <v>9390.3291639999989</v>
      </c>
      <c r="E254" s="94">
        <f>(4.1/100)*('Conversion Cost'!$B$8)*SUM('Optimized Production Plan'!C255:E255)</f>
        <v>7720.7321933819976</v>
      </c>
      <c r="F254" s="94">
        <f>SUMPRODUCT('Conversion Cost'!$B$4:$D$4,'Optimized Production Plan'!C255:E255)</f>
        <v>692.3644569999999</v>
      </c>
      <c r="G254" s="94">
        <f>(VLOOKUP(A254,'Outbound Logistic Price'!$A$3:$D$41,2)*'Optimized Production Plan'!C255)+(VLOOKUP(A254,'Outbound Logistic Price'!$A$3:$D$41,3)*'Optimized Production Plan'!D255)+(VLOOKUP(A254,'Outbound Logistic Price'!$A$3:$D$41,4)*'Optimized Production Plan'!E255)</f>
        <v>1297.4645634999997</v>
      </c>
      <c r="H254" s="94">
        <f>IF(VLOOKUP(A254,CSTVAT!$A$2:$D$40,2)="NA",0,IF(VLOOKUP(A254,CSTVAT!$A$2:$D$40,2)="CST",0.02*((VLOOKUP(B254,'Input Angle Price'!$B$4:$E$22,2)*'Optimized Production Plan'!C255*(1.045))+ ('Conversion Cost'!$B$3*'Optimized Production Plan'!C255)+ ((4.1/100)*('Conversion Cost'!$B$8)*'Optimized Production Plan'!C255)+ ('Optimized Production Plan'!C255*'Conversion Cost'!$B$4)),IF(VLOOKUP(A254,CSTVAT!$A$2:$D$40,2)="VAT",0.05*((VLOOKUP(B254,'Input Angle Price'!$B$4:$E$22,2)*'Optimized Production Plan'!C255*(1.045))+ ('Conversion Cost'!$B$3*'Optimized Production Plan'!C255)+ ((4.1/100)*('Conversion Cost'!$B$8)*'Optimized Production Plan'!C255)+ ('Optimized Production Plan'!C255*'Conversion Cost'!$B$4)),0)))+ IF(VLOOKUP(A254,CSTVAT!$A$2:$D$40,3)="NA",0,IF(VLOOKUP(A254,CSTVAT!$A$2:$D$40,3)="CST",0.02*((VLOOKUP(B254,'Input Angle Price'!$B$4:$E$22,3)*'Optimized Production Plan'!D255*(1.045))+ ('Conversion Cost'!$C$3*'Optimized Production Plan'!D255)+ ((4.1/100)*('Conversion Cost'!$B$8)*'Optimized Production Plan'!D255)+ ('Optimized Production Plan'!D255*'Conversion Cost'!$C$4)),IF(VLOOKUP(A254,CSTVAT!$A$2:$D$40,3)="VAT",0.05*((VLOOKUP(B254,'Input Angle Price'!$B$4:$E$22,3)*'Optimized Production Plan'!D255*(1.045))+ ('Conversion Cost'!$C$3*'Optimized Production Plan'!D255)+ ((4.1/100)*('Conversion Cost'!$B$8)*'Optimized Production Plan'!D255)+ ('Optimized Production Plan'!D255*'Conversion Cost'!$C$4)),0)))+ IF(VLOOKUP(A254,CSTVAT!$A$2:$D$40,4)="NA",0,IF(VLOOKUP(A254,CSTVAT!$A$2:$D$40,4)="CST",0.02*((VLOOKUP(B254,'Input Angle Price'!$B$4:$E$22,4)*'Optimized Production Plan'!E255*(1.045))+ ('Conversion Cost'!$D$3*'Optimized Production Plan'!E255)+ ((4.1/100)*('Conversion Cost'!$B$8)*'Optimized Production Plan'!E255)+ ('Optimized Production Plan'!E255*'Conversion Cost'!$D$4)),IF(VLOOKUP(A254,CSTVAT!$A$2:$D$40,4)="VAT",0.05*((VLOOKUP(B254,'Input Angle Price'!$B$4:$E$22,4)*'Optimized Production Plan'!E255*(1.045))+ ('Conversion Cost'!$D$3*'Optimized Production Plan'!E255)+ ((4.1/100)*('Conversion Cost'!$B$8)*'Optimized Production Plan'!E255)+ ('Optimized Production Plan'!E255*'Conversion Cost'!$D$4)),0)))</f>
        <v>1478.3665896984396</v>
      </c>
      <c r="I254" s="95">
        <f t="shared" si="11"/>
        <v>1208.2156292699995</v>
      </c>
      <c r="N254" s="9">
        <v>119</v>
      </c>
      <c r="O254" s="5" t="s">
        <v>2</v>
      </c>
      <c r="P254" s="94">
        <f>((VLOOKUP(O254,'Input Angle Price'!$B$4:$E$22,2)*'Optimized Production Plan'!M255)+(VLOOKUP(O254,'Input Angle Price'!$B$4:$E$22,3)*'Optimized Production Plan'!N255)+(VLOOKUP(O254,'Input Angle Price'!$B$4:$E$22,4)*'Optimized Production Plan'!O255))*(104.5/100)</f>
        <v>54513.334669364987</v>
      </c>
      <c r="Q254" s="94">
        <f>SUMPRODUCT('Conversion Cost'!$B$3:$D$3,'Optimized Production Plan'!M255:O255)</f>
        <v>11035.714860949998</v>
      </c>
      <c r="R254" s="94">
        <f>(4.1/100)*('Conversion Cost'!$B$8)*SUM('Optimized Production Plan'!M255:O255)</f>
        <v>7720.7321933819976</v>
      </c>
      <c r="S254" s="94">
        <f>SUMPRODUCT('Conversion Cost'!$B$4:$D$4,'Optimized Production Plan'!M255:O255)</f>
        <v>932.07911549999983</v>
      </c>
      <c r="T254" s="94">
        <f>(VLOOKUP(N254,'Outbound Logistic Price'!$A$3:$D$41,2)*'Optimized Production Plan'!M255)+(VLOOKUP(N254,'Outbound Logistic Price'!$A$3:$D$41,3)*'Optimized Production Plan'!N255)+(VLOOKUP(N254,'Outbound Logistic Price'!$A$3:$D$41,4)*'Optimized Production Plan'!O255)</f>
        <v>2393.8643949999996</v>
      </c>
      <c r="U254" s="94">
        <f>IF(VLOOKUP(N254,CSTVAT!$A$2:$D$40,2)="NA",0,IF(VLOOKUP(N254,CSTVAT!$A$2:$D$40,2)="CST",0.02*((VLOOKUP(O254,'Input Angle Price'!$B$4:$E$22,2)*'Optimized Production Plan'!M255*(1.045))+ ('Conversion Cost'!$B$3*'Optimized Production Plan'!M255)+ ((4.1/100)*('Conversion Cost'!$B$8)*'Optimized Production Plan'!M255)+ ('Optimized Production Plan'!M255*'Conversion Cost'!$B$4)),IF(VLOOKUP(N254,CSTVAT!$A$2:$D$40,2)="VAT",0.05*((VLOOKUP(O254,'Input Angle Price'!$B$4:$E$22,2)*'Optimized Production Plan'!M255*(1.045))+ ('Conversion Cost'!$B$3*'Optimized Production Plan'!M255)+ ((4.1/100)*('Conversion Cost'!$B$8)*'Optimized Production Plan'!M255)+ ('Optimized Production Plan'!M255*'Conversion Cost'!$B$4)),0)))+ IF(VLOOKUP(N254,CSTVAT!$A$2:$D$40,3)="NA",0,IF(VLOOKUP(N254,CSTVAT!$A$2:$D$40,3)="CST",0.02*((VLOOKUP(O254,'Input Angle Price'!$B$4:$E$22,3)*'Optimized Production Plan'!N255*(1.045))+ ('Conversion Cost'!$C$3*'Optimized Production Plan'!N255)+ ((4.1/100)*('Conversion Cost'!$B$8)*'Optimized Production Plan'!N255)+ ('Optimized Production Plan'!N255*'Conversion Cost'!$C$4)),IF(VLOOKUP(N254,CSTVAT!$A$2:$D$40,3)="VAT",0.05*((VLOOKUP(O254,'Input Angle Price'!$B$4:$E$22,3)*'Optimized Production Plan'!N255*(1.045))+ ('Conversion Cost'!$C$3*'Optimized Production Plan'!N255)+ ((4.1/100)*('Conversion Cost'!$B$8)*'Optimized Production Plan'!N255)+ ('Optimized Production Plan'!N255*'Conversion Cost'!$C$4)),0)))+ IF(VLOOKUP(N254,CSTVAT!$A$2:$D$40,4)="NA",0,IF(VLOOKUP(N254,CSTVAT!$A$2:$D$40,4)="CST",0.02*((VLOOKUP(O254,'Input Angle Price'!$B$4:$E$22,4)*'Optimized Production Plan'!O255*(1.045))+ ('Conversion Cost'!$D$3*'Optimized Production Plan'!O255)+ ((4.1/100)*('Conversion Cost'!$B$8)*'Optimized Production Plan'!O255)+ ('Optimized Production Plan'!O255*'Conversion Cost'!$D$4)),IF(VLOOKUP(N254,CSTVAT!$A$2:$D$40,4)="VAT",0.05*((VLOOKUP(O254,'Input Angle Price'!$B$4:$E$22,4)*'Optimized Production Plan'!O255*(1.045))+ ('Conversion Cost'!$D$3*'Optimized Production Plan'!O255)+ ((4.1/100)*('Conversion Cost'!$B$8)*'Optimized Production Plan'!O255)+ ('Optimized Production Plan'!O255*'Conversion Cost'!$D$4)),0)))</f>
        <v>1484.0372167839396</v>
      </c>
      <c r="V254" s="95">
        <f t="shared" si="12"/>
        <v>1173.7320861824996</v>
      </c>
      <c r="X254" s="101">
        <f>IF('Optimized Production Plan'!M255&gt;0,1,0)+IF('Optimized Production Plan'!N255&gt;0,1,0)+IF('Optimized Production Plan'!O255&gt;0,1,0)</f>
        <v>1</v>
      </c>
      <c r="AH254" s="11"/>
      <c r="AI254" s="5" t="s">
        <v>17</v>
      </c>
      <c r="AJ254" s="6">
        <v>0</v>
      </c>
      <c r="AK254" s="6">
        <v>0</v>
      </c>
      <c r="AL254" s="113">
        <v>454.36005499999999</v>
      </c>
      <c r="AM254" s="11">
        <v>454.36005499999999</v>
      </c>
      <c r="AN254" s="68">
        <f t="shared" si="13"/>
        <v>454.36005499999999</v>
      </c>
    </row>
    <row r="255" spans="1:40">
      <c r="A255" s="9">
        <v>119</v>
      </c>
      <c r="B255" s="5" t="s">
        <v>4</v>
      </c>
      <c r="C255" s="94">
        <f>((VLOOKUP(B255,'Input Angle Price'!$B$4:$E$22,2)*'Optimized Production Plan'!C256)+(VLOOKUP(B255,'Input Angle Price'!$B$4:$E$22,3)*'Optimized Production Plan'!D256)+(VLOOKUP(B255,'Input Angle Price'!$B$4:$E$22,4)*'Optimized Production Plan'!E256))*(104.5/100)</f>
        <v>37556.562929731983</v>
      </c>
      <c r="D255" s="94">
        <f>SUMPRODUCT('Conversion Cost'!$B$3:$D$3,'Optimized Production Plan'!C256:E256)</f>
        <v>6306.3687133999983</v>
      </c>
      <c r="E255" s="94">
        <f>(4.1/100)*('Conversion Cost'!$B$8)*SUM('Optimized Production Plan'!C256:E256)</f>
        <v>5194.3098690755978</v>
      </c>
      <c r="F255" s="94">
        <f>SUMPRODUCT('Conversion Cost'!$B$4:$D$4,'Optimized Production Plan'!C256:E256)</f>
        <v>464.17282659999989</v>
      </c>
      <c r="G255" s="94">
        <f>(VLOOKUP(A255,'Outbound Logistic Price'!$A$3:$D$41,2)*'Optimized Production Plan'!C256)+(VLOOKUP(A255,'Outbound Logistic Price'!$A$3:$D$41,3)*'Optimized Production Plan'!D256)+(VLOOKUP(A255,'Outbound Logistic Price'!$A$3:$D$41,4)*'Optimized Production Plan'!E256)</f>
        <v>865.43564729999969</v>
      </c>
      <c r="H255" s="94">
        <f>IF(VLOOKUP(A255,CSTVAT!$A$2:$D$40,2)="NA",0,IF(VLOOKUP(A255,CSTVAT!$A$2:$D$40,2)="CST",0.02*((VLOOKUP(B255,'Input Angle Price'!$B$4:$E$22,2)*'Optimized Production Plan'!C256*(1.045))+ ('Conversion Cost'!$B$3*'Optimized Production Plan'!C256)+ ((4.1/100)*('Conversion Cost'!$B$8)*'Optimized Production Plan'!C256)+ ('Optimized Production Plan'!C256*'Conversion Cost'!$B$4)),IF(VLOOKUP(A255,CSTVAT!$A$2:$D$40,2)="VAT",0.05*((VLOOKUP(B255,'Input Angle Price'!$B$4:$E$22,2)*'Optimized Production Plan'!C256*(1.045))+ ('Conversion Cost'!$B$3*'Optimized Production Plan'!C256)+ ((4.1/100)*('Conversion Cost'!$B$8)*'Optimized Production Plan'!C256)+ ('Optimized Production Plan'!C256*'Conversion Cost'!$B$4)),0)))+ IF(VLOOKUP(A255,CSTVAT!$A$2:$D$40,3)="NA",0,IF(VLOOKUP(A255,CSTVAT!$A$2:$D$40,3)="CST",0.02*((VLOOKUP(B255,'Input Angle Price'!$B$4:$E$22,3)*'Optimized Production Plan'!D256*(1.045))+ ('Conversion Cost'!$C$3*'Optimized Production Plan'!D256)+ ((4.1/100)*('Conversion Cost'!$B$8)*'Optimized Production Plan'!D256)+ ('Optimized Production Plan'!D256*'Conversion Cost'!$C$4)),IF(VLOOKUP(A255,CSTVAT!$A$2:$D$40,3)="VAT",0.05*((VLOOKUP(B255,'Input Angle Price'!$B$4:$E$22,3)*'Optimized Production Plan'!D256*(1.045))+ ('Conversion Cost'!$C$3*'Optimized Production Plan'!D256)+ ((4.1/100)*('Conversion Cost'!$B$8)*'Optimized Production Plan'!D256)+ ('Optimized Production Plan'!D256*'Conversion Cost'!$C$4)),0)))+ IF(VLOOKUP(A255,CSTVAT!$A$2:$D$40,4)="NA",0,IF(VLOOKUP(A255,CSTVAT!$A$2:$D$40,4)="CST",0.02*((VLOOKUP(B255,'Input Angle Price'!$B$4:$E$22,4)*'Optimized Production Plan'!E256*(1.045))+ ('Conversion Cost'!$D$3*'Optimized Production Plan'!E256)+ ((4.1/100)*('Conversion Cost'!$B$8)*'Optimized Production Plan'!E256)+ ('Optimized Production Plan'!E256*'Conversion Cost'!$D$4)),IF(VLOOKUP(A255,CSTVAT!$A$2:$D$40,4)="VAT",0.05*((VLOOKUP(B255,'Input Angle Price'!$B$4:$E$22,4)*'Optimized Production Plan'!E256*(1.045))+ ('Conversion Cost'!$D$3*'Optimized Production Plan'!E256)+ ((4.1/100)*('Conversion Cost'!$B$8)*'Optimized Production Plan'!E256)+ ('Optimized Production Plan'!E256*'Conversion Cost'!$D$4)),0)))</f>
        <v>990.42828677615148</v>
      </c>
      <c r="I255" s="95">
        <f t="shared" si="11"/>
        <v>808.63413006599967</v>
      </c>
      <c r="N255" s="9">
        <v>119</v>
      </c>
      <c r="O255" s="5" t="s">
        <v>4</v>
      </c>
      <c r="P255" s="94">
        <f>((VLOOKUP(O255,'Input Angle Price'!$B$4:$E$22,2)*'Optimized Production Plan'!M256)+(VLOOKUP(O255,'Input Angle Price'!$B$4:$E$22,3)*'Optimized Production Plan'!N256)+(VLOOKUP(O255,'Input Angle Price'!$B$4:$E$22,4)*'Optimized Production Plan'!O256))*(104.5/100)</f>
        <v>35736.982934729982</v>
      </c>
      <c r="Q255" s="94">
        <f>SUMPRODUCT('Conversion Cost'!$B$3:$D$3,'Optimized Production Plan'!M256:O256)</f>
        <v>7424.5448720099976</v>
      </c>
      <c r="R255" s="94">
        <f>(4.1/100)*('Conversion Cost'!$B$8)*SUM('Optimized Production Plan'!M256:O256)</f>
        <v>5194.3098690755978</v>
      </c>
      <c r="S255" s="94">
        <f>SUMPRODUCT('Conversion Cost'!$B$4:$D$4,'Optimized Production Plan'!M256:O256)</f>
        <v>627.07883489999972</v>
      </c>
      <c r="T255" s="94">
        <f>(VLOOKUP(N255,'Outbound Logistic Price'!$A$3:$D$41,2)*'Optimized Production Plan'!M256)+(VLOOKUP(N255,'Outbound Logistic Price'!$A$3:$D$41,3)*'Optimized Production Plan'!N256)+(VLOOKUP(N255,'Outbound Logistic Price'!$A$3:$D$41,4)*'Optimized Production Plan'!O256)</f>
        <v>1610.5303409999995</v>
      </c>
      <c r="U255" s="94">
        <f>IF(VLOOKUP(N255,CSTVAT!$A$2:$D$40,2)="NA",0,IF(VLOOKUP(N255,CSTVAT!$A$2:$D$40,2)="CST",0.02*((VLOOKUP(O255,'Input Angle Price'!$B$4:$E$22,2)*'Optimized Production Plan'!M256*(1.045))+ ('Conversion Cost'!$B$3*'Optimized Production Plan'!M256)+ ((4.1/100)*('Conversion Cost'!$B$8)*'Optimized Production Plan'!M256)+ ('Optimized Production Plan'!M256*'Conversion Cost'!$B$4)),IF(VLOOKUP(N255,CSTVAT!$A$2:$D$40,2)="VAT",0.05*((VLOOKUP(O255,'Input Angle Price'!$B$4:$E$22,2)*'Optimized Production Plan'!M256*(1.045))+ ('Conversion Cost'!$B$3*'Optimized Production Plan'!M256)+ ((4.1/100)*('Conversion Cost'!$B$8)*'Optimized Production Plan'!M256)+ ('Optimized Production Plan'!M256*'Conversion Cost'!$B$4)),0)))+ IF(VLOOKUP(N255,CSTVAT!$A$2:$D$40,3)="NA",0,IF(VLOOKUP(N255,CSTVAT!$A$2:$D$40,3)="CST",0.02*((VLOOKUP(O255,'Input Angle Price'!$B$4:$E$22,3)*'Optimized Production Plan'!N256*(1.045))+ ('Conversion Cost'!$C$3*'Optimized Production Plan'!N256)+ ((4.1/100)*('Conversion Cost'!$B$8)*'Optimized Production Plan'!N256)+ ('Optimized Production Plan'!N256*'Conversion Cost'!$C$4)),IF(VLOOKUP(N255,CSTVAT!$A$2:$D$40,3)="VAT",0.05*((VLOOKUP(O255,'Input Angle Price'!$B$4:$E$22,3)*'Optimized Production Plan'!N256*(1.045))+ ('Conversion Cost'!$C$3*'Optimized Production Plan'!N256)+ ((4.1/100)*('Conversion Cost'!$B$8)*'Optimized Production Plan'!N256)+ ('Optimized Production Plan'!N256*'Conversion Cost'!$C$4)),0)))+ IF(VLOOKUP(N255,CSTVAT!$A$2:$D$40,4)="NA",0,IF(VLOOKUP(N255,CSTVAT!$A$2:$D$40,4)="CST",0.02*((VLOOKUP(O255,'Input Angle Price'!$B$4:$E$22,4)*'Optimized Production Plan'!O256*(1.045))+ ('Conversion Cost'!$D$3*'Optimized Production Plan'!O256)+ ((4.1/100)*('Conversion Cost'!$B$8)*'Optimized Production Plan'!O256)+ ('Optimized Production Plan'!O256*'Conversion Cost'!$D$4)),IF(VLOOKUP(N255,CSTVAT!$A$2:$D$40,4)="VAT",0.05*((VLOOKUP(O255,'Input Angle Price'!$B$4:$E$22,4)*'Optimized Production Plan'!O256*(1.045))+ ('Conversion Cost'!$D$3*'Optimized Production Plan'!O256)+ ((4.1/100)*('Conversion Cost'!$B$8)*'Optimized Production Plan'!O256)+ ('Optimized Production Plan'!O256*'Conversion Cost'!$D$4)),0)))</f>
        <v>979.6583302143116</v>
      </c>
      <c r="V255" s="95">
        <f t="shared" si="12"/>
        <v>769.45657036499972</v>
      </c>
      <c r="X255" s="101">
        <f>IF('Optimized Production Plan'!M256&gt;0,1,0)+IF('Optimized Production Plan'!N256&gt;0,1,0)+IF('Optimized Production Plan'!O256&gt;0,1,0)</f>
        <v>1</v>
      </c>
      <c r="AH255" s="11"/>
      <c r="AI255" s="5" t="s">
        <v>2</v>
      </c>
      <c r="AJ255" s="6">
        <v>0</v>
      </c>
      <c r="AK255" s="6">
        <v>509.33284999999989</v>
      </c>
      <c r="AL255" s="113">
        <v>0</v>
      </c>
      <c r="AM255" s="11">
        <v>509.33284999999989</v>
      </c>
      <c r="AN255" s="68">
        <f t="shared" si="13"/>
        <v>509.33284999999989</v>
      </c>
    </row>
    <row r="256" spans="1:40">
      <c r="A256" s="9">
        <v>119</v>
      </c>
      <c r="B256" s="5" t="s">
        <v>6</v>
      </c>
      <c r="C256" s="94">
        <f>((VLOOKUP(B256,'Input Angle Price'!$B$4:$E$22,2)*'Optimized Production Plan'!C257)+(VLOOKUP(B256,'Input Angle Price'!$B$4:$E$22,3)*'Optimized Production Plan'!D257)+(VLOOKUP(B256,'Input Angle Price'!$B$4:$E$22,4)*'Optimized Production Plan'!E257))*(104.5/100)</f>
        <v>24309.300644788495</v>
      </c>
      <c r="D256" s="94">
        <f>SUMPRODUCT('Conversion Cost'!$B$3:$D$3,'Optimized Production Plan'!C257:E257)</f>
        <v>3962.0408277999995</v>
      </c>
      <c r="E256" s="94">
        <f>(4.1/100)*('Conversion Cost'!$B$8)*SUM('Optimized Production Plan'!C257:E257)</f>
        <v>3287.2767987851998</v>
      </c>
      <c r="F256" s="94">
        <f>SUMPRODUCT('Conversion Cost'!$B$4:$D$4,'Optimized Production Plan'!C257:E257)</f>
        <v>289.52980219999995</v>
      </c>
      <c r="G256" s="94">
        <f>(VLOOKUP(A256,'Outbound Logistic Price'!$A$3:$D$41,2)*'Optimized Production Plan'!C257)+(VLOOKUP(A256,'Outbound Logistic Price'!$A$3:$D$41,3)*'Optimized Production Plan'!D257)+(VLOOKUP(A256,'Outbound Logistic Price'!$A$3:$D$41,4)*'Optimized Production Plan'!E257)</f>
        <v>528.36662909999995</v>
      </c>
      <c r="H256" s="94">
        <f>IF(VLOOKUP(A256,CSTVAT!$A$2:$D$40,2)="NA",0,IF(VLOOKUP(A256,CSTVAT!$A$2:$D$40,2)="CST",0.02*((VLOOKUP(B256,'Input Angle Price'!$B$4:$E$22,2)*'Optimized Production Plan'!C257*(1.045))+ ('Conversion Cost'!$B$3*'Optimized Production Plan'!C257)+ ((4.1/100)*('Conversion Cost'!$B$8)*'Optimized Production Plan'!C257)+ ('Optimized Production Plan'!C257*'Conversion Cost'!$B$4)),IF(VLOOKUP(A256,CSTVAT!$A$2:$D$40,2)="VAT",0.05*((VLOOKUP(B256,'Input Angle Price'!$B$4:$E$22,2)*'Optimized Production Plan'!C257*(1.045))+ ('Conversion Cost'!$B$3*'Optimized Production Plan'!C257)+ ((4.1/100)*('Conversion Cost'!$B$8)*'Optimized Production Plan'!C257)+ ('Optimized Production Plan'!C257*'Conversion Cost'!$B$4)),0)))+ IF(VLOOKUP(A256,CSTVAT!$A$2:$D$40,3)="NA",0,IF(VLOOKUP(A256,CSTVAT!$A$2:$D$40,3)="CST",0.02*((VLOOKUP(B256,'Input Angle Price'!$B$4:$E$22,3)*'Optimized Production Plan'!D257*(1.045))+ ('Conversion Cost'!$C$3*'Optimized Production Plan'!D257)+ ((4.1/100)*('Conversion Cost'!$B$8)*'Optimized Production Plan'!D257)+ ('Optimized Production Plan'!D257*'Conversion Cost'!$C$4)),IF(VLOOKUP(A256,CSTVAT!$A$2:$D$40,3)="VAT",0.05*((VLOOKUP(B256,'Input Angle Price'!$B$4:$E$22,3)*'Optimized Production Plan'!D257*(1.045))+ ('Conversion Cost'!$C$3*'Optimized Production Plan'!D257)+ ((4.1/100)*('Conversion Cost'!$B$8)*'Optimized Production Plan'!D257)+ ('Optimized Production Plan'!D257*'Conversion Cost'!$C$4)),0)))+ IF(VLOOKUP(A256,CSTVAT!$A$2:$D$40,4)="NA",0,IF(VLOOKUP(A256,CSTVAT!$A$2:$D$40,4)="CST",0.02*((VLOOKUP(B256,'Input Angle Price'!$B$4:$E$22,4)*'Optimized Production Plan'!E257*(1.045))+ ('Conversion Cost'!$D$3*'Optimized Production Plan'!E257)+ ((4.1/100)*('Conversion Cost'!$B$8)*'Optimized Production Plan'!E257)+ ('Optimized Production Plan'!E257*'Conversion Cost'!$D$4)),IF(VLOOKUP(A256,CSTVAT!$A$2:$D$40,4)="VAT",0.05*((VLOOKUP(B256,'Input Angle Price'!$B$4:$E$22,4)*'Optimized Production Plan'!E257*(1.045))+ ('Conversion Cost'!$D$3*'Optimized Production Plan'!E257)+ ((4.1/100)*('Conversion Cost'!$B$8)*'Optimized Production Plan'!E257)+ ('Optimized Production Plan'!E257*'Conversion Cost'!$D$4)),0)))</f>
        <v>636.96296147147393</v>
      </c>
      <c r="I256" s="95">
        <f t="shared" si="11"/>
        <v>523.40599474424994</v>
      </c>
      <c r="N256" s="9">
        <v>119</v>
      </c>
      <c r="O256" s="5" t="s">
        <v>6</v>
      </c>
      <c r="P256" s="94">
        <f>((VLOOKUP(O256,'Input Angle Price'!$B$4:$E$22,2)*'Optimized Production Plan'!M257)+(VLOOKUP(O256,'Input Angle Price'!$B$4:$E$22,3)*'Optimized Production Plan'!N257)+(VLOOKUP(O256,'Input Angle Price'!$B$4:$E$22,4)*'Optimized Production Plan'!O257))*(104.5/100)</f>
        <v>24368.309934688496</v>
      </c>
      <c r="Q256" s="94">
        <f>SUMPRODUCT('Conversion Cost'!$B$3:$D$3,'Optimized Production Plan'!M257:O257)</f>
        <v>3790.7129747999998</v>
      </c>
      <c r="R256" s="94">
        <f>(4.1/100)*('Conversion Cost'!$B$8)*SUM('Optimized Production Plan'!M257:O257)</f>
        <v>3287.2767987851998</v>
      </c>
      <c r="S256" s="94">
        <f>SUMPRODUCT('Conversion Cost'!$B$4:$D$4,'Optimized Production Plan'!M257:O257)</f>
        <v>264.56921219999998</v>
      </c>
      <c r="T256" s="94">
        <f>(VLOOKUP(N256,'Outbound Logistic Price'!$A$3:$D$41,2)*'Optimized Production Plan'!M257)+(VLOOKUP(N256,'Outbound Logistic Price'!$A$3:$D$41,3)*'Optimized Production Plan'!N257)+(VLOOKUP(N256,'Outbound Logistic Price'!$A$3:$D$41,4)*'Optimized Production Plan'!O257)</f>
        <v>414.20261909999994</v>
      </c>
      <c r="U256" s="94">
        <f>IF(VLOOKUP(N256,CSTVAT!$A$2:$D$40,2)="NA",0,IF(VLOOKUP(N256,CSTVAT!$A$2:$D$40,2)="CST",0.02*((VLOOKUP(O256,'Input Angle Price'!$B$4:$E$22,2)*'Optimized Production Plan'!M257*(1.045))+ ('Conversion Cost'!$B$3*'Optimized Production Plan'!M257)+ ((4.1/100)*('Conversion Cost'!$B$8)*'Optimized Production Plan'!M257)+ ('Optimized Production Plan'!M257*'Conversion Cost'!$B$4)),IF(VLOOKUP(N256,CSTVAT!$A$2:$D$40,2)="VAT",0.05*((VLOOKUP(O256,'Input Angle Price'!$B$4:$E$22,2)*'Optimized Production Plan'!M257*(1.045))+ ('Conversion Cost'!$B$3*'Optimized Production Plan'!M257)+ ((4.1/100)*('Conversion Cost'!$B$8)*'Optimized Production Plan'!M257)+ ('Optimized Production Plan'!M257*'Conversion Cost'!$B$4)),0)))+ IF(VLOOKUP(N256,CSTVAT!$A$2:$D$40,3)="NA",0,IF(VLOOKUP(N256,CSTVAT!$A$2:$D$40,3)="CST",0.02*((VLOOKUP(O256,'Input Angle Price'!$B$4:$E$22,3)*'Optimized Production Plan'!N257*(1.045))+ ('Conversion Cost'!$C$3*'Optimized Production Plan'!N257)+ ((4.1/100)*('Conversion Cost'!$B$8)*'Optimized Production Plan'!N257)+ ('Optimized Production Plan'!N257*'Conversion Cost'!$C$4)),IF(VLOOKUP(N256,CSTVAT!$A$2:$D$40,3)="VAT",0.05*((VLOOKUP(O256,'Input Angle Price'!$B$4:$E$22,3)*'Optimized Production Plan'!N257*(1.045))+ ('Conversion Cost'!$C$3*'Optimized Production Plan'!N257)+ ((4.1/100)*('Conversion Cost'!$B$8)*'Optimized Production Plan'!N257)+ ('Optimized Production Plan'!N257*'Conversion Cost'!$C$4)),0)))+ IF(VLOOKUP(N256,CSTVAT!$A$2:$D$40,4)="NA",0,IF(VLOOKUP(N256,CSTVAT!$A$2:$D$40,4)="CST",0.02*((VLOOKUP(O256,'Input Angle Price'!$B$4:$E$22,4)*'Optimized Production Plan'!O257*(1.045))+ ('Conversion Cost'!$D$3*'Optimized Production Plan'!O257)+ ((4.1/100)*('Conversion Cost'!$B$8)*'Optimized Production Plan'!O257)+ ('Optimized Production Plan'!O257*'Conversion Cost'!$D$4)),IF(VLOOKUP(N256,CSTVAT!$A$2:$D$40,4)="VAT",0.05*((VLOOKUP(O256,'Input Angle Price'!$B$4:$E$22,4)*'Optimized Production Plan'!O257*(1.045))+ ('Conversion Cost'!$D$3*'Optimized Production Plan'!O257)+ ((4.1/100)*('Conversion Cost'!$B$8)*'Optimized Production Plan'!O257)+ ('Optimized Production Plan'!O257*'Conversion Cost'!$D$4)),0)))</f>
        <v>634.21737840947389</v>
      </c>
      <c r="V256" s="95">
        <f t="shared" si="12"/>
        <v>524.67652969424989</v>
      </c>
      <c r="X256" s="101">
        <f>IF('Optimized Production Plan'!M257&gt;0,1,0)+IF('Optimized Production Plan'!N257&gt;0,1,0)+IF('Optimized Production Plan'!O257&gt;0,1,0)</f>
        <v>1</v>
      </c>
      <c r="AH256" s="11"/>
      <c r="AI256" s="5" t="s">
        <v>4</v>
      </c>
      <c r="AJ256" s="6">
        <v>0</v>
      </c>
      <c r="AK256" s="6">
        <v>342.66602999999986</v>
      </c>
      <c r="AL256" s="113">
        <v>0</v>
      </c>
      <c r="AM256" s="11">
        <v>342.66602999999986</v>
      </c>
      <c r="AN256" s="68">
        <f t="shared" si="13"/>
        <v>342.66602999999986</v>
      </c>
    </row>
    <row r="257" spans="1:40">
      <c r="A257" s="9">
        <v>119</v>
      </c>
      <c r="B257" s="5" t="s">
        <v>8</v>
      </c>
      <c r="C257" s="94">
        <f>((VLOOKUP(B257,'Input Angle Price'!$B$4:$E$22,2)*'Optimized Production Plan'!C258)+(VLOOKUP(B257,'Input Angle Price'!$B$4:$E$22,3)*'Optimized Production Plan'!D258)+(VLOOKUP(B257,'Input Angle Price'!$B$4:$E$22,4)*'Optimized Production Plan'!E258))*(104.5/100)</f>
        <v>51431.948302927485</v>
      </c>
      <c r="D257" s="94">
        <f>SUMPRODUCT('Conversion Cost'!$B$3:$D$3,'Optimized Production Plan'!C258:E258)</f>
        <v>8435.1282389999978</v>
      </c>
      <c r="E257" s="94">
        <f>(4.1/100)*('Conversion Cost'!$B$8)*SUM('Optimized Production Plan'!C258:E258)</f>
        <v>6948.2585617379982</v>
      </c>
      <c r="F257" s="94">
        <f>SUMPRODUCT('Conversion Cost'!$B$4:$D$4,'Optimized Production Plan'!C258:E258)</f>
        <v>620.80755299999998</v>
      </c>
      <c r="G257" s="94">
        <f>(VLOOKUP(A257,'Outbound Logistic Price'!$A$3:$D$41,2)*'Optimized Production Plan'!C258)+(VLOOKUP(A257,'Outbound Logistic Price'!$A$3:$D$41,3)*'Optimized Production Plan'!D258)+(VLOOKUP(A257,'Outbound Logistic Price'!$A$3:$D$41,4)*'Optimized Production Plan'!E258)</f>
        <v>1157.2018065</v>
      </c>
      <c r="H257" s="94">
        <f>IF(VLOOKUP(A257,CSTVAT!$A$2:$D$40,2)="NA",0,IF(VLOOKUP(A257,CSTVAT!$A$2:$D$40,2)="CST",0.02*((VLOOKUP(B257,'Input Angle Price'!$B$4:$E$22,2)*'Optimized Production Plan'!C258*(1.045))+ ('Conversion Cost'!$B$3*'Optimized Production Plan'!C258)+ ((4.1/100)*('Conversion Cost'!$B$8)*'Optimized Production Plan'!C258)+ ('Optimized Production Plan'!C258*'Conversion Cost'!$B$4)),IF(VLOOKUP(A257,CSTVAT!$A$2:$D$40,2)="VAT",0.05*((VLOOKUP(B257,'Input Angle Price'!$B$4:$E$22,2)*'Optimized Production Plan'!C258*(1.045))+ ('Conversion Cost'!$B$3*'Optimized Production Plan'!C258)+ ((4.1/100)*('Conversion Cost'!$B$8)*'Optimized Production Plan'!C258)+ ('Optimized Production Plan'!C258*'Conversion Cost'!$B$4)),0)))+ IF(VLOOKUP(A257,CSTVAT!$A$2:$D$40,3)="NA",0,IF(VLOOKUP(A257,CSTVAT!$A$2:$D$40,3)="CST",0.02*((VLOOKUP(B257,'Input Angle Price'!$B$4:$E$22,3)*'Optimized Production Plan'!D258*(1.045))+ ('Conversion Cost'!$C$3*'Optimized Production Plan'!D258)+ ((4.1/100)*('Conversion Cost'!$B$8)*'Optimized Production Plan'!D258)+ ('Optimized Production Plan'!D258*'Conversion Cost'!$C$4)),IF(VLOOKUP(A257,CSTVAT!$A$2:$D$40,3)="VAT",0.05*((VLOOKUP(B257,'Input Angle Price'!$B$4:$E$22,3)*'Optimized Production Plan'!D258*(1.045))+ ('Conversion Cost'!$C$3*'Optimized Production Plan'!D258)+ ((4.1/100)*('Conversion Cost'!$B$8)*'Optimized Production Plan'!D258)+ ('Optimized Production Plan'!D258*'Conversion Cost'!$C$4)),0)))+ IF(VLOOKUP(A257,CSTVAT!$A$2:$D$40,4)="NA",0,IF(VLOOKUP(A257,CSTVAT!$A$2:$D$40,4)="CST",0.02*((VLOOKUP(B257,'Input Angle Price'!$B$4:$E$22,4)*'Optimized Production Plan'!E258*(1.045))+ ('Conversion Cost'!$D$3*'Optimized Production Plan'!E258)+ ((4.1/100)*('Conversion Cost'!$B$8)*'Optimized Production Plan'!E258)+ ('Optimized Production Plan'!E258*'Conversion Cost'!$D$4)),IF(VLOOKUP(A257,CSTVAT!$A$2:$D$40,4)="VAT",0.05*((VLOOKUP(B257,'Input Angle Price'!$B$4:$E$22,4)*'Optimized Production Plan'!E258*(1.045))+ ('Conversion Cost'!$D$3*'Optimized Production Plan'!E258)+ ((4.1/100)*('Conversion Cost'!$B$8)*'Optimized Production Plan'!E258)+ ('Optimized Production Plan'!E258*'Conversion Cost'!$D$4)),0)))</f>
        <v>1348.7228531333096</v>
      </c>
      <c r="I257" s="95">
        <f t="shared" si="11"/>
        <v>1107.3864467137498</v>
      </c>
      <c r="N257" s="9">
        <v>119</v>
      </c>
      <c r="O257" s="5" t="s">
        <v>8</v>
      </c>
      <c r="P257" s="94">
        <f>((VLOOKUP(O257,'Input Angle Price'!$B$4:$E$22,2)*'Optimized Production Plan'!M258)+(VLOOKUP(O257,'Input Angle Price'!$B$4:$E$22,3)*'Optimized Production Plan'!N258)+(VLOOKUP(O257,'Input Angle Price'!$B$4:$E$22,4)*'Optimized Production Plan'!O258))*(104.5/100)</f>
        <v>51506.863736377491</v>
      </c>
      <c r="Q257" s="94">
        <f>SUMPRODUCT('Conversion Cost'!$B$3:$D$3,'Optimized Production Plan'!M258:O258)</f>
        <v>8012.3626619999986</v>
      </c>
      <c r="R257" s="94">
        <f>(4.1/100)*('Conversion Cost'!$B$8)*SUM('Optimized Production Plan'!M258:O258)</f>
        <v>6948.2585617379982</v>
      </c>
      <c r="S257" s="94">
        <f>SUMPRODUCT('Conversion Cost'!$B$4:$D$4,'Optimized Production Plan'!M258:O258)</f>
        <v>559.21524299999987</v>
      </c>
      <c r="T257" s="94">
        <f>(VLOOKUP(N257,'Outbound Logistic Price'!$A$3:$D$41,2)*'Optimized Production Plan'!M258)+(VLOOKUP(N257,'Outbound Logistic Price'!$A$3:$D$41,3)*'Optimized Production Plan'!N258)+(VLOOKUP(N257,'Outbound Logistic Price'!$A$3:$D$41,4)*'Optimized Production Plan'!O258)</f>
        <v>875.4927164999998</v>
      </c>
      <c r="U257" s="94">
        <f>IF(VLOOKUP(N257,CSTVAT!$A$2:$D$40,2)="NA",0,IF(VLOOKUP(N257,CSTVAT!$A$2:$D$40,2)="CST",0.02*((VLOOKUP(O257,'Input Angle Price'!$B$4:$E$22,2)*'Optimized Production Plan'!M258*(1.045))+ ('Conversion Cost'!$B$3*'Optimized Production Plan'!M258)+ ((4.1/100)*('Conversion Cost'!$B$8)*'Optimized Production Plan'!M258)+ ('Optimized Production Plan'!M258*'Conversion Cost'!$B$4)),IF(VLOOKUP(N257,CSTVAT!$A$2:$D$40,2)="VAT",0.05*((VLOOKUP(O257,'Input Angle Price'!$B$4:$E$22,2)*'Optimized Production Plan'!M258*(1.045))+ ('Conversion Cost'!$B$3*'Optimized Production Plan'!M258)+ ((4.1/100)*('Conversion Cost'!$B$8)*'Optimized Production Plan'!M258)+ ('Optimized Production Plan'!M258*'Conversion Cost'!$B$4)),0)))+ IF(VLOOKUP(N257,CSTVAT!$A$2:$D$40,3)="NA",0,IF(VLOOKUP(N257,CSTVAT!$A$2:$D$40,3)="CST",0.02*((VLOOKUP(O257,'Input Angle Price'!$B$4:$E$22,3)*'Optimized Production Plan'!N258*(1.045))+ ('Conversion Cost'!$C$3*'Optimized Production Plan'!N258)+ ((4.1/100)*('Conversion Cost'!$B$8)*'Optimized Production Plan'!N258)+ ('Optimized Production Plan'!N258*'Conversion Cost'!$C$4)),IF(VLOOKUP(N257,CSTVAT!$A$2:$D$40,3)="VAT",0.05*((VLOOKUP(O257,'Input Angle Price'!$B$4:$E$22,3)*'Optimized Production Plan'!N258*(1.045))+ ('Conversion Cost'!$C$3*'Optimized Production Plan'!N258)+ ((4.1/100)*('Conversion Cost'!$B$8)*'Optimized Production Plan'!N258)+ ('Optimized Production Plan'!N258*'Conversion Cost'!$C$4)),0)))+ IF(VLOOKUP(N257,CSTVAT!$A$2:$D$40,4)="NA",0,IF(VLOOKUP(N257,CSTVAT!$A$2:$D$40,4)="CST",0.02*((VLOOKUP(O257,'Input Angle Price'!$B$4:$E$22,4)*'Optimized Production Plan'!O258*(1.045))+ ('Conversion Cost'!$D$3*'Optimized Production Plan'!O258)+ ((4.1/100)*('Conversion Cost'!$B$8)*'Optimized Production Plan'!O258)+ ('Optimized Production Plan'!O258*'Conversion Cost'!$D$4)),IF(VLOOKUP(N257,CSTVAT!$A$2:$D$40,4)="VAT",0.05*((VLOOKUP(O257,'Input Angle Price'!$B$4:$E$22,4)*'Optimized Production Plan'!O258*(1.045))+ ('Conversion Cost'!$D$3*'Optimized Production Plan'!O258)+ ((4.1/100)*('Conversion Cost'!$B$8)*'Optimized Production Plan'!O258)+ ('Optimized Production Plan'!O258*'Conversion Cost'!$D$4)),0)))</f>
        <v>1340.5340040623098</v>
      </c>
      <c r="V257" s="95">
        <f t="shared" si="12"/>
        <v>1108.9994584387498</v>
      </c>
      <c r="X257" s="101">
        <f>IF('Optimized Production Plan'!M258&gt;0,1,0)+IF('Optimized Production Plan'!N258&gt;0,1,0)+IF('Optimized Production Plan'!O258&gt;0,1,0)</f>
        <v>1</v>
      </c>
      <c r="AH257" s="11"/>
      <c r="AI257" s="5" t="s">
        <v>6</v>
      </c>
      <c r="AJ257" s="6">
        <v>0</v>
      </c>
      <c r="AK257" s="6">
        <v>0</v>
      </c>
      <c r="AL257" s="113">
        <v>216.86000999999999</v>
      </c>
      <c r="AM257" s="11">
        <v>216.86000999999999</v>
      </c>
      <c r="AN257" s="68">
        <f t="shared" si="13"/>
        <v>216.86000999999999</v>
      </c>
    </row>
    <row r="258" spans="1:40">
      <c r="A258" s="9">
        <v>119</v>
      </c>
      <c r="B258" s="5" t="s">
        <v>10</v>
      </c>
      <c r="C258" s="94">
        <f>((VLOOKUP(B258,'Input Angle Price'!$B$4:$E$22,2)*'Optimized Production Plan'!C259)+(VLOOKUP(B258,'Input Angle Price'!$B$4:$E$22,3)*'Optimized Production Plan'!D259)+(VLOOKUP(B258,'Input Angle Price'!$B$4:$E$22,4)*'Optimized Production Plan'!E259))*(104.5/100)</f>
        <v>47188.932122815982</v>
      </c>
      <c r="D258" s="94">
        <f>SUMPRODUCT('Conversion Cost'!$B$3:$D$3,'Optimized Production Plan'!C259:E259)</f>
        <v>7697.1264815999994</v>
      </c>
      <c r="E258" s="94">
        <f>(4.1/100)*('Conversion Cost'!$B$8)*SUM('Optimized Production Plan'!C259:E259)</f>
        <v>6393.7958258303988</v>
      </c>
      <c r="F258" s="94">
        <f>SUMPRODUCT('Conversion Cost'!$B$4:$D$4,'Optimized Production Plan'!C259:E259)</f>
        <v>561.81429439999988</v>
      </c>
      <c r="G258" s="94">
        <f>(VLOOKUP(A258,'Outbound Logistic Price'!$A$3:$D$41,2)*'Optimized Production Plan'!C259)+(VLOOKUP(A258,'Outbound Logistic Price'!$A$3:$D$41,3)*'Optimized Production Plan'!D259)+(VLOOKUP(A258,'Outbound Logistic Price'!$A$3:$D$41,4)*'Optimized Production Plan'!E259)</f>
        <v>1021.6200831999997</v>
      </c>
      <c r="H258" s="94">
        <f>IF(VLOOKUP(A258,CSTVAT!$A$2:$D$40,2)="NA",0,IF(VLOOKUP(A258,CSTVAT!$A$2:$D$40,2)="CST",0.02*((VLOOKUP(B258,'Input Angle Price'!$B$4:$E$22,2)*'Optimized Production Plan'!C259*(1.045))+ ('Conversion Cost'!$B$3*'Optimized Production Plan'!C259)+ ((4.1/100)*('Conversion Cost'!$B$8)*'Optimized Production Plan'!C259)+ ('Optimized Production Plan'!C259*'Conversion Cost'!$B$4)),IF(VLOOKUP(A258,CSTVAT!$A$2:$D$40,2)="VAT",0.05*((VLOOKUP(B258,'Input Angle Price'!$B$4:$E$22,2)*'Optimized Production Plan'!C259*(1.045))+ ('Conversion Cost'!$B$3*'Optimized Production Plan'!C259)+ ((4.1/100)*('Conversion Cost'!$B$8)*'Optimized Production Plan'!C259)+ ('Optimized Production Plan'!C259*'Conversion Cost'!$B$4)),0)))+ IF(VLOOKUP(A258,CSTVAT!$A$2:$D$40,3)="NA",0,IF(VLOOKUP(A258,CSTVAT!$A$2:$D$40,3)="CST",0.02*((VLOOKUP(B258,'Input Angle Price'!$B$4:$E$22,3)*'Optimized Production Plan'!D259*(1.045))+ ('Conversion Cost'!$C$3*'Optimized Production Plan'!D259)+ ((4.1/100)*('Conversion Cost'!$B$8)*'Optimized Production Plan'!D259)+ ('Optimized Production Plan'!D259*'Conversion Cost'!$C$4)),IF(VLOOKUP(A258,CSTVAT!$A$2:$D$40,3)="VAT",0.05*((VLOOKUP(B258,'Input Angle Price'!$B$4:$E$22,3)*'Optimized Production Plan'!D259*(1.045))+ ('Conversion Cost'!$C$3*'Optimized Production Plan'!D259)+ ((4.1/100)*('Conversion Cost'!$B$8)*'Optimized Production Plan'!D259)+ ('Optimized Production Plan'!D259*'Conversion Cost'!$C$4)),0)))+ IF(VLOOKUP(A258,CSTVAT!$A$2:$D$40,4)="NA",0,IF(VLOOKUP(A258,CSTVAT!$A$2:$D$40,4)="CST",0.02*((VLOOKUP(B258,'Input Angle Price'!$B$4:$E$22,4)*'Optimized Production Plan'!E259*(1.045))+ ('Conversion Cost'!$D$3*'Optimized Production Plan'!E259)+ ((4.1/100)*('Conversion Cost'!$B$8)*'Optimized Production Plan'!E259)+ ('Optimized Production Plan'!E259*'Conversion Cost'!$D$4)),IF(VLOOKUP(A258,CSTVAT!$A$2:$D$40,4)="VAT",0.05*((VLOOKUP(B258,'Input Angle Price'!$B$4:$E$22,4)*'Optimized Production Plan'!E259*(1.045))+ ('Conversion Cost'!$D$3*'Optimized Production Plan'!E259)+ ((4.1/100)*('Conversion Cost'!$B$8)*'Optimized Production Plan'!E259)+ ('Optimized Production Plan'!E259*'Conversion Cost'!$D$4)),0)))</f>
        <v>1236.8333744929275</v>
      </c>
      <c r="I258" s="95">
        <f t="shared" si="11"/>
        <v>1016.0296390079998</v>
      </c>
      <c r="N258" s="9">
        <v>119</v>
      </c>
      <c r="O258" s="5" t="s">
        <v>10</v>
      </c>
      <c r="P258" s="94">
        <f>((VLOOKUP(O258,'Input Angle Price'!$B$4:$E$22,2)*'Optimized Production Plan'!M259)+(VLOOKUP(O258,'Input Angle Price'!$B$4:$E$22,3)*'Optimized Production Plan'!N259)+(VLOOKUP(O258,'Input Angle Price'!$B$4:$E$22,4)*'Optimized Production Plan'!O259))*(104.5/100)</f>
        <v>47379.04646481599</v>
      </c>
      <c r="Q258" s="94">
        <f>SUMPRODUCT('Conversion Cost'!$B$3:$D$3,'Optimized Production Plan'!M259:O259)</f>
        <v>7372.9856895999992</v>
      </c>
      <c r="R258" s="94">
        <f>(4.1/100)*('Conversion Cost'!$B$8)*SUM('Optimized Production Plan'!M259:O259)</f>
        <v>6393.7958258303988</v>
      </c>
      <c r="S258" s="94">
        <f>SUMPRODUCT('Conversion Cost'!$B$4:$D$4,'Optimized Production Plan'!M259:O259)</f>
        <v>514.59053439999991</v>
      </c>
      <c r="T258" s="94">
        <f>(VLOOKUP(N258,'Outbound Logistic Price'!$A$3:$D$41,2)*'Optimized Production Plan'!M259)+(VLOOKUP(N258,'Outbound Logistic Price'!$A$3:$D$41,3)*'Optimized Production Plan'!N259)+(VLOOKUP(N258,'Outbound Logistic Price'!$A$3:$D$41,4)*'Optimized Production Plan'!O259)</f>
        <v>805.62944319999986</v>
      </c>
      <c r="U258" s="94">
        <f>IF(VLOOKUP(N258,CSTVAT!$A$2:$D$40,2)="NA",0,IF(VLOOKUP(N258,CSTVAT!$A$2:$D$40,2)="CST",0.02*((VLOOKUP(O258,'Input Angle Price'!$B$4:$E$22,2)*'Optimized Production Plan'!M259*(1.045))+ ('Conversion Cost'!$B$3*'Optimized Production Plan'!M259)+ ((4.1/100)*('Conversion Cost'!$B$8)*'Optimized Production Plan'!M259)+ ('Optimized Production Plan'!M259*'Conversion Cost'!$B$4)),IF(VLOOKUP(N258,CSTVAT!$A$2:$D$40,2)="VAT",0.05*((VLOOKUP(O258,'Input Angle Price'!$B$4:$E$22,2)*'Optimized Production Plan'!M259*(1.045))+ ('Conversion Cost'!$B$3*'Optimized Production Plan'!M259)+ ((4.1/100)*('Conversion Cost'!$B$8)*'Optimized Production Plan'!M259)+ ('Optimized Production Plan'!M259*'Conversion Cost'!$B$4)),0)))+ IF(VLOOKUP(N258,CSTVAT!$A$2:$D$40,3)="NA",0,IF(VLOOKUP(N258,CSTVAT!$A$2:$D$40,3)="CST",0.02*((VLOOKUP(O258,'Input Angle Price'!$B$4:$E$22,3)*'Optimized Production Plan'!N259*(1.045))+ ('Conversion Cost'!$C$3*'Optimized Production Plan'!N259)+ ((4.1/100)*('Conversion Cost'!$B$8)*'Optimized Production Plan'!N259)+ ('Optimized Production Plan'!N259*'Conversion Cost'!$C$4)),IF(VLOOKUP(N258,CSTVAT!$A$2:$D$40,3)="VAT",0.05*((VLOOKUP(O258,'Input Angle Price'!$B$4:$E$22,3)*'Optimized Production Plan'!N259*(1.045))+ ('Conversion Cost'!$C$3*'Optimized Production Plan'!N259)+ ((4.1/100)*('Conversion Cost'!$B$8)*'Optimized Production Plan'!N259)+ ('Optimized Production Plan'!N259*'Conversion Cost'!$C$4)),0)))+ IF(VLOOKUP(N258,CSTVAT!$A$2:$D$40,4)="NA",0,IF(VLOOKUP(N258,CSTVAT!$A$2:$D$40,4)="CST",0.02*((VLOOKUP(O258,'Input Angle Price'!$B$4:$E$22,4)*'Optimized Production Plan'!O259*(1.045))+ ('Conversion Cost'!$D$3*'Optimized Production Plan'!O259)+ ((4.1/100)*('Conversion Cost'!$B$8)*'Optimized Production Plan'!O259)+ ('Optimized Production Plan'!O259*'Conversion Cost'!$D$4)),IF(VLOOKUP(N258,CSTVAT!$A$2:$D$40,4)="VAT",0.05*((VLOOKUP(O258,'Input Angle Price'!$B$4:$E$22,4)*'Optimized Production Plan'!O259*(1.045))+ ('Conversion Cost'!$D$3*'Optimized Production Plan'!O259)+ ((4.1/100)*('Conversion Cost'!$B$8)*'Optimized Production Plan'!O259)+ ('Optimized Production Plan'!O259*'Conversion Cost'!$D$4)),0)))</f>
        <v>1233.2083702929278</v>
      </c>
      <c r="V258" s="95">
        <f t="shared" si="12"/>
        <v>1020.1230100079998</v>
      </c>
      <c r="X258" s="101">
        <f>IF('Optimized Production Plan'!M259&gt;0,1,0)+IF('Optimized Production Plan'!N259&gt;0,1,0)+IF('Optimized Production Plan'!O259&gt;0,1,0)</f>
        <v>1</v>
      </c>
      <c r="AH258" s="11"/>
      <c r="AI258" s="5" t="s">
        <v>8</v>
      </c>
      <c r="AJ258" s="6">
        <v>0</v>
      </c>
      <c r="AK258" s="6">
        <v>0</v>
      </c>
      <c r="AL258" s="113">
        <v>458.3731499999999</v>
      </c>
      <c r="AM258" s="11">
        <v>458.3731499999999</v>
      </c>
      <c r="AN258" s="68">
        <f t="shared" si="13"/>
        <v>458.3731499999999</v>
      </c>
    </row>
    <row r="259" spans="1:40">
      <c r="A259" s="9">
        <v>119</v>
      </c>
      <c r="B259" s="5" t="s">
        <v>11</v>
      </c>
      <c r="C259" s="94">
        <f>((VLOOKUP(B259,'Input Angle Price'!$B$4:$E$22,2)*'Optimized Production Plan'!C260)+(VLOOKUP(B259,'Input Angle Price'!$B$4:$E$22,3)*'Optimized Production Plan'!D260)+(VLOOKUP(B259,'Input Angle Price'!$B$4:$E$22,4)*'Optimized Production Plan'!E260))*(104.5/100)</f>
        <v>7480.4595550079994</v>
      </c>
      <c r="D259" s="94">
        <f>SUMPRODUCT('Conversion Cost'!$B$3:$D$3,'Optimized Production Plan'!C260:E260)</f>
        <v>1180.3588506000001</v>
      </c>
      <c r="E259" s="94">
        <f>(4.1/100)*('Conversion Cost'!$B$8)*SUM('Optimized Production Plan'!C260:E260)</f>
        <v>1000.1458101024001</v>
      </c>
      <c r="F259" s="94">
        <f>SUMPRODUCT('Conversion Cost'!$B$4:$D$4,'Optimized Production Plan'!C260:E260)</f>
        <v>84.434516400000007</v>
      </c>
      <c r="G259" s="94">
        <f>(VLOOKUP(A259,'Outbound Logistic Price'!$A$3:$D$41,2)*'Optimized Production Plan'!C260)+(VLOOKUP(A259,'Outbound Logistic Price'!$A$3:$D$41,3)*'Optimized Production Plan'!D260)+(VLOOKUP(A259,'Outbound Logistic Price'!$A$3:$D$41,4)*'Optimized Production Plan'!E260)</f>
        <v>144.04072920000002</v>
      </c>
      <c r="H259" s="94">
        <f>IF(VLOOKUP(A259,CSTVAT!$A$2:$D$40,2)="NA",0,IF(VLOOKUP(A259,CSTVAT!$A$2:$D$40,2)="CST",0.02*((VLOOKUP(B259,'Input Angle Price'!$B$4:$E$22,2)*'Optimized Production Plan'!C260*(1.045))+ ('Conversion Cost'!$B$3*'Optimized Production Plan'!C260)+ ((4.1/100)*('Conversion Cost'!$B$8)*'Optimized Production Plan'!C260)+ ('Optimized Production Plan'!C260*'Conversion Cost'!$B$4)),IF(VLOOKUP(A259,CSTVAT!$A$2:$D$40,2)="VAT",0.05*((VLOOKUP(B259,'Input Angle Price'!$B$4:$E$22,2)*'Optimized Production Plan'!C260*(1.045))+ ('Conversion Cost'!$B$3*'Optimized Production Plan'!C260)+ ((4.1/100)*('Conversion Cost'!$B$8)*'Optimized Production Plan'!C260)+ ('Optimized Production Plan'!C260*'Conversion Cost'!$B$4)),0)))+ IF(VLOOKUP(A259,CSTVAT!$A$2:$D$40,3)="NA",0,IF(VLOOKUP(A259,CSTVAT!$A$2:$D$40,3)="CST",0.02*((VLOOKUP(B259,'Input Angle Price'!$B$4:$E$22,3)*'Optimized Production Plan'!D260*(1.045))+ ('Conversion Cost'!$C$3*'Optimized Production Plan'!D260)+ ((4.1/100)*('Conversion Cost'!$B$8)*'Optimized Production Plan'!D260)+ ('Optimized Production Plan'!D260*'Conversion Cost'!$C$4)),IF(VLOOKUP(A259,CSTVAT!$A$2:$D$40,3)="VAT",0.05*((VLOOKUP(B259,'Input Angle Price'!$B$4:$E$22,3)*'Optimized Production Plan'!D260*(1.045))+ ('Conversion Cost'!$C$3*'Optimized Production Plan'!D260)+ ((4.1/100)*('Conversion Cost'!$B$8)*'Optimized Production Plan'!D260)+ ('Optimized Production Plan'!D260*'Conversion Cost'!$C$4)),0)))+ IF(VLOOKUP(A259,CSTVAT!$A$2:$D$40,4)="NA",0,IF(VLOOKUP(A259,CSTVAT!$A$2:$D$40,4)="CST",0.02*((VLOOKUP(B259,'Input Angle Price'!$B$4:$E$22,4)*'Optimized Production Plan'!E260*(1.045))+ ('Conversion Cost'!$D$3*'Optimized Production Plan'!E260)+ ((4.1/100)*('Conversion Cost'!$B$8)*'Optimized Production Plan'!E260)+ ('Optimized Production Plan'!E260*'Conversion Cost'!$D$4)),IF(VLOOKUP(A259,CSTVAT!$A$2:$D$40,4)="VAT",0.05*((VLOOKUP(B259,'Input Angle Price'!$B$4:$E$22,4)*'Optimized Production Plan'!E260*(1.045))+ ('Conversion Cost'!$D$3*'Optimized Production Plan'!E260)+ ((4.1/100)*('Conversion Cost'!$B$8)*'Optimized Production Plan'!E260)+ ('Optimized Production Plan'!E260*'Conversion Cost'!$D$4)),0)))</f>
        <v>194.90797464220802</v>
      </c>
      <c r="I259" s="95">
        <f t="shared" si="11"/>
        <v>161.06252630399999</v>
      </c>
      <c r="N259" s="9">
        <v>119</v>
      </c>
      <c r="O259" s="5" t="s">
        <v>11</v>
      </c>
      <c r="P259" s="94">
        <f>((VLOOKUP(O259,'Input Angle Price'!$B$4:$E$22,2)*'Optimized Production Plan'!M260)+(VLOOKUP(O259,'Input Angle Price'!$B$4:$E$22,3)*'Optimized Production Plan'!N260)+(VLOOKUP(O259,'Input Angle Price'!$B$4:$E$22,4)*'Optimized Production Plan'!O260))*(104.5/100)</f>
        <v>7084.4255361000005</v>
      </c>
      <c r="Q259" s="94">
        <f>SUMPRODUCT('Conversion Cost'!$B$3:$D$3,'Optimized Production Plan'!M260:O260)</f>
        <v>1178.18914584</v>
      </c>
      <c r="R259" s="94">
        <f>(4.1/100)*('Conversion Cost'!$B$8)*SUM('Optimized Production Plan'!M260:O260)</f>
        <v>1000.1458101024001</v>
      </c>
      <c r="S259" s="94">
        <f>SUMPRODUCT('Conversion Cost'!$B$4:$D$4,'Optimized Production Plan'!M260:O260)</f>
        <v>80.494526400000012</v>
      </c>
      <c r="T259" s="94">
        <f>(VLOOKUP(N259,'Outbound Logistic Price'!$A$3:$D$41,2)*'Optimized Production Plan'!M260)+(VLOOKUP(N259,'Outbound Logistic Price'!$A$3:$D$41,3)*'Optimized Production Plan'!N260)+(VLOOKUP(N259,'Outbound Logistic Price'!$A$3:$D$41,4)*'Optimized Production Plan'!O260)</f>
        <v>378.06035760000009</v>
      </c>
      <c r="U259" s="94">
        <f>IF(VLOOKUP(N259,CSTVAT!$A$2:$D$40,2)="NA",0,IF(VLOOKUP(N259,CSTVAT!$A$2:$D$40,2)="CST",0.02*((VLOOKUP(O259,'Input Angle Price'!$B$4:$E$22,2)*'Optimized Production Plan'!M260*(1.045))+ ('Conversion Cost'!$B$3*'Optimized Production Plan'!M260)+ ((4.1/100)*('Conversion Cost'!$B$8)*'Optimized Production Plan'!M260)+ ('Optimized Production Plan'!M260*'Conversion Cost'!$B$4)),IF(VLOOKUP(N259,CSTVAT!$A$2:$D$40,2)="VAT",0.05*((VLOOKUP(O259,'Input Angle Price'!$B$4:$E$22,2)*'Optimized Production Plan'!M260*(1.045))+ ('Conversion Cost'!$B$3*'Optimized Production Plan'!M260)+ ((4.1/100)*('Conversion Cost'!$B$8)*'Optimized Production Plan'!M260)+ ('Optimized Production Plan'!M260*'Conversion Cost'!$B$4)),0)))+ IF(VLOOKUP(N259,CSTVAT!$A$2:$D$40,3)="NA",0,IF(VLOOKUP(N259,CSTVAT!$A$2:$D$40,3)="CST",0.02*((VLOOKUP(O259,'Input Angle Price'!$B$4:$E$22,3)*'Optimized Production Plan'!N260*(1.045))+ ('Conversion Cost'!$C$3*'Optimized Production Plan'!N260)+ ((4.1/100)*('Conversion Cost'!$B$8)*'Optimized Production Plan'!N260)+ ('Optimized Production Plan'!N260*'Conversion Cost'!$C$4)),IF(VLOOKUP(N259,CSTVAT!$A$2:$D$40,3)="VAT",0.05*((VLOOKUP(O259,'Input Angle Price'!$B$4:$E$22,3)*'Optimized Production Plan'!N260*(1.045))+ ('Conversion Cost'!$C$3*'Optimized Production Plan'!N260)+ ((4.1/100)*('Conversion Cost'!$B$8)*'Optimized Production Plan'!N260)+ ('Optimized Production Plan'!N260*'Conversion Cost'!$C$4)),0)))+ IF(VLOOKUP(N259,CSTVAT!$A$2:$D$40,4)="NA",0,IF(VLOOKUP(N259,CSTVAT!$A$2:$D$40,4)="CST",0.02*((VLOOKUP(O259,'Input Angle Price'!$B$4:$E$22,4)*'Optimized Production Plan'!O260*(1.045))+ ('Conversion Cost'!$D$3*'Optimized Production Plan'!O260)+ ((4.1/100)*('Conversion Cost'!$B$8)*'Optimized Production Plan'!O260)+ ('Optimized Production Plan'!O260*'Conversion Cost'!$D$4)),IF(VLOOKUP(N259,CSTVAT!$A$2:$D$40,4)="VAT",0.05*((VLOOKUP(O259,'Input Angle Price'!$B$4:$E$22,4)*'Optimized Production Plan'!O260*(1.045))+ ('Conversion Cost'!$D$3*'Optimized Production Plan'!O260)+ ((4.1/100)*('Conversion Cost'!$B$8)*'Optimized Production Plan'!O260)+ ('Optimized Production Plan'!O260*'Conversion Cost'!$D$4)),0)))</f>
        <v>186.865100368848</v>
      </c>
      <c r="V259" s="95">
        <f t="shared" si="12"/>
        <v>152.53547805000002</v>
      </c>
      <c r="X259" s="101">
        <f>IF('Optimized Production Plan'!M260&gt;0,1,0)+IF('Optimized Production Plan'!N260&gt;0,1,0)+IF('Optimized Production Plan'!O260&gt;0,1,0)</f>
        <v>1</v>
      </c>
      <c r="AH259" s="11"/>
      <c r="AI259" s="5" t="s">
        <v>10</v>
      </c>
      <c r="AJ259" s="6">
        <v>0</v>
      </c>
      <c r="AK259" s="6">
        <v>0</v>
      </c>
      <c r="AL259" s="113">
        <v>421.79551999999995</v>
      </c>
      <c r="AM259" s="11">
        <v>421.79551999999995</v>
      </c>
      <c r="AN259" s="68">
        <f t="shared" si="13"/>
        <v>421.79551999999995</v>
      </c>
    </row>
    <row r="260" spans="1:40">
      <c r="A260" s="9">
        <v>119</v>
      </c>
      <c r="B260" s="5" t="s">
        <v>14</v>
      </c>
      <c r="C260" s="94">
        <f>((VLOOKUP(B260,'Input Angle Price'!$B$4:$E$22,2)*'Optimized Production Plan'!C261)+(VLOOKUP(B260,'Input Angle Price'!$B$4:$E$22,3)*'Optimized Production Plan'!D261)+(VLOOKUP(B260,'Input Angle Price'!$B$4:$E$22,4)*'Optimized Production Plan'!E261))*(104.5/100)</f>
        <v>3998.1732436799994</v>
      </c>
      <c r="D260" s="94">
        <f>SUMPRODUCT('Conversion Cost'!$B$3:$D$3,'Optimized Production Plan'!C261:E261)</f>
        <v>604.36051199999997</v>
      </c>
      <c r="E260" s="94">
        <f>(4.1/100)*('Conversion Cost'!$B$8)*SUM('Optimized Production Plan'!C261:E261)</f>
        <v>524.0967338879999</v>
      </c>
      <c r="F260" s="94">
        <f>SUMPRODUCT('Conversion Cost'!$B$4:$D$4,'Optimized Production Plan'!C261:E261)</f>
        <v>42.180767999999993</v>
      </c>
      <c r="G260" s="94">
        <f>(VLOOKUP(A260,'Outbound Logistic Price'!$A$3:$D$41,2)*'Optimized Production Plan'!C261)+(VLOOKUP(A260,'Outbound Logistic Price'!$A$3:$D$41,3)*'Optimized Production Plan'!D261)+(VLOOKUP(A260,'Outbound Logistic Price'!$A$3:$D$41,4)*'Optimized Production Plan'!E261)</f>
        <v>66.037103999999985</v>
      </c>
      <c r="H260" s="94">
        <f>IF(VLOOKUP(A260,CSTVAT!$A$2:$D$40,2)="NA",0,IF(VLOOKUP(A260,CSTVAT!$A$2:$D$40,2)="CST",0.02*((VLOOKUP(B260,'Input Angle Price'!$B$4:$E$22,2)*'Optimized Production Plan'!C261*(1.045))+ ('Conversion Cost'!$B$3*'Optimized Production Plan'!C261)+ ((4.1/100)*('Conversion Cost'!$B$8)*'Optimized Production Plan'!C261)+ ('Optimized Production Plan'!C261*'Conversion Cost'!$B$4)),IF(VLOOKUP(A260,CSTVAT!$A$2:$D$40,2)="VAT",0.05*((VLOOKUP(B260,'Input Angle Price'!$B$4:$E$22,2)*'Optimized Production Plan'!C261*(1.045))+ ('Conversion Cost'!$B$3*'Optimized Production Plan'!C261)+ ((4.1/100)*('Conversion Cost'!$B$8)*'Optimized Production Plan'!C261)+ ('Optimized Production Plan'!C261*'Conversion Cost'!$B$4)),0)))+ IF(VLOOKUP(A260,CSTVAT!$A$2:$D$40,3)="NA",0,IF(VLOOKUP(A260,CSTVAT!$A$2:$D$40,3)="CST",0.02*((VLOOKUP(B260,'Input Angle Price'!$B$4:$E$22,3)*'Optimized Production Plan'!D261*(1.045))+ ('Conversion Cost'!$C$3*'Optimized Production Plan'!D261)+ ((4.1/100)*('Conversion Cost'!$B$8)*'Optimized Production Plan'!D261)+ ('Optimized Production Plan'!D261*'Conversion Cost'!$C$4)),IF(VLOOKUP(A260,CSTVAT!$A$2:$D$40,3)="VAT",0.05*((VLOOKUP(B260,'Input Angle Price'!$B$4:$E$22,3)*'Optimized Production Plan'!D261*(1.045))+ ('Conversion Cost'!$C$3*'Optimized Production Plan'!D261)+ ((4.1/100)*('Conversion Cost'!$B$8)*'Optimized Production Plan'!D261)+ ('Optimized Production Plan'!D261*'Conversion Cost'!$C$4)),0)))+ IF(VLOOKUP(A260,CSTVAT!$A$2:$D$40,4)="NA",0,IF(VLOOKUP(A260,CSTVAT!$A$2:$D$40,4)="CST",0.02*((VLOOKUP(B260,'Input Angle Price'!$B$4:$E$22,4)*'Optimized Production Plan'!E261*(1.045))+ ('Conversion Cost'!$D$3*'Optimized Production Plan'!E261)+ ((4.1/100)*('Conversion Cost'!$B$8)*'Optimized Production Plan'!E261)+ ('Optimized Production Plan'!E261*'Conversion Cost'!$D$4)),IF(VLOOKUP(A260,CSTVAT!$A$2:$D$40,4)="VAT",0.05*((VLOOKUP(B260,'Input Angle Price'!$B$4:$E$22,4)*'Optimized Production Plan'!E261*(1.045))+ ('Conversion Cost'!$D$3*'Optimized Production Plan'!E261)+ ((4.1/100)*('Conversion Cost'!$B$8)*'Optimized Production Plan'!E261)+ ('Optimized Production Plan'!E261*'Conversion Cost'!$D$4)),0)))</f>
        <v>103.37622515136</v>
      </c>
      <c r="I260" s="95">
        <f t="shared" ref="I260:I323" si="14">(0.045*0.5)*(C260/1.045)</f>
        <v>86.085069839999989</v>
      </c>
      <c r="N260" s="9">
        <v>119</v>
      </c>
      <c r="O260" s="5" t="s">
        <v>14</v>
      </c>
      <c r="P260" s="94">
        <f>((VLOOKUP(O260,'Input Angle Price'!$B$4:$E$22,2)*'Optimized Production Plan'!M261)+(VLOOKUP(O260,'Input Angle Price'!$B$4:$E$22,3)*'Optimized Production Plan'!N261)+(VLOOKUP(O260,'Input Angle Price'!$B$4:$E$22,4)*'Optimized Production Plan'!O261))*(104.5/100)</f>
        <v>3741.2871803999997</v>
      </c>
      <c r="Q260" s="94">
        <f>SUMPRODUCT('Conversion Cost'!$B$3:$D$3,'Optimized Production Plan'!M261:O261)</f>
        <v>617.3950607999999</v>
      </c>
      <c r="R260" s="94">
        <f>(4.1/100)*('Conversion Cost'!$B$8)*SUM('Optimized Production Plan'!M261:O261)</f>
        <v>524.0967338879999</v>
      </c>
      <c r="S260" s="94">
        <f>SUMPRODUCT('Conversion Cost'!$B$4:$D$4,'Optimized Production Plan'!M261:O261)</f>
        <v>42.180767999999993</v>
      </c>
      <c r="T260" s="94">
        <f>(VLOOKUP(N260,'Outbound Logistic Price'!$A$3:$D$41,2)*'Optimized Production Plan'!M261)+(VLOOKUP(N260,'Outbound Logistic Price'!$A$3:$D$41,3)*'Optimized Production Plan'!N261)+(VLOOKUP(N260,'Outbound Logistic Price'!$A$3:$D$41,4)*'Optimized Production Plan'!O261)</f>
        <v>198.111312</v>
      </c>
      <c r="U260" s="94">
        <f>IF(VLOOKUP(N260,CSTVAT!$A$2:$D$40,2)="NA",0,IF(VLOOKUP(N260,CSTVAT!$A$2:$D$40,2)="CST",0.02*((VLOOKUP(O260,'Input Angle Price'!$B$4:$E$22,2)*'Optimized Production Plan'!M261*(1.045))+ ('Conversion Cost'!$B$3*'Optimized Production Plan'!M261)+ ((4.1/100)*('Conversion Cost'!$B$8)*'Optimized Production Plan'!M261)+ ('Optimized Production Plan'!M261*'Conversion Cost'!$B$4)),IF(VLOOKUP(N260,CSTVAT!$A$2:$D$40,2)="VAT",0.05*((VLOOKUP(O260,'Input Angle Price'!$B$4:$E$22,2)*'Optimized Production Plan'!M261*(1.045))+ ('Conversion Cost'!$B$3*'Optimized Production Plan'!M261)+ ((4.1/100)*('Conversion Cost'!$B$8)*'Optimized Production Plan'!M261)+ ('Optimized Production Plan'!M261*'Conversion Cost'!$B$4)),0)))+ IF(VLOOKUP(N260,CSTVAT!$A$2:$D$40,3)="NA",0,IF(VLOOKUP(N260,CSTVAT!$A$2:$D$40,3)="CST",0.02*((VLOOKUP(O260,'Input Angle Price'!$B$4:$E$22,3)*'Optimized Production Plan'!N261*(1.045))+ ('Conversion Cost'!$C$3*'Optimized Production Plan'!N261)+ ((4.1/100)*('Conversion Cost'!$B$8)*'Optimized Production Plan'!N261)+ ('Optimized Production Plan'!N261*'Conversion Cost'!$C$4)),IF(VLOOKUP(N260,CSTVAT!$A$2:$D$40,3)="VAT",0.05*((VLOOKUP(O260,'Input Angle Price'!$B$4:$E$22,3)*'Optimized Production Plan'!N261*(1.045))+ ('Conversion Cost'!$C$3*'Optimized Production Plan'!N261)+ ((4.1/100)*('Conversion Cost'!$B$8)*'Optimized Production Plan'!N261)+ ('Optimized Production Plan'!N261*'Conversion Cost'!$C$4)),0)))+ IF(VLOOKUP(N260,CSTVAT!$A$2:$D$40,4)="NA",0,IF(VLOOKUP(N260,CSTVAT!$A$2:$D$40,4)="CST",0.02*((VLOOKUP(O260,'Input Angle Price'!$B$4:$E$22,4)*'Optimized Production Plan'!O261*(1.045))+ ('Conversion Cost'!$D$3*'Optimized Production Plan'!O261)+ ((4.1/100)*('Conversion Cost'!$B$8)*'Optimized Production Plan'!O261)+ ('Optimized Production Plan'!O261*'Conversion Cost'!$D$4)),IF(VLOOKUP(N260,CSTVAT!$A$2:$D$40,4)="VAT",0.05*((VLOOKUP(O260,'Input Angle Price'!$B$4:$E$22,4)*'Optimized Production Plan'!O261*(1.045))+ ('Conversion Cost'!$D$3*'Optimized Production Plan'!O261)+ ((4.1/100)*('Conversion Cost'!$B$8)*'Optimized Production Plan'!O261)+ ('Optimized Production Plan'!O261*'Conversion Cost'!$D$4)),0)))</f>
        <v>98.499194861759989</v>
      </c>
      <c r="V260" s="95">
        <f t="shared" ref="V260:V323" si="15">(0.045*0.5)*(P260/1.045)</f>
        <v>80.554030199999985</v>
      </c>
      <c r="X260" s="101">
        <f>IF('Optimized Production Plan'!M261&gt;0,1,0)+IF('Optimized Production Plan'!N261&gt;0,1,0)+IF('Optimized Production Plan'!O261&gt;0,1,0)</f>
        <v>1</v>
      </c>
      <c r="AH260" s="11"/>
      <c r="AI260" s="5" t="s">
        <v>11</v>
      </c>
      <c r="AJ260" s="6">
        <v>65.979120000000009</v>
      </c>
      <c r="AK260" s="6">
        <v>0</v>
      </c>
      <c r="AL260" s="113">
        <v>0</v>
      </c>
      <c r="AM260" s="11">
        <v>65.979120000000009</v>
      </c>
      <c r="AN260" s="68">
        <f t="shared" si="13"/>
        <v>65.979120000000009</v>
      </c>
    </row>
    <row r="261" spans="1:40">
      <c r="A261" s="85">
        <v>120</v>
      </c>
      <c r="B261" s="5" t="s">
        <v>1</v>
      </c>
      <c r="C261" s="94">
        <f>((VLOOKUP(B261,'Input Angle Price'!$B$4:$E$22,2)*'Optimized Production Plan'!C262)+(VLOOKUP(B261,'Input Angle Price'!$B$4:$E$22,3)*'Optimized Production Plan'!D262)+(VLOOKUP(B261,'Input Angle Price'!$B$4:$E$22,4)*'Optimized Production Plan'!E262))*(104.5/100)</f>
        <v>69.530788799999996</v>
      </c>
      <c r="D261" s="94">
        <f>SUMPRODUCT('Conversion Cost'!$B$3:$D$3,'Optimized Production Plan'!C262:E262)</f>
        <v>11.200459846153846</v>
      </c>
      <c r="E261" s="94">
        <f>(4.1/100)*('Conversion Cost'!$B$8)*SUM('Optimized Production Plan'!C262:E262)</f>
        <v>9.5078901600000005</v>
      </c>
      <c r="F261" s="94">
        <f>SUMPRODUCT('Conversion Cost'!$B$4:$D$4,'Optimized Production Plan'!C262:E262)</f>
        <v>0.76522153846153851</v>
      </c>
      <c r="G261" s="94">
        <f>(VLOOKUP(A261,'Outbound Logistic Price'!$A$3:$D$41,2)*'Optimized Production Plan'!C262)+(VLOOKUP(A261,'Outbound Logistic Price'!$A$3:$D$41,3)*'Optimized Production Plan'!D262)+(VLOOKUP(A261,'Outbound Logistic Price'!$A$3:$D$41,4)*'Optimized Production Plan'!E262)</f>
        <v>9.3520107692307697</v>
      </c>
      <c r="H261" s="94">
        <f>IF(VLOOKUP(A261,CSTVAT!$A$2:$D$40,2)="NA",0,IF(VLOOKUP(A261,CSTVAT!$A$2:$D$40,2)="CST",0.02*((VLOOKUP(B261,'Input Angle Price'!$B$4:$E$22,2)*'Optimized Production Plan'!C262*(1.045))+ ('Conversion Cost'!$B$3*'Optimized Production Plan'!C262)+ ((4.1/100)*('Conversion Cost'!$B$8)*'Optimized Production Plan'!C262)+ ('Optimized Production Plan'!C262*'Conversion Cost'!$B$4)),IF(VLOOKUP(A261,CSTVAT!$A$2:$D$40,2)="VAT",0.05*((VLOOKUP(B261,'Input Angle Price'!$B$4:$E$22,2)*'Optimized Production Plan'!C262*(1.045))+ ('Conversion Cost'!$B$3*'Optimized Production Plan'!C262)+ ((4.1/100)*('Conversion Cost'!$B$8)*'Optimized Production Plan'!C262)+ ('Optimized Production Plan'!C262*'Conversion Cost'!$B$4)),0)))+ IF(VLOOKUP(A261,CSTVAT!$A$2:$D$40,3)="NA",0,IF(VLOOKUP(A261,CSTVAT!$A$2:$D$40,3)="CST",0.02*((VLOOKUP(B261,'Input Angle Price'!$B$4:$E$22,3)*'Optimized Production Plan'!D262*(1.045))+ ('Conversion Cost'!$C$3*'Optimized Production Plan'!D262)+ ((4.1/100)*('Conversion Cost'!$B$8)*'Optimized Production Plan'!D262)+ ('Optimized Production Plan'!D262*'Conversion Cost'!$C$4)),IF(VLOOKUP(A261,CSTVAT!$A$2:$D$40,3)="VAT",0.05*((VLOOKUP(B261,'Input Angle Price'!$B$4:$E$22,3)*'Optimized Production Plan'!D262*(1.045))+ ('Conversion Cost'!$C$3*'Optimized Production Plan'!D262)+ ((4.1/100)*('Conversion Cost'!$B$8)*'Optimized Production Plan'!D262)+ ('Optimized Production Plan'!D262*'Conversion Cost'!$C$4)),0)))+ IF(VLOOKUP(A261,CSTVAT!$A$2:$D$40,4)="NA",0,IF(VLOOKUP(A261,CSTVAT!$A$2:$D$40,4)="CST",0.02*((VLOOKUP(B261,'Input Angle Price'!$B$4:$E$22,4)*'Optimized Production Plan'!E262*(1.045))+ ('Conversion Cost'!$D$3*'Optimized Production Plan'!E262)+ ((4.1/100)*('Conversion Cost'!$B$8)*'Optimized Production Plan'!E262)+ ('Optimized Production Plan'!E262*'Conversion Cost'!$D$4)),IF(VLOOKUP(A261,CSTVAT!$A$2:$D$40,4)="VAT",0.05*((VLOOKUP(B261,'Input Angle Price'!$B$4:$E$22,4)*'Optimized Production Plan'!E262*(1.045))+ ('Conversion Cost'!$D$3*'Optimized Production Plan'!E262)+ ((4.1/100)*('Conversion Cost'!$B$8)*'Optimized Production Plan'!E262)+ ('Optimized Production Plan'!E262*'Conversion Cost'!$D$4)),0)))</f>
        <v>1.8200872068923075</v>
      </c>
      <c r="I261" s="95">
        <f t="shared" si="14"/>
        <v>1.4970744</v>
      </c>
      <c r="N261" s="85">
        <v>120</v>
      </c>
      <c r="O261" s="5" t="s">
        <v>1</v>
      </c>
      <c r="P261" s="94">
        <f>((VLOOKUP(O261,'Input Angle Price'!$B$4:$E$22,2)*'Optimized Production Plan'!M262)+(VLOOKUP(O261,'Input Angle Price'!$B$4:$E$22,3)*'Optimized Production Plan'!N262)+(VLOOKUP(O261,'Input Angle Price'!$B$4:$E$22,4)*'Optimized Production Plan'!O262))*(104.5/100)</f>
        <v>69.530788799999996</v>
      </c>
      <c r="Q261" s="94">
        <f>SUMPRODUCT('Conversion Cost'!$B$3:$D$3,'Optimized Production Plan'!M262:O262)</f>
        <v>11.200459846153846</v>
      </c>
      <c r="R261" s="94">
        <f>(4.1/100)*('Conversion Cost'!$B$8)*SUM('Optimized Production Plan'!M262:O262)</f>
        <v>9.5078901600000005</v>
      </c>
      <c r="S261" s="94">
        <f>SUMPRODUCT('Conversion Cost'!$B$4:$D$4,'Optimized Production Plan'!M262:O262)</f>
        <v>0.76522153846153851</v>
      </c>
      <c r="T261" s="94">
        <f>(VLOOKUP(N261,'Outbound Logistic Price'!$A$3:$D$41,2)*'Optimized Production Plan'!M262)+(VLOOKUP(N261,'Outbound Logistic Price'!$A$3:$D$41,3)*'Optimized Production Plan'!N262)+(VLOOKUP(N261,'Outbound Logistic Price'!$A$3:$D$41,4)*'Optimized Production Plan'!O262)</f>
        <v>9.3520107692307697</v>
      </c>
      <c r="U261" s="94">
        <f>IF(VLOOKUP(N261,CSTVAT!$A$2:$D$40,2)="NA",0,IF(VLOOKUP(N261,CSTVAT!$A$2:$D$40,2)="CST",0.02*((VLOOKUP(O261,'Input Angle Price'!$B$4:$E$22,2)*'Optimized Production Plan'!M262*(1.045))+ ('Conversion Cost'!$B$3*'Optimized Production Plan'!M262)+ ((4.1/100)*('Conversion Cost'!$B$8)*'Optimized Production Plan'!M262)+ ('Optimized Production Plan'!M262*'Conversion Cost'!$B$4)),IF(VLOOKUP(N261,CSTVAT!$A$2:$D$40,2)="VAT",0.05*((VLOOKUP(O261,'Input Angle Price'!$B$4:$E$22,2)*'Optimized Production Plan'!M262*(1.045))+ ('Conversion Cost'!$B$3*'Optimized Production Plan'!M262)+ ((4.1/100)*('Conversion Cost'!$B$8)*'Optimized Production Plan'!M262)+ ('Optimized Production Plan'!M262*'Conversion Cost'!$B$4)),0)))+ IF(VLOOKUP(N261,CSTVAT!$A$2:$D$40,3)="NA",0,IF(VLOOKUP(N261,CSTVAT!$A$2:$D$40,3)="CST",0.02*((VLOOKUP(O261,'Input Angle Price'!$B$4:$E$22,3)*'Optimized Production Plan'!N262*(1.045))+ ('Conversion Cost'!$C$3*'Optimized Production Plan'!N262)+ ((4.1/100)*('Conversion Cost'!$B$8)*'Optimized Production Plan'!N262)+ ('Optimized Production Plan'!N262*'Conversion Cost'!$C$4)),IF(VLOOKUP(N261,CSTVAT!$A$2:$D$40,3)="VAT",0.05*((VLOOKUP(O261,'Input Angle Price'!$B$4:$E$22,3)*'Optimized Production Plan'!N262*(1.045))+ ('Conversion Cost'!$C$3*'Optimized Production Plan'!N262)+ ((4.1/100)*('Conversion Cost'!$B$8)*'Optimized Production Plan'!N262)+ ('Optimized Production Plan'!N262*'Conversion Cost'!$C$4)),0)))+ IF(VLOOKUP(N261,CSTVAT!$A$2:$D$40,4)="NA",0,IF(VLOOKUP(N261,CSTVAT!$A$2:$D$40,4)="CST",0.02*((VLOOKUP(O261,'Input Angle Price'!$B$4:$E$22,4)*'Optimized Production Plan'!O262*(1.045))+ ('Conversion Cost'!$D$3*'Optimized Production Plan'!O262)+ ((4.1/100)*('Conversion Cost'!$B$8)*'Optimized Production Plan'!O262)+ ('Optimized Production Plan'!O262*'Conversion Cost'!$D$4)),IF(VLOOKUP(N261,CSTVAT!$A$2:$D$40,4)="VAT",0.05*((VLOOKUP(O261,'Input Angle Price'!$B$4:$E$22,4)*'Optimized Production Plan'!O262*(1.045))+ ('Conversion Cost'!$D$3*'Optimized Production Plan'!O262)+ ((4.1/100)*('Conversion Cost'!$B$8)*'Optimized Production Plan'!O262)+ ('Optimized Production Plan'!O262*'Conversion Cost'!$D$4)),0)))</f>
        <v>1.8200872068923075</v>
      </c>
      <c r="V261" s="95">
        <f t="shared" si="15"/>
        <v>1.4970744</v>
      </c>
      <c r="X261" s="101">
        <f>IF('Optimized Production Plan'!M262&gt;0,1,0)+IF('Optimized Production Plan'!N262&gt;0,1,0)+IF('Optimized Production Plan'!O262&gt;0,1,0)</f>
        <v>1</v>
      </c>
      <c r="AH261" s="11"/>
      <c r="AI261" s="5" t="s">
        <v>14</v>
      </c>
      <c r="AJ261" s="6">
        <v>34.574399999999997</v>
      </c>
      <c r="AK261" s="6">
        <v>0</v>
      </c>
      <c r="AL261" s="113">
        <v>0</v>
      </c>
      <c r="AM261" s="11">
        <v>34.574399999999997</v>
      </c>
      <c r="AN261" s="68">
        <f t="shared" ref="AN261:AN324" si="16">SUM(AJ261:AL261)</f>
        <v>34.574399999999997</v>
      </c>
    </row>
    <row r="262" spans="1:40">
      <c r="A262" s="9">
        <v>120</v>
      </c>
      <c r="B262" s="5" t="s">
        <v>3</v>
      </c>
      <c r="C262" s="94">
        <f>((VLOOKUP(B262,'Input Angle Price'!$B$4:$E$22,2)*'Optimized Production Plan'!C263)+(VLOOKUP(B262,'Input Angle Price'!$B$4:$E$22,3)*'Optimized Production Plan'!D263)+(VLOOKUP(B262,'Input Angle Price'!$B$4:$E$22,4)*'Optimized Production Plan'!E263))*(104.5/100)</f>
        <v>5366.953641541525</v>
      </c>
      <c r="D262" s="94">
        <f>SUMPRODUCT('Conversion Cost'!$B$3:$D$3,'Optimized Production Plan'!C263:E263)</f>
        <v>865.52198244897897</v>
      </c>
      <c r="E262" s="94">
        <f>(4.1/100)*('Conversion Cost'!$B$8)*SUM('Optimized Production Plan'!C263:E263)</f>
        <v>734.72768557946438</v>
      </c>
      <c r="F262" s="94">
        <f>SUMPRODUCT('Conversion Cost'!$B$4:$D$4,'Optimized Production Plan'!C263:E263)</f>
        <v>59.132934904393473</v>
      </c>
      <c r="G262" s="94">
        <f>(VLOOKUP(A262,'Outbound Logistic Price'!$A$3:$D$41,2)*'Optimized Production Plan'!C263)+(VLOOKUP(A262,'Outbound Logistic Price'!$A$3:$D$41,3)*'Optimized Production Plan'!D263)+(VLOOKUP(A262,'Outbound Logistic Price'!$A$3:$D$41,4)*'Optimized Production Plan'!E263)</f>
        <v>722.68201592172682</v>
      </c>
      <c r="H262" s="94">
        <f>IF(VLOOKUP(A262,CSTVAT!$A$2:$D$40,2)="NA",0,IF(VLOOKUP(A262,CSTVAT!$A$2:$D$40,2)="CST",0.02*((VLOOKUP(B262,'Input Angle Price'!$B$4:$E$22,2)*'Optimized Production Plan'!C263*(1.045))+ ('Conversion Cost'!$B$3*'Optimized Production Plan'!C263)+ ((4.1/100)*('Conversion Cost'!$B$8)*'Optimized Production Plan'!C263)+ ('Optimized Production Plan'!C263*'Conversion Cost'!$B$4)),IF(VLOOKUP(A262,CSTVAT!$A$2:$D$40,2)="VAT",0.05*((VLOOKUP(B262,'Input Angle Price'!$B$4:$E$22,2)*'Optimized Production Plan'!C263*(1.045))+ ('Conversion Cost'!$B$3*'Optimized Production Plan'!C263)+ ((4.1/100)*('Conversion Cost'!$B$8)*'Optimized Production Plan'!C263)+ ('Optimized Production Plan'!C263*'Conversion Cost'!$B$4)),0)))+ IF(VLOOKUP(A262,CSTVAT!$A$2:$D$40,3)="NA",0,IF(VLOOKUP(A262,CSTVAT!$A$2:$D$40,3)="CST",0.02*((VLOOKUP(B262,'Input Angle Price'!$B$4:$E$22,3)*'Optimized Production Plan'!D263*(1.045))+ ('Conversion Cost'!$C$3*'Optimized Production Plan'!D263)+ ((4.1/100)*('Conversion Cost'!$B$8)*'Optimized Production Plan'!D263)+ ('Optimized Production Plan'!D263*'Conversion Cost'!$C$4)),IF(VLOOKUP(A262,CSTVAT!$A$2:$D$40,3)="VAT",0.05*((VLOOKUP(B262,'Input Angle Price'!$B$4:$E$22,3)*'Optimized Production Plan'!D263*(1.045))+ ('Conversion Cost'!$C$3*'Optimized Production Plan'!D263)+ ((4.1/100)*('Conversion Cost'!$B$8)*'Optimized Production Plan'!D263)+ ('Optimized Production Plan'!D263*'Conversion Cost'!$C$4)),0)))+ IF(VLOOKUP(A262,CSTVAT!$A$2:$D$40,4)="NA",0,IF(VLOOKUP(A262,CSTVAT!$A$2:$D$40,4)="CST",0.02*((VLOOKUP(B262,'Input Angle Price'!$B$4:$E$22,4)*'Optimized Production Plan'!E263*(1.045))+ ('Conversion Cost'!$D$3*'Optimized Production Plan'!E263)+ ((4.1/100)*('Conversion Cost'!$B$8)*'Optimized Production Plan'!E263)+ ('Optimized Production Plan'!E263*'Conversion Cost'!$D$4)),IF(VLOOKUP(A262,CSTVAT!$A$2:$D$40,4)="VAT",0.05*((VLOOKUP(B262,'Input Angle Price'!$B$4:$E$22,4)*'Optimized Production Plan'!E263*(1.045))+ ('Conversion Cost'!$D$3*'Optimized Production Plan'!E263)+ ((4.1/100)*('Conversion Cost'!$B$8)*'Optimized Production Plan'!E263)+ ('Optimized Production Plan'!E263*'Conversion Cost'!$D$4)),0)))</f>
        <v>140.52672488948724</v>
      </c>
      <c r="I262" s="95">
        <f t="shared" si="14"/>
        <v>115.55641811931514</v>
      </c>
      <c r="N262" s="9">
        <v>120</v>
      </c>
      <c r="O262" s="5" t="s">
        <v>3</v>
      </c>
      <c r="P262" s="94">
        <f>((VLOOKUP(O262,'Input Angle Price'!$B$4:$E$22,2)*'Optimized Production Plan'!M263)+(VLOOKUP(O262,'Input Angle Price'!$B$4:$E$22,3)*'Optimized Production Plan'!N263)+(VLOOKUP(O262,'Input Angle Price'!$B$4:$E$22,4)*'Optimized Production Plan'!O263))*(104.5/100)</f>
        <v>5366.953641541525</v>
      </c>
      <c r="Q262" s="94">
        <f>SUMPRODUCT('Conversion Cost'!$B$3:$D$3,'Optimized Production Plan'!M263:O263)</f>
        <v>865.52198244897897</v>
      </c>
      <c r="R262" s="94">
        <f>(4.1/100)*('Conversion Cost'!$B$8)*SUM('Optimized Production Plan'!M263:O263)</f>
        <v>734.72768557946438</v>
      </c>
      <c r="S262" s="94">
        <f>SUMPRODUCT('Conversion Cost'!$B$4:$D$4,'Optimized Production Plan'!M263:O263)</f>
        <v>59.132934904393473</v>
      </c>
      <c r="T262" s="94">
        <f>(VLOOKUP(N262,'Outbound Logistic Price'!$A$3:$D$41,2)*'Optimized Production Plan'!M263)+(VLOOKUP(N262,'Outbound Logistic Price'!$A$3:$D$41,3)*'Optimized Production Plan'!N263)+(VLOOKUP(N262,'Outbound Logistic Price'!$A$3:$D$41,4)*'Optimized Production Plan'!O263)</f>
        <v>722.68201592172682</v>
      </c>
      <c r="U262" s="94">
        <f>IF(VLOOKUP(N262,CSTVAT!$A$2:$D$40,2)="NA",0,IF(VLOOKUP(N262,CSTVAT!$A$2:$D$40,2)="CST",0.02*((VLOOKUP(O262,'Input Angle Price'!$B$4:$E$22,2)*'Optimized Production Plan'!M263*(1.045))+ ('Conversion Cost'!$B$3*'Optimized Production Plan'!M263)+ ((4.1/100)*('Conversion Cost'!$B$8)*'Optimized Production Plan'!M263)+ ('Optimized Production Plan'!M263*'Conversion Cost'!$B$4)),IF(VLOOKUP(N262,CSTVAT!$A$2:$D$40,2)="VAT",0.05*((VLOOKUP(O262,'Input Angle Price'!$B$4:$E$22,2)*'Optimized Production Plan'!M263*(1.045))+ ('Conversion Cost'!$B$3*'Optimized Production Plan'!M263)+ ((4.1/100)*('Conversion Cost'!$B$8)*'Optimized Production Plan'!M263)+ ('Optimized Production Plan'!M263*'Conversion Cost'!$B$4)),0)))+ IF(VLOOKUP(N262,CSTVAT!$A$2:$D$40,3)="NA",0,IF(VLOOKUP(N262,CSTVAT!$A$2:$D$40,3)="CST",0.02*((VLOOKUP(O262,'Input Angle Price'!$B$4:$E$22,3)*'Optimized Production Plan'!N263*(1.045))+ ('Conversion Cost'!$C$3*'Optimized Production Plan'!N263)+ ((4.1/100)*('Conversion Cost'!$B$8)*'Optimized Production Plan'!N263)+ ('Optimized Production Plan'!N263*'Conversion Cost'!$C$4)),IF(VLOOKUP(N262,CSTVAT!$A$2:$D$40,3)="VAT",0.05*((VLOOKUP(O262,'Input Angle Price'!$B$4:$E$22,3)*'Optimized Production Plan'!N263*(1.045))+ ('Conversion Cost'!$C$3*'Optimized Production Plan'!N263)+ ((4.1/100)*('Conversion Cost'!$B$8)*'Optimized Production Plan'!N263)+ ('Optimized Production Plan'!N263*'Conversion Cost'!$C$4)),0)))+ IF(VLOOKUP(N262,CSTVAT!$A$2:$D$40,4)="NA",0,IF(VLOOKUP(N262,CSTVAT!$A$2:$D$40,4)="CST",0.02*((VLOOKUP(O262,'Input Angle Price'!$B$4:$E$22,4)*'Optimized Production Plan'!O263*(1.045))+ ('Conversion Cost'!$D$3*'Optimized Production Plan'!O263)+ ((4.1/100)*('Conversion Cost'!$B$8)*'Optimized Production Plan'!O263)+ ('Optimized Production Plan'!O263*'Conversion Cost'!$D$4)),IF(VLOOKUP(N262,CSTVAT!$A$2:$D$40,4)="VAT",0.05*((VLOOKUP(O262,'Input Angle Price'!$B$4:$E$22,4)*'Optimized Production Plan'!O263*(1.045))+ ('Conversion Cost'!$D$3*'Optimized Production Plan'!O263)+ ((4.1/100)*('Conversion Cost'!$B$8)*'Optimized Production Plan'!O263)+ ('Optimized Production Plan'!O263*'Conversion Cost'!$D$4)),0)))</f>
        <v>140.52672488948724</v>
      </c>
      <c r="V262" s="95">
        <f t="shared" si="15"/>
        <v>115.55641811931514</v>
      </c>
      <c r="X262" s="101">
        <f>IF('Optimized Production Plan'!M263&gt;0,1,0)+IF('Optimized Production Plan'!N263&gt;0,1,0)+IF('Optimized Production Plan'!O263&gt;0,1,0)</f>
        <v>1</v>
      </c>
      <c r="AH262" s="9">
        <v>120</v>
      </c>
      <c r="AI262" s="5" t="s">
        <v>1</v>
      </c>
      <c r="AJ262" s="6">
        <v>0.62723076923076926</v>
      </c>
      <c r="AK262" s="6">
        <v>0</v>
      </c>
      <c r="AL262" s="113">
        <v>0</v>
      </c>
      <c r="AM262" s="11">
        <v>0.62723076923076926</v>
      </c>
      <c r="AN262" s="68">
        <f t="shared" si="16"/>
        <v>0.62723076923076926</v>
      </c>
    </row>
    <row r="263" spans="1:40">
      <c r="A263" s="9">
        <v>120</v>
      </c>
      <c r="B263" s="5" t="s">
        <v>5</v>
      </c>
      <c r="C263" s="94">
        <f>((VLOOKUP(B263,'Input Angle Price'!$B$4:$E$22,2)*'Optimized Production Plan'!C264)+(VLOOKUP(B263,'Input Angle Price'!$B$4:$E$22,3)*'Optimized Production Plan'!D264)+(VLOOKUP(B263,'Input Angle Price'!$B$4:$E$22,4)*'Optimized Production Plan'!E264))*(104.5/100)</f>
        <v>6513.7122222404587</v>
      </c>
      <c r="D263" s="94">
        <f>SUMPRODUCT('Conversion Cost'!$B$3:$D$3,'Optimized Production Plan'!C264:E264)</f>
        <v>1034.5437659851516</v>
      </c>
      <c r="E263" s="94">
        <f>(4.1/100)*('Conversion Cost'!$B$8)*SUM('Optimized Production Plan'!C264:E264)</f>
        <v>878.20755824389528</v>
      </c>
      <c r="F263" s="94">
        <f>SUMPRODUCT('Conversion Cost'!$B$4:$D$4,'Optimized Production Plan'!C264:E264)</f>
        <v>70.680595536869845</v>
      </c>
      <c r="G263" s="94">
        <f>(VLOOKUP(A263,'Outbound Logistic Price'!$A$3:$D$41,2)*'Optimized Production Plan'!C264)+(VLOOKUP(A263,'Outbound Logistic Price'!$A$3:$D$41,3)*'Optimized Production Plan'!D264)+(VLOOKUP(A263,'Outbound Logistic Price'!$A$3:$D$41,4)*'Optimized Production Plan'!E264)</f>
        <v>863.80957332354876</v>
      </c>
      <c r="H263" s="94">
        <f>IF(VLOOKUP(A263,CSTVAT!$A$2:$D$40,2)="NA",0,IF(VLOOKUP(A263,CSTVAT!$A$2:$D$40,2)="CST",0.02*((VLOOKUP(B263,'Input Angle Price'!$B$4:$E$22,2)*'Optimized Production Plan'!C264*(1.045))+ ('Conversion Cost'!$B$3*'Optimized Production Plan'!C264)+ ((4.1/100)*('Conversion Cost'!$B$8)*'Optimized Production Plan'!C264)+ ('Optimized Production Plan'!C264*'Conversion Cost'!$B$4)),IF(VLOOKUP(A263,CSTVAT!$A$2:$D$40,2)="VAT",0.05*((VLOOKUP(B263,'Input Angle Price'!$B$4:$E$22,2)*'Optimized Production Plan'!C264*(1.045))+ ('Conversion Cost'!$B$3*'Optimized Production Plan'!C264)+ ((4.1/100)*('Conversion Cost'!$B$8)*'Optimized Production Plan'!C264)+ ('Optimized Production Plan'!C264*'Conversion Cost'!$B$4)),0)))+ IF(VLOOKUP(A263,CSTVAT!$A$2:$D$40,3)="NA",0,IF(VLOOKUP(A263,CSTVAT!$A$2:$D$40,3)="CST",0.02*((VLOOKUP(B263,'Input Angle Price'!$B$4:$E$22,3)*'Optimized Production Plan'!D264*(1.045))+ ('Conversion Cost'!$C$3*'Optimized Production Plan'!D264)+ ((4.1/100)*('Conversion Cost'!$B$8)*'Optimized Production Plan'!D264)+ ('Optimized Production Plan'!D264*'Conversion Cost'!$C$4)),IF(VLOOKUP(A263,CSTVAT!$A$2:$D$40,3)="VAT",0.05*((VLOOKUP(B263,'Input Angle Price'!$B$4:$E$22,3)*'Optimized Production Plan'!D264*(1.045))+ ('Conversion Cost'!$C$3*'Optimized Production Plan'!D264)+ ((4.1/100)*('Conversion Cost'!$B$8)*'Optimized Production Plan'!D264)+ ('Optimized Production Plan'!D264*'Conversion Cost'!$C$4)),0)))+ IF(VLOOKUP(A263,CSTVAT!$A$2:$D$40,4)="NA",0,IF(VLOOKUP(A263,CSTVAT!$A$2:$D$40,4)="CST",0.02*((VLOOKUP(B263,'Input Angle Price'!$B$4:$E$22,4)*'Optimized Production Plan'!E264*(1.045))+ ('Conversion Cost'!$D$3*'Optimized Production Plan'!E264)+ ((4.1/100)*('Conversion Cost'!$B$8)*'Optimized Production Plan'!E264)+ ('Optimized Production Plan'!E264*'Conversion Cost'!$D$4)),IF(VLOOKUP(A263,CSTVAT!$A$2:$D$40,4)="VAT",0.05*((VLOOKUP(B263,'Input Angle Price'!$B$4:$E$22,4)*'Optimized Production Plan'!E264*(1.045))+ ('Conversion Cost'!$D$3*'Optimized Production Plan'!E264)+ ((4.1/100)*('Conversion Cost'!$B$8)*'Optimized Production Plan'!E264)+ ('Optimized Production Plan'!E264*'Conversion Cost'!$D$4)),0)))</f>
        <v>169.94288284012751</v>
      </c>
      <c r="I263" s="95">
        <f t="shared" si="14"/>
        <v>140.24739234489024</v>
      </c>
      <c r="N263" s="9">
        <v>120</v>
      </c>
      <c r="O263" s="5" t="s">
        <v>5</v>
      </c>
      <c r="P263" s="94">
        <f>((VLOOKUP(O263,'Input Angle Price'!$B$4:$E$22,2)*'Optimized Production Plan'!M264)+(VLOOKUP(O263,'Input Angle Price'!$B$4:$E$22,3)*'Optimized Production Plan'!N264)+(VLOOKUP(O263,'Input Angle Price'!$B$4:$E$22,4)*'Optimized Production Plan'!O264))*(104.5/100)</f>
        <v>6737.1121488141853</v>
      </c>
      <c r="Q263" s="94">
        <f>SUMPRODUCT('Conversion Cost'!$B$3:$D$3,'Optimized Production Plan'!M264:O264)</f>
        <v>1255.2757897519336</v>
      </c>
      <c r="R263" s="94">
        <f>(4.1/100)*('Conversion Cost'!$B$8)*SUM('Optimized Production Plan'!M264:O264)</f>
        <v>878.20755824389528</v>
      </c>
      <c r="S263" s="94">
        <f>SUMPRODUCT('Conversion Cost'!$B$4:$D$4,'Optimized Production Plan'!M264:O264)</f>
        <v>106.02089330530478</v>
      </c>
      <c r="T263" s="94">
        <f>(VLOOKUP(N263,'Outbound Logistic Price'!$A$3:$D$41,2)*'Optimized Production Plan'!M264)+(VLOOKUP(N263,'Outbound Logistic Price'!$A$3:$D$41,3)*'Optimized Production Plan'!N264)+(VLOOKUP(N263,'Outbound Logistic Price'!$A$3:$D$41,4)*'Optimized Production Plan'!O264)</f>
        <v>720.71033481857455</v>
      </c>
      <c r="U263" s="94">
        <f>IF(VLOOKUP(N263,CSTVAT!$A$2:$D$40,2)="NA",0,IF(VLOOKUP(N263,CSTVAT!$A$2:$D$40,2)="CST",0.02*((VLOOKUP(O263,'Input Angle Price'!$B$4:$E$22,2)*'Optimized Production Plan'!M264*(1.045))+ ('Conversion Cost'!$B$3*'Optimized Production Plan'!M264)+ ((4.1/100)*('Conversion Cost'!$B$8)*'Optimized Production Plan'!M264)+ ('Optimized Production Plan'!M264*'Conversion Cost'!$B$4)),IF(VLOOKUP(N263,CSTVAT!$A$2:$D$40,2)="VAT",0.05*((VLOOKUP(O263,'Input Angle Price'!$B$4:$E$22,2)*'Optimized Production Plan'!M264*(1.045))+ ('Conversion Cost'!$B$3*'Optimized Production Plan'!M264)+ ((4.1/100)*('Conversion Cost'!$B$8)*'Optimized Production Plan'!M264)+ ('Optimized Production Plan'!M264*'Conversion Cost'!$B$4)),0)))+ IF(VLOOKUP(N263,CSTVAT!$A$2:$D$40,3)="NA",0,IF(VLOOKUP(N263,CSTVAT!$A$2:$D$40,3)="CST",0.02*((VLOOKUP(O263,'Input Angle Price'!$B$4:$E$22,3)*'Optimized Production Plan'!N264*(1.045))+ ('Conversion Cost'!$C$3*'Optimized Production Plan'!N264)+ ((4.1/100)*('Conversion Cost'!$B$8)*'Optimized Production Plan'!N264)+ ('Optimized Production Plan'!N264*'Conversion Cost'!$C$4)),IF(VLOOKUP(N263,CSTVAT!$A$2:$D$40,3)="VAT",0.05*((VLOOKUP(O263,'Input Angle Price'!$B$4:$E$22,3)*'Optimized Production Plan'!N264*(1.045))+ ('Conversion Cost'!$C$3*'Optimized Production Plan'!N264)+ ((4.1/100)*('Conversion Cost'!$B$8)*'Optimized Production Plan'!N264)+ ('Optimized Production Plan'!N264*'Conversion Cost'!$C$4)),0)))+ IF(VLOOKUP(N263,CSTVAT!$A$2:$D$40,4)="NA",0,IF(VLOOKUP(N263,CSTVAT!$A$2:$D$40,4)="CST",0.02*((VLOOKUP(O263,'Input Angle Price'!$B$4:$E$22,4)*'Optimized Production Plan'!O264*(1.045))+ ('Conversion Cost'!$D$3*'Optimized Production Plan'!O264)+ ((4.1/100)*('Conversion Cost'!$B$8)*'Optimized Production Plan'!O264)+ ('Optimized Production Plan'!O264*'Conversion Cost'!$D$4)),IF(VLOOKUP(N263,CSTVAT!$A$2:$D$40,4)="VAT",0.05*((VLOOKUP(O263,'Input Angle Price'!$B$4:$E$22,4)*'Optimized Production Plan'!O264*(1.045))+ ('Conversion Cost'!$D$3*'Optimized Production Plan'!O264)+ ((4.1/100)*('Conversion Cost'!$B$8)*'Optimized Production Plan'!O264)+ ('Optimized Production Plan'!O264*'Conversion Cost'!$D$4)),0)))</f>
        <v>179.53232780230638</v>
      </c>
      <c r="V263" s="95">
        <f t="shared" si="15"/>
        <v>145.05743861083175</v>
      </c>
      <c r="X263" s="101">
        <f>IF('Optimized Production Plan'!M264&gt;0,1,0)+IF('Optimized Production Plan'!N264&gt;0,1,0)+IF('Optimized Production Plan'!O264&gt;0,1,0)</f>
        <v>1</v>
      </c>
      <c r="AH263" s="11"/>
      <c r="AI263" s="5" t="s">
        <v>3</v>
      </c>
      <c r="AJ263" s="6">
        <v>48.469618774093014</v>
      </c>
      <c r="AK263" s="6">
        <v>0</v>
      </c>
      <c r="AL263" s="113">
        <v>0</v>
      </c>
      <c r="AM263" s="11">
        <v>48.469618774093014</v>
      </c>
      <c r="AN263" s="68">
        <f t="shared" si="16"/>
        <v>48.469618774093014</v>
      </c>
    </row>
    <row r="264" spans="1:40">
      <c r="A264" s="9">
        <v>120</v>
      </c>
      <c r="B264" s="5" t="s">
        <v>7</v>
      </c>
      <c r="C264" s="94">
        <f>((VLOOKUP(B264,'Input Angle Price'!$B$4:$E$22,2)*'Optimized Production Plan'!C265)+(VLOOKUP(B264,'Input Angle Price'!$B$4:$E$22,3)*'Optimized Production Plan'!D265)+(VLOOKUP(B264,'Input Angle Price'!$B$4:$E$22,4)*'Optimized Production Plan'!E265))*(104.5/100)</f>
        <v>7406.0673263877743</v>
      </c>
      <c r="D264" s="94">
        <f>SUMPRODUCT('Conversion Cost'!$B$3:$D$3,'Optimized Production Plan'!C265:E265)</f>
        <v>1164.1538217196667</v>
      </c>
      <c r="E264" s="94">
        <f>(4.1/100)*('Conversion Cost'!$B$8)*SUM('Optimized Production Plan'!C265:E265)</f>
        <v>988.23144926997827</v>
      </c>
      <c r="F264" s="94">
        <f>SUMPRODUCT('Conversion Cost'!$B$4:$D$4,'Optimized Production Plan'!C265:E265)</f>
        <v>79.535625384890707</v>
      </c>
      <c r="G264" s="94">
        <f>(VLOOKUP(A264,'Outbound Logistic Price'!$A$3:$D$41,2)*'Optimized Production Plan'!C265)+(VLOOKUP(A264,'Outbound Logistic Price'!$A$3:$D$41,3)*'Optimized Production Plan'!D265)+(VLOOKUP(A264,'Outbound Logistic Price'!$A$3:$D$41,4)*'Optimized Production Plan'!E265)</f>
        <v>972.02965122026274</v>
      </c>
      <c r="H264" s="94">
        <f>IF(VLOOKUP(A264,CSTVAT!$A$2:$D$40,2)="NA",0,IF(VLOOKUP(A264,CSTVAT!$A$2:$D$40,2)="CST",0.02*((VLOOKUP(B264,'Input Angle Price'!$B$4:$E$22,2)*'Optimized Production Plan'!C265*(1.045))+ ('Conversion Cost'!$B$3*'Optimized Production Plan'!C265)+ ((4.1/100)*('Conversion Cost'!$B$8)*'Optimized Production Plan'!C265)+ ('Optimized Production Plan'!C265*'Conversion Cost'!$B$4)),IF(VLOOKUP(A264,CSTVAT!$A$2:$D$40,2)="VAT",0.05*((VLOOKUP(B264,'Input Angle Price'!$B$4:$E$22,2)*'Optimized Production Plan'!C265*(1.045))+ ('Conversion Cost'!$B$3*'Optimized Production Plan'!C265)+ ((4.1/100)*('Conversion Cost'!$B$8)*'Optimized Production Plan'!C265)+ ('Optimized Production Plan'!C265*'Conversion Cost'!$B$4)),0)))+ IF(VLOOKUP(A264,CSTVAT!$A$2:$D$40,3)="NA",0,IF(VLOOKUP(A264,CSTVAT!$A$2:$D$40,3)="CST",0.02*((VLOOKUP(B264,'Input Angle Price'!$B$4:$E$22,3)*'Optimized Production Plan'!D265*(1.045))+ ('Conversion Cost'!$C$3*'Optimized Production Plan'!D265)+ ((4.1/100)*('Conversion Cost'!$B$8)*'Optimized Production Plan'!D265)+ ('Optimized Production Plan'!D265*'Conversion Cost'!$C$4)),IF(VLOOKUP(A264,CSTVAT!$A$2:$D$40,3)="VAT",0.05*((VLOOKUP(B264,'Input Angle Price'!$B$4:$E$22,3)*'Optimized Production Plan'!D265*(1.045))+ ('Conversion Cost'!$C$3*'Optimized Production Plan'!D265)+ ((4.1/100)*('Conversion Cost'!$B$8)*'Optimized Production Plan'!D265)+ ('Optimized Production Plan'!D265*'Conversion Cost'!$C$4)),0)))+ IF(VLOOKUP(A264,CSTVAT!$A$2:$D$40,4)="NA",0,IF(VLOOKUP(A264,CSTVAT!$A$2:$D$40,4)="CST",0.02*((VLOOKUP(B264,'Input Angle Price'!$B$4:$E$22,4)*'Optimized Production Plan'!E265*(1.045))+ ('Conversion Cost'!$D$3*'Optimized Production Plan'!E265)+ ((4.1/100)*('Conversion Cost'!$B$8)*'Optimized Production Plan'!E265)+ ('Optimized Production Plan'!E265*'Conversion Cost'!$D$4)),IF(VLOOKUP(A264,CSTVAT!$A$2:$D$40,4)="VAT",0.05*((VLOOKUP(B264,'Input Angle Price'!$B$4:$E$22,4)*'Optimized Production Plan'!E265*(1.045))+ ('Conversion Cost'!$D$3*'Optimized Production Plan'!E265)+ ((4.1/100)*('Conversion Cost'!$B$8)*'Optimized Production Plan'!E265)+ ('Optimized Production Plan'!E265*'Conversion Cost'!$D$4)),0)))</f>
        <v>192.75976445524623</v>
      </c>
      <c r="I264" s="95">
        <f t="shared" si="14"/>
        <v>159.46077975476069</v>
      </c>
      <c r="N264" s="9">
        <v>120</v>
      </c>
      <c r="O264" s="5" t="s">
        <v>7</v>
      </c>
      <c r="P264" s="94">
        <f>((VLOOKUP(O264,'Input Angle Price'!$B$4:$E$22,2)*'Optimized Production Plan'!M265)+(VLOOKUP(O264,'Input Angle Price'!$B$4:$E$22,3)*'Optimized Production Plan'!N265)+(VLOOKUP(O264,'Input Angle Price'!$B$4:$E$22,4)*'Optimized Production Plan'!O265))*(104.5/100)</f>
        <v>7671.0806821015858</v>
      </c>
      <c r="Q264" s="94">
        <f>SUMPRODUCT('Conversion Cost'!$B$3:$D$3,'Optimized Production Plan'!M265:O265)</f>
        <v>1412.5396682085468</v>
      </c>
      <c r="R264" s="94">
        <f>(4.1/100)*('Conversion Cost'!$B$8)*SUM('Optimized Production Plan'!M265:O265)</f>
        <v>988.23144926997827</v>
      </c>
      <c r="S264" s="94">
        <f>SUMPRODUCT('Conversion Cost'!$B$4:$D$4,'Optimized Production Plan'!M265:O265)</f>
        <v>119.30343807733607</v>
      </c>
      <c r="T264" s="94">
        <f>(VLOOKUP(N264,'Outbound Logistic Price'!$A$3:$D$41,2)*'Optimized Production Plan'!M265)+(VLOOKUP(N264,'Outbound Logistic Price'!$A$3:$D$41,3)*'Optimized Production Plan'!N265)+(VLOOKUP(N264,'Outbound Logistic Price'!$A$3:$D$41,4)*'Optimized Production Plan'!O265)</f>
        <v>811.00260638363966</v>
      </c>
      <c r="U264" s="94">
        <f>IF(VLOOKUP(N264,CSTVAT!$A$2:$D$40,2)="NA",0,IF(VLOOKUP(N264,CSTVAT!$A$2:$D$40,2)="CST",0.02*((VLOOKUP(O264,'Input Angle Price'!$B$4:$E$22,2)*'Optimized Production Plan'!M265*(1.045))+ ('Conversion Cost'!$B$3*'Optimized Production Plan'!M265)+ ((4.1/100)*('Conversion Cost'!$B$8)*'Optimized Production Plan'!M265)+ ('Optimized Production Plan'!M265*'Conversion Cost'!$B$4)),IF(VLOOKUP(N264,CSTVAT!$A$2:$D$40,2)="VAT",0.05*((VLOOKUP(O264,'Input Angle Price'!$B$4:$E$22,2)*'Optimized Production Plan'!M265*(1.045))+ ('Conversion Cost'!$B$3*'Optimized Production Plan'!M265)+ ((4.1/100)*('Conversion Cost'!$B$8)*'Optimized Production Plan'!M265)+ ('Optimized Production Plan'!M265*'Conversion Cost'!$B$4)),0)))+ IF(VLOOKUP(N264,CSTVAT!$A$2:$D$40,3)="NA",0,IF(VLOOKUP(N264,CSTVAT!$A$2:$D$40,3)="CST",0.02*((VLOOKUP(O264,'Input Angle Price'!$B$4:$E$22,3)*'Optimized Production Plan'!N265*(1.045))+ ('Conversion Cost'!$C$3*'Optimized Production Plan'!N265)+ ((4.1/100)*('Conversion Cost'!$B$8)*'Optimized Production Plan'!N265)+ ('Optimized Production Plan'!N265*'Conversion Cost'!$C$4)),IF(VLOOKUP(N264,CSTVAT!$A$2:$D$40,3)="VAT",0.05*((VLOOKUP(O264,'Input Angle Price'!$B$4:$E$22,3)*'Optimized Production Plan'!N265*(1.045))+ ('Conversion Cost'!$C$3*'Optimized Production Plan'!N265)+ ((4.1/100)*('Conversion Cost'!$B$8)*'Optimized Production Plan'!N265)+ ('Optimized Production Plan'!N265*'Conversion Cost'!$C$4)),0)))+ IF(VLOOKUP(N264,CSTVAT!$A$2:$D$40,4)="NA",0,IF(VLOOKUP(N264,CSTVAT!$A$2:$D$40,4)="CST",0.02*((VLOOKUP(O264,'Input Angle Price'!$B$4:$E$22,4)*'Optimized Production Plan'!O265*(1.045))+ ('Conversion Cost'!$D$3*'Optimized Production Plan'!O265)+ ((4.1/100)*('Conversion Cost'!$B$8)*'Optimized Production Plan'!O265)+ ('Optimized Production Plan'!O265*'Conversion Cost'!$D$4)),IF(VLOOKUP(N264,CSTVAT!$A$2:$D$40,4)="VAT",0.05*((VLOOKUP(O264,'Input Angle Price'!$B$4:$E$22,4)*'Optimized Production Plan'!O265*(1.045))+ ('Conversion Cost'!$D$3*'Optimized Production Plan'!O265)+ ((4.1/100)*('Conversion Cost'!$B$8)*'Optimized Production Plan'!O265)+ ('Optimized Production Plan'!O265*'Conversion Cost'!$D$4)),0)))</f>
        <v>203.82310475314895</v>
      </c>
      <c r="V264" s="95">
        <f t="shared" si="15"/>
        <v>165.16680894477099</v>
      </c>
      <c r="X264" s="101">
        <f>IF('Optimized Production Plan'!M265&gt;0,1,0)+IF('Optimized Production Plan'!N265&gt;0,1,0)+IF('Optimized Production Plan'!O265&gt;0,1,0)</f>
        <v>1</v>
      </c>
      <c r="AH264" s="11"/>
      <c r="AI264" s="5" t="s">
        <v>5</v>
      </c>
      <c r="AJ264" s="6">
        <v>0</v>
      </c>
      <c r="AK264" s="6">
        <v>57.934914374483483</v>
      </c>
      <c r="AL264" s="113">
        <v>0</v>
      </c>
      <c r="AM264" s="11">
        <v>57.934914374483483</v>
      </c>
      <c r="AN264" s="68">
        <f t="shared" si="16"/>
        <v>57.934914374483483</v>
      </c>
    </row>
    <row r="265" spans="1:40">
      <c r="A265" s="9">
        <v>120</v>
      </c>
      <c r="B265" s="5" t="s">
        <v>9</v>
      </c>
      <c r="C265" s="94">
        <f>((VLOOKUP(B265,'Input Angle Price'!$B$4:$E$22,2)*'Optimized Production Plan'!C266)+(VLOOKUP(B265,'Input Angle Price'!$B$4:$E$22,3)*'Optimized Production Plan'!D266)+(VLOOKUP(B265,'Input Angle Price'!$B$4:$E$22,4)*'Optimized Production Plan'!E266))*(104.5/100)</f>
        <v>4532.187589564378</v>
      </c>
      <c r="D265" s="94">
        <f>SUMPRODUCT('Conversion Cost'!$B$3:$D$3,'Optimized Production Plan'!C266:E266)</f>
        <v>710.77638593374422</v>
      </c>
      <c r="E265" s="94">
        <f>(4.1/100)*('Conversion Cost'!$B$8)*SUM('Optimized Production Plan'!C266:E266)</f>
        <v>603.36663838855247</v>
      </c>
      <c r="F265" s="94">
        <f>SUMPRODUCT('Conversion Cost'!$B$4:$D$4,'Optimized Production Plan'!C266:E266)</f>
        <v>48.560631172042783</v>
      </c>
      <c r="G265" s="94">
        <f>(VLOOKUP(A265,'Outbound Logistic Price'!$A$3:$D$41,2)*'Optimized Production Plan'!C266)+(VLOOKUP(A265,'Outbound Logistic Price'!$A$3:$D$41,3)*'Optimized Production Plan'!D266)+(VLOOKUP(A265,'Outbound Logistic Price'!$A$3:$D$41,4)*'Optimized Production Plan'!E266)</f>
        <v>593.47459899603109</v>
      </c>
      <c r="H265" s="94">
        <f>IF(VLOOKUP(A265,CSTVAT!$A$2:$D$40,2)="NA",0,IF(VLOOKUP(A265,CSTVAT!$A$2:$D$40,2)="CST",0.02*((VLOOKUP(B265,'Input Angle Price'!$B$4:$E$22,2)*'Optimized Production Plan'!C266*(1.045))+ ('Conversion Cost'!$B$3*'Optimized Production Plan'!C266)+ ((4.1/100)*('Conversion Cost'!$B$8)*'Optimized Production Plan'!C266)+ ('Optimized Production Plan'!C266*'Conversion Cost'!$B$4)),IF(VLOOKUP(A265,CSTVAT!$A$2:$D$40,2)="VAT",0.05*((VLOOKUP(B265,'Input Angle Price'!$B$4:$E$22,2)*'Optimized Production Plan'!C266*(1.045))+ ('Conversion Cost'!$B$3*'Optimized Production Plan'!C266)+ ((4.1/100)*('Conversion Cost'!$B$8)*'Optimized Production Plan'!C266)+ ('Optimized Production Plan'!C266*'Conversion Cost'!$B$4)),0)))+ IF(VLOOKUP(A265,CSTVAT!$A$2:$D$40,3)="NA",0,IF(VLOOKUP(A265,CSTVAT!$A$2:$D$40,3)="CST",0.02*((VLOOKUP(B265,'Input Angle Price'!$B$4:$E$22,3)*'Optimized Production Plan'!D266*(1.045))+ ('Conversion Cost'!$C$3*'Optimized Production Plan'!D266)+ ((4.1/100)*('Conversion Cost'!$B$8)*'Optimized Production Plan'!D266)+ ('Optimized Production Plan'!D266*'Conversion Cost'!$C$4)),IF(VLOOKUP(A265,CSTVAT!$A$2:$D$40,3)="VAT",0.05*((VLOOKUP(B265,'Input Angle Price'!$B$4:$E$22,3)*'Optimized Production Plan'!D266*(1.045))+ ('Conversion Cost'!$C$3*'Optimized Production Plan'!D266)+ ((4.1/100)*('Conversion Cost'!$B$8)*'Optimized Production Plan'!D266)+ ('Optimized Production Plan'!D266*'Conversion Cost'!$C$4)),0)))+ IF(VLOOKUP(A265,CSTVAT!$A$2:$D$40,4)="NA",0,IF(VLOOKUP(A265,CSTVAT!$A$2:$D$40,4)="CST",0.02*((VLOOKUP(B265,'Input Angle Price'!$B$4:$E$22,4)*'Optimized Production Plan'!E266*(1.045))+ ('Conversion Cost'!$D$3*'Optimized Production Plan'!E266)+ ((4.1/100)*('Conversion Cost'!$B$8)*'Optimized Production Plan'!E266)+ ('Optimized Production Plan'!E266*'Conversion Cost'!$D$4)),IF(VLOOKUP(A265,CSTVAT!$A$2:$D$40,4)="VAT",0.05*((VLOOKUP(B265,'Input Angle Price'!$B$4:$E$22,4)*'Optimized Production Plan'!E266*(1.045))+ ('Conversion Cost'!$D$3*'Optimized Production Plan'!E266)+ ((4.1/100)*('Conversion Cost'!$B$8)*'Optimized Production Plan'!E266)+ ('Optimized Production Plan'!E266*'Conversion Cost'!$D$4)),0)))</f>
        <v>117.89782490117433</v>
      </c>
      <c r="I265" s="95">
        <f t="shared" si="14"/>
        <v>97.582986378180394</v>
      </c>
      <c r="N265" s="9">
        <v>120</v>
      </c>
      <c r="O265" s="5" t="s">
        <v>9</v>
      </c>
      <c r="P265" s="94">
        <f>((VLOOKUP(O265,'Input Angle Price'!$B$4:$E$22,2)*'Optimized Production Plan'!M266)+(VLOOKUP(O265,'Input Angle Price'!$B$4:$E$22,3)*'Optimized Production Plan'!N266)+(VLOOKUP(O265,'Input Angle Price'!$B$4:$E$22,4)*'Optimized Production Plan'!O266))*(104.5/100)</f>
        <v>4684.0092186200864</v>
      </c>
      <c r="Q265" s="94">
        <f>SUMPRODUCT('Conversion Cost'!$B$3:$D$3,'Optimized Production Plan'!M266:O266)</f>
        <v>862.42884885627143</v>
      </c>
      <c r="R265" s="94">
        <f>(4.1/100)*('Conversion Cost'!$B$8)*SUM('Optimized Production Plan'!M266:O266)</f>
        <v>603.36663838855247</v>
      </c>
      <c r="S265" s="94">
        <f>SUMPRODUCT('Conversion Cost'!$B$4:$D$4,'Optimized Production Plan'!M266:O266)</f>
        <v>72.840946758064177</v>
      </c>
      <c r="T265" s="94">
        <f>(VLOOKUP(N265,'Outbound Logistic Price'!$A$3:$D$41,2)*'Optimized Production Plan'!M266)+(VLOOKUP(N265,'Outbound Logistic Price'!$A$3:$D$41,3)*'Optimized Production Plan'!N266)+(VLOOKUP(N265,'Outbound Logistic Price'!$A$3:$D$41,4)*'Optimized Production Plan'!O266)</f>
        <v>495.15922277066579</v>
      </c>
      <c r="U265" s="94">
        <f>IF(VLOOKUP(N265,CSTVAT!$A$2:$D$40,2)="NA",0,IF(VLOOKUP(N265,CSTVAT!$A$2:$D$40,2)="CST",0.02*((VLOOKUP(O265,'Input Angle Price'!$B$4:$E$22,2)*'Optimized Production Plan'!M266*(1.045))+ ('Conversion Cost'!$B$3*'Optimized Production Plan'!M266)+ ((4.1/100)*('Conversion Cost'!$B$8)*'Optimized Production Plan'!M266)+ ('Optimized Production Plan'!M266*'Conversion Cost'!$B$4)),IF(VLOOKUP(N265,CSTVAT!$A$2:$D$40,2)="VAT",0.05*((VLOOKUP(O265,'Input Angle Price'!$B$4:$E$22,2)*'Optimized Production Plan'!M266*(1.045))+ ('Conversion Cost'!$B$3*'Optimized Production Plan'!M266)+ ((4.1/100)*('Conversion Cost'!$B$8)*'Optimized Production Plan'!M266)+ ('Optimized Production Plan'!M266*'Conversion Cost'!$B$4)),0)))+ IF(VLOOKUP(N265,CSTVAT!$A$2:$D$40,3)="NA",0,IF(VLOOKUP(N265,CSTVAT!$A$2:$D$40,3)="CST",0.02*((VLOOKUP(O265,'Input Angle Price'!$B$4:$E$22,3)*'Optimized Production Plan'!N266*(1.045))+ ('Conversion Cost'!$C$3*'Optimized Production Plan'!N266)+ ((4.1/100)*('Conversion Cost'!$B$8)*'Optimized Production Plan'!N266)+ ('Optimized Production Plan'!N266*'Conversion Cost'!$C$4)),IF(VLOOKUP(N265,CSTVAT!$A$2:$D$40,3)="VAT",0.05*((VLOOKUP(O265,'Input Angle Price'!$B$4:$E$22,3)*'Optimized Production Plan'!N266*(1.045))+ ('Conversion Cost'!$C$3*'Optimized Production Plan'!N266)+ ((4.1/100)*('Conversion Cost'!$B$8)*'Optimized Production Plan'!N266)+ ('Optimized Production Plan'!N266*'Conversion Cost'!$C$4)),0)))+ IF(VLOOKUP(N265,CSTVAT!$A$2:$D$40,4)="NA",0,IF(VLOOKUP(N265,CSTVAT!$A$2:$D$40,4)="CST",0.02*((VLOOKUP(O265,'Input Angle Price'!$B$4:$E$22,4)*'Optimized Production Plan'!O266*(1.045))+ ('Conversion Cost'!$D$3*'Optimized Production Plan'!O266)+ ((4.1/100)*('Conversion Cost'!$B$8)*'Optimized Production Plan'!O266)+ ('Optimized Production Plan'!O266*'Conversion Cost'!$D$4)),IF(VLOOKUP(N265,CSTVAT!$A$2:$D$40,4)="VAT",0.05*((VLOOKUP(O265,'Input Angle Price'!$B$4:$E$22,4)*'Optimized Production Plan'!O266*(1.045))+ ('Conversion Cost'!$D$3*'Optimized Production Plan'!O266)+ ((4.1/100)*('Conversion Cost'!$B$8)*'Optimized Production Plan'!O266)+ ('Optimized Production Plan'!O266*'Conversion Cost'!$D$4)),0)))</f>
        <v>124.45291305245948</v>
      </c>
      <c r="V265" s="95">
        <f t="shared" si="15"/>
        <v>100.85187312818368</v>
      </c>
      <c r="X265" s="101">
        <f>IF('Optimized Production Plan'!M266&gt;0,1,0)+IF('Optimized Production Plan'!N266&gt;0,1,0)+IF('Optimized Production Plan'!O266&gt;0,1,0)</f>
        <v>1</v>
      </c>
      <c r="AH265" s="11"/>
      <c r="AI265" s="5" t="s">
        <v>7</v>
      </c>
      <c r="AJ265" s="6">
        <v>0</v>
      </c>
      <c r="AK265" s="6">
        <v>65.19313556138583</v>
      </c>
      <c r="AL265" s="113">
        <v>0</v>
      </c>
      <c r="AM265" s="11">
        <v>65.19313556138583</v>
      </c>
      <c r="AN265" s="68">
        <f t="shared" si="16"/>
        <v>65.19313556138583</v>
      </c>
    </row>
    <row r="266" spans="1:40">
      <c r="A266" s="9">
        <v>120</v>
      </c>
      <c r="B266" s="5" t="s">
        <v>12</v>
      </c>
      <c r="C266" s="94">
        <f>((VLOOKUP(B266,'Input Angle Price'!$B$4:$E$22,2)*'Optimized Production Plan'!C267)+(VLOOKUP(B266,'Input Angle Price'!$B$4:$E$22,3)*'Optimized Production Plan'!D267)+(VLOOKUP(B266,'Input Angle Price'!$B$4:$E$22,4)*'Optimized Production Plan'!E267))*(104.5/100)</f>
        <v>1380.8411222166312</v>
      </c>
      <c r="D266" s="94">
        <f>SUMPRODUCT('Conversion Cost'!$B$3:$D$3,'Optimized Production Plan'!C267:E267)</f>
        <v>215.38900914286052</v>
      </c>
      <c r="E266" s="94">
        <f>(4.1/100)*('Conversion Cost'!$B$8)*SUM('Optimized Production Plan'!C267:E267)</f>
        <v>182.84026448296098</v>
      </c>
      <c r="F266" s="94">
        <f>SUMPRODUCT('Conversion Cost'!$B$4:$D$4,'Optimized Production Plan'!C267:E267)</f>
        <v>14.71549482859886</v>
      </c>
      <c r="G266" s="94">
        <f>(VLOOKUP(A266,'Outbound Logistic Price'!$A$3:$D$41,2)*'Optimized Production Plan'!C267)+(VLOOKUP(A266,'Outbound Logistic Price'!$A$3:$D$41,3)*'Optimized Production Plan'!D267)+(VLOOKUP(A266,'Outbound Logistic Price'!$A$3:$D$41,4)*'Optimized Production Plan'!E267)</f>
        <v>179.84264581508936</v>
      </c>
      <c r="H266" s="94">
        <f>IF(VLOOKUP(A266,CSTVAT!$A$2:$D$40,2)="NA",0,IF(VLOOKUP(A266,CSTVAT!$A$2:$D$40,2)="CST",0.02*((VLOOKUP(B266,'Input Angle Price'!$B$4:$E$22,2)*'Optimized Production Plan'!C267*(1.045))+ ('Conversion Cost'!$B$3*'Optimized Production Plan'!C267)+ ((4.1/100)*('Conversion Cost'!$B$8)*'Optimized Production Plan'!C267)+ ('Optimized Production Plan'!C267*'Conversion Cost'!$B$4)),IF(VLOOKUP(A266,CSTVAT!$A$2:$D$40,2)="VAT",0.05*((VLOOKUP(B266,'Input Angle Price'!$B$4:$E$22,2)*'Optimized Production Plan'!C267*(1.045))+ ('Conversion Cost'!$B$3*'Optimized Production Plan'!C267)+ ((4.1/100)*('Conversion Cost'!$B$8)*'Optimized Production Plan'!C267)+ ('Optimized Production Plan'!C267*'Conversion Cost'!$B$4)),0)))+ IF(VLOOKUP(A266,CSTVAT!$A$2:$D$40,3)="NA",0,IF(VLOOKUP(A266,CSTVAT!$A$2:$D$40,3)="CST",0.02*((VLOOKUP(B266,'Input Angle Price'!$B$4:$E$22,3)*'Optimized Production Plan'!D267*(1.045))+ ('Conversion Cost'!$C$3*'Optimized Production Plan'!D267)+ ((4.1/100)*('Conversion Cost'!$B$8)*'Optimized Production Plan'!D267)+ ('Optimized Production Plan'!D267*'Conversion Cost'!$C$4)),IF(VLOOKUP(A266,CSTVAT!$A$2:$D$40,3)="VAT",0.05*((VLOOKUP(B266,'Input Angle Price'!$B$4:$E$22,3)*'Optimized Production Plan'!D267*(1.045))+ ('Conversion Cost'!$C$3*'Optimized Production Plan'!D267)+ ((4.1/100)*('Conversion Cost'!$B$8)*'Optimized Production Plan'!D267)+ ('Optimized Production Plan'!D267*'Conversion Cost'!$C$4)),0)))+ IF(VLOOKUP(A266,CSTVAT!$A$2:$D$40,4)="NA",0,IF(VLOOKUP(A266,CSTVAT!$A$2:$D$40,4)="CST",0.02*((VLOOKUP(B266,'Input Angle Price'!$B$4:$E$22,4)*'Optimized Production Plan'!E267*(1.045))+ ('Conversion Cost'!$D$3*'Optimized Production Plan'!E267)+ ((4.1/100)*('Conversion Cost'!$B$8)*'Optimized Production Plan'!E267)+ ('Optimized Production Plan'!E267*'Conversion Cost'!$D$4)),IF(VLOOKUP(A266,CSTVAT!$A$2:$D$40,4)="VAT",0.05*((VLOOKUP(B266,'Input Angle Price'!$B$4:$E$22,4)*'Optimized Production Plan'!E267*(1.045))+ ('Conversion Cost'!$D$3*'Optimized Production Plan'!E267)+ ((4.1/100)*('Conversion Cost'!$B$8)*'Optimized Production Plan'!E267)+ ('Optimized Production Plan'!E267*'Conversion Cost'!$D$4)),0)))</f>
        <v>35.875717813421026</v>
      </c>
      <c r="I266" s="95">
        <f t="shared" si="14"/>
        <v>29.731028947248042</v>
      </c>
      <c r="N266" s="9">
        <v>120</v>
      </c>
      <c r="O266" s="5" t="s">
        <v>12</v>
      </c>
      <c r="P266" s="94">
        <f>((VLOOKUP(O266,'Input Angle Price'!$B$4:$E$22,2)*'Optimized Production Plan'!M267)+(VLOOKUP(O266,'Input Angle Price'!$B$4:$E$22,3)*'Optimized Production Plan'!N267)+(VLOOKUP(O266,'Input Angle Price'!$B$4:$E$22,4)*'Optimized Production Plan'!O267))*(104.5/100)</f>
        <v>1421.428145617248</v>
      </c>
      <c r="Q266" s="94">
        <f>SUMPRODUCT('Conversion Cost'!$B$3:$D$3,'Optimized Production Plan'!M267:O267)</f>
        <v>261.34477577971438</v>
      </c>
      <c r="R266" s="94">
        <f>(4.1/100)*('Conversion Cost'!$B$8)*SUM('Optimized Production Plan'!M267:O267)</f>
        <v>182.84026448296098</v>
      </c>
      <c r="S266" s="94">
        <f>SUMPRODUCT('Conversion Cost'!$B$4:$D$4,'Optimized Production Plan'!M267:O267)</f>
        <v>22.073242242898292</v>
      </c>
      <c r="T266" s="94">
        <f>(VLOOKUP(N266,'Outbound Logistic Price'!$A$3:$D$41,2)*'Optimized Production Plan'!M267)+(VLOOKUP(N266,'Outbound Logistic Price'!$A$3:$D$41,3)*'Optimized Production Plan'!N267)+(VLOOKUP(N266,'Outbound Logistic Price'!$A$3:$D$41,4)*'Optimized Production Plan'!O267)</f>
        <v>150.04979972768018</v>
      </c>
      <c r="U266" s="94">
        <f>IF(VLOOKUP(N266,CSTVAT!$A$2:$D$40,2)="NA",0,IF(VLOOKUP(N266,CSTVAT!$A$2:$D$40,2)="CST",0.02*((VLOOKUP(O266,'Input Angle Price'!$B$4:$E$22,2)*'Optimized Production Plan'!M267*(1.045))+ ('Conversion Cost'!$B$3*'Optimized Production Plan'!M267)+ ((4.1/100)*('Conversion Cost'!$B$8)*'Optimized Production Plan'!M267)+ ('Optimized Production Plan'!M267*'Conversion Cost'!$B$4)),IF(VLOOKUP(N266,CSTVAT!$A$2:$D$40,2)="VAT",0.05*((VLOOKUP(O266,'Input Angle Price'!$B$4:$E$22,2)*'Optimized Production Plan'!M267*(1.045))+ ('Conversion Cost'!$B$3*'Optimized Production Plan'!M267)+ ((4.1/100)*('Conversion Cost'!$B$8)*'Optimized Production Plan'!M267)+ ('Optimized Production Plan'!M267*'Conversion Cost'!$B$4)),0)))+ IF(VLOOKUP(N266,CSTVAT!$A$2:$D$40,3)="NA",0,IF(VLOOKUP(N266,CSTVAT!$A$2:$D$40,3)="CST",0.02*((VLOOKUP(O266,'Input Angle Price'!$B$4:$E$22,3)*'Optimized Production Plan'!N267*(1.045))+ ('Conversion Cost'!$C$3*'Optimized Production Plan'!N267)+ ((4.1/100)*('Conversion Cost'!$B$8)*'Optimized Production Plan'!N267)+ ('Optimized Production Plan'!N267*'Conversion Cost'!$C$4)),IF(VLOOKUP(N266,CSTVAT!$A$2:$D$40,3)="VAT",0.05*((VLOOKUP(O266,'Input Angle Price'!$B$4:$E$22,3)*'Optimized Production Plan'!N267*(1.045))+ ('Conversion Cost'!$C$3*'Optimized Production Plan'!N267)+ ((4.1/100)*('Conversion Cost'!$B$8)*'Optimized Production Plan'!N267)+ ('Optimized Production Plan'!N267*'Conversion Cost'!$C$4)),0)))+ IF(VLOOKUP(N266,CSTVAT!$A$2:$D$40,4)="NA",0,IF(VLOOKUP(N266,CSTVAT!$A$2:$D$40,4)="CST",0.02*((VLOOKUP(O266,'Input Angle Price'!$B$4:$E$22,4)*'Optimized Production Plan'!O267*(1.045))+ ('Conversion Cost'!$D$3*'Optimized Production Plan'!O267)+ ((4.1/100)*('Conversion Cost'!$B$8)*'Optimized Production Plan'!O267)+ ('Optimized Production Plan'!O267*'Conversion Cost'!$D$4)),IF(VLOOKUP(N266,CSTVAT!$A$2:$D$40,4)="VAT",0.05*((VLOOKUP(O266,'Input Angle Price'!$B$4:$E$22,4)*'Optimized Production Plan'!O267*(1.045))+ ('Conversion Cost'!$D$3*'Optimized Production Plan'!O267)+ ((4.1/100)*('Conversion Cost'!$B$8)*'Optimized Production Plan'!O267)+ ('Optimized Production Plan'!O267*'Conversion Cost'!$D$4)),0)))</f>
        <v>37.75372856245643</v>
      </c>
      <c r="V266" s="95">
        <f t="shared" si="15"/>
        <v>30.60491222620869</v>
      </c>
      <c r="X266" s="101">
        <f>IF('Optimized Production Plan'!M267&gt;0,1,0)+IF('Optimized Production Plan'!N267&gt;0,1,0)+IF('Optimized Production Plan'!O267&gt;0,1,0)</f>
        <v>1</v>
      </c>
      <c r="AH266" s="11"/>
      <c r="AI266" s="5" t="s">
        <v>9</v>
      </c>
      <c r="AJ266" s="6">
        <v>0</v>
      </c>
      <c r="AK266" s="6">
        <v>39.803796042658021</v>
      </c>
      <c r="AL266" s="113">
        <v>0</v>
      </c>
      <c r="AM266" s="11">
        <v>39.803796042658021</v>
      </c>
      <c r="AN266" s="68">
        <f t="shared" si="16"/>
        <v>39.803796042658021</v>
      </c>
    </row>
    <row r="267" spans="1:40">
      <c r="A267" s="9">
        <v>120</v>
      </c>
      <c r="B267" s="5" t="s">
        <v>13</v>
      </c>
      <c r="C267" s="94">
        <f>((VLOOKUP(B267,'Input Angle Price'!$B$4:$E$22,2)*'Optimized Production Plan'!C268)+(VLOOKUP(B267,'Input Angle Price'!$B$4:$E$22,3)*'Optimized Production Plan'!D268)+(VLOOKUP(B267,'Input Angle Price'!$B$4:$E$22,4)*'Optimized Production Plan'!E268))*(104.5/100)</f>
        <v>1627.5414315490057</v>
      </c>
      <c r="D267" s="94">
        <f>SUMPRODUCT('Conversion Cost'!$B$3:$D$3,'Optimized Production Plan'!C268:E268)</f>
        <v>251.48286717195063</v>
      </c>
      <c r="E267" s="94">
        <f>(4.1/100)*('Conversion Cost'!$B$8)*SUM('Optimized Production Plan'!C268:E268)</f>
        <v>213.47975985234683</v>
      </c>
      <c r="F267" s="94">
        <f>SUMPRODUCT('Conversion Cost'!$B$4:$D$4,'Optimized Production Plan'!C268:E268)</f>
        <v>17.181446936763162</v>
      </c>
      <c r="G267" s="94">
        <f>(VLOOKUP(A267,'Outbound Logistic Price'!$A$3:$D$41,2)*'Optimized Production Plan'!C268)+(VLOOKUP(A267,'Outbound Logistic Price'!$A$3:$D$41,3)*'Optimized Production Plan'!D268)+(VLOOKUP(A267,'Outbound Logistic Price'!$A$3:$D$41,4)*'Optimized Production Plan'!E268)</f>
        <v>209.97981461240883</v>
      </c>
      <c r="H267" s="94">
        <f>IF(VLOOKUP(A267,CSTVAT!$A$2:$D$40,2)="NA",0,IF(VLOOKUP(A267,CSTVAT!$A$2:$D$40,2)="CST",0.02*((VLOOKUP(B267,'Input Angle Price'!$B$4:$E$22,2)*'Optimized Production Plan'!C268*(1.045))+ ('Conversion Cost'!$B$3*'Optimized Production Plan'!C268)+ ((4.1/100)*('Conversion Cost'!$B$8)*'Optimized Production Plan'!C268)+ ('Optimized Production Plan'!C268*'Conversion Cost'!$B$4)),IF(VLOOKUP(A267,CSTVAT!$A$2:$D$40,2)="VAT",0.05*((VLOOKUP(B267,'Input Angle Price'!$B$4:$E$22,2)*'Optimized Production Plan'!C268*(1.045))+ ('Conversion Cost'!$B$3*'Optimized Production Plan'!C268)+ ((4.1/100)*('Conversion Cost'!$B$8)*'Optimized Production Plan'!C268)+ ('Optimized Production Plan'!C268*'Conversion Cost'!$B$4)),0)))+ IF(VLOOKUP(A267,CSTVAT!$A$2:$D$40,3)="NA",0,IF(VLOOKUP(A267,CSTVAT!$A$2:$D$40,3)="CST",0.02*((VLOOKUP(B267,'Input Angle Price'!$B$4:$E$22,3)*'Optimized Production Plan'!D268*(1.045))+ ('Conversion Cost'!$C$3*'Optimized Production Plan'!D268)+ ((4.1/100)*('Conversion Cost'!$B$8)*'Optimized Production Plan'!D268)+ ('Optimized Production Plan'!D268*'Conversion Cost'!$C$4)),IF(VLOOKUP(A267,CSTVAT!$A$2:$D$40,3)="VAT",0.05*((VLOOKUP(B267,'Input Angle Price'!$B$4:$E$22,3)*'Optimized Production Plan'!D268*(1.045))+ ('Conversion Cost'!$C$3*'Optimized Production Plan'!D268)+ ((4.1/100)*('Conversion Cost'!$B$8)*'Optimized Production Plan'!D268)+ ('Optimized Production Plan'!D268*'Conversion Cost'!$C$4)),0)))+ IF(VLOOKUP(A267,CSTVAT!$A$2:$D$40,4)="NA",0,IF(VLOOKUP(A267,CSTVAT!$A$2:$D$40,4)="CST",0.02*((VLOOKUP(B267,'Input Angle Price'!$B$4:$E$22,4)*'Optimized Production Plan'!E268*(1.045))+ ('Conversion Cost'!$D$3*'Optimized Production Plan'!E268)+ ((4.1/100)*('Conversion Cost'!$B$8)*'Optimized Production Plan'!E268)+ ('Optimized Production Plan'!E268*'Conversion Cost'!$D$4)),IF(VLOOKUP(A267,CSTVAT!$A$2:$D$40,4)="VAT",0.05*((VLOOKUP(B267,'Input Angle Price'!$B$4:$E$22,4)*'Optimized Production Plan'!E268*(1.045))+ ('Conversion Cost'!$D$3*'Optimized Production Plan'!E268)+ ((4.1/100)*('Conversion Cost'!$B$8)*'Optimized Production Plan'!E268)+ ('Optimized Production Plan'!E268*'Conversion Cost'!$D$4)),0)))</f>
        <v>42.19371011020133</v>
      </c>
      <c r="I267" s="95">
        <f t="shared" si="14"/>
        <v>35.042758095552756</v>
      </c>
      <c r="N267" s="9">
        <v>120</v>
      </c>
      <c r="O267" s="5" t="s">
        <v>13</v>
      </c>
      <c r="P267" s="94">
        <f>((VLOOKUP(O267,'Input Angle Price'!$B$4:$E$22,2)*'Optimized Production Plan'!M268)+(VLOOKUP(O267,'Input Angle Price'!$B$4:$E$22,3)*'Optimized Production Plan'!N268)+(VLOOKUP(O267,'Input Angle Price'!$B$4:$E$22,4)*'Optimized Production Plan'!O268))*(104.5/100)</f>
        <v>1677.4317060128008</v>
      </c>
      <c r="Q267" s="94">
        <f>SUMPRODUCT('Conversion Cost'!$B$3:$D$3,'Optimized Production Plan'!M268:O268)</f>
        <v>305.13968096626843</v>
      </c>
      <c r="R267" s="94">
        <f>(4.1/100)*('Conversion Cost'!$B$8)*SUM('Optimized Production Plan'!M268:O268)</f>
        <v>213.47975985234683</v>
      </c>
      <c r="S267" s="94">
        <f>SUMPRODUCT('Conversion Cost'!$B$4:$D$4,'Optimized Production Plan'!M268:O268)</f>
        <v>25.772170405144745</v>
      </c>
      <c r="T267" s="94">
        <f>(VLOOKUP(N267,'Outbound Logistic Price'!$A$3:$D$41,2)*'Optimized Production Plan'!M268)+(VLOOKUP(N267,'Outbound Logistic Price'!$A$3:$D$41,3)*'Optimized Production Plan'!N268)+(VLOOKUP(N267,'Outbound Logistic Price'!$A$3:$D$41,4)*'Optimized Production Plan'!O268)</f>
        <v>175.19442614207682</v>
      </c>
      <c r="U267" s="94">
        <f>IF(VLOOKUP(N267,CSTVAT!$A$2:$D$40,2)="NA",0,IF(VLOOKUP(N267,CSTVAT!$A$2:$D$40,2)="CST",0.02*((VLOOKUP(O267,'Input Angle Price'!$B$4:$E$22,2)*'Optimized Production Plan'!M268*(1.045))+ ('Conversion Cost'!$B$3*'Optimized Production Plan'!M268)+ ((4.1/100)*('Conversion Cost'!$B$8)*'Optimized Production Plan'!M268)+ ('Optimized Production Plan'!M268*'Conversion Cost'!$B$4)),IF(VLOOKUP(N267,CSTVAT!$A$2:$D$40,2)="VAT",0.05*((VLOOKUP(O267,'Input Angle Price'!$B$4:$E$22,2)*'Optimized Production Plan'!M268*(1.045))+ ('Conversion Cost'!$B$3*'Optimized Production Plan'!M268)+ ((4.1/100)*('Conversion Cost'!$B$8)*'Optimized Production Plan'!M268)+ ('Optimized Production Plan'!M268*'Conversion Cost'!$B$4)),0)))+ IF(VLOOKUP(N267,CSTVAT!$A$2:$D$40,3)="NA",0,IF(VLOOKUP(N267,CSTVAT!$A$2:$D$40,3)="CST",0.02*((VLOOKUP(O267,'Input Angle Price'!$B$4:$E$22,3)*'Optimized Production Plan'!N268*(1.045))+ ('Conversion Cost'!$C$3*'Optimized Production Plan'!N268)+ ((4.1/100)*('Conversion Cost'!$B$8)*'Optimized Production Plan'!N268)+ ('Optimized Production Plan'!N268*'Conversion Cost'!$C$4)),IF(VLOOKUP(N267,CSTVAT!$A$2:$D$40,3)="VAT",0.05*((VLOOKUP(O267,'Input Angle Price'!$B$4:$E$22,3)*'Optimized Production Plan'!N268*(1.045))+ ('Conversion Cost'!$C$3*'Optimized Production Plan'!N268)+ ((4.1/100)*('Conversion Cost'!$B$8)*'Optimized Production Plan'!N268)+ ('Optimized Production Plan'!N268*'Conversion Cost'!$C$4)),0)))+ IF(VLOOKUP(N267,CSTVAT!$A$2:$D$40,4)="NA",0,IF(VLOOKUP(N267,CSTVAT!$A$2:$D$40,4)="CST",0.02*((VLOOKUP(O267,'Input Angle Price'!$B$4:$E$22,4)*'Optimized Production Plan'!O268*(1.045))+ ('Conversion Cost'!$D$3*'Optimized Production Plan'!O268)+ ((4.1/100)*('Conversion Cost'!$B$8)*'Optimized Production Plan'!O268)+ ('Optimized Production Plan'!O268*'Conversion Cost'!$D$4)),IF(VLOOKUP(N267,CSTVAT!$A$2:$D$40,4)="VAT",0.05*((VLOOKUP(O267,'Input Angle Price'!$B$4:$E$22,4)*'Optimized Production Plan'!O268*(1.045))+ ('Conversion Cost'!$D$3*'Optimized Production Plan'!O268)+ ((4.1/100)*('Conversion Cost'!$B$8)*'Optimized Production Plan'!O268)+ ('Optimized Production Plan'!O268*'Conversion Cost'!$D$4)),0)))</f>
        <v>44.436466344731215</v>
      </c>
      <c r="V267" s="95">
        <f t="shared" si="15"/>
        <v>36.116950607931123</v>
      </c>
      <c r="X267" s="101">
        <f>IF('Optimized Production Plan'!M268&gt;0,1,0)+IF('Optimized Production Plan'!N268&gt;0,1,0)+IF('Optimized Production Plan'!O268&gt;0,1,0)</f>
        <v>1</v>
      </c>
      <c r="AH267" s="11"/>
      <c r="AI267" s="5" t="s">
        <v>12</v>
      </c>
      <c r="AJ267" s="6">
        <v>0</v>
      </c>
      <c r="AK267" s="6">
        <v>12.061881007048246</v>
      </c>
      <c r="AL267" s="113">
        <v>0</v>
      </c>
      <c r="AM267" s="11">
        <v>12.061881007048246</v>
      </c>
      <c r="AN267" s="68">
        <f t="shared" si="16"/>
        <v>12.061881007048246</v>
      </c>
    </row>
    <row r="268" spans="1:40">
      <c r="A268" s="9">
        <v>120</v>
      </c>
      <c r="B268" s="5" t="s">
        <v>15</v>
      </c>
      <c r="C268" s="94">
        <f>((VLOOKUP(B268,'Input Angle Price'!$B$4:$E$22,2)*'Optimized Production Plan'!C269)+(VLOOKUP(B268,'Input Angle Price'!$B$4:$E$22,3)*'Optimized Production Plan'!D269)+(VLOOKUP(B268,'Input Angle Price'!$B$4:$E$22,4)*'Optimized Production Plan'!E269))*(104.5/100)</f>
        <v>9661.4395637571724</v>
      </c>
      <c r="D268" s="94">
        <f>SUMPRODUCT('Conversion Cost'!$B$3:$D$3,'Optimized Production Plan'!C269:E269)</f>
        <v>1494.8845443802159</v>
      </c>
      <c r="E268" s="94">
        <f>(4.1/100)*('Conversion Cost'!$B$8)*SUM('Optimized Production Plan'!C269:E269)</f>
        <v>1268.983438633499</v>
      </c>
      <c r="F268" s="94">
        <f>SUMPRODUCT('Conversion Cost'!$B$4:$D$4,'Optimized Production Plan'!C269:E269)</f>
        <v>102.13132912268934</v>
      </c>
      <c r="G268" s="94">
        <f>(VLOOKUP(A268,'Outbound Logistic Price'!$A$3:$D$41,2)*'Optimized Production Plan'!C269)+(VLOOKUP(A268,'Outbound Logistic Price'!$A$3:$D$41,3)*'Optimized Production Plan'!D269)+(VLOOKUP(A268,'Outbound Logistic Price'!$A$3:$D$41,4)*'Optimized Production Plan'!E269)</f>
        <v>1248.1787846059819</v>
      </c>
      <c r="H268" s="94">
        <f>IF(VLOOKUP(A268,CSTVAT!$A$2:$D$40,2)="NA",0,IF(VLOOKUP(A268,CSTVAT!$A$2:$D$40,2)="CST",0.02*((VLOOKUP(B268,'Input Angle Price'!$B$4:$E$22,2)*'Optimized Production Plan'!C269*(1.045))+ ('Conversion Cost'!$B$3*'Optimized Production Plan'!C269)+ ((4.1/100)*('Conversion Cost'!$B$8)*'Optimized Production Plan'!C269)+ ('Optimized Production Plan'!C269*'Conversion Cost'!$B$4)),IF(VLOOKUP(A268,CSTVAT!$A$2:$D$40,2)="VAT",0.05*((VLOOKUP(B268,'Input Angle Price'!$B$4:$E$22,2)*'Optimized Production Plan'!C269*(1.045))+ ('Conversion Cost'!$B$3*'Optimized Production Plan'!C269)+ ((4.1/100)*('Conversion Cost'!$B$8)*'Optimized Production Plan'!C269)+ ('Optimized Production Plan'!C269*'Conversion Cost'!$B$4)),0)))+ IF(VLOOKUP(A268,CSTVAT!$A$2:$D$40,3)="NA",0,IF(VLOOKUP(A268,CSTVAT!$A$2:$D$40,3)="CST",0.02*((VLOOKUP(B268,'Input Angle Price'!$B$4:$E$22,3)*'Optimized Production Plan'!D269*(1.045))+ ('Conversion Cost'!$C$3*'Optimized Production Plan'!D269)+ ((4.1/100)*('Conversion Cost'!$B$8)*'Optimized Production Plan'!D269)+ ('Optimized Production Plan'!D269*'Conversion Cost'!$C$4)),IF(VLOOKUP(A268,CSTVAT!$A$2:$D$40,3)="VAT",0.05*((VLOOKUP(B268,'Input Angle Price'!$B$4:$E$22,3)*'Optimized Production Plan'!D269*(1.045))+ ('Conversion Cost'!$C$3*'Optimized Production Plan'!D269)+ ((4.1/100)*('Conversion Cost'!$B$8)*'Optimized Production Plan'!D269)+ ('Optimized Production Plan'!D269*'Conversion Cost'!$C$4)),0)))+ IF(VLOOKUP(A268,CSTVAT!$A$2:$D$40,4)="NA",0,IF(VLOOKUP(A268,CSTVAT!$A$2:$D$40,4)="CST",0.02*((VLOOKUP(B268,'Input Angle Price'!$B$4:$E$22,4)*'Optimized Production Plan'!E269*(1.045))+ ('Conversion Cost'!$D$3*'Optimized Production Plan'!E269)+ ((4.1/100)*('Conversion Cost'!$B$8)*'Optimized Production Plan'!E269)+ ('Optimized Production Plan'!E269*'Conversion Cost'!$D$4)),IF(VLOOKUP(A268,CSTVAT!$A$2:$D$40,4)="VAT",0.05*((VLOOKUP(B268,'Input Angle Price'!$B$4:$E$22,4)*'Optimized Production Plan'!E269*(1.045))+ ('Conversion Cost'!$D$3*'Optimized Production Plan'!E269)+ ((4.1/100)*('Conversion Cost'!$B$8)*'Optimized Production Plan'!E269)+ ('Optimized Production Plan'!E269*'Conversion Cost'!$D$4)),0)))</f>
        <v>250.54877751787154</v>
      </c>
      <c r="I268" s="95">
        <f t="shared" si="14"/>
        <v>208.02142601391043</v>
      </c>
      <c r="N268" s="9">
        <v>120</v>
      </c>
      <c r="O268" s="5" t="s">
        <v>15</v>
      </c>
      <c r="P268" s="94">
        <f>((VLOOKUP(O268,'Input Angle Price'!$B$4:$E$22,2)*'Optimized Production Plan'!M269)+(VLOOKUP(O268,'Input Angle Price'!$B$4:$E$22,3)*'Optimized Production Plan'!N269)+(VLOOKUP(O268,'Input Angle Price'!$B$4:$E$22,4)*'Optimized Production Plan'!O269))*(104.5/100)</f>
        <v>9906.3873252432277</v>
      </c>
      <c r="Q268" s="94">
        <f>SUMPRODUCT('Conversion Cost'!$B$3:$D$3,'Optimized Production Plan'!M269:O269)</f>
        <v>1813.8356623781231</v>
      </c>
      <c r="R268" s="94">
        <f>(4.1/100)*('Conversion Cost'!$B$8)*SUM('Optimized Production Plan'!M269:O269)</f>
        <v>1268.983438633499</v>
      </c>
      <c r="S268" s="94">
        <f>SUMPRODUCT('Conversion Cost'!$B$4:$D$4,'Optimized Production Plan'!M269:O269)</f>
        <v>153.196993684034</v>
      </c>
      <c r="T268" s="94">
        <f>(VLOOKUP(N268,'Outbound Logistic Price'!$A$3:$D$41,2)*'Optimized Production Plan'!M269)+(VLOOKUP(N268,'Outbound Logistic Price'!$A$3:$D$41,3)*'Optimized Production Plan'!N269)+(VLOOKUP(N268,'Outbound Logistic Price'!$A$3:$D$41,4)*'Optimized Production Plan'!O269)</f>
        <v>1041.4047002346356</v>
      </c>
      <c r="U268" s="94">
        <f>IF(VLOOKUP(N268,CSTVAT!$A$2:$D$40,2)="NA",0,IF(VLOOKUP(N268,CSTVAT!$A$2:$D$40,2)="CST",0.02*((VLOOKUP(O268,'Input Angle Price'!$B$4:$E$22,2)*'Optimized Production Plan'!M269*(1.045))+ ('Conversion Cost'!$B$3*'Optimized Production Plan'!M269)+ ((4.1/100)*('Conversion Cost'!$B$8)*'Optimized Production Plan'!M269)+ ('Optimized Production Plan'!M269*'Conversion Cost'!$B$4)),IF(VLOOKUP(N268,CSTVAT!$A$2:$D$40,2)="VAT",0.05*((VLOOKUP(O268,'Input Angle Price'!$B$4:$E$22,2)*'Optimized Production Plan'!M269*(1.045))+ ('Conversion Cost'!$B$3*'Optimized Production Plan'!M269)+ ((4.1/100)*('Conversion Cost'!$B$8)*'Optimized Production Plan'!M269)+ ('Optimized Production Plan'!M269*'Conversion Cost'!$B$4)),0)))+ IF(VLOOKUP(N268,CSTVAT!$A$2:$D$40,3)="NA",0,IF(VLOOKUP(N268,CSTVAT!$A$2:$D$40,3)="CST",0.02*((VLOOKUP(O268,'Input Angle Price'!$B$4:$E$22,3)*'Optimized Production Plan'!N269*(1.045))+ ('Conversion Cost'!$C$3*'Optimized Production Plan'!N269)+ ((4.1/100)*('Conversion Cost'!$B$8)*'Optimized Production Plan'!N269)+ ('Optimized Production Plan'!N269*'Conversion Cost'!$C$4)),IF(VLOOKUP(N268,CSTVAT!$A$2:$D$40,3)="VAT",0.05*((VLOOKUP(O268,'Input Angle Price'!$B$4:$E$22,3)*'Optimized Production Plan'!N269*(1.045))+ ('Conversion Cost'!$C$3*'Optimized Production Plan'!N269)+ ((4.1/100)*('Conversion Cost'!$B$8)*'Optimized Production Plan'!N269)+ ('Optimized Production Plan'!N269*'Conversion Cost'!$C$4)),0)))+ IF(VLOOKUP(N268,CSTVAT!$A$2:$D$40,4)="NA",0,IF(VLOOKUP(N268,CSTVAT!$A$2:$D$40,4)="CST",0.02*((VLOOKUP(O268,'Input Angle Price'!$B$4:$E$22,4)*'Optimized Production Plan'!O269*(1.045))+ ('Conversion Cost'!$D$3*'Optimized Production Plan'!O269)+ ((4.1/100)*('Conversion Cost'!$B$8)*'Optimized Production Plan'!O269)+ ('Optimized Production Plan'!O269*'Conversion Cost'!$D$4)),IF(VLOOKUP(N268,CSTVAT!$A$2:$D$40,4)="VAT",0.05*((VLOOKUP(O268,'Input Angle Price'!$B$4:$E$22,4)*'Optimized Production Plan'!O269*(1.045))+ ('Conversion Cost'!$D$3*'Optimized Production Plan'!O269)+ ((4.1/100)*('Conversion Cost'!$B$8)*'Optimized Production Plan'!O269)+ ('Optimized Production Plan'!O269*'Conversion Cost'!$D$4)),0)))</f>
        <v>262.84806839877768</v>
      </c>
      <c r="V268" s="95">
        <f t="shared" si="15"/>
        <v>213.29542087844271</v>
      </c>
      <c r="X268" s="101">
        <f>IF('Optimized Production Plan'!M269&gt;0,1,0)+IF('Optimized Production Plan'!N269&gt;0,1,0)+IF('Optimized Production Plan'!O269&gt;0,1,0)</f>
        <v>1</v>
      </c>
      <c r="AH268" s="11"/>
      <c r="AI268" s="5" t="s">
        <v>13</v>
      </c>
      <c r="AJ268" s="6">
        <v>0</v>
      </c>
      <c r="AK268" s="6">
        <v>14.083153226855051</v>
      </c>
      <c r="AL268" s="113">
        <v>0</v>
      </c>
      <c r="AM268" s="11">
        <v>14.083153226855051</v>
      </c>
      <c r="AN268" s="68">
        <f t="shared" si="16"/>
        <v>14.083153226855051</v>
      </c>
    </row>
    <row r="269" spans="1:40">
      <c r="A269" s="9">
        <v>120</v>
      </c>
      <c r="B269" s="5" t="s">
        <v>17</v>
      </c>
      <c r="C269" s="94">
        <f>((VLOOKUP(B269,'Input Angle Price'!$B$4:$E$22,2)*'Optimized Production Plan'!C270)+(VLOOKUP(B269,'Input Angle Price'!$B$4:$E$22,3)*'Optimized Production Plan'!D270)+(VLOOKUP(B269,'Input Angle Price'!$B$4:$E$22,4)*'Optimized Production Plan'!E270))*(104.5/100)</f>
        <v>14683.823939855813</v>
      </c>
      <c r="D269" s="94">
        <f>SUMPRODUCT('Conversion Cost'!$B$3:$D$3,'Optimized Production Plan'!C270:E270)</f>
        <v>2221.2973224548746</v>
      </c>
      <c r="E269" s="94">
        <f>(4.1/100)*('Conversion Cost'!$B$8)*SUM('Optimized Production Plan'!C270:E270)</f>
        <v>1885.6235587376752</v>
      </c>
      <c r="F269" s="94">
        <f>SUMPRODUCT('Conversion Cost'!$B$4:$D$4,'Optimized Production Plan'!C270:E270)</f>
        <v>151.76024715209425</v>
      </c>
      <c r="G269" s="94">
        <f>(VLOOKUP(A269,'Outbound Logistic Price'!$A$3:$D$41,2)*'Optimized Production Plan'!C270)+(VLOOKUP(A269,'Outbound Logistic Price'!$A$3:$D$41,3)*'Optimized Production Plan'!D270)+(VLOOKUP(A269,'Outbound Logistic Price'!$A$3:$D$41,4)*'Optimized Production Plan'!E270)</f>
        <v>1854.7092500309225</v>
      </c>
      <c r="H269" s="94">
        <f>IF(VLOOKUP(A269,CSTVAT!$A$2:$D$40,2)="NA",0,IF(VLOOKUP(A269,CSTVAT!$A$2:$D$40,2)="CST",0.02*((VLOOKUP(B269,'Input Angle Price'!$B$4:$E$22,2)*'Optimized Production Plan'!C270*(1.045))+ ('Conversion Cost'!$B$3*'Optimized Production Plan'!C270)+ ((4.1/100)*('Conversion Cost'!$B$8)*'Optimized Production Plan'!C270)+ ('Optimized Production Plan'!C270*'Conversion Cost'!$B$4)),IF(VLOOKUP(A269,CSTVAT!$A$2:$D$40,2)="VAT",0.05*((VLOOKUP(B269,'Input Angle Price'!$B$4:$E$22,2)*'Optimized Production Plan'!C270*(1.045))+ ('Conversion Cost'!$B$3*'Optimized Production Plan'!C270)+ ((4.1/100)*('Conversion Cost'!$B$8)*'Optimized Production Plan'!C270)+ ('Optimized Production Plan'!C270*'Conversion Cost'!$B$4)),0)))+ IF(VLOOKUP(A269,CSTVAT!$A$2:$D$40,3)="NA",0,IF(VLOOKUP(A269,CSTVAT!$A$2:$D$40,3)="CST",0.02*((VLOOKUP(B269,'Input Angle Price'!$B$4:$E$22,3)*'Optimized Production Plan'!D270*(1.045))+ ('Conversion Cost'!$C$3*'Optimized Production Plan'!D270)+ ((4.1/100)*('Conversion Cost'!$B$8)*'Optimized Production Plan'!D270)+ ('Optimized Production Plan'!D270*'Conversion Cost'!$C$4)),IF(VLOOKUP(A269,CSTVAT!$A$2:$D$40,3)="VAT",0.05*((VLOOKUP(B269,'Input Angle Price'!$B$4:$E$22,3)*'Optimized Production Plan'!D270*(1.045))+ ('Conversion Cost'!$C$3*'Optimized Production Plan'!D270)+ ((4.1/100)*('Conversion Cost'!$B$8)*'Optimized Production Plan'!D270)+ ('Optimized Production Plan'!D270*'Conversion Cost'!$C$4)),0)))+ IF(VLOOKUP(A269,CSTVAT!$A$2:$D$40,4)="NA",0,IF(VLOOKUP(A269,CSTVAT!$A$2:$D$40,4)="CST",0.02*((VLOOKUP(B269,'Input Angle Price'!$B$4:$E$22,4)*'Optimized Production Plan'!E270*(1.045))+ ('Conversion Cost'!$D$3*'Optimized Production Plan'!E270)+ ((4.1/100)*('Conversion Cost'!$B$8)*'Optimized Production Plan'!E270)+ ('Optimized Production Plan'!E270*'Conversion Cost'!$D$4)),IF(VLOOKUP(A269,CSTVAT!$A$2:$D$40,4)="VAT",0.05*((VLOOKUP(B269,'Input Angle Price'!$B$4:$E$22,4)*'Optimized Production Plan'!E270*(1.045))+ ('Conversion Cost'!$D$3*'Optimized Production Plan'!E270)+ ((4.1/100)*('Conversion Cost'!$B$8)*'Optimized Production Plan'!E270)+ ('Optimized Production Plan'!E270*'Conversion Cost'!$D$4)),0)))</f>
        <v>378.85010136400916</v>
      </c>
      <c r="I269" s="95">
        <f t="shared" si="14"/>
        <v>316.15888865718262</v>
      </c>
      <c r="N269" s="9">
        <v>120</v>
      </c>
      <c r="O269" s="5" t="s">
        <v>17</v>
      </c>
      <c r="P269" s="94">
        <f>((VLOOKUP(O269,'Input Angle Price'!$B$4:$E$22,2)*'Optimized Production Plan'!M270)+(VLOOKUP(O269,'Input Angle Price'!$B$4:$E$22,3)*'Optimized Production Plan'!N270)+(VLOOKUP(O269,'Input Angle Price'!$B$4:$E$22,4)*'Optimized Production Plan'!O270))*(104.5/100)</f>
        <v>14683.823939855813</v>
      </c>
      <c r="Q269" s="94">
        <f>SUMPRODUCT('Conversion Cost'!$B$3:$D$3,'Optimized Production Plan'!M270:O270)</f>
        <v>2221.2973224548746</v>
      </c>
      <c r="R269" s="94">
        <f>(4.1/100)*('Conversion Cost'!$B$8)*SUM('Optimized Production Plan'!M270:O270)</f>
        <v>1885.6235587376752</v>
      </c>
      <c r="S269" s="94">
        <f>SUMPRODUCT('Conversion Cost'!$B$4:$D$4,'Optimized Production Plan'!M270:O270)</f>
        <v>151.76024715209425</v>
      </c>
      <c r="T269" s="94">
        <f>(VLOOKUP(N269,'Outbound Logistic Price'!$A$3:$D$41,2)*'Optimized Production Plan'!M270)+(VLOOKUP(N269,'Outbound Logistic Price'!$A$3:$D$41,3)*'Optimized Production Plan'!N270)+(VLOOKUP(N269,'Outbound Logistic Price'!$A$3:$D$41,4)*'Optimized Production Plan'!O270)</f>
        <v>1854.7092500309225</v>
      </c>
      <c r="U269" s="94">
        <f>IF(VLOOKUP(N269,CSTVAT!$A$2:$D$40,2)="NA",0,IF(VLOOKUP(N269,CSTVAT!$A$2:$D$40,2)="CST",0.02*((VLOOKUP(O269,'Input Angle Price'!$B$4:$E$22,2)*'Optimized Production Plan'!M270*(1.045))+ ('Conversion Cost'!$B$3*'Optimized Production Plan'!M270)+ ((4.1/100)*('Conversion Cost'!$B$8)*'Optimized Production Plan'!M270)+ ('Optimized Production Plan'!M270*'Conversion Cost'!$B$4)),IF(VLOOKUP(N269,CSTVAT!$A$2:$D$40,2)="VAT",0.05*((VLOOKUP(O269,'Input Angle Price'!$B$4:$E$22,2)*'Optimized Production Plan'!M270*(1.045))+ ('Conversion Cost'!$B$3*'Optimized Production Plan'!M270)+ ((4.1/100)*('Conversion Cost'!$B$8)*'Optimized Production Plan'!M270)+ ('Optimized Production Plan'!M270*'Conversion Cost'!$B$4)),0)))+ IF(VLOOKUP(N269,CSTVAT!$A$2:$D$40,3)="NA",0,IF(VLOOKUP(N269,CSTVAT!$A$2:$D$40,3)="CST",0.02*((VLOOKUP(O269,'Input Angle Price'!$B$4:$E$22,3)*'Optimized Production Plan'!N270*(1.045))+ ('Conversion Cost'!$C$3*'Optimized Production Plan'!N270)+ ((4.1/100)*('Conversion Cost'!$B$8)*'Optimized Production Plan'!N270)+ ('Optimized Production Plan'!N270*'Conversion Cost'!$C$4)),IF(VLOOKUP(N269,CSTVAT!$A$2:$D$40,3)="VAT",0.05*((VLOOKUP(O269,'Input Angle Price'!$B$4:$E$22,3)*'Optimized Production Plan'!N270*(1.045))+ ('Conversion Cost'!$C$3*'Optimized Production Plan'!N270)+ ((4.1/100)*('Conversion Cost'!$B$8)*'Optimized Production Plan'!N270)+ ('Optimized Production Plan'!N270*'Conversion Cost'!$C$4)),0)))+ IF(VLOOKUP(N269,CSTVAT!$A$2:$D$40,4)="NA",0,IF(VLOOKUP(N269,CSTVAT!$A$2:$D$40,4)="CST",0.02*((VLOOKUP(O269,'Input Angle Price'!$B$4:$E$22,4)*'Optimized Production Plan'!O270*(1.045))+ ('Conversion Cost'!$D$3*'Optimized Production Plan'!O270)+ ((4.1/100)*('Conversion Cost'!$B$8)*'Optimized Production Plan'!O270)+ ('Optimized Production Plan'!O270*'Conversion Cost'!$D$4)),IF(VLOOKUP(N269,CSTVAT!$A$2:$D$40,4)="VAT",0.05*((VLOOKUP(O269,'Input Angle Price'!$B$4:$E$22,4)*'Optimized Production Plan'!O270*(1.045))+ ('Conversion Cost'!$D$3*'Optimized Production Plan'!O270)+ ((4.1/100)*('Conversion Cost'!$B$8)*'Optimized Production Plan'!O270)+ ('Optimized Production Plan'!O270*'Conversion Cost'!$D$4)),0)))</f>
        <v>378.85010136400916</v>
      </c>
      <c r="V269" s="95">
        <f t="shared" si="15"/>
        <v>316.15888865718262</v>
      </c>
      <c r="X269" s="101">
        <f>IF('Optimized Production Plan'!M270&gt;0,1,0)+IF('Optimized Production Plan'!N270&gt;0,1,0)+IF('Optimized Production Plan'!O270&gt;0,1,0)</f>
        <v>1</v>
      </c>
      <c r="AH269" s="11"/>
      <c r="AI269" s="5" t="s">
        <v>15</v>
      </c>
      <c r="AJ269" s="6">
        <v>0</v>
      </c>
      <c r="AK269" s="6">
        <v>83.714204198925685</v>
      </c>
      <c r="AL269" s="113">
        <v>0</v>
      </c>
      <c r="AM269" s="11">
        <v>83.714204198925685</v>
      </c>
      <c r="AN269" s="68">
        <f t="shared" si="16"/>
        <v>83.714204198925685</v>
      </c>
    </row>
    <row r="270" spans="1:40">
      <c r="A270" s="9">
        <v>120</v>
      </c>
      <c r="B270" s="5" t="s">
        <v>16</v>
      </c>
      <c r="C270" s="94">
        <f>((VLOOKUP(B270,'Input Angle Price'!$B$4:$E$22,2)*'Optimized Production Plan'!C271)+(VLOOKUP(B270,'Input Angle Price'!$B$4:$E$22,3)*'Optimized Production Plan'!D271)+(VLOOKUP(B270,'Input Angle Price'!$B$4:$E$22,4)*'Optimized Production Plan'!E271))*(104.5/100)</f>
        <v>99.69989194916667</v>
      </c>
      <c r="D270" s="94">
        <f>SUMPRODUCT('Conversion Cost'!$B$3:$D$3,'Optimized Production Plan'!C271:E271)</f>
        <v>16.208501283333334</v>
      </c>
      <c r="E270" s="94">
        <f>(4.1/100)*('Conversion Cost'!$B$8)*SUM('Optimized Production Plan'!C271:E271)</f>
        <v>13.759135962</v>
      </c>
      <c r="F270" s="94">
        <f>SUMPRODUCT('Conversion Cost'!$B$4:$D$4,'Optimized Production Plan'!C271:E271)</f>
        <v>1.1073736666666667</v>
      </c>
      <c r="G270" s="94">
        <f>(VLOOKUP(A270,'Outbound Logistic Price'!$A$3:$D$41,2)*'Optimized Production Plan'!C271)+(VLOOKUP(A270,'Outbound Logistic Price'!$A$3:$D$41,3)*'Optimized Production Plan'!D271)+(VLOOKUP(A270,'Outbound Logistic Price'!$A$3:$D$41,4)*'Optimized Production Plan'!E271)</f>
        <v>13.533558500000002</v>
      </c>
      <c r="H270" s="94">
        <f>IF(VLOOKUP(A270,CSTVAT!$A$2:$D$40,2)="NA",0,IF(VLOOKUP(A270,CSTVAT!$A$2:$D$40,2)="CST",0.02*((VLOOKUP(B270,'Input Angle Price'!$B$4:$E$22,2)*'Optimized Production Plan'!C271*(1.045))+ ('Conversion Cost'!$B$3*'Optimized Production Plan'!C271)+ ((4.1/100)*('Conversion Cost'!$B$8)*'Optimized Production Plan'!C271)+ ('Optimized Production Plan'!C271*'Conversion Cost'!$B$4)),IF(VLOOKUP(A270,CSTVAT!$A$2:$D$40,2)="VAT",0.05*((VLOOKUP(B270,'Input Angle Price'!$B$4:$E$22,2)*'Optimized Production Plan'!C271*(1.045))+ ('Conversion Cost'!$B$3*'Optimized Production Plan'!C271)+ ((4.1/100)*('Conversion Cost'!$B$8)*'Optimized Production Plan'!C271)+ ('Optimized Production Plan'!C271*'Conversion Cost'!$B$4)),0)))+ IF(VLOOKUP(A270,CSTVAT!$A$2:$D$40,3)="NA",0,IF(VLOOKUP(A270,CSTVAT!$A$2:$D$40,3)="CST",0.02*((VLOOKUP(B270,'Input Angle Price'!$B$4:$E$22,3)*'Optimized Production Plan'!D271*(1.045))+ ('Conversion Cost'!$C$3*'Optimized Production Plan'!D271)+ ((4.1/100)*('Conversion Cost'!$B$8)*'Optimized Production Plan'!D271)+ ('Optimized Production Plan'!D271*'Conversion Cost'!$C$4)),IF(VLOOKUP(A270,CSTVAT!$A$2:$D$40,3)="VAT",0.05*((VLOOKUP(B270,'Input Angle Price'!$B$4:$E$22,3)*'Optimized Production Plan'!D271*(1.045))+ ('Conversion Cost'!$C$3*'Optimized Production Plan'!D271)+ ((4.1/100)*('Conversion Cost'!$B$8)*'Optimized Production Plan'!D271)+ ('Optimized Production Plan'!D271*'Conversion Cost'!$C$4)),0)))+ IF(VLOOKUP(A270,CSTVAT!$A$2:$D$40,4)="NA",0,IF(VLOOKUP(A270,CSTVAT!$A$2:$D$40,4)="CST",0.02*((VLOOKUP(B270,'Input Angle Price'!$B$4:$E$22,4)*'Optimized Production Plan'!E271*(1.045))+ ('Conversion Cost'!$D$3*'Optimized Production Plan'!E271)+ ((4.1/100)*('Conversion Cost'!$B$8)*'Optimized Production Plan'!E271)+ ('Optimized Production Plan'!E271*'Conversion Cost'!$D$4)),IF(VLOOKUP(A270,CSTVAT!$A$2:$D$40,4)="VAT",0.05*((VLOOKUP(B270,'Input Angle Price'!$B$4:$E$22,4)*'Optimized Production Plan'!E271*(1.045))+ ('Conversion Cost'!$D$3*'Optimized Production Plan'!E271)+ ((4.1/100)*('Conversion Cost'!$B$8)*'Optimized Production Plan'!E271)+ ('Optimized Production Plan'!E271*'Conversion Cost'!$D$4)),0)))</f>
        <v>2.6154980572233333</v>
      </c>
      <c r="I270" s="95">
        <f t="shared" si="14"/>
        <v>2.1466483912500003</v>
      </c>
      <c r="N270" s="9">
        <v>120</v>
      </c>
      <c r="O270" s="5" t="s">
        <v>16</v>
      </c>
      <c r="P270" s="94">
        <f>((VLOOKUP(O270,'Input Angle Price'!$B$4:$E$22,2)*'Optimized Production Plan'!M271)+(VLOOKUP(O270,'Input Angle Price'!$B$4:$E$22,3)*'Optimized Production Plan'!N271)+(VLOOKUP(O270,'Input Angle Price'!$B$4:$E$22,4)*'Optimized Production Plan'!O271))*(104.5/100)</f>
        <v>99.69989194916667</v>
      </c>
      <c r="Q270" s="94">
        <f>SUMPRODUCT('Conversion Cost'!$B$3:$D$3,'Optimized Production Plan'!M271:O271)</f>
        <v>16.208501283333334</v>
      </c>
      <c r="R270" s="94">
        <f>(4.1/100)*('Conversion Cost'!$B$8)*SUM('Optimized Production Plan'!M271:O271)</f>
        <v>13.759135962</v>
      </c>
      <c r="S270" s="94">
        <f>SUMPRODUCT('Conversion Cost'!$B$4:$D$4,'Optimized Production Plan'!M271:O271)</f>
        <v>1.1073736666666667</v>
      </c>
      <c r="T270" s="94">
        <f>(VLOOKUP(N270,'Outbound Logistic Price'!$A$3:$D$41,2)*'Optimized Production Plan'!M271)+(VLOOKUP(N270,'Outbound Logistic Price'!$A$3:$D$41,3)*'Optimized Production Plan'!N271)+(VLOOKUP(N270,'Outbound Logistic Price'!$A$3:$D$41,4)*'Optimized Production Plan'!O271)</f>
        <v>13.533558500000002</v>
      </c>
      <c r="U270" s="94">
        <f>IF(VLOOKUP(N270,CSTVAT!$A$2:$D$40,2)="NA",0,IF(VLOOKUP(N270,CSTVAT!$A$2:$D$40,2)="CST",0.02*((VLOOKUP(O270,'Input Angle Price'!$B$4:$E$22,2)*'Optimized Production Plan'!M271*(1.045))+ ('Conversion Cost'!$B$3*'Optimized Production Plan'!M271)+ ((4.1/100)*('Conversion Cost'!$B$8)*'Optimized Production Plan'!M271)+ ('Optimized Production Plan'!M271*'Conversion Cost'!$B$4)),IF(VLOOKUP(N270,CSTVAT!$A$2:$D$40,2)="VAT",0.05*((VLOOKUP(O270,'Input Angle Price'!$B$4:$E$22,2)*'Optimized Production Plan'!M271*(1.045))+ ('Conversion Cost'!$B$3*'Optimized Production Plan'!M271)+ ((4.1/100)*('Conversion Cost'!$B$8)*'Optimized Production Plan'!M271)+ ('Optimized Production Plan'!M271*'Conversion Cost'!$B$4)),0)))+ IF(VLOOKUP(N270,CSTVAT!$A$2:$D$40,3)="NA",0,IF(VLOOKUP(N270,CSTVAT!$A$2:$D$40,3)="CST",0.02*((VLOOKUP(O270,'Input Angle Price'!$B$4:$E$22,3)*'Optimized Production Plan'!N271*(1.045))+ ('Conversion Cost'!$C$3*'Optimized Production Plan'!N271)+ ((4.1/100)*('Conversion Cost'!$B$8)*'Optimized Production Plan'!N271)+ ('Optimized Production Plan'!N271*'Conversion Cost'!$C$4)),IF(VLOOKUP(N270,CSTVAT!$A$2:$D$40,3)="VAT",0.05*((VLOOKUP(O270,'Input Angle Price'!$B$4:$E$22,3)*'Optimized Production Plan'!N271*(1.045))+ ('Conversion Cost'!$C$3*'Optimized Production Plan'!N271)+ ((4.1/100)*('Conversion Cost'!$B$8)*'Optimized Production Plan'!N271)+ ('Optimized Production Plan'!N271*'Conversion Cost'!$C$4)),0)))+ IF(VLOOKUP(N270,CSTVAT!$A$2:$D$40,4)="NA",0,IF(VLOOKUP(N270,CSTVAT!$A$2:$D$40,4)="CST",0.02*((VLOOKUP(O270,'Input Angle Price'!$B$4:$E$22,4)*'Optimized Production Plan'!O271*(1.045))+ ('Conversion Cost'!$D$3*'Optimized Production Plan'!O271)+ ((4.1/100)*('Conversion Cost'!$B$8)*'Optimized Production Plan'!O271)+ ('Optimized Production Plan'!O271*'Conversion Cost'!$D$4)),IF(VLOOKUP(N270,CSTVAT!$A$2:$D$40,4)="VAT",0.05*((VLOOKUP(O270,'Input Angle Price'!$B$4:$E$22,4)*'Optimized Production Plan'!O271*(1.045))+ ('Conversion Cost'!$D$3*'Optimized Production Plan'!O271)+ ((4.1/100)*('Conversion Cost'!$B$8)*'Optimized Production Plan'!O271)+ ('Optimized Production Plan'!O271*'Conversion Cost'!$D$4)),0)))</f>
        <v>2.6154980572233333</v>
      </c>
      <c r="V270" s="95">
        <f t="shared" si="15"/>
        <v>2.1466483912500003</v>
      </c>
      <c r="X270" s="101">
        <f>IF('Optimized Production Plan'!M271&gt;0,1,0)+IF('Optimized Production Plan'!N271&gt;0,1,0)+IF('Optimized Production Plan'!O271&gt;0,1,0)</f>
        <v>1</v>
      </c>
      <c r="AH270" s="11"/>
      <c r="AI270" s="5" t="s">
        <v>17</v>
      </c>
      <c r="AJ270" s="6">
        <v>124.39364520663464</v>
      </c>
      <c r="AK270" s="6">
        <v>0</v>
      </c>
      <c r="AL270" s="113">
        <v>0</v>
      </c>
      <c r="AM270" s="11">
        <v>124.39364520663464</v>
      </c>
      <c r="AN270" s="68">
        <f t="shared" si="16"/>
        <v>124.39364520663464</v>
      </c>
    </row>
    <row r="271" spans="1:40">
      <c r="A271" s="9">
        <v>120</v>
      </c>
      <c r="B271" s="5" t="s">
        <v>2</v>
      </c>
      <c r="C271" s="94">
        <f>((VLOOKUP(B271,'Input Angle Price'!$B$4:$E$22,2)*'Optimized Production Plan'!C272)+(VLOOKUP(B271,'Input Angle Price'!$B$4:$E$22,3)*'Optimized Production Plan'!D272)+(VLOOKUP(B271,'Input Angle Price'!$B$4:$E$22,4)*'Optimized Production Plan'!E272))*(104.5/100)</f>
        <v>10804.860667616676</v>
      </c>
      <c r="D271" s="94">
        <f>SUMPRODUCT('Conversion Cost'!$B$3:$D$3,'Optimized Production Plan'!C272:E272)</f>
        <v>1846.3387267141725</v>
      </c>
      <c r="E271" s="94">
        <f>(4.1/100)*('Conversion Cost'!$B$8)*SUM('Optimized Production Plan'!C272:E272)</f>
        <v>1567.3272394955097</v>
      </c>
      <c r="F271" s="94">
        <f>SUMPRODUCT('Conversion Cost'!$B$4:$D$4,'Optimized Production Plan'!C272:E272)</f>
        <v>126.14287095207987</v>
      </c>
      <c r="G271" s="94">
        <f>(VLOOKUP(A271,'Outbound Logistic Price'!$A$3:$D$41,2)*'Optimized Production Plan'!C272)+(VLOOKUP(A271,'Outbound Logistic Price'!$A$3:$D$41,3)*'Optimized Production Plan'!D272)+(VLOOKUP(A271,'Outbound Logistic Price'!$A$3:$D$41,4)*'Optimized Production Plan'!E272)</f>
        <v>1541.6313163077959</v>
      </c>
      <c r="H271" s="94">
        <f>IF(VLOOKUP(A271,CSTVAT!$A$2:$D$40,2)="NA",0,IF(VLOOKUP(A271,CSTVAT!$A$2:$D$40,2)="CST",0.02*((VLOOKUP(B271,'Input Angle Price'!$B$4:$E$22,2)*'Optimized Production Plan'!C272*(1.045))+ ('Conversion Cost'!$B$3*'Optimized Production Plan'!C272)+ ((4.1/100)*('Conversion Cost'!$B$8)*'Optimized Production Plan'!C272)+ ('Optimized Production Plan'!C272*'Conversion Cost'!$B$4)),IF(VLOOKUP(A271,CSTVAT!$A$2:$D$40,2)="VAT",0.05*((VLOOKUP(B271,'Input Angle Price'!$B$4:$E$22,2)*'Optimized Production Plan'!C272*(1.045))+ ('Conversion Cost'!$B$3*'Optimized Production Plan'!C272)+ ((4.1/100)*('Conversion Cost'!$B$8)*'Optimized Production Plan'!C272)+ ('Optimized Production Plan'!C272*'Conversion Cost'!$B$4)),0)))+ IF(VLOOKUP(A271,CSTVAT!$A$2:$D$40,3)="NA",0,IF(VLOOKUP(A271,CSTVAT!$A$2:$D$40,3)="CST",0.02*((VLOOKUP(B271,'Input Angle Price'!$B$4:$E$22,3)*'Optimized Production Plan'!D272*(1.045))+ ('Conversion Cost'!$C$3*'Optimized Production Plan'!D272)+ ((4.1/100)*('Conversion Cost'!$B$8)*'Optimized Production Plan'!D272)+ ('Optimized Production Plan'!D272*'Conversion Cost'!$C$4)),IF(VLOOKUP(A271,CSTVAT!$A$2:$D$40,3)="VAT",0.05*((VLOOKUP(B271,'Input Angle Price'!$B$4:$E$22,3)*'Optimized Production Plan'!D272*(1.045))+ ('Conversion Cost'!$C$3*'Optimized Production Plan'!D272)+ ((4.1/100)*('Conversion Cost'!$B$8)*'Optimized Production Plan'!D272)+ ('Optimized Production Plan'!D272*'Conversion Cost'!$C$4)),0)))+ IF(VLOOKUP(A271,CSTVAT!$A$2:$D$40,4)="NA",0,IF(VLOOKUP(A271,CSTVAT!$A$2:$D$40,4)="CST",0.02*((VLOOKUP(B271,'Input Angle Price'!$B$4:$E$22,4)*'Optimized Production Plan'!E272*(1.045))+ ('Conversion Cost'!$D$3*'Optimized Production Plan'!E272)+ ((4.1/100)*('Conversion Cost'!$B$8)*'Optimized Production Plan'!E272)+ ('Optimized Production Plan'!E272*'Conversion Cost'!$D$4)),IF(VLOOKUP(A271,CSTVAT!$A$2:$D$40,4)="VAT",0.05*((VLOOKUP(B271,'Input Angle Price'!$B$4:$E$22,4)*'Optimized Production Plan'!E272*(1.045))+ ('Conversion Cost'!$D$3*'Optimized Production Plan'!E272)+ ((4.1/100)*('Conversion Cost'!$B$8)*'Optimized Production Plan'!E272)+ ('Optimized Production Plan'!E272*'Conversion Cost'!$D$4)),0)))</f>
        <v>286.89339009556875</v>
      </c>
      <c r="I271" s="95">
        <f t="shared" si="14"/>
        <v>232.64054069031124</v>
      </c>
      <c r="N271" s="9">
        <v>120</v>
      </c>
      <c r="O271" s="5" t="s">
        <v>2</v>
      </c>
      <c r="P271" s="94">
        <f>((VLOOKUP(O271,'Input Angle Price'!$B$4:$E$22,2)*'Optimized Production Plan'!M272)+(VLOOKUP(O271,'Input Angle Price'!$B$4:$E$22,3)*'Optimized Production Plan'!N272)+(VLOOKUP(O271,'Input Angle Price'!$B$4:$E$22,4)*'Optimized Production Plan'!O272))*(104.5/100)</f>
        <v>11066.338295773001</v>
      </c>
      <c r="Q271" s="94">
        <f>SUMPRODUCT('Conversion Cost'!$B$3:$D$3,'Optimized Production Plan'!M272:O272)</f>
        <v>2240.2767089497665</v>
      </c>
      <c r="R271" s="94">
        <f>(4.1/100)*('Conversion Cost'!$B$8)*SUM('Optimized Production Plan'!M272:O272)</f>
        <v>1567.3272394955097</v>
      </c>
      <c r="S271" s="94">
        <f>SUMPRODUCT('Conversion Cost'!$B$4:$D$4,'Optimized Production Plan'!M272:O272)</f>
        <v>189.21430642811984</v>
      </c>
      <c r="T271" s="94">
        <f>(VLOOKUP(N271,'Outbound Logistic Price'!$A$3:$D$41,2)*'Optimized Production Plan'!M272)+(VLOOKUP(N271,'Outbound Logistic Price'!$A$3:$D$41,3)*'Optimized Production Plan'!N272)+(VLOOKUP(N271,'Outbound Logistic Price'!$A$3:$D$41,4)*'Optimized Production Plan'!O272)</f>
        <v>1286.2437005277652</v>
      </c>
      <c r="U271" s="94">
        <f>IF(VLOOKUP(N271,CSTVAT!$A$2:$D$40,2)="NA",0,IF(VLOOKUP(N271,CSTVAT!$A$2:$D$40,2)="CST",0.02*((VLOOKUP(O271,'Input Angle Price'!$B$4:$E$22,2)*'Optimized Production Plan'!M272*(1.045))+ ('Conversion Cost'!$B$3*'Optimized Production Plan'!M272)+ ((4.1/100)*('Conversion Cost'!$B$8)*'Optimized Production Plan'!M272)+ ('Optimized Production Plan'!M272*'Conversion Cost'!$B$4)),IF(VLOOKUP(N271,CSTVAT!$A$2:$D$40,2)="VAT",0.05*((VLOOKUP(O271,'Input Angle Price'!$B$4:$E$22,2)*'Optimized Production Plan'!M272*(1.045))+ ('Conversion Cost'!$B$3*'Optimized Production Plan'!M272)+ ((4.1/100)*('Conversion Cost'!$B$8)*'Optimized Production Plan'!M272)+ ('Optimized Production Plan'!M272*'Conversion Cost'!$B$4)),0)))+ IF(VLOOKUP(N271,CSTVAT!$A$2:$D$40,3)="NA",0,IF(VLOOKUP(N271,CSTVAT!$A$2:$D$40,3)="CST",0.02*((VLOOKUP(O271,'Input Angle Price'!$B$4:$E$22,3)*'Optimized Production Plan'!N272*(1.045))+ ('Conversion Cost'!$C$3*'Optimized Production Plan'!N272)+ ((4.1/100)*('Conversion Cost'!$B$8)*'Optimized Production Plan'!N272)+ ('Optimized Production Plan'!N272*'Conversion Cost'!$C$4)),IF(VLOOKUP(N271,CSTVAT!$A$2:$D$40,3)="VAT",0.05*((VLOOKUP(O271,'Input Angle Price'!$B$4:$E$22,3)*'Optimized Production Plan'!N272*(1.045))+ ('Conversion Cost'!$C$3*'Optimized Production Plan'!N272)+ ((4.1/100)*('Conversion Cost'!$B$8)*'Optimized Production Plan'!N272)+ ('Optimized Production Plan'!N272*'Conversion Cost'!$C$4)),0)))+ IF(VLOOKUP(N271,CSTVAT!$A$2:$D$40,4)="NA",0,IF(VLOOKUP(N271,CSTVAT!$A$2:$D$40,4)="CST",0.02*((VLOOKUP(O271,'Input Angle Price'!$B$4:$E$22,4)*'Optimized Production Plan'!O272*(1.045))+ ('Conversion Cost'!$D$3*'Optimized Production Plan'!O272)+ ((4.1/100)*('Conversion Cost'!$B$8)*'Optimized Production Plan'!O272)+ ('Optimized Production Plan'!O272*'Conversion Cost'!$D$4)),IF(VLOOKUP(N271,CSTVAT!$A$2:$D$40,4)="VAT",0.05*((VLOOKUP(O271,'Input Angle Price'!$B$4:$E$22,4)*'Optimized Production Plan'!O272*(1.045))+ ('Conversion Cost'!$D$3*'Optimized Production Plan'!O272)+ ((4.1/100)*('Conversion Cost'!$B$8)*'Optimized Production Plan'!O272)+ ('Optimized Production Plan'!O272*'Conversion Cost'!$D$4)),0)))</f>
        <v>301.26313101292794</v>
      </c>
      <c r="V271" s="95">
        <f t="shared" si="15"/>
        <v>238.27044177501676</v>
      </c>
      <c r="X271" s="101">
        <f>IF('Optimized Production Plan'!M272&gt;0,1,0)+IF('Optimized Production Plan'!N272&gt;0,1,0)+IF('Optimized Production Plan'!O272&gt;0,1,0)</f>
        <v>1</v>
      </c>
      <c r="AH271" s="11"/>
      <c r="AI271" s="5" t="s">
        <v>16</v>
      </c>
      <c r="AJ271" s="6">
        <v>0.9076833333333334</v>
      </c>
      <c r="AK271" s="6">
        <v>0</v>
      </c>
      <c r="AL271" s="113">
        <v>0</v>
      </c>
      <c r="AM271" s="11">
        <v>0.9076833333333334</v>
      </c>
      <c r="AN271" s="68">
        <f t="shared" si="16"/>
        <v>0.9076833333333334</v>
      </c>
    </row>
    <row r="272" spans="1:40">
      <c r="A272" s="9">
        <v>120</v>
      </c>
      <c r="B272" s="5" t="s">
        <v>4</v>
      </c>
      <c r="C272" s="94">
        <f>((VLOOKUP(B272,'Input Angle Price'!$B$4:$E$22,2)*'Optimized Production Plan'!C273)+(VLOOKUP(B272,'Input Angle Price'!$B$4:$E$22,3)*'Optimized Production Plan'!D273)+(VLOOKUP(B272,'Input Angle Price'!$B$4:$E$22,4)*'Optimized Production Plan'!E273))*(104.5/100)</f>
        <v>6525.6556243205096</v>
      </c>
      <c r="D272" s="94">
        <f>SUMPRODUCT('Conversion Cost'!$B$3:$D$3,'Optimized Production Plan'!C273:E273)</f>
        <v>1108.7864481878305</v>
      </c>
      <c r="E272" s="94">
        <f>(4.1/100)*('Conversion Cost'!$B$8)*SUM('Optimized Production Plan'!C273:E273)</f>
        <v>941.2309766805281</v>
      </c>
      <c r="F272" s="94">
        <f>SUMPRODUCT('Conversion Cost'!$B$4:$D$4,'Optimized Production Plan'!C273:E273)</f>
        <v>75.752896163361882</v>
      </c>
      <c r="G272" s="94">
        <f>(VLOOKUP(A272,'Outbound Logistic Price'!$A$3:$D$41,2)*'Optimized Production Plan'!C273)+(VLOOKUP(A272,'Outbound Logistic Price'!$A$3:$D$41,3)*'Optimized Production Plan'!D273)+(VLOOKUP(A272,'Outbound Logistic Price'!$A$3:$D$41,4)*'Optimized Production Plan'!E273)</f>
        <v>925.79973917682435</v>
      </c>
      <c r="H272" s="94">
        <f>IF(VLOOKUP(A272,CSTVAT!$A$2:$D$40,2)="NA",0,IF(VLOOKUP(A272,CSTVAT!$A$2:$D$40,2)="CST",0.02*((VLOOKUP(B272,'Input Angle Price'!$B$4:$E$22,2)*'Optimized Production Plan'!C273*(1.045))+ ('Conversion Cost'!$B$3*'Optimized Production Plan'!C273)+ ((4.1/100)*('Conversion Cost'!$B$8)*'Optimized Production Plan'!C273)+ ('Optimized Production Plan'!C273*'Conversion Cost'!$B$4)),IF(VLOOKUP(A272,CSTVAT!$A$2:$D$40,2)="VAT",0.05*((VLOOKUP(B272,'Input Angle Price'!$B$4:$E$22,2)*'Optimized Production Plan'!C273*(1.045))+ ('Conversion Cost'!$B$3*'Optimized Production Plan'!C273)+ ((4.1/100)*('Conversion Cost'!$B$8)*'Optimized Production Plan'!C273)+ ('Optimized Production Plan'!C273*'Conversion Cost'!$B$4)),0)))+ IF(VLOOKUP(A272,CSTVAT!$A$2:$D$40,3)="NA",0,IF(VLOOKUP(A272,CSTVAT!$A$2:$D$40,3)="CST",0.02*((VLOOKUP(B272,'Input Angle Price'!$B$4:$E$22,3)*'Optimized Production Plan'!D273*(1.045))+ ('Conversion Cost'!$C$3*'Optimized Production Plan'!D273)+ ((4.1/100)*('Conversion Cost'!$B$8)*'Optimized Production Plan'!D273)+ ('Optimized Production Plan'!D273*'Conversion Cost'!$C$4)),IF(VLOOKUP(A272,CSTVAT!$A$2:$D$40,3)="VAT",0.05*((VLOOKUP(B272,'Input Angle Price'!$B$4:$E$22,3)*'Optimized Production Plan'!D273*(1.045))+ ('Conversion Cost'!$C$3*'Optimized Production Plan'!D273)+ ((4.1/100)*('Conversion Cost'!$B$8)*'Optimized Production Plan'!D273)+ ('Optimized Production Plan'!D273*'Conversion Cost'!$C$4)),0)))+ IF(VLOOKUP(A272,CSTVAT!$A$2:$D$40,4)="NA",0,IF(VLOOKUP(A272,CSTVAT!$A$2:$D$40,4)="CST",0.02*((VLOOKUP(B272,'Input Angle Price'!$B$4:$E$22,4)*'Optimized Production Plan'!E273*(1.045))+ ('Conversion Cost'!$D$3*'Optimized Production Plan'!E273)+ ((4.1/100)*('Conversion Cost'!$B$8)*'Optimized Production Plan'!E273)+ ('Optimized Production Plan'!E273*'Conversion Cost'!$D$4)),IF(VLOOKUP(A272,CSTVAT!$A$2:$D$40,4)="VAT",0.05*((VLOOKUP(B272,'Input Angle Price'!$B$4:$E$22,4)*'Optimized Production Plan'!E273*(1.045))+ ('Conversion Cost'!$D$3*'Optimized Production Plan'!E273)+ ((4.1/100)*('Conversion Cost'!$B$8)*'Optimized Production Plan'!E273)+ ('Optimized Production Plan'!E273*'Conversion Cost'!$D$4)),0)))</f>
        <v>173.0285189070446</v>
      </c>
      <c r="I272" s="95">
        <f t="shared" si="14"/>
        <v>140.50454693513061</v>
      </c>
      <c r="N272" s="9">
        <v>120</v>
      </c>
      <c r="O272" s="5" t="s">
        <v>4</v>
      </c>
      <c r="P272" s="94">
        <f>((VLOOKUP(O272,'Input Angle Price'!$B$4:$E$22,2)*'Optimized Production Plan'!M273)+(VLOOKUP(O272,'Input Angle Price'!$B$4:$E$22,3)*'Optimized Production Plan'!N273)+(VLOOKUP(O272,'Input Angle Price'!$B$4:$E$22,4)*'Optimized Production Plan'!O273))*(104.5/100)</f>
        <v>6475.6928637485034</v>
      </c>
      <c r="Q272" s="94">
        <f>SUMPRODUCT('Conversion Cost'!$B$3:$D$3,'Optimized Production Plan'!M273:O273)</f>
        <v>1345.3590173537393</v>
      </c>
      <c r="R272" s="94">
        <f>(4.1/100)*('Conversion Cost'!$B$8)*SUM('Optimized Production Plan'!M273:O273)</f>
        <v>941.2309766805281</v>
      </c>
      <c r="S272" s="94">
        <f>SUMPRODUCT('Conversion Cost'!$B$4:$D$4,'Optimized Production Plan'!M273:O273)</f>
        <v>113.62934424504283</v>
      </c>
      <c r="T272" s="94">
        <f>(VLOOKUP(N272,'Outbound Logistic Price'!$A$3:$D$41,2)*'Optimized Production Plan'!M273)+(VLOOKUP(N272,'Outbound Logistic Price'!$A$3:$D$41,3)*'Optimized Production Plan'!N273)+(VLOOKUP(N272,'Outbound Logistic Price'!$A$3:$D$41,4)*'Optimized Production Plan'!O273)</f>
        <v>772.43117071493589</v>
      </c>
      <c r="U272" s="94">
        <f>IF(VLOOKUP(N272,CSTVAT!$A$2:$D$40,2)="NA",0,IF(VLOOKUP(N272,CSTVAT!$A$2:$D$40,2)="CST",0.02*((VLOOKUP(O272,'Input Angle Price'!$B$4:$E$22,2)*'Optimized Production Plan'!M273*(1.045))+ ('Conversion Cost'!$B$3*'Optimized Production Plan'!M273)+ ((4.1/100)*('Conversion Cost'!$B$8)*'Optimized Production Plan'!M273)+ ('Optimized Production Plan'!M273*'Conversion Cost'!$B$4)),IF(VLOOKUP(N272,CSTVAT!$A$2:$D$40,2)="VAT",0.05*((VLOOKUP(O272,'Input Angle Price'!$B$4:$E$22,2)*'Optimized Production Plan'!M273*(1.045))+ ('Conversion Cost'!$B$3*'Optimized Production Plan'!M273)+ ((4.1/100)*('Conversion Cost'!$B$8)*'Optimized Production Plan'!M273)+ ('Optimized Production Plan'!M273*'Conversion Cost'!$B$4)),0)))+ IF(VLOOKUP(N272,CSTVAT!$A$2:$D$40,3)="NA",0,IF(VLOOKUP(N272,CSTVAT!$A$2:$D$40,3)="CST",0.02*((VLOOKUP(O272,'Input Angle Price'!$B$4:$E$22,3)*'Optimized Production Plan'!N273*(1.045))+ ('Conversion Cost'!$C$3*'Optimized Production Plan'!N273)+ ((4.1/100)*('Conversion Cost'!$B$8)*'Optimized Production Plan'!N273)+ ('Optimized Production Plan'!N273*'Conversion Cost'!$C$4)),IF(VLOOKUP(N272,CSTVAT!$A$2:$D$40,3)="VAT",0.05*((VLOOKUP(O272,'Input Angle Price'!$B$4:$E$22,3)*'Optimized Production Plan'!N273*(1.045))+ ('Conversion Cost'!$C$3*'Optimized Production Plan'!N273)+ ((4.1/100)*('Conversion Cost'!$B$8)*'Optimized Production Plan'!N273)+ ('Optimized Production Plan'!N273*'Conversion Cost'!$C$4)),0)))+ IF(VLOOKUP(N272,CSTVAT!$A$2:$D$40,4)="NA",0,IF(VLOOKUP(N272,CSTVAT!$A$2:$D$40,4)="CST",0.02*((VLOOKUP(O272,'Input Angle Price'!$B$4:$E$22,4)*'Optimized Production Plan'!O273*(1.045))+ ('Conversion Cost'!$D$3*'Optimized Production Plan'!O273)+ ((4.1/100)*('Conversion Cost'!$B$8)*'Optimized Production Plan'!O273)+ ('Optimized Production Plan'!O273*'Conversion Cost'!$D$4)),IF(VLOOKUP(N272,CSTVAT!$A$2:$D$40,4)="VAT",0.05*((VLOOKUP(O272,'Input Angle Price'!$B$4:$E$22,4)*'Optimized Production Plan'!O273*(1.045))+ ('Conversion Cost'!$D$3*'Optimized Production Plan'!O273)+ ((4.1/100)*('Conversion Cost'!$B$8)*'Optimized Production Plan'!O273)+ ('Optimized Production Plan'!O273*'Conversion Cost'!$D$4)),0)))</f>
        <v>177.51824404055628</v>
      </c>
      <c r="V272" s="95">
        <f t="shared" si="15"/>
        <v>139.42879371707303</v>
      </c>
      <c r="X272" s="101">
        <f>IF('Optimized Production Plan'!M273&gt;0,1,0)+IF('Optimized Production Plan'!N273&gt;0,1,0)+IF('Optimized Production Plan'!O273&gt;0,1,0)</f>
        <v>1</v>
      </c>
      <c r="AH272" s="11"/>
      <c r="AI272" s="5" t="s">
        <v>2</v>
      </c>
      <c r="AJ272" s="6">
        <v>0</v>
      </c>
      <c r="AK272" s="6">
        <v>103.39579586236056</v>
      </c>
      <c r="AL272" s="113">
        <v>0</v>
      </c>
      <c r="AM272" s="11">
        <v>103.39579586236056</v>
      </c>
      <c r="AN272" s="68">
        <f t="shared" si="16"/>
        <v>103.39579586236056</v>
      </c>
    </row>
    <row r="273" spans="1:40">
      <c r="A273" s="9">
        <v>120</v>
      </c>
      <c r="B273" s="5" t="s">
        <v>6</v>
      </c>
      <c r="C273" s="94">
        <f>((VLOOKUP(B273,'Input Angle Price'!$B$4:$E$22,2)*'Optimized Production Plan'!C274)+(VLOOKUP(B273,'Input Angle Price'!$B$4:$E$22,3)*'Optimized Production Plan'!D274)+(VLOOKUP(B273,'Input Angle Price'!$B$4:$E$22,4)*'Optimized Production Plan'!E274))*(104.5/100)</f>
        <v>3364.0838774260624</v>
      </c>
      <c r="D273" s="94">
        <f>SUMPRODUCT('Conversion Cost'!$B$3:$D$3,'Optimized Production Plan'!C274:E274)</f>
        <v>561.21833511878754</v>
      </c>
      <c r="E273" s="94">
        <f>(4.1/100)*('Conversion Cost'!$B$8)*SUM('Optimized Production Plan'!C274:E274)</f>
        <v>476.40921528055344</v>
      </c>
      <c r="F273" s="94">
        <f>SUMPRODUCT('Conversion Cost'!$B$4:$D$4,'Optimized Production Plan'!C274:E274)</f>
        <v>38.342743397262744</v>
      </c>
      <c r="G273" s="94">
        <f>(VLOOKUP(A273,'Outbound Logistic Price'!$A$3:$D$41,2)*'Optimized Production Plan'!C274)+(VLOOKUP(A273,'Outbound Logistic Price'!$A$3:$D$41,3)*'Optimized Production Plan'!D274)+(VLOOKUP(A273,'Outbound Logistic Price'!$A$3:$D$41,4)*'Optimized Production Plan'!E274)</f>
        <v>468.59860987966192</v>
      </c>
      <c r="H273" s="94">
        <f>IF(VLOOKUP(A273,CSTVAT!$A$2:$D$40,2)="NA",0,IF(VLOOKUP(A273,CSTVAT!$A$2:$D$40,2)="CST",0.02*((VLOOKUP(B273,'Input Angle Price'!$B$4:$E$22,2)*'Optimized Production Plan'!C274*(1.045))+ ('Conversion Cost'!$B$3*'Optimized Production Plan'!C274)+ ((4.1/100)*('Conversion Cost'!$B$8)*'Optimized Production Plan'!C274)+ ('Optimized Production Plan'!C274*'Conversion Cost'!$B$4)),IF(VLOOKUP(A273,CSTVAT!$A$2:$D$40,2)="VAT",0.05*((VLOOKUP(B273,'Input Angle Price'!$B$4:$E$22,2)*'Optimized Production Plan'!C274*(1.045))+ ('Conversion Cost'!$B$3*'Optimized Production Plan'!C274)+ ((4.1/100)*('Conversion Cost'!$B$8)*'Optimized Production Plan'!C274)+ ('Optimized Production Plan'!C274*'Conversion Cost'!$B$4)),0)))+ IF(VLOOKUP(A273,CSTVAT!$A$2:$D$40,3)="NA",0,IF(VLOOKUP(A273,CSTVAT!$A$2:$D$40,3)="CST",0.02*((VLOOKUP(B273,'Input Angle Price'!$B$4:$E$22,3)*'Optimized Production Plan'!D274*(1.045))+ ('Conversion Cost'!$C$3*'Optimized Production Plan'!D274)+ ((4.1/100)*('Conversion Cost'!$B$8)*'Optimized Production Plan'!D274)+ ('Optimized Production Plan'!D274*'Conversion Cost'!$C$4)),IF(VLOOKUP(A273,CSTVAT!$A$2:$D$40,3)="VAT",0.05*((VLOOKUP(B273,'Input Angle Price'!$B$4:$E$22,3)*'Optimized Production Plan'!D274*(1.045))+ ('Conversion Cost'!$C$3*'Optimized Production Plan'!D274)+ ((4.1/100)*('Conversion Cost'!$B$8)*'Optimized Production Plan'!D274)+ ('Optimized Production Plan'!D274*'Conversion Cost'!$C$4)),0)))+ IF(VLOOKUP(A273,CSTVAT!$A$2:$D$40,4)="NA",0,IF(VLOOKUP(A273,CSTVAT!$A$2:$D$40,4)="CST",0.02*((VLOOKUP(B273,'Input Angle Price'!$B$4:$E$22,4)*'Optimized Production Plan'!E274*(1.045))+ ('Conversion Cost'!$D$3*'Optimized Production Plan'!E274)+ ((4.1/100)*('Conversion Cost'!$B$8)*'Optimized Production Plan'!E274)+ ('Optimized Production Plan'!E274*'Conversion Cost'!$D$4)),IF(VLOOKUP(A273,CSTVAT!$A$2:$D$40,4)="VAT",0.05*((VLOOKUP(B273,'Input Angle Price'!$B$4:$E$22,4)*'Optimized Production Plan'!E274*(1.045))+ ('Conversion Cost'!$D$3*'Optimized Production Plan'!E274)+ ((4.1/100)*('Conversion Cost'!$B$8)*'Optimized Production Plan'!E274)+ ('Optimized Production Plan'!E274*'Conversion Cost'!$D$4)),0)))</f>
        <v>88.801083424453324</v>
      </c>
      <c r="I273" s="95">
        <f t="shared" si="14"/>
        <v>72.432427982857803</v>
      </c>
      <c r="N273" s="9">
        <v>120</v>
      </c>
      <c r="O273" s="5" t="s">
        <v>6</v>
      </c>
      <c r="P273" s="94">
        <f>((VLOOKUP(O273,'Input Angle Price'!$B$4:$E$22,2)*'Optimized Production Plan'!M274)+(VLOOKUP(O273,'Input Angle Price'!$B$4:$E$22,3)*'Optimized Production Plan'!N274)+(VLOOKUP(O273,'Input Angle Price'!$B$4:$E$22,4)*'Optimized Production Plan'!O274))*(104.5/100)</f>
        <v>3486.2589435592745</v>
      </c>
      <c r="Q273" s="94">
        <f>SUMPRODUCT('Conversion Cost'!$B$3:$D$3,'Optimized Production Plan'!M274:O274)</f>
        <v>680.9608370397475</v>
      </c>
      <c r="R273" s="94">
        <f>(4.1/100)*('Conversion Cost'!$B$8)*SUM('Optimized Production Plan'!M274:O274)</f>
        <v>476.40921528055344</v>
      </c>
      <c r="S273" s="94">
        <f>SUMPRODUCT('Conversion Cost'!$B$4:$D$4,'Optimized Production Plan'!M274:O274)</f>
        <v>57.51411509589412</v>
      </c>
      <c r="T273" s="94">
        <f>(VLOOKUP(N273,'Outbound Logistic Price'!$A$3:$D$41,2)*'Optimized Production Plan'!M274)+(VLOOKUP(N273,'Outbound Logistic Price'!$A$3:$D$41,3)*'Optimized Production Plan'!N274)+(VLOOKUP(N273,'Outbound Logistic Price'!$A$3:$D$41,4)*'Optimized Production Plan'!O274)</f>
        <v>390.97026873930207</v>
      </c>
      <c r="U273" s="94">
        <f>IF(VLOOKUP(N273,CSTVAT!$A$2:$D$40,2)="NA",0,IF(VLOOKUP(N273,CSTVAT!$A$2:$D$40,2)="CST",0.02*((VLOOKUP(O273,'Input Angle Price'!$B$4:$E$22,2)*'Optimized Production Plan'!M274*(1.045))+ ('Conversion Cost'!$B$3*'Optimized Production Plan'!M274)+ ((4.1/100)*('Conversion Cost'!$B$8)*'Optimized Production Plan'!M274)+ ('Optimized Production Plan'!M274*'Conversion Cost'!$B$4)),IF(VLOOKUP(N273,CSTVAT!$A$2:$D$40,2)="VAT",0.05*((VLOOKUP(O273,'Input Angle Price'!$B$4:$E$22,2)*'Optimized Production Plan'!M274*(1.045))+ ('Conversion Cost'!$B$3*'Optimized Production Plan'!M274)+ ((4.1/100)*('Conversion Cost'!$B$8)*'Optimized Production Plan'!M274)+ ('Optimized Production Plan'!M274*'Conversion Cost'!$B$4)),0)))+ IF(VLOOKUP(N273,CSTVAT!$A$2:$D$40,3)="NA",0,IF(VLOOKUP(N273,CSTVAT!$A$2:$D$40,3)="CST",0.02*((VLOOKUP(O273,'Input Angle Price'!$B$4:$E$22,3)*'Optimized Production Plan'!N274*(1.045))+ ('Conversion Cost'!$C$3*'Optimized Production Plan'!N274)+ ((4.1/100)*('Conversion Cost'!$B$8)*'Optimized Production Plan'!N274)+ ('Optimized Production Plan'!N274*'Conversion Cost'!$C$4)),IF(VLOOKUP(N273,CSTVAT!$A$2:$D$40,3)="VAT",0.05*((VLOOKUP(O273,'Input Angle Price'!$B$4:$E$22,3)*'Optimized Production Plan'!N274*(1.045))+ ('Conversion Cost'!$C$3*'Optimized Production Plan'!N274)+ ((4.1/100)*('Conversion Cost'!$B$8)*'Optimized Production Plan'!N274)+ ('Optimized Production Plan'!N274*'Conversion Cost'!$C$4)),0)))+ IF(VLOOKUP(N273,CSTVAT!$A$2:$D$40,4)="NA",0,IF(VLOOKUP(N273,CSTVAT!$A$2:$D$40,4)="CST",0.02*((VLOOKUP(O273,'Input Angle Price'!$B$4:$E$22,4)*'Optimized Production Plan'!O274*(1.045))+ ('Conversion Cost'!$D$3*'Optimized Production Plan'!O274)+ ((4.1/100)*('Conversion Cost'!$B$8)*'Optimized Production Plan'!O274)+ ('Optimized Production Plan'!O274*'Conversion Cost'!$D$4)),IF(VLOOKUP(N273,CSTVAT!$A$2:$D$40,4)="VAT",0.05*((VLOOKUP(O273,'Input Angle Price'!$B$4:$E$22,4)*'Optimized Production Plan'!O274*(1.045))+ ('Conversion Cost'!$D$3*'Optimized Production Plan'!O274)+ ((4.1/100)*('Conversion Cost'!$B$8)*'Optimized Production Plan'!O274)+ ('Optimized Production Plan'!O274*'Conversion Cost'!$D$4)),0)))</f>
        <v>94.022862219509392</v>
      </c>
      <c r="V273" s="95">
        <f t="shared" si="15"/>
        <v>75.062991607735569</v>
      </c>
      <c r="X273" s="101">
        <f>IF('Optimized Production Plan'!M274&gt;0,1,0)+IF('Optimized Production Plan'!N274&gt;0,1,0)+IF('Optimized Production Plan'!O274&gt;0,1,0)</f>
        <v>1</v>
      </c>
      <c r="AH273" s="11"/>
      <c r="AI273" s="5" t="s">
        <v>4</v>
      </c>
      <c r="AJ273" s="6">
        <v>0</v>
      </c>
      <c r="AK273" s="6">
        <v>62.092537838821215</v>
      </c>
      <c r="AL273" s="113">
        <v>0</v>
      </c>
      <c r="AM273" s="11">
        <v>62.092537838821215</v>
      </c>
      <c r="AN273" s="68">
        <f t="shared" si="16"/>
        <v>62.092537838821215</v>
      </c>
    </row>
    <row r="274" spans="1:40">
      <c r="A274" s="9">
        <v>120</v>
      </c>
      <c r="B274" s="5" t="s">
        <v>8</v>
      </c>
      <c r="C274" s="94">
        <f>((VLOOKUP(B274,'Input Angle Price'!$B$4:$E$22,2)*'Optimized Production Plan'!C275)+(VLOOKUP(B274,'Input Angle Price'!$B$4:$E$22,3)*'Optimized Production Plan'!D275)+(VLOOKUP(B274,'Input Angle Price'!$B$4:$E$22,4)*'Optimized Production Plan'!E275))*(104.5/100)</f>
        <v>6934.152980380316</v>
      </c>
      <c r="D274" s="94">
        <f>SUMPRODUCT('Conversion Cost'!$B$3:$D$3,'Optimized Production Plan'!C275:E275)</f>
        <v>1145.616083833148</v>
      </c>
      <c r="E274" s="94">
        <f>(4.1/100)*('Conversion Cost'!$B$8)*SUM('Optimized Production Plan'!C275:E275)</f>
        <v>972.49506183045582</v>
      </c>
      <c r="F274" s="94">
        <f>SUMPRODUCT('Conversion Cost'!$B$4:$D$4,'Optimized Production Plan'!C275:E275)</f>
        <v>78.269117000416671</v>
      </c>
      <c r="G274" s="94">
        <f>(VLOOKUP(A274,'Outbound Logistic Price'!$A$3:$D$41,2)*'Optimized Production Plan'!C275)+(VLOOKUP(A274,'Outbound Logistic Price'!$A$3:$D$41,3)*'Optimized Production Plan'!D275)+(VLOOKUP(A274,'Outbound Logistic Price'!$A$3:$D$41,4)*'Optimized Production Plan'!E275)</f>
        <v>956.55125776738737</v>
      </c>
      <c r="H274" s="94">
        <f>IF(VLOOKUP(A274,CSTVAT!$A$2:$D$40,2)="NA",0,IF(VLOOKUP(A274,CSTVAT!$A$2:$D$40,2)="CST",0.02*((VLOOKUP(B274,'Input Angle Price'!$B$4:$E$22,2)*'Optimized Production Plan'!C275*(1.045))+ ('Conversion Cost'!$B$3*'Optimized Production Plan'!C275)+ ((4.1/100)*('Conversion Cost'!$B$8)*'Optimized Production Plan'!C275)+ ('Optimized Production Plan'!C275*'Conversion Cost'!$B$4)),IF(VLOOKUP(A274,CSTVAT!$A$2:$D$40,2)="VAT",0.05*((VLOOKUP(B274,'Input Angle Price'!$B$4:$E$22,2)*'Optimized Production Plan'!C275*(1.045))+ ('Conversion Cost'!$B$3*'Optimized Production Plan'!C275)+ ((4.1/100)*('Conversion Cost'!$B$8)*'Optimized Production Plan'!C275)+ ('Optimized Production Plan'!C275*'Conversion Cost'!$B$4)),0)))+ IF(VLOOKUP(A274,CSTVAT!$A$2:$D$40,3)="NA",0,IF(VLOOKUP(A274,CSTVAT!$A$2:$D$40,3)="CST",0.02*((VLOOKUP(B274,'Input Angle Price'!$B$4:$E$22,3)*'Optimized Production Plan'!D275*(1.045))+ ('Conversion Cost'!$C$3*'Optimized Production Plan'!D275)+ ((4.1/100)*('Conversion Cost'!$B$8)*'Optimized Production Plan'!D275)+ ('Optimized Production Plan'!D275*'Conversion Cost'!$C$4)),IF(VLOOKUP(A274,CSTVAT!$A$2:$D$40,3)="VAT",0.05*((VLOOKUP(B274,'Input Angle Price'!$B$4:$E$22,3)*'Optimized Production Plan'!D275*(1.045))+ ('Conversion Cost'!$C$3*'Optimized Production Plan'!D275)+ ((4.1/100)*('Conversion Cost'!$B$8)*'Optimized Production Plan'!D275)+ ('Optimized Production Plan'!D275*'Conversion Cost'!$C$4)),0)))+ IF(VLOOKUP(A274,CSTVAT!$A$2:$D$40,4)="NA",0,IF(VLOOKUP(A274,CSTVAT!$A$2:$D$40,4)="CST",0.02*((VLOOKUP(B274,'Input Angle Price'!$B$4:$E$22,4)*'Optimized Production Plan'!E275*(1.045))+ ('Conversion Cost'!$D$3*'Optimized Production Plan'!E275)+ ((4.1/100)*('Conversion Cost'!$B$8)*'Optimized Production Plan'!E275)+ ('Optimized Production Plan'!E275*'Conversion Cost'!$D$4)),IF(VLOOKUP(A274,CSTVAT!$A$2:$D$40,4)="VAT",0.05*((VLOOKUP(B274,'Input Angle Price'!$B$4:$E$22,4)*'Optimized Production Plan'!E275*(1.045))+ ('Conversion Cost'!$D$3*'Optimized Production Plan'!E275)+ ((4.1/100)*('Conversion Cost'!$B$8)*'Optimized Production Plan'!E275)+ ('Optimized Production Plan'!E275*'Conversion Cost'!$D$4)),0)))</f>
        <v>182.61066486088671</v>
      </c>
      <c r="I274" s="95">
        <f t="shared" si="14"/>
        <v>149.29994455364317</v>
      </c>
      <c r="N274" s="9">
        <v>120</v>
      </c>
      <c r="O274" s="5" t="s">
        <v>8</v>
      </c>
      <c r="P274" s="94">
        <f>((VLOOKUP(O274,'Input Angle Price'!$B$4:$E$22,2)*'Optimized Production Plan'!M275)+(VLOOKUP(O274,'Input Angle Price'!$B$4:$E$22,3)*'Optimized Production Plan'!N275)+(VLOOKUP(O274,'Input Angle Price'!$B$4:$E$22,4)*'Optimized Production Plan'!O275))*(104.5/100)</f>
        <v>7161.425324994927</v>
      </c>
      <c r="Q274" s="94">
        <f>SUMPRODUCT('Conversion Cost'!$B$3:$D$3,'Optimized Production Plan'!M275:O275)</f>
        <v>1390.0466869246134</v>
      </c>
      <c r="R274" s="94">
        <f>(4.1/100)*('Conversion Cost'!$B$8)*SUM('Optimized Production Plan'!M275:O275)</f>
        <v>972.49506183045582</v>
      </c>
      <c r="S274" s="94">
        <f>SUMPRODUCT('Conversion Cost'!$B$4:$D$4,'Optimized Production Plan'!M275:O275)</f>
        <v>117.40367550062501</v>
      </c>
      <c r="T274" s="94">
        <f>(VLOOKUP(N274,'Outbound Logistic Price'!$A$3:$D$41,2)*'Optimized Production Plan'!M275)+(VLOOKUP(N274,'Outbound Logistic Price'!$A$3:$D$41,3)*'Optimized Production Plan'!N275)+(VLOOKUP(N274,'Outbound Logistic Price'!$A$3:$D$41,4)*'Optimized Production Plan'!O275)</f>
        <v>798.08837334851103</v>
      </c>
      <c r="U274" s="94">
        <f>IF(VLOOKUP(N274,CSTVAT!$A$2:$D$40,2)="NA",0,IF(VLOOKUP(N274,CSTVAT!$A$2:$D$40,2)="CST",0.02*((VLOOKUP(O274,'Input Angle Price'!$B$4:$E$22,2)*'Optimized Production Plan'!M275*(1.045))+ ('Conversion Cost'!$B$3*'Optimized Production Plan'!M275)+ ((4.1/100)*('Conversion Cost'!$B$8)*'Optimized Production Plan'!M275)+ ('Optimized Production Plan'!M275*'Conversion Cost'!$B$4)),IF(VLOOKUP(N274,CSTVAT!$A$2:$D$40,2)="VAT",0.05*((VLOOKUP(O274,'Input Angle Price'!$B$4:$E$22,2)*'Optimized Production Plan'!M275*(1.045))+ ('Conversion Cost'!$B$3*'Optimized Production Plan'!M275)+ ((4.1/100)*('Conversion Cost'!$B$8)*'Optimized Production Plan'!M275)+ ('Optimized Production Plan'!M275*'Conversion Cost'!$B$4)),0)))+ IF(VLOOKUP(N274,CSTVAT!$A$2:$D$40,3)="NA",0,IF(VLOOKUP(N274,CSTVAT!$A$2:$D$40,3)="CST",0.02*((VLOOKUP(O274,'Input Angle Price'!$B$4:$E$22,3)*'Optimized Production Plan'!N275*(1.045))+ ('Conversion Cost'!$C$3*'Optimized Production Plan'!N275)+ ((4.1/100)*('Conversion Cost'!$B$8)*'Optimized Production Plan'!N275)+ ('Optimized Production Plan'!N275*'Conversion Cost'!$C$4)),IF(VLOOKUP(N274,CSTVAT!$A$2:$D$40,3)="VAT",0.05*((VLOOKUP(O274,'Input Angle Price'!$B$4:$E$22,3)*'Optimized Production Plan'!N275*(1.045))+ ('Conversion Cost'!$C$3*'Optimized Production Plan'!N275)+ ((4.1/100)*('Conversion Cost'!$B$8)*'Optimized Production Plan'!N275)+ ('Optimized Production Plan'!N275*'Conversion Cost'!$C$4)),0)))+ IF(VLOOKUP(N274,CSTVAT!$A$2:$D$40,4)="NA",0,IF(VLOOKUP(N274,CSTVAT!$A$2:$D$40,4)="CST",0.02*((VLOOKUP(O274,'Input Angle Price'!$B$4:$E$22,4)*'Optimized Production Plan'!O275*(1.045))+ ('Conversion Cost'!$D$3*'Optimized Production Plan'!O275)+ ((4.1/100)*('Conversion Cost'!$B$8)*'Optimized Production Plan'!O275)+ ('Optimized Production Plan'!O275*'Conversion Cost'!$D$4)),IF(VLOOKUP(N274,CSTVAT!$A$2:$D$40,4)="VAT",0.05*((VLOOKUP(O274,'Input Angle Price'!$B$4:$E$22,4)*'Optimized Production Plan'!O275*(1.045))+ ('Conversion Cost'!$D$3*'Optimized Production Plan'!O275)+ ((4.1/100)*('Conversion Cost'!$B$8)*'Optimized Production Plan'!O275)+ ('Optimized Production Plan'!O275*'Conversion Cost'!$D$4)),0)))</f>
        <v>192.82741498501244</v>
      </c>
      <c r="V274" s="95">
        <f t="shared" si="15"/>
        <v>154.19336824151756</v>
      </c>
      <c r="X274" s="101">
        <f>IF('Optimized Production Plan'!M275&gt;0,1,0)+IF('Optimized Production Plan'!N275&gt;0,1,0)+IF('Optimized Production Plan'!O275&gt;0,1,0)</f>
        <v>1</v>
      </c>
      <c r="AH274" s="11"/>
      <c r="AI274" s="5" t="s">
        <v>6</v>
      </c>
      <c r="AJ274" s="6">
        <v>0</v>
      </c>
      <c r="AK274" s="6">
        <v>31.428478194477659</v>
      </c>
      <c r="AL274" s="113">
        <v>0</v>
      </c>
      <c r="AM274" s="11">
        <v>31.428478194477659</v>
      </c>
      <c r="AN274" s="68">
        <f t="shared" si="16"/>
        <v>31.428478194477659</v>
      </c>
    </row>
    <row r="275" spans="1:40">
      <c r="A275" s="9">
        <v>120</v>
      </c>
      <c r="B275" s="5" t="s">
        <v>10</v>
      </c>
      <c r="C275" s="94">
        <f>((VLOOKUP(B275,'Input Angle Price'!$B$4:$E$22,2)*'Optimized Production Plan'!C276)+(VLOOKUP(B275,'Input Angle Price'!$B$4:$E$22,3)*'Optimized Production Plan'!D276)+(VLOOKUP(B275,'Input Angle Price'!$B$4:$E$22,4)*'Optimized Production Plan'!E276))*(104.5/100)</f>
        <v>2527.7389469963609</v>
      </c>
      <c r="D275" s="94">
        <f>SUMPRODUCT('Conversion Cost'!$B$3:$D$3,'Optimized Production Plan'!C276:E276)</f>
        <v>421.52922691355127</v>
      </c>
      <c r="E275" s="94">
        <f>(4.1/100)*('Conversion Cost'!$B$8)*SUM('Optimized Production Plan'!C276:E276)</f>
        <v>357.82937877323207</v>
      </c>
      <c r="F275" s="94">
        <f>SUMPRODUCT('Conversion Cost'!$B$4:$D$4,'Optimized Production Plan'!C276:E276)</f>
        <v>28.799107175591228</v>
      </c>
      <c r="G275" s="94">
        <f>(VLOOKUP(A275,'Outbound Logistic Price'!$A$3:$D$41,2)*'Optimized Production Plan'!C276)+(VLOOKUP(A275,'Outbound Logistic Price'!$A$3:$D$41,3)*'Optimized Production Plan'!D276)+(VLOOKUP(A275,'Outbound Logistic Price'!$A$3:$D$41,4)*'Optimized Production Plan'!E276)</f>
        <v>351.96285900661087</v>
      </c>
      <c r="H275" s="94">
        <f>IF(VLOOKUP(A275,CSTVAT!$A$2:$D$40,2)="NA",0,IF(VLOOKUP(A275,CSTVAT!$A$2:$D$40,2)="CST",0.02*((VLOOKUP(B275,'Input Angle Price'!$B$4:$E$22,2)*'Optimized Production Plan'!C276*(1.045))+ ('Conversion Cost'!$B$3*'Optimized Production Plan'!C276)+ ((4.1/100)*('Conversion Cost'!$B$8)*'Optimized Production Plan'!C276)+ ('Optimized Production Plan'!C276*'Conversion Cost'!$B$4)),IF(VLOOKUP(A275,CSTVAT!$A$2:$D$40,2)="VAT",0.05*((VLOOKUP(B275,'Input Angle Price'!$B$4:$E$22,2)*'Optimized Production Plan'!C276*(1.045))+ ('Conversion Cost'!$B$3*'Optimized Production Plan'!C276)+ ((4.1/100)*('Conversion Cost'!$B$8)*'Optimized Production Plan'!C276)+ ('Optimized Production Plan'!C276*'Conversion Cost'!$B$4)),0)))+ IF(VLOOKUP(A275,CSTVAT!$A$2:$D$40,3)="NA",0,IF(VLOOKUP(A275,CSTVAT!$A$2:$D$40,3)="CST",0.02*((VLOOKUP(B275,'Input Angle Price'!$B$4:$E$22,3)*'Optimized Production Plan'!D276*(1.045))+ ('Conversion Cost'!$C$3*'Optimized Production Plan'!D276)+ ((4.1/100)*('Conversion Cost'!$B$8)*'Optimized Production Plan'!D276)+ ('Optimized Production Plan'!D276*'Conversion Cost'!$C$4)),IF(VLOOKUP(A275,CSTVAT!$A$2:$D$40,3)="VAT",0.05*((VLOOKUP(B275,'Input Angle Price'!$B$4:$E$22,3)*'Optimized Production Plan'!D276*(1.045))+ ('Conversion Cost'!$C$3*'Optimized Production Plan'!D276)+ ((4.1/100)*('Conversion Cost'!$B$8)*'Optimized Production Plan'!D276)+ ('Optimized Production Plan'!D276*'Conversion Cost'!$C$4)),0)))+ IF(VLOOKUP(A275,CSTVAT!$A$2:$D$40,4)="NA",0,IF(VLOOKUP(A275,CSTVAT!$A$2:$D$40,4)="CST",0.02*((VLOOKUP(B275,'Input Angle Price'!$B$4:$E$22,4)*'Optimized Production Plan'!E276*(1.045))+ ('Conversion Cost'!$D$3*'Optimized Production Plan'!E276)+ ((4.1/100)*('Conversion Cost'!$B$8)*'Optimized Production Plan'!E276)+ ('Optimized Production Plan'!E276*'Conversion Cost'!$D$4)),IF(VLOOKUP(A275,CSTVAT!$A$2:$D$40,4)="VAT",0.05*((VLOOKUP(B275,'Input Angle Price'!$B$4:$E$22,4)*'Optimized Production Plan'!E276*(1.045))+ ('Conversion Cost'!$D$3*'Optimized Production Plan'!E276)+ ((4.1/100)*('Conversion Cost'!$B$8)*'Optimized Production Plan'!E276)+ ('Optimized Production Plan'!E276*'Conversion Cost'!$D$4)),0)))</f>
        <v>66.717933197174716</v>
      </c>
      <c r="I275" s="95">
        <f t="shared" si="14"/>
        <v>54.42500125111782</v>
      </c>
      <c r="N275" s="9">
        <v>120</v>
      </c>
      <c r="O275" s="5" t="s">
        <v>10</v>
      </c>
      <c r="P275" s="94">
        <f>((VLOOKUP(O275,'Input Angle Price'!$B$4:$E$22,2)*'Optimized Production Plan'!M276)+(VLOOKUP(O275,'Input Angle Price'!$B$4:$E$22,3)*'Optimized Production Plan'!N276)+(VLOOKUP(O275,'Input Angle Price'!$B$4:$E$22,4)*'Optimized Production Plan'!O276))*(104.5/100)</f>
        <v>2593.6027411651939</v>
      </c>
      <c r="Q275" s="94">
        <f>SUMPRODUCT('Conversion Cost'!$B$3:$D$3,'Optimized Production Plan'!M276:O276)</f>
        <v>511.4674222733895</v>
      </c>
      <c r="R275" s="94">
        <f>(4.1/100)*('Conversion Cost'!$B$8)*SUM('Optimized Production Plan'!M276:O276)</f>
        <v>357.82937877323207</v>
      </c>
      <c r="S275" s="94">
        <f>SUMPRODUCT('Conversion Cost'!$B$4:$D$4,'Optimized Production Plan'!M276:O276)</f>
        <v>43.198660763386847</v>
      </c>
      <c r="T275" s="94">
        <f>(VLOOKUP(N275,'Outbound Logistic Price'!$A$3:$D$41,2)*'Optimized Production Plan'!M276)+(VLOOKUP(N275,'Outbound Logistic Price'!$A$3:$D$41,3)*'Optimized Production Plan'!N276)+(VLOOKUP(N275,'Outbound Logistic Price'!$A$3:$D$41,4)*'Optimized Production Plan'!O276)</f>
        <v>293.65646988881548</v>
      </c>
      <c r="U275" s="94">
        <f>IF(VLOOKUP(N275,CSTVAT!$A$2:$D$40,2)="NA",0,IF(VLOOKUP(N275,CSTVAT!$A$2:$D$40,2)="CST",0.02*((VLOOKUP(O275,'Input Angle Price'!$B$4:$E$22,2)*'Optimized Production Plan'!M276*(1.045))+ ('Conversion Cost'!$B$3*'Optimized Production Plan'!M276)+ ((4.1/100)*('Conversion Cost'!$B$8)*'Optimized Production Plan'!M276)+ ('Optimized Production Plan'!M276*'Conversion Cost'!$B$4)),IF(VLOOKUP(N275,CSTVAT!$A$2:$D$40,2)="VAT",0.05*((VLOOKUP(O275,'Input Angle Price'!$B$4:$E$22,2)*'Optimized Production Plan'!M276*(1.045))+ ('Conversion Cost'!$B$3*'Optimized Production Plan'!M276)+ ((4.1/100)*('Conversion Cost'!$B$8)*'Optimized Production Plan'!M276)+ ('Optimized Production Plan'!M276*'Conversion Cost'!$B$4)),0)))+ IF(VLOOKUP(N275,CSTVAT!$A$2:$D$40,3)="NA",0,IF(VLOOKUP(N275,CSTVAT!$A$2:$D$40,3)="CST",0.02*((VLOOKUP(O275,'Input Angle Price'!$B$4:$E$22,3)*'Optimized Production Plan'!N276*(1.045))+ ('Conversion Cost'!$C$3*'Optimized Production Plan'!N276)+ ((4.1/100)*('Conversion Cost'!$B$8)*'Optimized Production Plan'!N276)+ ('Optimized Production Plan'!N276*'Conversion Cost'!$C$4)),IF(VLOOKUP(N275,CSTVAT!$A$2:$D$40,3)="VAT",0.05*((VLOOKUP(O275,'Input Angle Price'!$B$4:$E$22,3)*'Optimized Production Plan'!N276*(1.045))+ ('Conversion Cost'!$C$3*'Optimized Production Plan'!N276)+ ((4.1/100)*('Conversion Cost'!$B$8)*'Optimized Production Plan'!N276)+ ('Optimized Production Plan'!N276*'Conversion Cost'!$C$4)),0)))+ IF(VLOOKUP(N275,CSTVAT!$A$2:$D$40,4)="NA",0,IF(VLOOKUP(N275,CSTVAT!$A$2:$D$40,4)="CST",0.02*((VLOOKUP(O275,'Input Angle Price'!$B$4:$E$22,4)*'Optimized Production Plan'!O276*(1.045))+ ('Conversion Cost'!$D$3*'Optimized Production Plan'!O276)+ ((4.1/100)*('Conversion Cost'!$B$8)*'Optimized Production Plan'!O276)+ ('Optimized Production Plan'!O276*'Conversion Cost'!$D$4)),IF(VLOOKUP(N275,CSTVAT!$A$2:$D$40,4)="VAT",0.05*((VLOOKUP(O275,'Input Angle Price'!$B$4:$E$22,4)*'Optimized Production Plan'!O276*(1.045))+ ('Conversion Cost'!$D$3*'Optimized Production Plan'!O276)+ ((4.1/100)*('Conversion Cost'!$B$8)*'Optimized Production Plan'!O276)+ ('Optimized Production Plan'!O276*'Conversion Cost'!$D$4)),0)))</f>
        <v>70.121964059504037</v>
      </c>
      <c r="V275" s="95">
        <f t="shared" si="15"/>
        <v>55.843121221260155</v>
      </c>
      <c r="X275" s="101">
        <f>IF('Optimized Production Plan'!M276&gt;0,1,0)+IF('Optimized Production Plan'!N276&gt;0,1,0)+IF('Optimized Production Plan'!O276&gt;0,1,0)</f>
        <v>1</v>
      </c>
      <c r="AH275" s="11"/>
      <c r="AI275" s="5" t="s">
        <v>8</v>
      </c>
      <c r="AJ275" s="6">
        <v>0</v>
      </c>
      <c r="AK275" s="6">
        <v>64.155013934767766</v>
      </c>
      <c r="AL275" s="113">
        <v>0</v>
      </c>
      <c r="AM275" s="11">
        <v>64.155013934767766</v>
      </c>
      <c r="AN275" s="68">
        <f t="shared" si="16"/>
        <v>64.155013934767766</v>
      </c>
    </row>
    <row r="276" spans="1:40">
      <c r="A276" s="9">
        <v>120</v>
      </c>
      <c r="B276" s="5" t="s">
        <v>11</v>
      </c>
      <c r="C276" s="94">
        <f>((VLOOKUP(B276,'Input Angle Price'!$B$4:$E$22,2)*'Optimized Production Plan'!C277)+(VLOOKUP(B276,'Input Angle Price'!$B$4:$E$22,3)*'Optimized Production Plan'!D277)+(VLOOKUP(B276,'Input Angle Price'!$B$4:$E$22,4)*'Optimized Production Plan'!E277))*(104.5/100)</f>
        <v>298.81015570326394</v>
      </c>
      <c r="D276" s="94">
        <f>SUMPRODUCT('Conversion Cost'!$B$3:$D$3,'Optimized Production Plan'!C277:E277)</f>
        <v>49.694203195782812</v>
      </c>
      <c r="E276" s="94">
        <f>(4.1/100)*('Conversion Cost'!$B$8)*SUM('Optimized Production Plan'!C277:E277)</f>
        <v>42.184609566407438</v>
      </c>
      <c r="F276" s="94">
        <f>SUMPRODUCT('Conversion Cost'!$B$4:$D$4,'Optimized Production Plan'!C277:E277)</f>
        <v>3.395135123416869</v>
      </c>
      <c r="G276" s="94">
        <f>(VLOOKUP(A276,'Outbound Logistic Price'!$A$3:$D$41,2)*'Optimized Production Plan'!C277)+(VLOOKUP(A276,'Outbound Logistic Price'!$A$3:$D$41,3)*'Optimized Production Plan'!D277)+(VLOOKUP(A276,'Outbound Logistic Price'!$A$3:$D$41,4)*'Optimized Production Plan'!E277)</f>
        <v>41.493003844381576</v>
      </c>
      <c r="H276" s="94">
        <f>IF(VLOOKUP(A276,CSTVAT!$A$2:$D$40,2)="NA",0,IF(VLOOKUP(A276,CSTVAT!$A$2:$D$40,2)="CST",0.02*((VLOOKUP(B276,'Input Angle Price'!$B$4:$E$22,2)*'Optimized Production Plan'!C277*(1.045))+ ('Conversion Cost'!$B$3*'Optimized Production Plan'!C277)+ ((4.1/100)*('Conversion Cost'!$B$8)*'Optimized Production Plan'!C277)+ ('Optimized Production Plan'!C277*'Conversion Cost'!$B$4)),IF(VLOOKUP(A276,CSTVAT!$A$2:$D$40,2)="VAT",0.05*((VLOOKUP(B276,'Input Angle Price'!$B$4:$E$22,2)*'Optimized Production Plan'!C277*(1.045))+ ('Conversion Cost'!$B$3*'Optimized Production Plan'!C277)+ ((4.1/100)*('Conversion Cost'!$B$8)*'Optimized Production Plan'!C277)+ ('Optimized Production Plan'!C277*'Conversion Cost'!$B$4)),0)))+ IF(VLOOKUP(A276,CSTVAT!$A$2:$D$40,3)="NA",0,IF(VLOOKUP(A276,CSTVAT!$A$2:$D$40,3)="CST",0.02*((VLOOKUP(B276,'Input Angle Price'!$B$4:$E$22,3)*'Optimized Production Plan'!D277*(1.045))+ ('Conversion Cost'!$C$3*'Optimized Production Plan'!D277)+ ((4.1/100)*('Conversion Cost'!$B$8)*'Optimized Production Plan'!D277)+ ('Optimized Production Plan'!D277*'Conversion Cost'!$C$4)),IF(VLOOKUP(A276,CSTVAT!$A$2:$D$40,3)="VAT",0.05*((VLOOKUP(B276,'Input Angle Price'!$B$4:$E$22,3)*'Optimized Production Plan'!D277*(1.045))+ ('Conversion Cost'!$C$3*'Optimized Production Plan'!D277)+ ((4.1/100)*('Conversion Cost'!$B$8)*'Optimized Production Plan'!D277)+ ('Optimized Production Plan'!D277*'Conversion Cost'!$C$4)),0)))+ IF(VLOOKUP(A276,CSTVAT!$A$2:$D$40,4)="NA",0,IF(VLOOKUP(A276,CSTVAT!$A$2:$D$40,4)="CST",0.02*((VLOOKUP(B276,'Input Angle Price'!$B$4:$E$22,4)*'Optimized Production Plan'!E277*(1.045))+ ('Conversion Cost'!$D$3*'Optimized Production Plan'!E277)+ ((4.1/100)*('Conversion Cost'!$B$8)*'Optimized Production Plan'!E277)+ ('Optimized Production Plan'!E277*'Conversion Cost'!$D$4)),IF(VLOOKUP(A276,CSTVAT!$A$2:$D$40,4)="VAT",0.05*((VLOOKUP(B276,'Input Angle Price'!$B$4:$E$22,4)*'Optimized Production Plan'!E277*(1.045))+ ('Conversion Cost'!$D$3*'Optimized Production Plan'!E277)+ ((4.1/100)*('Conversion Cost'!$B$8)*'Optimized Production Plan'!E277)+ ('Optimized Production Plan'!E277*'Conversion Cost'!$D$4)),0)))</f>
        <v>7.8816820717774219</v>
      </c>
      <c r="I276" s="95">
        <f t="shared" si="14"/>
        <v>6.4337114864339124</v>
      </c>
      <c r="N276" s="9">
        <v>120</v>
      </c>
      <c r="O276" s="5" t="s">
        <v>11</v>
      </c>
      <c r="P276" s="94">
        <f>((VLOOKUP(O276,'Input Angle Price'!$B$4:$E$22,2)*'Optimized Production Plan'!M277)+(VLOOKUP(O276,'Input Angle Price'!$B$4:$E$22,3)*'Optimized Production Plan'!N277)+(VLOOKUP(O276,'Input Angle Price'!$B$4:$E$22,4)*'Optimized Production Plan'!O277))*(104.5/100)</f>
        <v>308.11616541859678</v>
      </c>
      <c r="Q276" s="94">
        <f>SUMPRODUCT('Conversion Cost'!$B$3:$D$3,'Optimized Production Plan'!M277:O277)</f>
        <v>60.29704321235517</v>
      </c>
      <c r="R276" s="94">
        <f>(4.1/100)*('Conversion Cost'!$B$8)*SUM('Optimized Production Plan'!M277:O277)</f>
        <v>42.184609566407438</v>
      </c>
      <c r="S276" s="94">
        <f>SUMPRODUCT('Conversion Cost'!$B$4:$D$4,'Optimized Production Plan'!M277:O277)</f>
        <v>5.0927026851253041</v>
      </c>
      <c r="T276" s="94">
        <f>(VLOOKUP(N276,'Outbound Logistic Price'!$A$3:$D$41,2)*'Optimized Production Plan'!M277)+(VLOOKUP(N276,'Outbound Logistic Price'!$A$3:$D$41,3)*'Optimized Production Plan'!N277)+(VLOOKUP(N276,'Outbound Logistic Price'!$A$3:$D$41,4)*'Optimized Production Plan'!O277)</f>
        <v>34.619246668283481</v>
      </c>
      <c r="U276" s="94">
        <f>IF(VLOOKUP(N276,CSTVAT!$A$2:$D$40,2)="NA",0,IF(VLOOKUP(N276,CSTVAT!$A$2:$D$40,2)="CST",0.02*((VLOOKUP(O276,'Input Angle Price'!$B$4:$E$22,2)*'Optimized Production Plan'!M277*(1.045))+ ('Conversion Cost'!$B$3*'Optimized Production Plan'!M277)+ ((4.1/100)*('Conversion Cost'!$B$8)*'Optimized Production Plan'!M277)+ ('Optimized Production Plan'!M277*'Conversion Cost'!$B$4)),IF(VLOOKUP(N276,CSTVAT!$A$2:$D$40,2)="VAT",0.05*((VLOOKUP(O276,'Input Angle Price'!$B$4:$E$22,2)*'Optimized Production Plan'!M277*(1.045))+ ('Conversion Cost'!$B$3*'Optimized Production Plan'!M277)+ ((4.1/100)*('Conversion Cost'!$B$8)*'Optimized Production Plan'!M277)+ ('Optimized Production Plan'!M277*'Conversion Cost'!$B$4)),0)))+ IF(VLOOKUP(N276,CSTVAT!$A$2:$D$40,3)="NA",0,IF(VLOOKUP(N276,CSTVAT!$A$2:$D$40,3)="CST",0.02*((VLOOKUP(O276,'Input Angle Price'!$B$4:$E$22,3)*'Optimized Production Plan'!N277*(1.045))+ ('Conversion Cost'!$C$3*'Optimized Production Plan'!N277)+ ((4.1/100)*('Conversion Cost'!$B$8)*'Optimized Production Plan'!N277)+ ('Optimized Production Plan'!N277*'Conversion Cost'!$C$4)),IF(VLOOKUP(N276,CSTVAT!$A$2:$D$40,3)="VAT",0.05*((VLOOKUP(O276,'Input Angle Price'!$B$4:$E$22,3)*'Optimized Production Plan'!N277*(1.045))+ ('Conversion Cost'!$C$3*'Optimized Production Plan'!N277)+ ((4.1/100)*('Conversion Cost'!$B$8)*'Optimized Production Plan'!N277)+ ('Optimized Production Plan'!N277*'Conversion Cost'!$C$4)),0)))+ IF(VLOOKUP(N276,CSTVAT!$A$2:$D$40,4)="NA",0,IF(VLOOKUP(N276,CSTVAT!$A$2:$D$40,4)="CST",0.02*((VLOOKUP(O276,'Input Angle Price'!$B$4:$E$22,4)*'Optimized Production Plan'!O277*(1.045))+ ('Conversion Cost'!$D$3*'Optimized Production Plan'!O277)+ ((4.1/100)*('Conversion Cost'!$B$8)*'Optimized Production Plan'!O277)+ ('Optimized Production Plan'!O277*'Conversion Cost'!$D$4)),IF(VLOOKUP(N276,CSTVAT!$A$2:$D$40,4)="VAT",0.05*((VLOOKUP(O276,'Input Angle Price'!$B$4:$E$22,4)*'Optimized Production Plan'!O277*(1.045))+ ('Conversion Cost'!$D$3*'Optimized Production Plan'!O277)+ ((4.1/100)*('Conversion Cost'!$B$8)*'Optimized Production Plan'!O277)+ ('Optimized Production Plan'!O277*'Conversion Cost'!$D$4)),0)))</f>
        <v>8.3138104176496945</v>
      </c>
      <c r="V276" s="95">
        <f t="shared" si="15"/>
        <v>6.6340801166683514</v>
      </c>
      <c r="X276" s="101">
        <f>IF('Optimized Production Plan'!M277&gt;0,1,0)+IF('Optimized Production Plan'!N277&gt;0,1,0)+IF('Optimized Production Plan'!O277&gt;0,1,0)</f>
        <v>1</v>
      </c>
      <c r="AH276" s="11"/>
      <c r="AI276" s="5" t="s">
        <v>10</v>
      </c>
      <c r="AJ276" s="6">
        <v>0</v>
      </c>
      <c r="AK276" s="6">
        <v>23.605825553763303</v>
      </c>
      <c r="AL276" s="113">
        <v>0</v>
      </c>
      <c r="AM276" s="11">
        <v>23.605825553763303</v>
      </c>
      <c r="AN276" s="68">
        <f t="shared" si="16"/>
        <v>23.605825553763303</v>
      </c>
    </row>
    <row r="277" spans="1:40">
      <c r="A277" s="9">
        <v>120</v>
      </c>
      <c r="B277" s="5" t="s">
        <v>14</v>
      </c>
      <c r="C277" s="94">
        <f>((VLOOKUP(B277,'Input Angle Price'!$B$4:$E$22,2)*'Optimized Production Plan'!C278)+(VLOOKUP(B277,'Input Angle Price'!$B$4:$E$22,3)*'Optimized Production Plan'!D278)+(VLOOKUP(B277,'Input Angle Price'!$B$4:$E$22,4)*'Optimized Production Plan'!E278))*(104.5/100)</f>
        <v>35.164787195312499</v>
      </c>
      <c r="D277" s="94">
        <f>SUMPRODUCT('Conversion Cost'!$B$3:$D$3,'Optimized Production Plan'!C278:E278)</f>
        <v>5.8029669687499998</v>
      </c>
      <c r="E277" s="94">
        <f>(4.1/100)*('Conversion Cost'!$B$8)*SUM('Optimized Production Plan'!C278:E278)</f>
        <v>4.9260452962499999</v>
      </c>
      <c r="F277" s="94">
        <f>SUMPRODUCT('Conversion Cost'!$B$4:$D$4,'Optimized Production Plan'!C278:E278)</f>
        <v>0.39646187500000002</v>
      </c>
      <c r="G277" s="94">
        <f>(VLOOKUP(A277,'Outbound Logistic Price'!$A$3:$D$41,2)*'Optimized Production Plan'!C278)+(VLOOKUP(A277,'Outbound Logistic Price'!$A$3:$D$41,3)*'Optimized Production Plan'!D278)+(VLOOKUP(A277,'Outbound Logistic Price'!$A$3:$D$41,4)*'Optimized Production Plan'!E278)</f>
        <v>4.8452840625000002</v>
      </c>
      <c r="H277" s="94">
        <f>IF(VLOOKUP(A277,CSTVAT!$A$2:$D$40,2)="NA",0,IF(VLOOKUP(A277,CSTVAT!$A$2:$D$40,2)="CST",0.02*((VLOOKUP(B277,'Input Angle Price'!$B$4:$E$22,2)*'Optimized Production Plan'!C278*(1.045))+ ('Conversion Cost'!$B$3*'Optimized Production Plan'!C278)+ ((4.1/100)*('Conversion Cost'!$B$8)*'Optimized Production Plan'!C278)+ ('Optimized Production Plan'!C278*'Conversion Cost'!$B$4)),IF(VLOOKUP(A277,CSTVAT!$A$2:$D$40,2)="VAT",0.05*((VLOOKUP(B277,'Input Angle Price'!$B$4:$E$22,2)*'Optimized Production Plan'!C278*(1.045))+ ('Conversion Cost'!$B$3*'Optimized Production Plan'!C278)+ ((4.1/100)*('Conversion Cost'!$B$8)*'Optimized Production Plan'!C278)+ ('Optimized Production Plan'!C278*'Conversion Cost'!$B$4)),0)))+ IF(VLOOKUP(A277,CSTVAT!$A$2:$D$40,3)="NA",0,IF(VLOOKUP(A277,CSTVAT!$A$2:$D$40,3)="CST",0.02*((VLOOKUP(B277,'Input Angle Price'!$B$4:$E$22,3)*'Optimized Production Plan'!D278*(1.045))+ ('Conversion Cost'!$C$3*'Optimized Production Plan'!D278)+ ((4.1/100)*('Conversion Cost'!$B$8)*'Optimized Production Plan'!D278)+ ('Optimized Production Plan'!D278*'Conversion Cost'!$C$4)),IF(VLOOKUP(A277,CSTVAT!$A$2:$D$40,3)="VAT",0.05*((VLOOKUP(B277,'Input Angle Price'!$B$4:$E$22,3)*'Optimized Production Plan'!D278*(1.045))+ ('Conversion Cost'!$C$3*'Optimized Production Plan'!D278)+ ((4.1/100)*('Conversion Cost'!$B$8)*'Optimized Production Plan'!D278)+ ('Optimized Production Plan'!D278*'Conversion Cost'!$C$4)),0)))+ IF(VLOOKUP(A277,CSTVAT!$A$2:$D$40,4)="NA",0,IF(VLOOKUP(A277,CSTVAT!$A$2:$D$40,4)="CST",0.02*((VLOOKUP(B277,'Input Angle Price'!$B$4:$E$22,4)*'Optimized Production Plan'!E278*(1.045))+ ('Conversion Cost'!$D$3*'Optimized Production Plan'!E278)+ ((4.1/100)*('Conversion Cost'!$B$8)*'Optimized Production Plan'!E278)+ ('Optimized Production Plan'!E278*'Conversion Cost'!$D$4)),IF(VLOOKUP(A277,CSTVAT!$A$2:$D$40,4)="VAT",0.05*((VLOOKUP(B277,'Input Angle Price'!$B$4:$E$22,4)*'Optimized Production Plan'!E278*(1.045))+ ('Conversion Cost'!$D$3*'Optimized Production Plan'!E278)+ ((4.1/100)*('Conversion Cost'!$B$8)*'Optimized Production Plan'!E278)+ ('Optimized Production Plan'!E278*'Conversion Cost'!$D$4)),0)))</f>
        <v>0.92580522670624998</v>
      </c>
      <c r="I277" s="95">
        <f t="shared" si="14"/>
        <v>0.75713656640625004</v>
      </c>
      <c r="N277" s="9">
        <v>120</v>
      </c>
      <c r="O277" s="5" t="s">
        <v>14</v>
      </c>
      <c r="P277" s="94">
        <f>((VLOOKUP(O277,'Input Angle Price'!$B$4:$E$22,2)*'Optimized Production Plan'!M278)+(VLOOKUP(O277,'Input Angle Price'!$B$4:$E$22,3)*'Optimized Production Plan'!N278)+(VLOOKUP(O277,'Input Angle Price'!$B$4:$E$22,4)*'Optimized Production Plan'!O278))*(104.5/100)</f>
        <v>36.254878618750006</v>
      </c>
      <c r="Q277" s="94">
        <f>SUMPRODUCT('Conversion Cost'!$B$3:$D$3,'Optimized Production Plan'!M278:O278)</f>
        <v>7.041097906250001</v>
      </c>
      <c r="R277" s="94">
        <f>(4.1/100)*('Conversion Cost'!$B$8)*SUM('Optimized Production Plan'!M278:O278)</f>
        <v>4.9260452962499999</v>
      </c>
      <c r="S277" s="94">
        <f>SUMPRODUCT('Conversion Cost'!$B$4:$D$4,'Optimized Production Plan'!M278:O278)</f>
        <v>0.59469281250000006</v>
      </c>
      <c r="T277" s="94">
        <f>(VLOOKUP(N277,'Outbound Logistic Price'!$A$3:$D$41,2)*'Optimized Production Plan'!M278)+(VLOOKUP(N277,'Outbound Logistic Price'!$A$3:$D$41,3)*'Optimized Production Plan'!N278)+(VLOOKUP(N277,'Outbound Logistic Price'!$A$3:$D$41,4)*'Optimized Production Plan'!O278)</f>
        <v>4.0426112500000002</v>
      </c>
      <c r="U277" s="94">
        <f>IF(VLOOKUP(N277,CSTVAT!$A$2:$D$40,2)="NA",0,IF(VLOOKUP(N277,CSTVAT!$A$2:$D$40,2)="CST",0.02*((VLOOKUP(O277,'Input Angle Price'!$B$4:$E$22,2)*'Optimized Production Plan'!M278*(1.045))+ ('Conversion Cost'!$B$3*'Optimized Production Plan'!M278)+ ((4.1/100)*('Conversion Cost'!$B$8)*'Optimized Production Plan'!M278)+ ('Optimized Production Plan'!M278*'Conversion Cost'!$B$4)),IF(VLOOKUP(N277,CSTVAT!$A$2:$D$40,2)="VAT",0.05*((VLOOKUP(O277,'Input Angle Price'!$B$4:$E$22,2)*'Optimized Production Plan'!M278*(1.045))+ ('Conversion Cost'!$B$3*'Optimized Production Plan'!M278)+ ((4.1/100)*('Conversion Cost'!$B$8)*'Optimized Production Plan'!M278)+ ('Optimized Production Plan'!M278*'Conversion Cost'!$B$4)),0)))+ IF(VLOOKUP(N277,CSTVAT!$A$2:$D$40,3)="NA",0,IF(VLOOKUP(N277,CSTVAT!$A$2:$D$40,3)="CST",0.02*((VLOOKUP(O277,'Input Angle Price'!$B$4:$E$22,3)*'Optimized Production Plan'!N278*(1.045))+ ('Conversion Cost'!$C$3*'Optimized Production Plan'!N278)+ ((4.1/100)*('Conversion Cost'!$B$8)*'Optimized Production Plan'!N278)+ ('Optimized Production Plan'!N278*'Conversion Cost'!$C$4)),IF(VLOOKUP(N277,CSTVAT!$A$2:$D$40,3)="VAT",0.05*((VLOOKUP(O277,'Input Angle Price'!$B$4:$E$22,3)*'Optimized Production Plan'!N278*(1.045))+ ('Conversion Cost'!$C$3*'Optimized Production Plan'!N278)+ ((4.1/100)*('Conversion Cost'!$B$8)*'Optimized Production Plan'!N278)+ ('Optimized Production Plan'!N278*'Conversion Cost'!$C$4)),0)))+ IF(VLOOKUP(N277,CSTVAT!$A$2:$D$40,4)="NA",0,IF(VLOOKUP(N277,CSTVAT!$A$2:$D$40,4)="CST",0.02*((VLOOKUP(O277,'Input Angle Price'!$B$4:$E$22,4)*'Optimized Production Plan'!O278*(1.045))+ ('Conversion Cost'!$D$3*'Optimized Production Plan'!O278)+ ((4.1/100)*('Conversion Cost'!$B$8)*'Optimized Production Plan'!O278)+ ('Optimized Production Plan'!O278*'Conversion Cost'!$D$4)),IF(VLOOKUP(N277,CSTVAT!$A$2:$D$40,4)="VAT",0.05*((VLOOKUP(O277,'Input Angle Price'!$B$4:$E$22,4)*'Optimized Production Plan'!O278*(1.045))+ ('Conversion Cost'!$D$3*'Optimized Production Plan'!O278)+ ((4.1/100)*('Conversion Cost'!$B$8)*'Optimized Production Plan'!O278)+ ('Optimized Production Plan'!O278*'Conversion Cost'!$D$4)),0)))</f>
        <v>0.97633429267500027</v>
      </c>
      <c r="V277" s="95">
        <f t="shared" si="15"/>
        <v>0.78060743437500013</v>
      </c>
      <c r="X277" s="101">
        <f>IF('Optimized Production Plan'!M278&gt;0,1,0)+IF('Optimized Production Plan'!N278&gt;0,1,0)+IF('Optimized Production Plan'!O278&gt;0,1,0)</f>
        <v>1</v>
      </c>
      <c r="AH277" s="11"/>
      <c r="AI277" s="5" t="s">
        <v>11</v>
      </c>
      <c r="AJ277" s="6">
        <v>0</v>
      </c>
      <c r="AK277" s="6">
        <v>2.7828976421449747</v>
      </c>
      <c r="AL277" s="113">
        <v>0</v>
      </c>
      <c r="AM277" s="11">
        <v>2.7828976421449747</v>
      </c>
      <c r="AN277" s="68">
        <f t="shared" si="16"/>
        <v>2.7828976421449747</v>
      </c>
    </row>
    <row r="278" spans="1:40">
      <c r="A278" s="85">
        <v>121</v>
      </c>
      <c r="B278" s="5" t="s">
        <v>1</v>
      </c>
      <c r="C278" s="94">
        <f>((VLOOKUP(B278,'Input Angle Price'!$B$4:$E$22,2)*'Optimized Production Plan'!C279)+(VLOOKUP(B278,'Input Angle Price'!$B$4:$E$22,3)*'Optimized Production Plan'!D279)+(VLOOKUP(B278,'Input Angle Price'!$B$4:$E$22,4)*'Optimized Production Plan'!E279))*(104.5/100)</f>
        <v>794.63649649999979</v>
      </c>
      <c r="D278" s="94">
        <f>SUMPRODUCT('Conversion Cost'!$B$3:$D$3,'Optimized Production Plan'!C279:E279)</f>
        <v>147.66060499999998</v>
      </c>
      <c r="E278" s="94">
        <f>(4.1/100)*('Conversion Cost'!$B$8)*SUM('Optimized Production Plan'!C279:E279)</f>
        <v>103.30531379999998</v>
      </c>
      <c r="F278" s="94">
        <f>SUMPRODUCT('Conversion Cost'!$B$4:$D$4,'Optimized Production Plan'!C279:E279)</f>
        <v>12.471449999999997</v>
      </c>
      <c r="G278" s="94">
        <f>(VLOOKUP(A278,'Outbound Logistic Price'!$A$3:$D$41,2)*'Optimized Production Plan'!C279)+(VLOOKUP(A278,'Outbound Logistic Price'!$A$3:$D$41,3)*'Optimized Production Plan'!D279)+(VLOOKUP(A278,'Outbound Logistic Price'!$A$3:$D$41,4)*'Optimized Production Plan'!E279)</f>
        <v>53.225149999999985</v>
      </c>
      <c r="H278" s="94">
        <f>IF(VLOOKUP(A278,CSTVAT!$A$2:$D$40,2)="NA",0,IF(VLOOKUP(A278,CSTVAT!$A$2:$D$40,2)="CST",0.02*((VLOOKUP(B278,'Input Angle Price'!$B$4:$E$22,2)*'Optimized Production Plan'!C279*(1.045))+ ('Conversion Cost'!$B$3*'Optimized Production Plan'!C279)+ ((4.1/100)*('Conversion Cost'!$B$8)*'Optimized Production Plan'!C279)+ ('Optimized Production Plan'!C279*'Conversion Cost'!$B$4)),IF(VLOOKUP(A278,CSTVAT!$A$2:$D$40,2)="VAT",0.05*((VLOOKUP(B278,'Input Angle Price'!$B$4:$E$22,2)*'Optimized Production Plan'!C279*(1.045))+ ('Conversion Cost'!$B$3*'Optimized Production Plan'!C279)+ ((4.1/100)*('Conversion Cost'!$B$8)*'Optimized Production Plan'!C279)+ ('Optimized Production Plan'!C279*'Conversion Cost'!$B$4)),0)))+ IF(VLOOKUP(A278,CSTVAT!$A$2:$D$40,3)="NA",0,IF(VLOOKUP(A278,CSTVAT!$A$2:$D$40,3)="CST",0.02*((VLOOKUP(B278,'Input Angle Price'!$B$4:$E$22,3)*'Optimized Production Plan'!D279*(1.045))+ ('Conversion Cost'!$C$3*'Optimized Production Plan'!D279)+ ((4.1/100)*('Conversion Cost'!$B$8)*'Optimized Production Plan'!D279)+ ('Optimized Production Plan'!D279*'Conversion Cost'!$C$4)),IF(VLOOKUP(A278,CSTVAT!$A$2:$D$40,3)="VAT",0.05*((VLOOKUP(B278,'Input Angle Price'!$B$4:$E$22,3)*'Optimized Production Plan'!D279*(1.045))+ ('Conversion Cost'!$C$3*'Optimized Production Plan'!D279)+ ((4.1/100)*('Conversion Cost'!$B$8)*'Optimized Production Plan'!D279)+ ('Optimized Production Plan'!D279*'Conversion Cost'!$C$4)),0)))+ IF(VLOOKUP(A278,CSTVAT!$A$2:$D$40,4)="NA",0,IF(VLOOKUP(A278,CSTVAT!$A$2:$D$40,4)="CST",0.02*((VLOOKUP(B278,'Input Angle Price'!$B$4:$E$22,4)*'Optimized Production Plan'!E279*(1.045))+ ('Conversion Cost'!$D$3*'Optimized Production Plan'!E279)+ ((4.1/100)*('Conversion Cost'!$B$8)*'Optimized Production Plan'!E279)+ ('Optimized Production Plan'!E279*'Conversion Cost'!$D$4)),IF(VLOOKUP(A278,CSTVAT!$A$2:$D$40,4)="VAT",0.05*((VLOOKUP(B278,'Input Angle Price'!$B$4:$E$22,4)*'Optimized Production Plan'!E279*(1.045))+ ('Conversion Cost'!$D$3*'Optimized Production Plan'!E279)+ ((4.1/100)*('Conversion Cost'!$B$8)*'Optimized Production Plan'!E279)+ ('Optimized Production Plan'!E279*'Conversion Cost'!$D$4)),0)))</f>
        <v>21.161477305999998</v>
      </c>
      <c r="I278" s="95">
        <f t="shared" si="14"/>
        <v>17.109398249999995</v>
      </c>
      <c r="N278" s="85">
        <v>121</v>
      </c>
      <c r="O278" s="5" t="s">
        <v>1</v>
      </c>
      <c r="P278" s="94">
        <f>((VLOOKUP(O278,'Input Angle Price'!$B$4:$E$22,2)*'Optimized Production Plan'!M279)+(VLOOKUP(O278,'Input Angle Price'!$B$4:$E$22,3)*'Optimized Production Plan'!N279)+(VLOOKUP(O278,'Input Angle Price'!$B$4:$E$22,4)*'Optimized Production Plan'!O279))*(104.5/100)</f>
        <v>755.46728399999984</v>
      </c>
      <c r="Q278" s="94">
        <f>SUMPRODUCT('Conversion Cost'!$B$3:$D$3,'Optimized Production Plan'!M279:O279)</f>
        <v>121.69545499999997</v>
      </c>
      <c r="R278" s="94">
        <f>(4.1/100)*('Conversion Cost'!$B$8)*SUM('Optimized Production Plan'!M279:O279)</f>
        <v>103.30531379999998</v>
      </c>
      <c r="S278" s="94">
        <f>SUMPRODUCT('Conversion Cost'!$B$4:$D$4,'Optimized Production Plan'!M279:O279)</f>
        <v>8.3142999999999976</v>
      </c>
      <c r="T278" s="94">
        <f>(VLOOKUP(N278,'Outbound Logistic Price'!$A$3:$D$41,2)*'Optimized Production Plan'!M279)+(VLOOKUP(N278,'Outbound Logistic Price'!$A$3:$D$41,3)*'Optimized Production Plan'!N279)+(VLOOKUP(N278,'Outbound Logistic Price'!$A$3:$D$41,4)*'Optimized Production Plan'!O279)</f>
        <v>67.127749999999978</v>
      </c>
      <c r="U278" s="94">
        <f>IF(VLOOKUP(N278,CSTVAT!$A$2:$D$40,2)="NA",0,IF(VLOOKUP(N278,CSTVAT!$A$2:$D$40,2)="CST",0.02*((VLOOKUP(O278,'Input Angle Price'!$B$4:$E$22,2)*'Optimized Production Plan'!M279*(1.045))+ ('Conversion Cost'!$B$3*'Optimized Production Plan'!M279)+ ((4.1/100)*('Conversion Cost'!$B$8)*'Optimized Production Plan'!M279)+ ('Optimized Production Plan'!M279*'Conversion Cost'!$B$4)),IF(VLOOKUP(N278,CSTVAT!$A$2:$D$40,2)="VAT",0.05*((VLOOKUP(O278,'Input Angle Price'!$B$4:$E$22,2)*'Optimized Production Plan'!M279*(1.045))+ ('Conversion Cost'!$B$3*'Optimized Production Plan'!M279)+ ((4.1/100)*('Conversion Cost'!$B$8)*'Optimized Production Plan'!M279)+ ('Optimized Production Plan'!M279*'Conversion Cost'!$B$4)),0)))+ IF(VLOOKUP(N278,CSTVAT!$A$2:$D$40,3)="NA",0,IF(VLOOKUP(N278,CSTVAT!$A$2:$D$40,3)="CST",0.02*((VLOOKUP(O278,'Input Angle Price'!$B$4:$E$22,3)*'Optimized Production Plan'!N279*(1.045))+ ('Conversion Cost'!$C$3*'Optimized Production Plan'!N279)+ ((4.1/100)*('Conversion Cost'!$B$8)*'Optimized Production Plan'!N279)+ ('Optimized Production Plan'!N279*'Conversion Cost'!$C$4)),IF(VLOOKUP(N278,CSTVAT!$A$2:$D$40,3)="VAT",0.05*((VLOOKUP(O278,'Input Angle Price'!$B$4:$E$22,3)*'Optimized Production Plan'!N279*(1.045))+ ('Conversion Cost'!$C$3*'Optimized Production Plan'!N279)+ ((4.1/100)*('Conversion Cost'!$B$8)*'Optimized Production Plan'!N279)+ ('Optimized Production Plan'!N279*'Conversion Cost'!$C$4)),0)))+ IF(VLOOKUP(N278,CSTVAT!$A$2:$D$40,4)="NA",0,IF(VLOOKUP(N278,CSTVAT!$A$2:$D$40,4)="CST",0.02*((VLOOKUP(O278,'Input Angle Price'!$B$4:$E$22,4)*'Optimized Production Plan'!O279*(1.045))+ ('Conversion Cost'!$D$3*'Optimized Production Plan'!O279)+ ((4.1/100)*('Conversion Cost'!$B$8)*'Optimized Production Plan'!O279)+ ('Optimized Production Plan'!O279*'Conversion Cost'!$D$4)),IF(VLOOKUP(N278,CSTVAT!$A$2:$D$40,4)="VAT",0.05*((VLOOKUP(O278,'Input Angle Price'!$B$4:$E$22,4)*'Optimized Production Plan'!O279*(1.045))+ ('Conversion Cost'!$D$3*'Optimized Production Plan'!O279)+ ((4.1/100)*('Conversion Cost'!$B$8)*'Optimized Production Plan'!O279)+ ('Optimized Production Plan'!O279*'Conversion Cost'!$D$4)),0)))</f>
        <v>19.775647055999997</v>
      </c>
      <c r="V278" s="95">
        <f t="shared" si="15"/>
        <v>16.266041999999999</v>
      </c>
      <c r="X278" s="101">
        <f>IF('Optimized Production Plan'!M279&gt;0,1,0)+IF('Optimized Production Plan'!N279&gt;0,1,0)+IF('Optimized Production Plan'!O279&gt;0,1,0)</f>
        <v>1</v>
      </c>
      <c r="AH278" s="11"/>
      <c r="AI278" s="5" t="s">
        <v>14</v>
      </c>
      <c r="AJ278" s="6">
        <v>0</v>
      </c>
      <c r="AK278" s="6">
        <v>0.32496875000000003</v>
      </c>
      <c r="AL278" s="113">
        <v>0</v>
      </c>
      <c r="AM278" s="11">
        <v>0.32496875000000003</v>
      </c>
      <c r="AN278" s="68">
        <f t="shared" si="16"/>
        <v>0.32496875000000003</v>
      </c>
    </row>
    <row r="279" spans="1:40">
      <c r="A279" s="9">
        <v>121</v>
      </c>
      <c r="B279" s="5" t="s">
        <v>3</v>
      </c>
      <c r="C279" s="94">
        <f>((VLOOKUP(B279,'Input Angle Price'!$B$4:$E$22,2)*'Optimized Production Plan'!C280)+(VLOOKUP(B279,'Input Angle Price'!$B$4:$E$22,3)*'Optimized Production Plan'!D280)+(VLOOKUP(B279,'Input Angle Price'!$B$4:$E$22,4)*'Optimized Production Plan'!E280))*(104.5/100)</f>
        <v>187.88218020000002</v>
      </c>
      <c r="D279" s="94">
        <f>SUMPRODUCT('Conversion Cost'!$B$3:$D$3,'Optimized Production Plan'!C280:E280)</f>
        <v>34.645533000000007</v>
      </c>
      <c r="E279" s="94">
        <f>(4.1/100)*('Conversion Cost'!$B$8)*SUM('Optimized Production Plan'!C280:E280)</f>
        <v>24.238473480000003</v>
      </c>
      <c r="F279" s="94">
        <f>SUMPRODUCT('Conversion Cost'!$B$4:$D$4,'Optimized Production Plan'!C280:E280)</f>
        <v>2.9261700000000004</v>
      </c>
      <c r="G279" s="94">
        <f>(VLOOKUP(A279,'Outbound Logistic Price'!$A$3:$D$41,2)*'Optimized Production Plan'!C280)+(VLOOKUP(A279,'Outbound Logistic Price'!$A$3:$D$41,3)*'Optimized Production Plan'!D280)+(VLOOKUP(A279,'Outbound Logistic Price'!$A$3:$D$41,4)*'Optimized Production Plan'!E280)</f>
        <v>12.488190000000001</v>
      </c>
      <c r="H279" s="94">
        <f>IF(VLOOKUP(A279,CSTVAT!$A$2:$D$40,2)="NA",0,IF(VLOOKUP(A279,CSTVAT!$A$2:$D$40,2)="CST",0.02*((VLOOKUP(B279,'Input Angle Price'!$B$4:$E$22,2)*'Optimized Production Plan'!C280*(1.045))+ ('Conversion Cost'!$B$3*'Optimized Production Plan'!C280)+ ((4.1/100)*('Conversion Cost'!$B$8)*'Optimized Production Plan'!C280)+ ('Optimized Production Plan'!C280*'Conversion Cost'!$B$4)),IF(VLOOKUP(A279,CSTVAT!$A$2:$D$40,2)="VAT",0.05*((VLOOKUP(B279,'Input Angle Price'!$B$4:$E$22,2)*'Optimized Production Plan'!C280*(1.045))+ ('Conversion Cost'!$B$3*'Optimized Production Plan'!C280)+ ((4.1/100)*('Conversion Cost'!$B$8)*'Optimized Production Plan'!C280)+ ('Optimized Production Plan'!C280*'Conversion Cost'!$B$4)),0)))+ IF(VLOOKUP(A279,CSTVAT!$A$2:$D$40,3)="NA",0,IF(VLOOKUP(A279,CSTVAT!$A$2:$D$40,3)="CST",0.02*((VLOOKUP(B279,'Input Angle Price'!$B$4:$E$22,3)*'Optimized Production Plan'!D280*(1.045))+ ('Conversion Cost'!$C$3*'Optimized Production Plan'!D280)+ ((4.1/100)*('Conversion Cost'!$B$8)*'Optimized Production Plan'!D280)+ ('Optimized Production Plan'!D280*'Conversion Cost'!$C$4)),IF(VLOOKUP(A279,CSTVAT!$A$2:$D$40,3)="VAT",0.05*((VLOOKUP(B279,'Input Angle Price'!$B$4:$E$22,3)*'Optimized Production Plan'!D280*(1.045))+ ('Conversion Cost'!$C$3*'Optimized Production Plan'!D280)+ ((4.1/100)*('Conversion Cost'!$B$8)*'Optimized Production Plan'!D280)+ ('Optimized Production Plan'!D280*'Conversion Cost'!$C$4)),0)))+ IF(VLOOKUP(A279,CSTVAT!$A$2:$D$40,4)="NA",0,IF(VLOOKUP(A279,CSTVAT!$A$2:$D$40,4)="CST",0.02*((VLOOKUP(B279,'Input Angle Price'!$B$4:$E$22,4)*'Optimized Production Plan'!E280*(1.045))+ ('Conversion Cost'!$D$3*'Optimized Production Plan'!E280)+ ((4.1/100)*('Conversion Cost'!$B$8)*'Optimized Production Plan'!E280)+ ('Optimized Production Plan'!E280*'Conversion Cost'!$D$4)),IF(VLOOKUP(A279,CSTVAT!$A$2:$D$40,4)="VAT",0.05*((VLOOKUP(B279,'Input Angle Price'!$B$4:$E$22,4)*'Optimized Production Plan'!E280*(1.045))+ ('Conversion Cost'!$D$3*'Optimized Production Plan'!E280)+ ((4.1/100)*('Conversion Cost'!$B$8)*'Optimized Production Plan'!E280)+ ('Optimized Production Plan'!E280*'Conversion Cost'!$D$4)),0)))</f>
        <v>4.993847133600001</v>
      </c>
      <c r="I279" s="95">
        <f t="shared" si="14"/>
        <v>4.0453101000000009</v>
      </c>
      <c r="N279" s="9">
        <v>121</v>
      </c>
      <c r="O279" s="5" t="s">
        <v>3</v>
      </c>
      <c r="P279" s="94">
        <f>((VLOOKUP(O279,'Input Angle Price'!$B$4:$E$22,2)*'Optimized Production Plan'!M280)+(VLOOKUP(O279,'Input Angle Price'!$B$4:$E$22,3)*'Optimized Production Plan'!N280)+(VLOOKUP(O279,'Input Angle Price'!$B$4:$E$22,4)*'Optimized Production Plan'!O280))*(104.5/100)</f>
        <v>177.05439180000002</v>
      </c>
      <c r="Q279" s="94">
        <f>SUMPRODUCT('Conversion Cost'!$B$3:$D$3,'Optimized Production Plan'!M280:O280)</f>
        <v>28.553343000000002</v>
      </c>
      <c r="R279" s="94">
        <f>(4.1/100)*('Conversion Cost'!$B$8)*SUM('Optimized Production Plan'!M280:O280)</f>
        <v>24.238473480000003</v>
      </c>
      <c r="S279" s="94">
        <f>SUMPRODUCT('Conversion Cost'!$B$4:$D$4,'Optimized Production Plan'!M280:O280)</f>
        <v>1.9507800000000002</v>
      </c>
      <c r="T279" s="94">
        <f>(VLOOKUP(N279,'Outbound Logistic Price'!$A$3:$D$41,2)*'Optimized Production Plan'!M280)+(VLOOKUP(N279,'Outbound Logistic Price'!$A$3:$D$41,3)*'Optimized Production Plan'!N280)+(VLOOKUP(N279,'Outbound Logistic Price'!$A$3:$D$41,4)*'Optimized Production Plan'!O280)</f>
        <v>15.750150000000001</v>
      </c>
      <c r="U279" s="94">
        <f>IF(VLOOKUP(N279,CSTVAT!$A$2:$D$40,2)="NA",0,IF(VLOOKUP(N279,CSTVAT!$A$2:$D$40,2)="CST",0.02*((VLOOKUP(O279,'Input Angle Price'!$B$4:$E$22,2)*'Optimized Production Plan'!M280*(1.045))+ ('Conversion Cost'!$B$3*'Optimized Production Plan'!M280)+ ((4.1/100)*('Conversion Cost'!$B$8)*'Optimized Production Plan'!M280)+ ('Optimized Production Plan'!M280*'Conversion Cost'!$B$4)),IF(VLOOKUP(N279,CSTVAT!$A$2:$D$40,2)="VAT",0.05*((VLOOKUP(O279,'Input Angle Price'!$B$4:$E$22,2)*'Optimized Production Plan'!M280*(1.045))+ ('Conversion Cost'!$B$3*'Optimized Production Plan'!M280)+ ((4.1/100)*('Conversion Cost'!$B$8)*'Optimized Production Plan'!M280)+ ('Optimized Production Plan'!M280*'Conversion Cost'!$B$4)),0)))+ IF(VLOOKUP(N279,CSTVAT!$A$2:$D$40,3)="NA",0,IF(VLOOKUP(N279,CSTVAT!$A$2:$D$40,3)="CST",0.02*((VLOOKUP(O279,'Input Angle Price'!$B$4:$E$22,3)*'Optimized Production Plan'!N280*(1.045))+ ('Conversion Cost'!$C$3*'Optimized Production Plan'!N280)+ ((4.1/100)*('Conversion Cost'!$B$8)*'Optimized Production Plan'!N280)+ ('Optimized Production Plan'!N280*'Conversion Cost'!$C$4)),IF(VLOOKUP(N279,CSTVAT!$A$2:$D$40,3)="VAT",0.05*((VLOOKUP(O279,'Input Angle Price'!$B$4:$E$22,3)*'Optimized Production Plan'!N280*(1.045))+ ('Conversion Cost'!$C$3*'Optimized Production Plan'!N280)+ ((4.1/100)*('Conversion Cost'!$B$8)*'Optimized Production Plan'!N280)+ ('Optimized Production Plan'!N280*'Conversion Cost'!$C$4)),0)))+ IF(VLOOKUP(N279,CSTVAT!$A$2:$D$40,4)="NA",0,IF(VLOOKUP(N279,CSTVAT!$A$2:$D$40,4)="CST",0.02*((VLOOKUP(O279,'Input Angle Price'!$B$4:$E$22,4)*'Optimized Production Plan'!O280*(1.045))+ ('Conversion Cost'!$D$3*'Optimized Production Plan'!O280)+ ((4.1/100)*('Conversion Cost'!$B$8)*'Optimized Production Plan'!O280)+ ('Optimized Production Plan'!O280*'Conversion Cost'!$D$4)),IF(VLOOKUP(N279,CSTVAT!$A$2:$D$40,4)="VAT",0.05*((VLOOKUP(O279,'Input Angle Price'!$B$4:$E$22,4)*'Optimized Production Plan'!O280*(1.045))+ ('Conversion Cost'!$D$3*'Optimized Production Plan'!O280)+ ((4.1/100)*('Conversion Cost'!$B$8)*'Optimized Production Plan'!O280)+ ('Optimized Production Plan'!O280*'Conversion Cost'!$D$4)),0)))</f>
        <v>4.6359397656000008</v>
      </c>
      <c r="V279" s="95">
        <f t="shared" si="15"/>
        <v>3.8121759000000002</v>
      </c>
      <c r="X279" s="101">
        <f>IF('Optimized Production Plan'!M280&gt;0,1,0)+IF('Optimized Production Plan'!N280&gt;0,1,0)+IF('Optimized Production Plan'!O280&gt;0,1,0)</f>
        <v>1</v>
      </c>
      <c r="AH279" s="9">
        <v>121</v>
      </c>
      <c r="AI279" s="5" t="s">
        <v>1</v>
      </c>
      <c r="AJ279" s="6">
        <v>6.8149999999999986</v>
      </c>
      <c r="AK279" s="6">
        <v>0</v>
      </c>
      <c r="AL279" s="113">
        <v>0</v>
      </c>
      <c r="AM279" s="11">
        <v>6.8149999999999986</v>
      </c>
      <c r="AN279" s="68">
        <f t="shared" si="16"/>
        <v>6.8149999999999986</v>
      </c>
    </row>
    <row r="280" spans="1:40">
      <c r="A280" s="9">
        <v>121</v>
      </c>
      <c r="B280" s="5" t="s">
        <v>5</v>
      </c>
      <c r="C280" s="94">
        <f>((VLOOKUP(B280,'Input Angle Price'!$B$4:$E$22,2)*'Optimized Production Plan'!C281)+(VLOOKUP(B280,'Input Angle Price'!$B$4:$E$22,3)*'Optimized Production Plan'!D281)+(VLOOKUP(B280,'Input Angle Price'!$B$4:$E$22,4)*'Optimized Production Plan'!E281))*(104.5/100)</f>
        <v>866.57519519999983</v>
      </c>
      <c r="D280" s="94">
        <f>SUMPRODUCT('Conversion Cost'!$B$3:$D$3,'Optimized Production Plan'!C281:E281)</f>
        <v>161.46248399999999</v>
      </c>
      <c r="E280" s="94">
        <f>(4.1/100)*('Conversion Cost'!$B$8)*SUM('Optimized Production Plan'!C281:E281)</f>
        <v>112.96129103999998</v>
      </c>
      <c r="F280" s="94">
        <f>SUMPRODUCT('Conversion Cost'!$B$4:$D$4,'Optimized Production Plan'!C281:E281)</f>
        <v>13.637159999999998</v>
      </c>
      <c r="G280" s="94">
        <f>(VLOOKUP(A280,'Outbound Logistic Price'!$A$3:$D$41,2)*'Optimized Production Plan'!C281)+(VLOOKUP(A280,'Outbound Logistic Price'!$A$3:$D$41,3)*'Optimized Production Plan'!D281)+(VLOOKUP(A280,'Outbound Logistic Price'!$A$3:$D$41,4)*'Optimized Production Plan'!E281)</f>
        <v>58.200119999999991</v>
      </c>
      <c r="H280" s="94">
        <f>IF(VLOOKUP(A280,CSTVAT!$A$2:$D$40,2)="NA",0,IF(VLOOKUP(A280,CSTVAT!$A$2:$D$40,2)="CST",0.02*((VLOOKUP(B280,'Input Angle Price'!$B$4:$E$22,2)*'Optimized Production Plan'!C281*(1.045))+ ('Conversion Cost'!$B$3*'Optimized Production Plan'!C281)+ ((4.1/100)*('Conversion Cost'!$B$8)*'Optimized Production Plan'!C281)+ ('Optimized Production Plan'!C281*'Conversion Cost'!$B$4)),IF(VLOOKUP(A280,CSTVAT!$A$2:$D$40,2)="VAT",0.05*((VLOOKUP(B280,'Input Angle Price'!$B$4:$E$22,2)*'Optimized Production Plan'!C281*(1.045))+ ('Conversion Cost'!$B$3*'Optimized Production Plan'!C281)+ ((4.1/100)*('Conversion Cost'!$B$8)*'Optimized Production Plan'!C281)+ ('Optimized Production Plan'!C281*'Conversion Cost'!$B$4)),0)))+ IF(VLOOKUP(A280,CSTVAT!$A$2:$D$40,3)="NA",0,IF(VLOOKUP(A280,CSTVAT!$A$2:$D$40,3)="CST",0.02*((VLOOKUP(B280,'Input Angle Price'!$B$4:$E$22,3)*'Optimized Production Plan'!D281*(1.045))+ ('Conversion Cost'!$C$3*'Optimized Production Plan'!D281)+ ((4.1/100)*('Conversion Cost'!$B$8)*'Optimized Production Plan'!D281)+ ('Optimized Production Plan'!D281*'Conversion Cost'!$C$4)),IF(VLOOKUP(A280,CSTVAT!$A$2:$D$40,3)="VAT",0.05*((VLOOKUP(B280,'Input Angle Price'!$B$4:$E$22,3)*'Optimized Production Plan'!D281*(1.045))+ ('Conversion Cost'!$C$3*'Optimized Production Plan'!D281)+ ((4.1/100)*('Conversion Cost'!$B$8)*'Optimized Production Plan'!D281)+ ('Optimized Production Plan'!D281*'Conversion Cost'!$C$4)),0)))+ IF(VLOOKUP(A280,CSTVAT!$A$2:$D$40,4)="NA",0,IF(VLOOKUP(A280,CSTVAT!$A$2:$D$40,4)="CST",0.02*((VLOOKUP(B280,'Input Angle Price'!$B$4:$E$22,4)*'Optimized Production Plan'!E281*(1.045))+ ('Conversion Cost'!$D$3*'Optimized Production Plan'!E281)+ ((4.1/100)*('Conversion Cost'!$B$8)*'Optimized Production Plan'!E281)+ ('Optimized Production Plan'!E281*'Conversion Cost'!$D$4)),IF(VLOOKUP(A280,CSTVAT!$A$2:$D$40,4)="VAT",0.05*((VLOOKUP(B280,'Input Angle Price'!$B$4:$E$22,4)*'Optimized Production Plan'!E281*(1.045))+ ('Conversion Cost'!$D$3*'Optimized Production Plan'!E281)+ ((4.1/100)*('Conversion Cost'!$B$8)*'Optimized Production Plan'!E281)+ ('Optimized Production Plan'!E281*'Conversion Cost'!$D$4)),0)))</f>
        <v>23.092722604799992</v>
      </c>
      <c r="I280" s="95">
        <f t="shared" si="14"/>
        <v>18.658317599999997</v>
      </c>
      <c r="N280" s="9">
        <v>121</v>
      </c>
      <c r="O280" s="5" t="s">
        <v>5</v>
      </c>
      <c r="P280" s="94">
        <f>((VLOOKUP(O280,'Input Angle Price'!$B$4:$E$22,2)*'Optimized Production Plan'!M281)+(VLOOKUP(O280,'Input Angle Price'!$B$4:$E$22,3)*'Optimized Production Plan'!N281)+(VLOOKUP(O280,'Input Angle Price'!$B$4:$E$22,4)*'Optimized Production Plan'!O281))*(104.5/100)</f>
        <v>866.57519519999983</v>
      </c>
      <c r="Q280" s="94">
        <f>SUMPRODUCT('Conversion Cost'!$B$3:$D$3,'Optimized Production Plan'!M281:O281)</f>
        <v>161.46248399999999</v>
      </c>
      <c r="R280" s="94">
        <f>(4.1/100)*('Conversion Cost'!$B$8)*SUM('Optimized Production Plan'!M281:O281)</f>
        <v>112.96129103999998</v>
      </c>
      <c r="S280" s="94">
        <f>SUMPRODUCT('Conversion Cost'!$B$4:$D$4,'Optimized Production Plan'!M281:O281)</f>
        <v>13.637159999999998</v>
      </c>
      <c r="T280" s="94">
        <f>(VLOOKUP(N280,'Outbound Logistic Price'!$A$3:$D$41,2)*'Optimized Production Plan'!M281)+(VLOOKUP(N280,'Outbound Logistic Price'!$A$3:$D$41,3)*'Optimized Production Plan'!N281)+(VLOOKUP(N280,'Outbound Logistic Price'!$A$3:$D$41,4)*'Optimized Production Plan'!O281)</f>
        <v>58.200119999999991</v>
      </c>
      <c r="U280" s="94">
        <f>IF(VLOOKUP(N280,CSTVAT!$A$2:$D$40,2)="NA",0,IF(VLOOKUP(N280,CSTVAT!$A$2:$D$40,2)="CST",0.02*((VLOOKUP(O280,'Input Angle Price'!$B$4:$E$22,2)*'Optimized Production Plan'!M281*(1.045))+ ('Conversion Cost'!$B$3*'Optimized Production Plan'!M281)+ ((4.1/100)*('Conversion Cost'!$B$8)*'Optimized Production Plan'!M281)+ ('Optimized Production Plan'!M281*'Conversion Cost'!$B$4)),IF(VLOOKUP(N280,CSTVAT!$A$2:$D$40,2)="VAT",0.05*((VLOOKUP(O280,'Input Angle Price'!$B$4:$E$22,2)*'Optimized Production Plan'!M281*(1.045))+ ('Conversion Cost'!$B$3*'Optimized Production Plan'!M281)+ ((4.1/100)*('Conversion Cost'!$B$8)*'Optimized Production Plan'!M281)+ ('Optimized Production Plan'!M281*'Conversion Cost'!$B$4)),0)))+ IF(VLOOKUP(N280,CSTVAT!$A$2:$D$40,3)="NA",0,IF(VLOOKUP(N280,CSTVAT!$A$2:$D$40,3)="CST",0.02*((VLOOKUP(O280,'Input Angle Price'!$B$4:$E$22,3)*'Optimized Production Plan'!N281*(1.045))+ ('Conversion Cost'!$C$3*'Optimized Production Plan'!N281)+ ((4.1/100)*('Conversion Cost'!$B$8)*'Optimized Production Plan'!N281)+ ('Optimized Production Plan'!N281*'Conversion Cost'!$C$4)),IF(VLOOKUP(N280,CSTVAT!$A$2:$D$40,3)="VAT",0.05*((VLOOKUP(O280,'Input Angle Price'!$B$4:$E$22,3)*'Optimized Production Plan'!N281*(1.045))+ ('Conversion Cost'!$C$3*'Optimized Production Plan'!N281)+ ((4.1/100)*('Conversion Cost'!$B$8)*'Optimized Production Plan'!N281)+ ('Optimized Production Plan'!N281*'Conversion Cost'!$C$4)),0)))+ IF(VLOOKUP(N280,CSTVAT!$A$2:$D$40,4)="NA",0,IF(VLOOKUP(N280,CSTVAT!$A$2:$D$40,4)="CST",0.02*((VLOOKUP(O280,'Input Angle Price'!$B$4:$E$22,4)*'Optimized Production Plan'!O281*(1.045))+ ('Conversion Cost'!$D$3*'Optimized Production Plan'!O281)+ ((4.1/100)*('Conversion Cost'!$B$8)*'Optimized Production Plan'!O281)+ ('Optimized Production Plan'!O281*'Conversion Cost'!$D$4)),IF(VLOOKUP(N280,CSTVAT!$A$2:$D$40,4)="VAT",0.05*((VLOOKUP(O280,'Input Angle Price'!$B$4:$E$22,4)*'Optimized Production Plan'!O281*(1.045))+ ('Conversion Cost'!$D$3*'Optimized Production Plan'!O281)+ ((4.1/100)*('Conversion Cost'!$B$8)*'Optimized Production Plan'!O281)+ ('Optimized Production Plan'!O281*'Conversion Cost'!$D$4)),0)))</f>
        <v>23.092722604799992</v>
      </c>
      <c r="V280" s="95">
        <f t="shared" si="15"/>
        <v>18.658317599999997</v>
      </c>
      <c r="X280" s="101">
        <f>IF('Optimized Production Plan'!M281&gt;0,1,0)+IF('Optimized Production Plan'!N281&gt;0,1,0)+IF('Optimized Production Plan'!O281&gt;0,1,0)</f>
        <v>1</v>
      </c>
      <c r="AH280" s="11"/>
      <c r="AI280" s="5" t="s">
        <v>3</v>
      </c>
      <c r="AJ280" s="6">
        <v>1.5990000000000002</v>
      </c>
      <c r="AK280" s="6">
        <v>0</v>
      </c>
      <c r="AL280" s="113">
        <v>0</v>
      </c>
      <c r="AM280" s="11">
        <v>1.5990000000000002</v>
      </c>
      <c r="AN280" s="68">
        <f t="shared" si="16"/>
        <v>1.5990000000000002</v>
      </c>
    </row>
    <row r="281" spans="1:40">
      <c r="A281" s="9">
        <v>121</v>
      </c>
      <c r="B281" s="5" t="s">
        <v>7</v>
      </c>
      <c r="C281" s="94">
        <f>((VLOOKUP(B281,'Input Angle Price'!$B$4:$E$22,2)*'Optimized Production Plan'!C282)+(VLOOKUP(B281,'Input Angle Price'!$B$4:$E$22,3)*'Optimized Production Plan'!D282)+(VLOOKUP(B281,'Input Angle Price'!$B$4:$E$22,4)*'Optimized Production Plan'!E282))*(104.5/100)</f>
        <v>1002.8758409999998</v>
      </c>
      <c r="D281" s="94">
        <f>SUMPRODUCT('Conversion Cost'!$B$3:$D$3,'Optimized Production Plan'!C282:E282)</f>
        <v>184.66784100000001</v>
      </c>
      <c r="E281" s="94">
        <f>(4.1/100)*('Conversion Cost'!$B$8)*SUM('Optimized Production Plan'!C282:E282)</f>
        <v>129.19606596</v>
      </c>
      <c r="F281" s="94">
        <f>SUMPRODUCT('Conversion Cost'!$B$4:$D$4,'Optimized Production Plan'!C282:E282)</f>
        <v>15.59709</v>
      </c>
      <c r="G281" s="94">
        <f>(VLOOKUP(A281,'Outbound Logistic Price'!$A$3:$D$41,2)*'Optimized Production Plan'!C282)+(VLOOKUP(A281,'Outbound Logistic Price'!$A$3:$D$41,3)*'Optimized Production Plan'!D282)+(VLOOKUP(A281,'Outbound Logistic Price'!$A$3:$D$41,4)*'Optimized Production Plan'!E282)</f>
        <v>66.564629999999994</v>
      </c>
      <c r="H281" s="94">
        <f>IF(VLOOKUP(A281,CSTVAT!$A$2:$D$40,2)="NA",0,IF(VLOOKUP(A281,CSTVAT!$A$2:$D$40,2)="CST",0.02*((VLOOKUP(B281,'Input Angle Price'!$B$4:$E$22,2)*'Optimized Production Plan'!C282*(1.045))+ ('Conversion Cost'!$B$3*'Optimized Production Plan'!C282)+ ((4.1/100)*('Conversion Cost'!$B$8)*'Optimized Production Plan'!C282)+ ('Optimized Production Plan'!C282*'Conversion Cost'!$B$4)),IF(VLOOKUP(A281,CSTVAT!$A$2:$D$40,2)="VAT",0.05*((VLOOKUP(B281,'Input Angle Price'!$B$4:$E$22,2)*'Optimized Production Plan'!C282*(1.045))+ ('Conversion Cost'!$B$3*'Optimized Production Plan'!C282)+ ((4.1/100)*('Conversion Cost'!$B$8)*'Optimized Production Plan'!C282)+ ('Optimized Production Plan'!C282*'Conversion Cost'!$B$4)),0)))+ IF(VLOOKUP(A281,CSTVAT!$A$2:$D$40,3)="NA",0,IF(VLOOKUP(A281,CSTVAT!$A$2:$D$40,3)="CST",0.02*((VLOOKUP(B281,'Input Angle Price'!$B$4:$E$22,3)*'Optimized Production Plan'!D282*(1.045))+ ('Conversion Cost'!$C$3*'Optimized Production Plan'!D282)+ ((4.1/100)*('Conversion Cost'!$B$8)*'Optimized Production Plan'!D282)+ ('Optimized Production Plan'!D282*'Conversion Cost'!$C$4)),IF(VLOOKUP(A281,CSTVAT!$A$2:$D$40,3)="VAT",0.05*((VLOOKUP(B281,'Input Angle Price'!$B$4:$E$22,3)*'Optimized Production Plan'!D282*(1.045))+ ('Conversion Cost'!$C$3*'Optimized Production Plan'!D282)+ ((4.1/100)*('Conversion Cost'!$B$8)*'Optimized Production Plan'!D282)+ ('Optimized Production Plan'!D282*'Conversion Cost'!$C$4)),0)))+ IF(VLOOKUP(A281,CSTVAT!$A$2:$D$40,4)="NA",0,IF(VLOOKUP(A281,CSTVAT!$A$2:$D$40,4)="CST",0.02*((VLOOKUP(B281,'Input Angle Price'!$B$4:$E$22,4)*'Optimized Production Plan'!E282*(1.045))+ ('Conversion Cost'!$D$3*'Optimized Production Plan'!E282)+ ((4.1/100)*('Conversion Cost'!$B$8)*'Optimized Production Plan'!E282)+ ('Optimized Production Plan'!E282*'Conversion Cost'!$D$4)),IF(VLOOKUP(A281,CSTVAT!$A$2:$D$40,4)="VAT",0.05*((VLOOKUP(B281,'Input Angle Price'!$B$4:$E$22,4)*'Optimized Production Plan'!E282*(1.045))+ ('Conversion Cost'!$D$3*'Optimized Production Plan'!E282)+ ((4.1/100)*('Conversion Cost'!$B$8)*'Optimized Production Plan'!E282)+ ('Optimized Production Plan'!E282*'Conversion Cost'!$D$4)),0)))</f>
        <v>26.646736759199996</v>
      </c>
      <c r="I281" s="95">
        <f t="shared" si="14"/>
        <v>21.593020499999998</v>
      </c>
      <c r="N281" s="9">
        <v>121</v>
      </c>
      <c r="O281" s="5" t="s">
        <v>7</v>
      </c>
      <c r="P281" s="94">
        <f>((VLOOKUP(O281,'Input Angle Price'!$B$4:$E$22,2)*'Optimized Production Plan'!M282)+(VLOOKUP(O281,'Input Angle Price'!$B$4:$E$22,3)*'Optimized Production Plan'!N282)+(VLOOKUP(O281,'Input Angle Price'!$B$4:$E$22,4)*'Optimized Production Plan'!O282))*(104.5/100)</f>
        <v>968.22941984999989</v>
      </c>
      <c r="Q281" s="94">
        <f>SUMPRODUCT('Conversion Cost'!$B$3:$D$3,'Optimized Production Plan'!M282:O282)</f>
        <v>152.195211</v>
      </c>
      <c r="R281" s="94">
        <f>(4.1/100)*('Conversion Cost'!$B$8)*SUM('Optimized Production Plan'!M282:O282)</f>
        <v>129.19606596</v>
      </c>
      <c r="S281" s="94">
        <f>SUMPRODUCT('Conversion Cost'!$B$4:$D$4,'Optimized Production Plan'!M282:O282)</f>
        <v>10.398059999999999</v>
      </c>
      <c r="T281" s="94">
        <f>(VLOOKUP(N281,'Outbound Logistic Price'!$A$3:$D$41,2)*'Optimized Production Plan'!M282)+(VLOOKUP(N281,'Outbound Logistic Price'!$A$3:$D$41,3)*'Optimized Production Plan'!N282)+(VLOOKUP(N281,'Outbound Logistic Price'!$A$3:$D$41,4)*'Optimized Production Plan'!O282)</f>
        <v>83.951549999999997</v>
      </c>
      <c r="U281" s="94">
        <f>IF(VLOOKUP(N281,CSTVAT!$A$2:$D$40,2)="NA",0,IF(VLOOKUP(N281,CSTVAT!$A$2:$D$40,2)="CST",0.02*((VLOOKUP(O281,'Input Angle Price'!$B$4:$E$22,2)*'Optimized Production Plan'!M282*(1.045))+ ('Conversion Cost'!$B$3*'Optimized Production Plan'!M282)+ ((4.1/100)*('Conversion Cost'!$B$8)*'Optimized Production Plan'!M282)+ ('Optimized Production Plan'!M282*'Conversion Cost'!$B$4)),IF(VLOOKUP(N281,CSTVAT!$A$2:$D$40,2)="VAT",0.05*((VLOOKUP(O281,'Input Angle Price'!$B$4:$E$22,2)*'Optimized Production Plan'!M282*(1.045))+ ('Conversion Cost'!$B$3*'Optimized Production Plan'!M282)+ ((4.1/100)*('Conversion Cost'!$B$8)*'Optimized Production Plan'!M282)+ ('Optimized Production Plan'!M282*'Conversion Cost'!$B$4)),0)))+ IF(VLOOKUP(N281,CSTVAT!$A$2:$D$40,3)="NA",0,IF(VLOOKUP(N281,CSTVAT!$A$2:$D$40,3)="CST",0.02*((VLOOKUP(O281,'Input Angle Price'!$B$4:$E$22,3)*'Optimized Production Plan'!N282*(1.045))+ ('Conversion Cost'!$C$3*'Optimized Production Plan'!N282)+ ((4.1/100)*('Conversion Cost'!$B$8)*'Optimized Production Plan'!N282)+ ('Optimized Production Plan'!N282*'Conversion Cost'!$C$4)),IF(VLOOKUP(N281,CSTVAT!$A$2:$D$40,3)="VAT",0.05*((VLOOKUP(O281,'Input Angle Price'!$B$4:$E$22,3)*'Optimized Production Plan'!N282*(1.045))+ ('Conversion Cost'!$C$3*'Optimized Production Plan'!N282)+ ((4.1/100)*('Conversion Cost'!$B$8)*'Optimized Production Plan'!N282)+ ('Optimized Production Plan'!N282*'Conversion Cost'!$C$4)),0)))+ IF(VLOOKUP(N281,CSTVAT!$A$2:$D$40,4)="NA",0,IF(VLOOKUP(N281,CSTVAT!$A$2:$D$40,4)="CST",0.02*((VLOOKUP(O281,'Input Angle Price'!$B$4:$E$22,4)*'Optimized Production Plan'!O282*(1.045))+ ('Conversion Cost'!$D$3*'Optimized Production Plan'!O282)+ ((4.1/100)*('Conversion Cost'!$B$8)*'Optimized Production Plan'!O282)+ ('Optimized Production Plan'!O282*'Conversion Cost'!$D$4)),IF(VLOOKUP(N281,CSTVAT!$A$2:$D$40,4)="VAT",0.05*((VLOOKUP(O281,'Input Angle Price'!$B$4:$E$22,4)*'Optimized Production Plan'!O282*(1.045))+ ('Conversion Cost'!$D$3*'Optimized Production Plan'!O282)+ ((4.1/100)*('Conversion Cost'!$B$8)*'Optimized Production Plan'!O282)+ ('Optimized Production Plan'!O282*'Conversion Cost'!$D$4)),0)))</f>
        <v>25.200375136199995</v>
      </c>
      <c r="V281" s="95">
        <f t="shared" si="15"/>
        <v>20.847044924999999</v>
      </c>
      <c r="X281" s="101">
        <f>IF('Optimized Production Plan'!M282&gt;0,1,0)+IF('Optimized Production Plan'!N282&gt;0,1,0)+IF('Optimized Production Plan'!O282&gt;0,1,0)</f>
        <v>1</v>
      </c>
      <c r="AH281" s="11"/>
      <c r="AI281" s="5" t="s">
        <v>5</v>
      </c>
      <c r="AJ281" s="6">
        <v>0</v>
      </c>
      <c r="AK281" s="6">
        <v>7.4519999999999991</v>
      </c>
      <c r="AL281" s="113">
        <v>0</v>
      </c>
      <c r="AM281" s="11">
        <v>7.4519999999999991</v>
      </c>
      <c r="AN281" s="68">
        <f t="shared" si="16"/>
        <v>7.4519999999999991</v>
      </c>
    </row>
    <row r="282" spans="1:40">
      <c r="A282" s="9">
        <v>121</v>
      </c>
      <c r="B282" s="5" t="s">
        <v>9</v>
      </c>
      <c r="C282" s="94">
        <f>((VLOOKUP(B282,'Input Angle Price'!$B$4:$E$22,2)*'Optimized Production Plan'!C283)+(VLOOKUP(B282,'Input Angle Price'!$B$4:$E$22,3)*'Optimized Production Plan'!D283)+(VLOOKUP(B282,'Input Angle Price'!$B$4:$E$22,4)*'Optimized Production Plan'!E283))*(104.5/100)</f>
        <v>871.63687215000004</v>
      </c>
      <c r="D282" s="94">
        <f>SUMPRODUCT('Conversion Cost'!$B$3:$D$3,'Optimized Production Plan'!C283:E283)</f>
        <v>160.48746900000003</v>
      </c>
      <c r="E282" s="94">
        <f>(4.1/100)*('Conversion Cost'!$B$8)*SUM('Optimized Production Plan'!C283:E283)</f>
        <v>112.27915764000001</v>
      </c>
      <c r="F282" s="94">
        <f>SUMPRODUCT('Conversion Cost'!$B$4:$D$4,'Optimized Production Plan'!C283:E283)</f>
        <v>13.554810000000002</v>
      </c>
      <c r="G282" s="94">
        <f>(VLOOKUP(A282,'Outbound Logistic Price'!$A$3:$D$41,2)*'Optimized Production Plan'!C283)+(VLOOKUP(A282,'Outbound Logistic Price'!$A$3:$D$41,3)*'Optimized Production Plan'!D283)+(VLOOKUP(A282,'Outbound Logistic Price'!$A$3:$D$41,4)*'Optimized Production Plan'!E283)</f>
        <v>57.848670000000006</v>
      </c>
      <c r="H282" s="94">
        <f>IF(VLOOKUP(A282,CSTVAT!$A$2:$D$40,2)="NA",0,IF(VLOOKUP(A282,CSTVAT!$A$2:$D$40,2)="CST",0.02*((VLOOKUP(B282,'Input Angle Price'!$B$4:$E$22,2)*'Optimized Production Plan'!C283*(1.045))+ ('Conversion Cost'!$B$3*'Optimized Production Plan'!C283)+ ((4.1/100)*('Conversion Cost'!$B$8)*'Optimized Production Plan'!C283)+ ('Optimized Production Plan'!C283*'Conversion Cost'!$B$4)),IF(VLOOKUP(A282,CSTVAT!$A$2:$D$40,2)="VAT",0.05*((VLOOKUP(B282,'Input Angle Price'!$B$4:$E$22,2)*'Optimized Production Plan'!C283*(1.045))+ ('Conversion Cost'!$B$3*'Optimized Production Plan'!C283)+ ((4.1/100)*('Conversion Cost'!$B$8)*'Optimized Production Plan'!C283)+ ('Optimized Production Plan'!C283*'Conversion Cost'!$B$4)),0)))+ IF(VLOOKUP(A282,CSTVAT!$A$2:$D$40,3)="NA",0,IF(VLOOKUP(A282,CSTVAT!$A$2:$D$40,3)="CST",0.02*((VLOOKUP(B282,'Input Angle Price'!$B$4:$E$22,3)*'Optimized Production Plan'!D283*(1.045))+ ('Conversion Cost'!$C$3*'Optimized Production Plan'!D283)+ ((4.1/100)*('Conversion Cost'!$B$8)*'Optimized Production Plan'!D283)+ ('Optimized Production Plan'!D283*'Conversion Cost'!$C$4)),IF(VLOOKUP(A282,CSTVAT!$A$2:$D$40,3)="VAT",0.05*((VLOOKUP(B282,'Input Angle Price'!$B$4:$E$22,3)*'Optimized Production Plan'!D283*(1.045))+ ('Conversion Cost'!$C$3*'Optimized Production Plan'!D283)+ ((4.1/100)*('Conversion Cost'!$B$8)*'Optimized Production Plan'!D283)+ ('Optimized Production Plan'!D283*'Conversion Cost'!$C$4)),0)))+ IF(VLOOKUP(A282,CSTVAT!$A$2:$D$40,4)="NA",0,IF(VLOOKUP(A282,CSTVAT!$A$2:$D$40,4)="CST",0.02*((VLOOKUP(B282,'Input Angle Price'!$B$4:$E$22,4)*'Optimized Production Plan'!E283*(1.045))+ ('Conversion Cost'!$D$3*'Optimized Production Plan'!E283)+ ((4.1/100)*('Conversion Cost'!$B$8)*'Optimized Production Plan'!E283)+ ('Optimized Production Plan'!E283*'Conversion Cost'!$D$4)),IF(VLOOKUP(A282,CSTVAT!$A$2:$D$40,4)="VAT",0.05*((VLOOKUP(B282,'Input Angle Price'!$B$4:$E$22,4)*'Optimized Production Plan'!E283*(1.045))+ ('Conversion Cost'!$D$3*'Optimized Production Plan'!E283)+ ((4.1/100)*('Conversion Cost'!$B$8)*'Optimized Production Plan'!E283)+ ('Optimized Production Plan'!E283*'Conversion Cost'!$D$4)),0)))</f>
        <v>23.159166175800003</v>
      </c>
      <c r="I282" s="95">
        <f t="shared" si="14"/>
        <v>18.767301075000002</v>
      </c>
      <c r="N282" s="9">
        <v>121</v>
      </c>
      <c r="O282" s="5" t="s">
        <v>9</v>
      </c>
      <c r="P282" s="94">
        <f>((VLOOKUP(O282,'Input Angle Price'!$B$4:$E$22,2)*'Optimized Production Plan'!M283)+(VLOOKUP(O282,'Input Angle Price'!$B$4:$E$22,3)*'Optimized Production Plan'!N283)+(VLOOKUP(O282,'Input Angle Price'!$B$4:$E$22,4)*'Optimized Production Plan'!O283))*(104.5/100)</f>
        <v>871.63687215000004</v>
      </c>
      <c r="Q282" s="94">
        <f>SUMPRODUCT('Conversion Cost'!$B$3:$D$3,'Optimized Production Plan'!M283:O283)</f>
        <v>160.48746900000003</v>
      </c>
      <c r="R282" s="94">
        <f>(4.1/100)*('Conversion Cost'!$B$8)*SUM('Optimized Production Plan'!M283:O283)</f>
        <v>112.27915764000001</v>
      </c>
      <c r="S282" s="94">
        <f>SUMPRODUCT('Conversion Cost'!$B$4:$D$4,'Optimized Production Plan'!M283:O283)</f>
        <v>13.554810000000002</v>
      </c>
      <c r="T282" s="94">
        <f>(VLOOKUP(N282,'Outbound Logistic Price'!$A$3:$D$41,2)*'Optimized Production Plan'!M283)+(VLOOKUP(N282,'Outbound Logistic Price'!$A$3:$D$41,3)*'Optimized Production Plan'!N283)+(VLOOKUP(N282,'Outbound Logistic Price'!$A$3:$D$41,4)*'Optimized Production Plan'!O283)</f>
        <v>57.848670000000006</v>
      </c>
      <c r="U282" s="94">
        <f>IF(VLOOKUP(N282,CSTVAT!$A$2:$D$40,2)="NA",0,IF(VLOOKUP(N282,CSTVAT!$A$2:$D$40,2)="CST",0.02*((VLOOKUP(O282,'Input Angle Price'!$B$4:$E$22,2)*'Optimized Production Plan'!M283*(1.045))+ ('Conversion Cost'!$B$3*'Optimized Production Plan'!M283)+ ((4.1/100)*('Conversion Cost'!$B$8)*'Optimized Production Plan'!M283)+ ('Optimized Production Plan'!M283*'Conversion Cost'!$B$4)),IF(VLOOKUP(N282,CSTVAT!$A$2:$D$40,2)="VAT",0.05*((VLOOKUP(O282,'Input Angle Price'!$B$4:$E$22,2)*'Optimized Production Plan'!M283*(1.045))+ ('Conversion Cost'!$B$3*'Optimized Production Plan'!M283)+ ((4.1/100)*('Conversion Cost'!$B$8)*'Optimized Production Plan'!M283)+ ('Optimized Production Plan'!M283*'Conversion Cost'!$B$4)),0)))+ IF(VLOOKUP(N282,CSTVAT!$A$2:$D$40,3)="NA",0,IF(VLOOKUP(N282,CSTVAT!$A$2:$D$40,3)="CST",0.02*((VLOOKUP(O282,'Input Angle Price'!$B$4:$E$22,3)*'Optimized Production Plan'!N283*(1.045))+ ('Conversion Cost'!$C$3*'Optimized Production Plan'!N283)+ ((4.1/100)*('Conversion Cost'!$B$8)*'Optimized Production Plan'!N283)+ ('Optimized Production Plan'!N283*'Conversion Cost'!$C$4)),IF(VLOOKUP(N282,CSTVAT!$A$2:$D$40,3)="VAT",0.05*((VLOOKUP(O282,'Input Angle Price'!$B$4:$E$22,3)*'Optimized Production Plan'!N283*(1.045))+ ('Conversion Cost'!$C$3*'Optimized Production Plan'!N283)+ ((4.1/100)*('Conversion Cost'!$B$8)*'Optimized Production Plan'!N283)+ ('Optimized Production Plan'!N283*'Conversion Cost'!$C$4)),0)))+ IF(VLOOKUP(N282,CSTVAT!$A$2:$D$40,4)="NA",0,IF(VLOOKUP(N282,CSTVAT!$A$2:$D$40,4)="CST",0.02*((VLOOKUP(O282,'Input Angle Price'!$B$4:$E$22,4)*'Optimized Production Plan'!O283*(1.045))+ ('Conversion Cost'!$D$3*'Optimized Production Plan'!O283)+ ((4.1/100)*('Conversion Cost'!$B$8)*'Optimized Production Plan'!O283)+ ('Optimized Production Plan'!O283*'Conversion Cost'!$D$4)),IF(VLOOKUP(N282,CSTVAT!$A$2:$D$40,4)="VAT",0.05*((VLOOKUP(O282,'Input Angle Price'!$B$4:$E$22,4)*'Optimized Production Plan'!O283*(1.045))+ ('Conversion Cost'!$D$3*'Optimized Production Plan'!O283)+ ((4.1/100)*('Conversion Cost'!$B$8)*'Optimized Production Plan'!O283)+ ('Optimized Production Plan'!O283*'Conversion Cost'!$D$4)),0)))</f>
        <v>23.159166175800003</v>
      </c>
      <c r="V282" s="95">
        <f t="shared" si="15"/>
        <v>18.767301075000002</v>
      </c>
      <c r="X282" s="101">
        <f>IF('Optimized Production Plan'!M283&gt;0,1,0)+IF('Optimized Production Plan'!N283&gt;0,1,0)+IF('Optimized Production Plan'!O283&gt;0,1,0)</f>
        <v>1</v>
      </c>
      <c r="AH282" s="11"/>
      <c r="AI282" s="5" t="s">
        <v>7</v>
      </c>
      <c r="AJ282" s="6">
        <v>8.5229999999999997</v>
      </c>
      <c r="AK282" s="6">
        <v>0</v>
      </c>
      <c r="AL282" s="113">
        <v>0</v>
      </c>
      <c r="AM282" s="11">
        <v>8.5229999999999997</v>
      </c>
      <c r="AN282" s="68">
        <f t="shared" si="16"/>
        <v>8.5229999999999997</v>
      </c>
    </row>
    <row r="283" spans="1:40">
      <c r="A283" s="9">
        <v>121</v>
      </c>
      <c r="B283" s="5" t="s">
        <v>12</v>
      </c>
      <c r="C283" s="94">
        <f>((VLOOKUP(B283,'Input Angle Price'!$B$4:$E$22,2)*'Optimized Production Plan'!C284)+(VLOOKUP(B283,'Input Angle Price'!$B$4:$E$22,3)*'Optimized Production Plan'!D284)+(VLOOKUP(B283,'Input Angle Price'!$B$4:$E$22,4)*'Optimized Production Plan'!E284))*(104.5/100)</f>
        <v>589.22324999999989</v>
      </c>
      <c r="D283" s="94">
        <f>SUMPRODUCT('Conversion Cost'!$B$3:$D$3,'Optimized Production Plan'!C284:E284)</f>
        <v>108.33499999999999</v>
      </c>
      <c r="E283" s="94">
        <f>(4.1/100)*('Conversion Cost'!$B$8)*SUM('Optimized Production Plan'!C284:E284)</f>
        <v>75.792599999999979</v>
      </c>
      <c r="F283" s="94">
        <f>SUMPRODUCT('Conversion Cost'!$B$4:$D$4,'Optimized Production Plan'!C284:E284)</f>
        <v>9.1499999999999986</v>
      </c>
      <c r="G283" s="94">
        <f>(VLOOKUP(A283,'Outbound Logistic Price'!$A$3:$D$41,2)*'Optimized Production Plan'!C284)+(VLOOKUP(A283,'Outbound Logistic Price'!$A$3:$D$41,3)*'Optimized Production Plan'!D284)+(VLOOKUP(A283,'Outbound Logistic Price'!$A$3:$D$41,4)*'Optimized Production Plan'!E284)</f>
        <v>39.04999999999999</v>
      </c>
      <c r="H283" s="94">
        <f>IF(VLOOKUP(A283,CSTVAT!$A$2:$D$40,2)="NA",0,IF(VLOOKUP(A283,CSTVAT!$A$2:$D$40,2)="CST",0.02*((VLOOKUP(B283,'Input Angle Price'!$B$4:$E$22,2)*'Optimized Production Plan'!C284*(1.045))+ ('Conversion Cost'!$B$3*'Optimized Production Plan'!C284)+ ((4.1/100)*('Conversion Cost'!$B$8)*'Optimized Production Plan'!C284)+ ('Optimized Production Plan'!C284*'Conversion Cost'!$B$4)),IF(VLOOKUP(A283,CSTVAT!$A$2:$D$40,2)="VAT",0.05*((VLOOKUP(B283,'Input Angle Price'!$B$4:$E$22,2)*'Optimized Production Plan'!C284*(1.045))+ ('Conversion Cost'!$B$3*'Optimized Production Plan'!C284)+ ((4.1/100)*('Conversion Cost'!$B$8)*'Optimized Production Plan'!C284)+ ('Optimized Production Plan'!C284*'Conversion Cost'!$B$4)),0)))+ IF(VLOOKUP(A283,CSTVAT!$A$2:$D$40,3)="NA",0,IF(VLOOKUP(A283,CSTVAT!$A$2:$D$40,3)="CST",0.02*((VLOOKUP(B283,'Input Angle Price'!$B$4:$E$22,3)*'Optimized Production Plan'!D284*(1.045))+ ('Conversion Cost'!$C$3*'Optimized Production Plan'!D284)+ ((4.1/100)*('Conversion Cost'!$B$8)*'Optimized Production Plan'!D284)+ ('Optimized Production Plan'!D284*'Conversion Cost'!$C$4)),IF(VLOOKUP(A283,CSTVAT!$A$2:$D$40,3)="VAT",0.05*((VLOOKUP(B283,'Input Angle Price'!$B$4:$E$22,3)*'Optimized Production Plan'!D284*(1.045))+ ('Conversion Cost'!$C$3*'Optimized Production Plan'!D284)+ ((4.1/100)*('Conversion Cost'!$B$8)*'Optimized Production Plan'!D284)+ ('Optimized Production Plan'!D284*'Conversion Cost'!$C$4)),0)))+ IF(VLOOKUP(A283,CSTVAT!$A$2:$D$40,4)="NA",0,IF(VLOOKUP(A283,CSTVAT!$A$2:$D$40,4)="CST",0.02*((VLOOKUP(B283,'Input Angle Price'!$B$4:$E$22,4)*'Optimized Production Plan'!E284*(1.045))+ ('Conversion Cost'!$D$3*'Optimized Production Plan'!E284)+ ((4.1/100)*('Conversion Cost'!$B$8)*'Optimized Production Plan'!E284)+ ('Optimized Production Plan'!E284*'Conversion Cost'!$D$4)),IF(VLOOKUP(A283,CSTVAT!$A$2:$D$40,4)="VAT",0.05*((VLOOKUP(B283,'Input Angle Price'!$B$4:$E$22,4)*'Optimized Production Plan'!E284*(1.045))+ ('Conversion Cost'!$D$3*'Optimized Production Plan'!E284)+ ((4.1/100)*('Conversion Cost'!$B$8)*'Optimized Production Plan'!E284)+ ('Optimized Production Plan'!E284*'Conversion Cost'!$D$4)),0)))</f>
        <v>15.650016999999998</v>
      </c>
      <c r="I283" s="95">
        <f t="shared" si="14"/>
        <v>12.686624999999998</v>
      </c>
      <c r="N283" s="9">
        <v>121</v>
      </c>
      <c r="O283" s="5" t="s">
        <v>12</v>
      </c>
      <c r="P283" s="94">
        <f>((VLOOKUP(O283,'Input Angle Price'!$B$4:$E$22,2)*'Optimized Production Plan'!M284)+(VLOOKUP(O283,'Input Angle Price'!$B$4:$E$22,3)*'Optimized Production Plan'!N284)+(VLOOKUP(O283,'Input Angle Price'!$B$4:$E$22,4)*'Optimized Production Plan'!O284))*(104.5/100)</f>
        <v>589.22324999999989</v>
      </c>
      <c r="Q283" s="94">
        <f>SUMPRODUCT('Conversion Cost'!$B$3:$D$3,'Optimized Production Plan'!M284:O284)</f>
        <v>108.33499999999999</v>
      </c>
      <c r="R283" s="94">
        <f>(4.1/100)*('Conversion Cost'!$B$8)*SUM('Optimized Production Plan'!M284:O284)</f>
        <v>75.792599999999979</v>
      </c>
      <c r="S283" s="94">
        <f>SUMPRODUCT('Conversion Cost'!$B$4:$D$4,'Optimized Production Plan'!M284:O284)</f>
        <v>9.1499999999999986</v>
      </c>
      <c r="T283" s="94">
        <f>(VLOOKUP(N283,'Outbound Logistic Price'!$A$3:$D$41,2)*'Optimized Production Plan'!M284)+(VLOOKUP(N283,'Outbound Logistic Price'!$A$3:$D$41,3)*'Optimized Production Plan'!N284)+(VLOOKUP(N283,'Outbound Logistic Price'!$A$3:$D$41,4)*'Optimized Production Plan'!O284)</f>
        <v>39.04999999999999</v>
      </c>
      <c r="U283" s="94">
        <f>IF(VLOOKUP(N283,CSTVAT!$A$2:$D$40,2)="NA",0,IF(VLOOKUP(N283,CSTVAT!$A$2:$D$40,2)="CST",0.02*((VLOOKUP(O283,'Input Angle Price'!$B$4:$E$22,2)*'Optimized Production Plan'!M284*(1.045))+ ('Conversion Cost'!$B$3*'Optimized Production Plan'!M284)+ ((4.1/100)*('Conversion Cost'!$B$8)*'Optimized Production Plan'!M284)+ ('Optimized Production Plan'!M284*'Conversion Cost'!$B$4)),IF(VLOOKUP(N283,CSTVAT!$A$2:$D$40,2)="VAT",0.05*((VLOOKUP(O283,'Input Angle Price'!$B$4:$E$22,2)*'Optimized Production Plan'!M284*(1.045))+ ('Conversion Cost'!$B$3*'Optimized Production Plan'!M284)+ ((4.1/100)*('Conversion Cost'!$B$8)*'Optimized Production Plan'!M284)+ ('Optimized Production Plan'!M284*'Conversion Cost'!$B$4)),0)))+ IF(VLOOKUP(N283,CSTVAT!$A$2:$D$40,3)="NA",0,IF(VLOOKUP(N283,CSTVAT!$A$2:$D$40,3)="CST",0.02*((VLOOKUP(O283,'Input Angle Price'!$B$4:$E$22,3)*'Optimized Production Plan'!N284*(1.045))+ ('Conversion Cost'!$C$3*'Optimized Production Plan'!N284)+ ((4.1/100)*('Conversion Cost'!$B$8)*'Optimized Production Plan'!N284)+ ('Optimized Production Plan'!N284*'Conversion Cost'!$C$4)),IF(VLOOKUP(N283,CSTVAT!$A$2:$D$40,3)="VAT",0.05*((VLOOKUP(O283,'Input Angle Price'!$B$4:$E$22,3)*'Optimized Production Plan'!N284*(1.045))+ ('Conversion Cost'!$C$3*'Optimized Production Plan'!N284)+ ((4.1/100)*('Conversion Cost'!$B$8)*'Optimized Production Plan'!N284)+ ('Optimized Production Plan'!N284*'Conversion Cost'!$C$4)),0)))+ IF(VLOOKUP(N283,CSTVAT!$A$2:$D$40,4)="NA",0,IF(VLOOKUP(N283,CSTVAT!$A$2:$D$40,4)="CST",0.02*((VLOOKUP(O283,'Input Angle Price'!$B$4:$E$22,4)*'Optimized Production Plan'!O284*(1.045))+ ('Conversion Cost'!$D$3*'Optimized Production Plan'!O284)+ ((4.1/100)*('Conversion Cost'!$B$8)*'Optimized Production Plan'!O284)+ ('Optimized Production Plan'!O284*'Conversion Cost'!$D$4)),IF(VLOOKUP(N283,CSTVAT!$A$2:$D$40,4)="VAT",0.05*((VLOOKUP(O283,'Input Angle Price'!$B$4:$E$22,4)*'Optimized Production Plan'!O284*(1.045))+ ('Conversion Cost'!$D$3*'Optimized Production Plan'!O284)+ ((4.1/100)*('Conversion Cost'!$B$8)*'Optimized Production Plan'!O284)+ ('Optimized Production Plan'!O284*'Conversion Cost'!$D$4)),0)))</f>
        <v>15.650016999999998</v>
      </c>
      <c r="V283" s="95">
        <f t="shared" si="15"/>
        <v>12.686624999999998</v>
      </c>
      <c r="X283" s="101">
        <f>IF('Optimized Production Plan'!M284&gt;0,1,0)+IF('Optimized Production Plan'!N284&gt;0,1,0)+IF('Optimized Production Plan'!O284&gt;0,1,0)</f>
        <v>1</v>
      </c>
      <c r="AH283" s="11"/>
      <c r="AI283" s="5" t="s">
        <v>9</v>
      </c>
      <c r="AJ283" s="6">
        <v>0</v>
      </c>
      <c r="AK283" s="6">
        <v>7.4070000000000009</v>
      </c>
      <c r="AL283" s="113">
        <v>0</v>
      </c>
      <c r="AM283" s="11">
        <v>7.4070000000000009</v>
      </c>
      <c r="AN283" s="68">
        <f t="shared" si="16"/>
        <v>7.4070000000000009</v>
      </c>
    </row>
    <row r="284" spans="1:40">
      <c r="A284" s="9">
        <v>121</v>
      </c>
      <c r="B284" s="5" t="s">
        <v>13</v>
      </c>
      <c r="C284" s="94">
        <f>((VLOOKUP(B284,'Input Angle Price'!$B$4:$E$22,2)*'Optimized Production Plan'!C285)+(VLOOKUP(B284,'Input Angle Price'!$B$4:$E$22,3)*'Optimized Production Plan'!D285)+(VLOOKUP(B284,'Input Angle Price'!$B$4:$E$22,4)*'Optimized Production Plan'!E285))*(104.5/100)</f>
        <v>952.51547270000003</v>
      </c>
      <c r="D284" s="94">
        <f>SUMPRODUCT('Conversion Cost'!$B$3:$D$3,'Optimized Production Plan'!C285:E285)</f>
        <v>173.27099900000002</v>
      </c>
      <c r="E284" s="94">
        <f>(4.1/100)*('Conversion Cost'!$B$8)*SUM('Optimized Production Plan'!C285:E285)</f>
        <v>121.22268444000001</v>
      </c>
      <c r="F284" s="94">
        <f>SUMPRODUCT('Conversion Cost'!$B$4:$D$4,'Optimized Production Plan'!C285:E285)</f>
        <v>14.634510000000002</v>
      </c>
      <c r="G284" s="94">
        <f>(VLOOKUP(A284,'Outbound Logistic Price'!$A$3:$D$41,2)*'Optimized Production Plan'!C285)+(VLOOKUP(A284,'Outbound Logistic Price'!$A$3:$D$41,3)*'Optimized Production Plan'!D285)+(VLOOKUP(A284,'Outbound Logistic Price'!$A$3:$D$41,4)*'Optimized Production Plan'!E285)</f>
        <v>62.456570000000006</v>
      </c>
      <c r="H284" s="94">
        <f>IF(VLOOKUP(A284,CSTVAT!$A$2:$D$40,2)="NA",0,IF(VLOOKUP(A284,CSTVAT!$A$2:$D$40,2)="CST",0.02*((VLOOKUP(B284,'Input Angle Price'!$B$4:$E$22,2)*'Optimized Production Plan'!C285*(1.045))+ ('Conversion Cost'!$B$3*'Optimized Production Plan'!C285)+ ((4.1/100)*('Conversion Cost'!$B$8)*'Optimized Production Plan'!C285)+ ('Optimized Production Plan'!C285*'Conversion Cost'!$B$4)),IF(VLOOKUP(A284,CSTVAT!$A$2:$D$40,2)="VAT",0.05*((VLOOKUP(B284,'Input Angle Price'!$B$4:$E$22,2)*'Optimized Production Plan'!C285*(1.045))+ ('Conversion Cost'!$B$3*'Optimized Production Plan'!C285)+ ((4.1/100)*('Conversion Cost'!$B$8)*'Optimized Production Plan'!C285)+ ('Optimized Production Plan'!C285*'Conversion Cost'!$B$4)),0)))+ IF(VLOOKUP(A284,CSTVAT!$A$2:$D$40,3)="NA",0,IF(VLOOKUP(A284,CSTVAT!$A$2:$D$40,3)="CST",0.02*((VLOOKUP(B284,'Input Angle Price'!$B$4:$E$22,3)*'Optimized Production Plan'!D285*(1.045))+ ('Conversion Cost'!$C$3*'Optimized Production Plan'!D285)+ ((4.1/100)*('Conversion Cost'!$B$8)*'Optimized Production Plan'!D285)+ ('Optimized Production Plan'!D285*'Conversion Cost'!$C$4)),IF(VLOOKUP(A284,CSTVAT!$A$2:$D$40,3)="VAT",0.05*((VLOOKUP(B284,'Input Angle Price'!$B$4:$E$22,3)*'Optimized Production Plan'!D285*(1.045))+ ('Conversion Cost'!$C$3*'Optimized Production Plan'!D285)+ ((4.1/100)*('Conversion Cost'!$B$8)*'Optimized Production Plan'!D285)+ ('Optimized Production Plan'!D285*'Conversion Cost'!$C$4)),0)))+ IF(VLOOKUP(A284,CSTVAT!$A$2:$D$40,4)="NA",0,IF(VLOOKUP(A284,CSTVAT!$A$2:$D$40,4)="CST",0.02*((VLOOKUP(B284,'Input Angle Price'!$B$4:$E$22,4)*'Optimized Production Plan'!E285*(1.045))+ ('Conversion Cost'!$D$3*'Optimized Production Plan'!E285)+ ((4.1/100)*('Conversion Cost'!$B$8)*'Optimized Production Plan'!E285)+ ('Optimized Production Plan'!E285*'Conversion Cost'!$D$4)),IF(VLOOKUP(A284,CSTVAT!$A$2:$D$40,4)="VAT",0.05*((VLOOKUP(B284,'Input Angle Price'!$B$4:$E$22,4)*'Optimized Production Plan'!E285*(1.045))+ ('Conversion Cost'!$D$3*'Optimized Production Plan'!E285)+ ((4.1/100)*('Conversion Cost'!$B$8)*'Optimized Production Plan'!E285)+ ('Optimized Production Plan'!E285*'Conversion Cost'!$D$4)),0)))</f>
        <v>25.232873322800003</v>
      </c>
      <c r="I284" s="95">
        <f t="shared" si="14"/>
        <v>20.508706350000001</v>
      </c>
      <c r="N284" s="9">
        <v>121</v>
      </c>
      <c r="O284" s="5" t="s">
        <v>13</v>
      </c>
      <c r="P284" s="94">
        <f>((VLOOKUP(O284,'Input Angle Price'!$B$4:$E$22,2)*'Optimized Production Plan'!M285)+(VLOOKUP(O284,'Input Angle Price'!$B$4:$E$22,3)*'Optimized Production Plan'!N285)+(VLOOKUP(O284,'Input Angle Price'!$B$4:$E$22,4)*'Optimized Production Plan'!O285))*(104.5/100)</f>
        <v>952.51547270000003</v>
      </c>
      <c r="Q284" s="94">
        <f>SUMPRODUCT('Conversion Cost'!$B$3:$D$3,'Optimized Production Plan'!M285:O285)</f>
        <v>173.27099900000002</v>
      </c>
      <c r="R284" s="94">
        <f>(4.1/100)*('Conversion Cost'!$B$8)*SUM('Optimized Production Plan'!M285:O285)</f>
        <v>121.22268444000001</v>
      </c>
      <c r="S284" s="94">
        <f>SUMPRODUCT('Conversion Cost'!$B$4:$D$4,'Optimized Production Plan'!M285:O285)</f>
        <v>14.634510000000002</v>
      </c>
      <c r="T284" s="94">
        <f>(VLOOKUP(N284,'Outbound Logistic Price'!$A$3:$D$41,2)*'Optimized Production Plan'!M285)+(VLOOKUP(N284,'Outbound Logistic Price'!$A$3:$D$41,3)*'Optimized Production Plan'!N285)+(VLOOKUP(N284,'Outbound Logistic Price'!$A$3:$D$41,4)*'Optimized Production Plan'!O285)</f>
        <v>62.456570000000006</v>
      </c>
      <c r="U284" s="94">
        <f>IF(VLOOKUP(N284,CSTVAT!$A$2:$D$40,2)="NA",0,IF(VLOOKUP(N284,CSTVAT!$A$2:$D$40,2)="CST",0.02*((VLOOKUP(O284,'Input Angle Price'!$B$4:$E$22,2)*'Optimized Production Plan'!M285*(1.045))+ ('Conversion Cost'!$B$3*'Optimized Production Plan'!M285)+ ((4.1/100)*('Conversion Cost'!$B$8)*'Optimized Production Plan'!M285)+ ('Optimized Production Plan'!M285*'Conversion Cost'!$B$4)),IF(VLOOKUP(N284,CSTVAT!$A$2:$D$40,2)="VAT",0.05*((VLOOKUP(O284,'Input Angle Price'!$B$4:$E$22,2)*'Optimized Production Plan'!M285*(1.045))+ ('Conversion Cost'!$B$3*'Optimized Production Plan'!M285)+ ((4.1/100)*('Conversion Cost'!$B$8)*'Optimized Production Plan'!M285)+ ('Optimized Production Plan'!M285*'Conversion Cost'!$B$4)),0)))+ IF(VLOOKUP(N284,CSTVAT!$A$2:$D$40,3)="NA",0,IF(VLOOKUP(N284,CSTVAT!$A$2:$D$40,3)="CST",0.02*((VLOOKUP(O284,'Input Angle Price'!$B$4:$E$22,3)*'Optimized Production Plan'!N285*(1.045))+ ('Conversion Cost'!$C$3*'Optimized Production Plan'!N285)+ ((4.1/100)*('Conversion Cost'!$B$8)*'Optimized Production Plan'!N285)+ ('Optimized Production Plan'!N285*'Conversion Cost'!$C$4)),IF(VLOOKUP(N284,CSTVAT!$A$2:$D$40,3)="VAT",0.05*((VLOOKUP(O284,'Input Angle Price'!$B$4:$E$22,3)*'Optimized Production Plan'!N285*(1.045))+ ('Conversion Cost'!$C$3*'Optimized Production Plan'!N285)+ ((4.1/100)*('Conversion Cost'!$B$8)*'Optimized Production Plan'!N285)+ ('Optimized Production Plan'!N285*'Conversion Cost'!$C$4)),0)))+ IF(VLOOKUP(N284,CSTVAT!$A$2:$D$40,4)="NA",0,IF(VLOOKUP(N284,CSTVAT!$A$2:$D$40,4)="CST",0.02*((VLOOKUP(O284,'Input Angle Price'!$B$4:$E$22,4)*'Optimized Production Plan'!O285*(1.045))+ ('Conversion Cost'!$D$3*'Optimized Production Plan'!O285)+ ((4.1/100)*('Conversion Cost'!$B$8)*'Optimized Production Plan'!O285)+ ('Optimized Production Plan'!O285*'Conversion Cost'!$D$4)),IF(VLOOKUP(N284,CSTVAT!$A$2:$D$40,4)="VAT",0.05*((VLOOKUP(O284,'Input Angle Price'!$B$4:$E$22,4)*'Optimized Production Plan'!O285*(1.045))+ ('Conversion Cost'!$D$3*'Optimized Production Plan'!O285)+ ((4.1/100)*('Conversion Cost'!$B$8)*'Optimized Production Plan'!O285)+ ('Optimized Production Plan'!O285*'Conversion Cost'!$D$4)),0)))</f>
        <v>25.232873322800003</v>
      </c>
      <c r="V284" s="95">
        <f t="shared" si="15"/>
        <v>20.508706350000001</v>
      </c>
      <c r="X284" s="101">
        <f>IF('Optimized Production Plan'!M285&gt;0,1,0)+IF('Optimized Production Plan'!N285&gt;0,1,0)+IF('Optimized Production Plan'!O285&gt;0,1,0)</f>
        <v>1</v>
      </c>
      <c r="AH284" s="11"/>
      <c r="AI284" s="5" t="s">
        <v>12</v>
      </c>
      <c r="AJ284" s="6">
        <v>0</v>
      </c>
      <c r="AK284" s="6">
        <v>4.9999999999999991</v>
      </c>
      <c r="AL284" s="113">
        <v>0</v>
      </c>
      <c r="AM284" s="11">
        <v>4.9999999999999991</v>
      </c>
      <c r="AN284" s="68">
        <f t="shared" si="16"/>
        <v>4.9999999999999991</v>
      </c>
    </row>
    <row r="285" spans="1:40">
      <c r="A285" s="9">
        <v>121</v>
      </c>
      <c r="B285" s="5" t="s">
        <v>15</v>
      </c>
      <c r="C285" s="94">
        <f>((VLOOKUP(B285,'Input Angle Price'!$B$4:$E$22,2)*'Optimized Production Plan'!C286)+(VLOOKUP(B285,'Input Angle Price'!$B$4:$E$22,3)*'Optimized Production Plan'!D286)+(VLOOKUP(B285,'Input Angle Price'!$B$4:$E$22,4)*'Optimized Production Plan'!E286))*(104.5/100)</f>
        <v>750.1306361999998</v>
      </c>
      <c r="D285" s="94">
        <f>SUMPRODUCT('Conversion Cost'!$B$3:$D$3,'Optimized Production Plan'!C286:E286)</f>
        <v>137.34711300000001</v>
      </c>
      <c r="E285" s="94">
        <f>(4.1/100)*('Conversion Cost'!$B$8)*SUM('Optimized Production Plan'!C286:E286)</f>
        <v>96.089858279999987</v>
      </c>
      <c r="F285" s="94">
        <f>SUMPRODUCT('Conversion Cost'!$B$4:$D$4,'Optimized Production Plan'!C286:E286)</f>
        <v>11.60037</v>
      </c>
      <c r="G285" s="94">
        <f>(VLOOKUP(A285,'Outbound Logistic Price'!$A$3:$D$41,2)*'Optimized Production Plan'!C286)+(VLOOKUP(A285,'Outbound Logistic Price'!$A$3:$D$41,3)*'Optimized Production Plan'!D286)+(VLOOKUP(A285,'Outbound Logistic Price'!$A$3:$D$41,4)*'Optimized Production Plan'!E286)</f>
        <v>49.507589999999993</v>
      </c>
      <c r="H285" s="94">
        <f>IF(VLOOKUP(A285,CSTVAT!$A$2:$D$40,2)="NA",0,IF(VLOOKUP(A285,CSTVAT!$A$2:$D$40,2)="CST",0.02*((VLOOKUP(B285,'Input Angle Price'!$B$4:$E$22,2)*'Optimized Production Plan'!C286*(1.045))+ ('Conversion Cost'!$B$3*'Optimized Production Plan'!C286)+ ((4.1/100)*('Conversion Cost'!$B$8)*'Optimized Production Plan'!C286)+ ('Optimized Production Plan'!C286*'Conversion Cost'!$B$4)),IF(VLOOKUP(A285,CSTVAT!$A$2:$D$40,2)="VAT",0.05*((VLOOKUP(B285,'Input Angle Price'!$B$4:$E$22,2)*'Optimized Production Plan'!C286*(1.045))+ ('Conversion Cost'!$B$3*'Optimized Production Plan'!C286)+ ((4.1/100)*('Conversion Cost'!$B$8)*'Optimized Production Plan'!C286)+ ('Optimized Production Plan'!C286*'Conversion Cost'!$B$4)),0)))+ IF(VLOOKUP(A285,CSTVAT!$A$2:$D$40,3)="NA",0,IF(VLOOKUP(A285,CSTVAT!$A$2:$D$40,3)="CST",0.02*((VLOOKUP(B285,'Input Angle Price'!$B$4:$E$22,3)*'Optimized Production Plan'!D286*(1.045))+ ('Conversion Cost'!$C$3*'Optimized Production Plan'!D286)+ ((4.1/100)*('Conversion Cost'!$B$8)*'Optimized Production Plan'!D286)+ ('Optimized Production Plan'!D286*'Conversion Cost'!$C$4)),IF(VLOOKUP(A285,CSTVAT!$A$2:$D$40,3)="VAT",0.05*((VLOOKUP(B285,'Input Angle Price'!$B$4:$E$22,3)*'Optimized Production Plan'!D286*(1.045))+ ('Conversion Cost'!$C$3*'Optimized Production Plan'!D286)+ ((4.1/100)*('Conversion Cost'!$B$8)*'Optimized Production Plan'!D286)+ ('Optimized Production Plan'!D286*'Conversion Cost'!$C$4)),0)))+ IF(VLOOKUP(A285,CSTVAT!$A$2:$D$40,4)="NA",0,IF(VLOOKUP(A285,CSTVAT!$A$2:$D$40,4)="CST",0.02*((VLOOKUP(B285,'Input Angle Price'!$B$4:$E$22,4)*'Optimized Production Plan'!E286*(1.045))+ ('Conversion Cost'!$D$3*'Optimized Production Plan'!E286)+ ((4.1/100)*('Conversion Cost'!$B$8)*'Optimized Production Plan'!E286)+ ('Optimized Production Plan'!E286*'Conversion Cost'!$D$4)),IF(VLOOKUP(A285,CSTVAT!$A$2:$D$40,4)="VAT",0.05*((VLOOKUP(B285,'Input Angle Price'!$B$4:$E$22,4)*'Optimized Production Plan'!E286*(1.045))+ ('Conversion Cost'!$D$3*'Optimized Production Plan'!E286)+ ((4.1/100)*('Conversion Cost'!$B$8)*'Optimized Production Plan'!E286)+ ('Optimized Production Plan'!E286*'Conversion Cost'!$D$4)),0)))</f>
        <v>19.903359549599998</v>
      </c>
      <c r="I285" s="95">
        <f t="shared" si="14"/>
        <v>16.151138099999997</v>
      </c>
      <c r="N285" s="9">
        <v>121</v>
      </c>
      <c r="O285" s="5" t="s">
        <v>15</v>
      </c>
      <c r="P285" s="94">
        <f>((VLOOKUP(O285,'Input Angle Price'!$B$4:$E$22,2)*'Optimized Production Plan'!M286)+(VLOOKUP(O285,'Input Angle Price'!$B$4:$E$22,3)*'Optimized Production Plan'!N286)+(VLOOKUP(O285,'Input Angle Price'!$B$4:$E$22,4)*'Optimized Production Plan'!O286))*(104.5/100)</f>
        <v>750.1306361999998</v>
      </c>
      <c r="Q285" s="94">
        <f>SUMPRODUCT('Conversion Cost'!$B$3:$D$3,'Optimized Production Plan'!M286:O286)</f>
        <v>137.34711300000001</v>
      </c>
      <c r="R285" s="94">
        <f>(4.1/100)*('Conversion Cost'!$B$8)*SUM('Optimized Production Plan'!M286:O286)</f>
        <v>96.089858279999987</v>
      </c>
      <c r="S285" s="94">
        <f>SUMPRODUCT('Conversion Cost'!$B$4:$D$4,'Optimized Production Plan'!M286:O286)</f>
        <v>11.60037</v>
      </c>
      <c r="T285" s="94">
        <f>(VLOOKUP(N285,'Outbound Logistic Price'!$A$3:$D$41,2)*'Optimized Production Plan'!M286)+(VLOOKUP(N285,'Outbound Logistic Price'!$A$3:$D$41,3)*'Optimized Production Plan'!N286)+(VLOOKUP(N285,'Outbound Logistic Price'!$A$3:$D$41,4)*'Optimized Production Plan'!O286)</f>
        <v>49.507589999999993</v>
      </c>
      <c r="U285" s="94">
        <f>IF(VLOOKUP(N285,CSTVAT!$A$2:$D$40,2)="NA",0,IF(VLOOKUP(N285,CSTVAT!$A$2:$D$40,2)="CST",0.02*((VLOOKUP(O285,'Input Angle Price'!$B$4:$E$22,2)*'Optimized Production Plan'!M286*(1.045))+ ('Conversion Cost'!$B$3*'Optimized Production Plan'!M286)+ ((4.1/100)*('Conversion Cost'!$B$8)*'Optimized Production Plan'!M286)+ ('Optimized Production Plan'!M286*'Conversion Cost'!$B$4)),IF(VLOOKUP(N285,CSTVAT!$A$2:$D$40,2)="VAT",0.05*((VLOOKUP(O285,'Input Angle Price'!$B$4:$E$22,2)*'Optimized Production Plan'!M286*(1.045))+ ('Conversion Cost'!$B$3*'Optimized Production Plan'!M286)+ ((4.1/100)*('Conversion Cost'!$B$8)*'Optimized Production Plan'!M286)+ ('Optimized Production Plan'!M286*'Conversion Cost'!$B$4)),0)))+ IF(VLOOKUP(N285,CSTVAT!$A$2:$D$40,3)="NA",0,IF(VLOOKUP(N285,CSTVAT!$A$2:$D$40,3)="CST",0.02*((VLOOKUP(O285,'Input Angle Price'!$B$4:$E$22,3)*'Optimized Production Plan'!N286*(1.045))+ ('Conversion Cost'!$C$3*'Optimized Production Plan'!N286)+ ((4.1/100)*('Conversion Cost'!$B$8)*'Optimized Production Plan'!N286)+ ('Optimized Production Plan'!N286*'Conversion Cost'!$C$4)),IF(VLOOKUP(N285,CSTVAT!$A$2:$D$40,3)="VAT",0.05*((VLOOKUP(O285,'Input Angle Price'!$B$4:$E$22,3)*'Optimized Production Plan'!N286*(1.045))+ ('Conversion Cost'!$C$3*'Optimized Production Plan'!N286)+ ((4.1/100)*('Conversion Cost'!$B$8)*'Optimized Production Plan'!N286)+ ('Optimized Production Plan'!N286*'Conversion Cost'!$C$4)),0)))+ IF(VLOOKUP(N285,CSTVAT!$A$2:$D$40,4)="NA",0,IF(VLOOKUP(N285,CSTVAT!$A$2:$D$40,4)="CST",0.02*((VLOOKUP(O285,'Input Angle Price'!$B$4:$E$22,4)*'Optimized Production Plan'!O286*(1.045))+ ('Conversion Cost'!$D$3*'Optimized Production Plan'!O286)+ ((4.1/100)*('Conversion Cost'!$B$8)*'Optimized Production Plan'!O286)+ ('Optimized Production Plan'!O286*'Conversion Cost'!$D$4)),IF(VLOOKUP(N285,CSTVAT!$A$2:$D$40,4)="VAT",0.05*((VLOOKUP(O285,'Input Angle Price'!$B$4:$E$22,4)*'Optimized Production Plan'!O286*(1.045))+ ('Conversion Cost'!$D$3*'Optimized Production Plan'!O286)+ ((4.1/100)*('Conversion Cost'!$B$8)*'Optimized Production Plan'!O286)+ ('Optimized Production Plan'!O286*'Conversion Cost'!$D$4)),0)))</f>
        <v>19.903359549599998</v>
      </c>
      <c r="V285" s="95">
        <f t="shared" si="15"/>
        <v>16.151138099999997</v>
      </c>
      <c r="X285" s="101">
        <f>IF('Optimized Production Plan'!M286&gt;0,1,0)+IF('Optimized Production Plan'!N286&gt;0,1,0)+IF('Optimized Production Plan'!O286&gt;0,1,0)</f>
        <v>1</v>
      </c>
      <c r="AH285" s="11"/>
      <c r="AI285" s="5" t="s">
        <v>13</v>
      </c>
      <c r="AJ285" s="6">
        <v>0</v>
      </c>
      <c r="AK285" s="6">
        <v>7.9970000000000008</v>
      </c>
      <c r="AL285" s="113">
        <v>0</v>
      </c>
      <c r="AM285" s="11">
        <v>7.9970000000000008</v>
      </c>
      <c r="AN285" s="68">
        <f t="shared" si="16"/>
        <v>7.9970000000000008</v>
      </c>
    </row>
    <row r="286" spans="1:40">
      <c r="A286" s="9">
        <v>121</v>
      </c>
      <c r="B286" s="5" t="s">
        <v>17</v>
      </c>
      <c r="C286" s="94">
        <f>((VLOOKUP(B286,'Input Angle Price'!$B$4:$E$22,2)*'Optimized Production Plan'!C287)+(VLOOKUP(B286,'Input Angle Price'!$B$4:$E$22,3)*'Optimized Production Plan'!D287)+(VLOOKUP(B286,'Input Angle Price'!$B$4:$E$22,4)*'Optimized Production Plan'!E287))*(104.5/100)</f>
        <v>1886.6763877499998</v>
      </c>
      <c r="D286" s="94">
        <f>SUMPRODUCT('Conversion Cost'!$B$3:$D$3,'Optimized Production Plan'!C287:E287)</f>
        <v>334.43014499999998</v>
      </c>
      <c r="E286" s="94">
        <f>(4.1/100)*('Conversion Cost'!$B$8)*SUM('Optimized Production Plan'!C287:E287)</f>
        <v>233.97175619999996</v>
      </c>
      <c r="F286" s="94">
        <f>SUMPRODUCT('Conversion Cost'!$B$4:$D$4,'Optimized Production Plan'!C287:E287)</f>
        <v>28.24605</v>
      </c>
      <c r="G286" s="94">
        <f>(VLOOKUP(A286,'Outbound Logistic Price'!$A$3:$D$41,2)*'Optimized Production Plan'!C287)+(VLOOKUP(A286,'Outbound Logistic Price'!$A$3:$D$41,3)*'Optimized Production Plan'!D287)+(VLOOKUP(A286,'Outbound Logistic Price'!$A$3:$D$41,4)*'Optimized Production Plan'!E287)</f>
        <v>120.54734999999998</v>
      </c>
      <c r="H286" s="94">
        <f>IF(VLOOKUP(A286,CSTVAT!$A$2:$D$40,2)="NA",0,IF(VLOOKUP(A286,CSTVAT!$A$2:$D$40,2)="CST",0.02*((VLOOKUP(B286,'Input Angle Price'!$B$4:$E$22,2)*'Optimized Production Plan'!C287*(1.045))+ ('Conversion Cost'!$B$3*'Optimized Production Plan'!C287)+ ((4.1/100)*('Conversion Cost'!$B$8)*'Optimized Production Plan'!C287)+ ('Optimized Production Plan'!C287*'Conversion Cost'!$B$4)),IF(VLOOKUP(A286,CSTVAT!$A$2:$D$40,2)="VAT",0.05*((VLOOKUP(B286,'Input Angle Price'!$B$4:$E$22,2)*'Optimized Production Plan'!C287*(1.045))+ ('Conversion Cost'!$B$3*'Optimized Production Plan'!C287)+ ((4.1/100)*('Conversion Cost'!$B$8)*'Optimized Production Plan'!C287)+ ('Optimized Production Plan'!C287*'Conversion Cost'!$B$4)),0)))+ IF(VLOOKUP(A286,CSTVAT!$A$2:$D$40,3)="NA",0,IF(VLOOKUP(A286,CSTVAT!$A$2:$D$40,3)="CST",0.02*((VLOOKUP(B286,'Input Angle Price'!$B$4:$E$22,3)*'Optimized Production Plan'!D287*(1.045))+ ('Conversion Cost'!$C$3*'Optimized Production Plan'!D287)+ ((4.1/100)*('Conversion Cost'!$B$8)*'Optimized Production Plan'!D287)+ ('Optimized Production Plan'!D287*'Conversion Cost'!$C$4)),IF(VLOOKUP(A286,CSTVAT!$A$2:$D$40,3)="VAT",0.05*((VLOOKUP(B286,'Input Angle Price'!$B$4:$E$22,3)*'Optimized Production Plan'!D287*(1.045))+ ('Conversion Cost'!$C$3*'Optimized Production Plan'!D287)+ ((4.1/100)*('Conversion Cost'!$B$8)*'Optimized Production Plan'!D287)+ ('Optimized Production Plan'!D287*'Conversion Cost'!$C$4)),0)))+ IF(VLOOKUP(A286,CSTVAT!$A$2:$D$40,4)="NA",0,IF(VLOOKUP(A286,CSTVAT!$A$2:$D$40,4)="CST",0.02*((VLOOKUP(B286,'Input Angle Price'!$B$4:$E$22,4)*'Optimized Production Plan'!E287*(1.045))+ ('Conversion Cost'!$D$3*'Optimized Production Plan'!E287)+ ((4.1/100)*('Conversion Cost'!$B$8)*'Optimized Production Plan'!E287)+ ('Optimized Production Plan'!E287*'Conversion Cost'!$D$4)),IF(VLOOKUP(A286,CSTVAT!$A$2:$D$40,4)="VAT",0.05*((VLOOKUP(B286,'Input Angle Price'!$B$4:$E$22,4)*'Optimized Production Plan'!E287*(1.045))+ ('Conversion Cost'!$D$3*'Optimized Production Plan'!E287)+ ((4.1/100)*('Conversion Cost'!$B$8)*'Optimized Production Plan'!E287)+ ('Optimized Production Plan'!E287*'Conversion Cost'!$D$4)),0)))</f>
        <v>49.666486778999996</v>
      </c>
      <c r="I286" s="95">
        <f t="shared" si="14"/>
        <v>40.622218874999994</v>
      </c>
      <c r="N286" s="9">
        <v>121</v>
      </c>
      <c r="O286" s="5" t="s">
        <v>17</v>
      </c>
      <c r="P286" s="94">
        <f>((VLOOKUP(O286,'Input Angle Price'!$B$4:$E$22,2)*'Optimized Production Plan'!M287)+(VLOOKUP(O286,'Input Angle Price'!$B$4:$E$22,3)*'Optimized Production Plan'!N287)+(VLOOKUP(O286,'Input Angle Price'!$B$4:$E$22,4)*'Optimized Production Plan'!O287))*(104.5/100)</f>
        <v>1821.9967919999995</v>
      </c>
      <c r="Q286" s="94">
        <f>SUMPRODUCT('Conversion Cost'!$B$3:$D$3,'Optimized Production Plan'!M287:O287)</f>
        <v>275.62279499999994</v>
      </c>
      <c r="R286" s="94">
        <f>(4.1/100)*('Conversion Cost'!$B$8)*SUM('Optimized Production Plan'!M287:O287)</f>
        <v>233.97175619999996</v>
      </c>
      <c r="S286" s="94">
        <f>SUMPRODUCT('Conversion Cost'!$B$4:$D$4,'Optimized Production Plan'!M287:O287)</f>
        <v>18.830699999999997</v>
      </c>
      <c r="T286" s="94">
        <f>(VLOOKUP(N286,'Outbound Logistic Price'!$A$3:$D$41,2)*'Optimized Production Plan'!M287)+(VLOOKUP(N286,'Outbound Logistic Price'!$A$3:$D$41,3)*'Optimized Production Plan'!N287)+(VLOOKUP(N286,'Outbound Logistic Price'!$A$3:$D$41,4)*'Optimized Production Plan'!O287)</f>
        <v>152.03474999999997</v>
      </c>
      <c r="U286" s="94">
        <f>IF(VLOOKUP(N286,CSTVAT!$A$2:$D$40,2)="NA",0,IF(VLOOKUP(N286,CSTVAT!$A$2:$D$40,2)="CST",0.02*((VLOOKUP(O286,'Input Angle Price'!$B$4:$E$22,2)*'Optimized Production Plan'!M287*(1.045))+ ('Conversion Cost'!$B$3*'Optimized Production Plan'!M287)+ ((4.1/100)*('Conversion Cost'!$B$8)*'Optimized Production Plan'!M287)+ ('Optimized Production Plan'!M287*'Conversion Cost'!$B$4)),IF(VLOOKUP(N286,CSTVAT!$A$2:$D$40,2)="VAT",0.05*((VLOOKUP(O286,'Input Angle Price'!$B$4:$E$22,2)*'Optimized Production Plan'!M287*(1.045))+ ('Conversion Cost'!$B$3*'Optimized Production Plan'!M287)+ ((4.1/100)*('Conversion Cost'!$B$8)*'Optimized Production Plan'!M287)+ ('Optimized Production Plan'!M287*'Conversion Cost'!$B$4)),0)))+ IF(VLOOKUP(N286,CSTVAT!$A$2:$D$40,3)="NA",0,IF(VLOOKUP(N286,CSTVAT!$A$2:$D$40,3)="CST",0.02*((VLOOKUP(O286,'Input Angle Price'!$B$4:$E$22,3)*'Optimized Production Plan'!N287*(1.045))+ ('Conversion Cost'!$C$3*'Optimized Production Plan'!N287)+ ((4.1/100)*('Conversion Cost'!$B$8)*'Optimized Production Plan'!N287)+ ('Optimized Production Plan'!N287*'Conversion Cost'!$C$4)),IF(VLOOKUP(N286,CSTVAT!$A$2:$D$40,3)="VAT",0.05*((VLOOKUP(O286,'Input Angle Price'!$B$4:$E$22,3)*'Optimized Production Plan'!N287*(1.045))+ ('Conversion Cost'!$C$3*'Optimized Production Plan'!N287)+ ((4.1/100)*('Conversion Cost'!$B$8)*'Optimized Production Plan'!N287)+ ('Optimized Production Plan'!N287*'Conversion Cost'!$C$4)),0)))+ IF(VLOOKUP(N286,CSTVAT!$A$2:$D$40,4)="NA",0,IF(VLOOKUP(N286,CSTVAT!$A$2:$D$40,4)="CST",0.02*((VLOOKUP(O286,'Input Angle Price'!$B$4:$E$22,4)*'Optimized Production Plan'!O287*(1.045))+ ('Conversion Cost'!$D$3*'Optimized Production Plan'!O287)+ ((4.1/100)*('Conversion Cost'!$B$8)*'Optimized Production Plan'!O287)+ ('Optimized Production Plan'!O287*'Conversion Cost'!$D$4)),IF(VLOOKUP(N286,CSTVAT!$A$2:$D$40,4)="VAT",0.05*((VLOOKUP(O286,'Input Angle Price'!$B$4:$E$22,4)*'Optimized Production Plan'!O287*(1.045))+ ('Conversion Cost'!$D$3*'Optimized Production Plan'!O287)+ ((4.1/100)*('Conversion Cost'!$B$8)*'Optimized Production Plan'!O287)+ ('Optimized Production Plan'!O287*'Conversion Cost'!$D$4)),0)))</f>
        <v>47.008440863999986</v>
      </c>
      <c r="V286" s="95">
        <f t="shared" si="15"/>
        <v>39.229595999999994</v>
      </c>
      <c r="X286" s="101">
        <f>IF('Optimized Production Plan'!M287&gt;0,1,0)+IF('Optimized Production Plan'!N287&gt;0,1,0)+IF('Optimized Production Plan'!O287&gt;0,1,0)</f>
        <v>1</v>
      </c>
      <c r="AH286" s="11"/>
      <c r="AI286" s="5" t="s">
        <v>15</v>
      </c>
      <c r="AJ286" s="6">
        <v>0</v>
      </c>
      <c r="AK286" s="6">
        <v>6.3389999999999995</v>
      </c>
      <c r="AL286" s="113">
        <v>0</v>
      </c>
      <c r="AM286" s="11">
        <v>6.3389999999999995</v>
      </c>
      <c r="AN286" s="68">
        <f t="shared" si="16"/>
        <v>6.3389999999999995</v>
      </c>
    </row>
    <row r="287" spans="1:40">
      <c r="A287" s="9">
        <v>121</v>
      </c>
      <c r="B287" s="5" t="s">
        <v>2</v>
      </c>
      <c r="C287" s="94">
        <f>((VLOOKUP(B287,'Input Angle Price'!$B$4:$E$22,2)*'Optimized Production Plan'!C288)+(VLOOKUP(B287,'Input Angle Price'!$B$4:$E$22,3)*'Optimized Production Plan'!D288)+(VLOOKUP(B287,'Input Angle Price'!$B$4:$E$22,4)*'Optimized Production Plan'!E288))*(104.5/100)</f>
        <v>1849.8875076000006</v>
      </c>
      <c r="D287" s="94">
        <f>SUMPRODUCT('Conversion Cost'!$B$3:$D$3,'Optimized Production Plan'!C288:E288)</f>
        <v>374.49242800000013</v>
      </c>
      <c r="E287" s="94">
        <f>(4.1/100)*('Conversion Cost'!$B$8)*SUM('Optimized Production Plan'!C288:E288)</f>
        <v>261.9998596800001</v>
      </c>
      <c r="F287" s="94">
        <f>SUMPRODUCT('Conversion Cost'!$B$4:$D$4,'Optimized Production Plan'!C288:E288)</f>
        <v>31.629720000000013</v>
      </c>
      <c r="G287" s="94">
        <f>(VLOOKUP(A287,'Outbound Logistic Price'!$A$3:$D$41,2)*'Optimized Production Plan'!C288)+(VLOOKUP(A287,'Outbound Logistic Price'!$A$3:$D$41,3)*'Optimized Production Plan'!D288)+(VLOOKUP(A287,'Outbound Logistic Price'!$A$3:$D$41,4)*'Optimized Production Plan'!E288)</f>
        <v>134.98804000000004</v>
      </c>
      <c r="H287" s="94">
        <f>IF(VLOOKUP(A287,CSTVAT!$A$2:$D$40,2)="NA",0,IF(VLOOKUP(A287,CSTVAT!$A$2:$D$40,2)="CST",0.02*((VLOOKUP(B287,'Input Angle Price'!$B$4:$E$22,2)*'Optimized Production Plan'!C288*(1.045))+ ('Conversion Cost'!$B$3*'Optimized Production Plan'!C288)+ ((4.1/100)*('Conversion Cost'!$B$8)*'Optimized Production Plan'!C288)+ ('Optimized Production Plan'!C288*'Conversion Cost'!$B$4)),IF(VLOOKUP(A287,CSTVAT!$A$2:$D$40,2)="VAT",0.05*((VLOOKUP(B287,'Input Angle Price'!$B$4:$E$22,2)*'Optimized Production Plan'!C288*(1.045))+ ('Conversion Cost'!$B$3*'Optimized Production Plan'!C288)+ ((4.1/100)*('Conversion Cost'!$B$8)*'Optimized Production Plan'!C288)+ ('Optimized Production Plan'!C288*'Conversion Cost'!$B$4)),0)))+ IF(VLOOKUP(A287,CSTVAT!$A$2:$D$40,3)="NA",0,IF(VLOOKUP(A287,CSTVAT!$A$2:$D$40,3)="CST",0.02*((VLOOKUP(B287,'Input Angle Price'!$B$4:$E$22,3)*'Optimized Production Plan'!D288*(1.045))+ ('Conversion Cost'!$C$3*'Optimized Production Plan'!D288)+ ((4.1/100)*('Conversion Cost'!$B$8)*'Optimized Production Plan'!D288)+ ('Optimized Production Plan'!D288*'Conversion Cost'!$C$4)),IF(VLOOKUP(A287,CSTVAT!$A$2:$D$40,3)="VAT",0.05*((VLOOKUP(B287,'Input Angle Price'!$B$4:$E$22,3)*'Optimized Production Plan'!D288*(1.045))+ ('Conversion Cost'!$C$3*'Optimized Production Plan'!D288)+ ((4.1/100)*('Conversion Cost'!$B$8)*'Optimized Production Plan'!D288)+ ('Optimized Production Plan'!D288*'Conversion Cost'!$C$4)),0)))+ IF(VLOOKUP(A287,CSTVAT!$A$2:$D$40,4)="NA",0,IF(VLOOKUP(A287,CSTVAT!$A$2:$D$40,4)="CST",0.02*((VLOOKUP(B287,'Input Angle Price'!$B$4:$E$22,4)*'Optimized Production Plan'!E288*(1.045))+ ('Conversion Cost'!$D$3*'Optimized Production Plan'!E288)+ ((4.1/100)*('Conversion Cost'!$B$8)*'Optimized Production Plan'!E288)+ ('Optimized Production Plan'!E288*'Conversion Cost'!$D$4)),IF(VLOOKUP(A287,CSTVAT!$A$2:$D$40,4)="VAT",0.05*((VLOOKUP(B287,'Input Angle Price'!$B$4:$E$22,4)*'Optimized Production Plan'!E288*(1.045))+ ('Conversion Cost'!$D$3*'Optimized Production Plan'!E288)+ ((4.1/100)*('Conversion Cost'!$B$8)*'Optimized Production Plan'!E288)+ ('Optimized Production Plan'!E288*'Conversion Cost'!$D$4)),0)))</f>
        <v>50.360190305600021</v>
      </c>
      <c r="I287" s="95">
        <f t="shared" si="14"/>
        <v>39.830113800000014</v>
      </c>
      <c r="N287" s="9">
        <v>121</v>
      </c>
      <c r="O287" s="5" t="s">
        <v>2</v>
      </c>
      <c r="P287" s="94">
        <f>((VLOOKUP(O287,'Input Angle Price'!$B$4:$E$22,2)*'Optimized Production Plan'!M288)+(VLOOKUP(O287,'Input Angle Price'!$B$4:$E$22,3)*'Optimized Production Plan'!N288)+(VLOOKUP(O287,'Input Angle Price'!$B$4:$E$22,4)*'Optimized Production Plan'!O288))*(104.5/100)</f>
        <v>1849.8875076000006</v>
      </c>
      <c r="Q287" s="94">
        <f>SUMPRODUCT('Conversion Cost'!$B$3:$D$3,'Optimized Production Plan'!M288:O288)</f>
        <v>374.49242800000013</v>
      </c>
      <c r="R287" s="94">
        <f>(4.1/100)*('Conversion Cost'!$B$8)*SUM('Optimized Production Plan'!M288:O288)</f>
        <v>261.9998596800001</v>
      </c>
      <c r="S287" s="94">
        <f>SUMPRODUCT('Conversion Cost'!$B$4:$D$4,'Optimized Production Plan'!M288:O288)</f>
        <v>31.629720000000013</v>
      </c>
      <c r="T287" s="94">
        <f>(VLOOKUP(N287,'Outbound Logistic Price'!$A$3:$D$41,2)*'Optimized Production Plan'!M288)+(VLOOKUP(N287,'Outbound Logistic Price'!$A$3:$D$41,3)*'Optimized Production Plan'!N288)+(VLOOKUP(N287,'Outbound Logistic Price'!$A$3:$D$41,4)*'Optimized Production Plan'!O288)</f>
        <v>134.98804000000004</v>
      </c>
      <c r="U287" s="94">
        <f>IF(VLOOKUP(N287,CSTVAT!$A$2:$D$40,2)="NA",0,IF(VLOOKUP(N287,CSTVAT!$A$2:$D$40,2)="CST",0.02*((VLOOKUP(O287,'Input Angle Price'!$B$4:$E$22,2)*'Optimized Production Plan'!M288*(1.045))+ ('Conversion Cost'!$B$3*'Optimized Production Plan'!M288)+ ((4.1/100)*('Conversion Cost'!$B$8)*'Optimized Production Plan'!M288)+ ('Optimized Production Plan'!M288*'Conversion Cost'!$B$4)),IF(VLOOKUP(N287,CSTVAT!$A$2:$D$40,2)="VAT",0.05*((VLOOKUP(O287,'Input Angle Price'!$B$4:$E$22,2)*'Optimized Production Plan'!M288*(1.045))+ ('Conversion Cost'!$B$3*'Optimized Production Plan'!M288)+ ((4.1/100)*('Conversion Cost'!$B$8)*'Optimized Production Plan'!M288)+ ('Optimized Production Plan'!M288*'Conversion Cost'!$B$4)),0)))+ IF(VLOOKUP(N287,CSTVAT!$A$2:$D$40,3)="NA",0,IF(VLOOKUP(N287,CSTVAT!$A$2:$D$40,3)="CST",0.02*((VLOOKUP(O287,'Input Angle Price'!$B$4:$E$22,3)*'Optimized Production Plan'!N288*(1.045))+ ('Conversion Cost'!$C$3*'Optimized Production Plan'!N288)+ ((4.1/100)*('Conversion Cost'!$B$8)*'Optimized Production Plan'!N288)+ ('Optimized Production Plan'!N288*'Conversion Cost'!$C$4)),IF(VLOOKUP(N287,CSTVAT!$A$2:$D$40,3)="VAT",0.05*((VLOOKUP(O287,'Input Angle Price'!$B$4:$E$22,3)*'Optimized Production Plan'!N288*(1.045))+ ('Conversion Cost'!$C$3*'Optimized Production Plan'!N288)+ ((4.1/100)*('Conversion Cost'!$B$8)*'Optimized Production Plan'!N288)+ ('Optimized Production Plan'!N288*'Conversion Cost'!$C$4)),0)))+ IF(VLOOKUP(N287,CSTVAT!$A$2:$D$40,4)="NA",0,IF(VLOOKUP(N287,CSTVAT!$A$2:$D$40,4)="CST",0.02*((VLOOKUP(O287,'Input Angle Price'!$B$4:$E$22,4)*'Optimized Production Plan'!O288*(1.045))+ ('Conversion Cost'!$D$3*'Optimized Production Plan'!O288)+ ((4.1/100)*('Conversion Cost'!$B$8)*'Optimized Production Plan'!O288)+ ('Optimized Production Plan'!O288*'Conversion Cost'!$D$4)),IF(VLOOKUP(N287,CSTVAT!$A$2:$D$40,4)="VAT",0.05*((VLOOKUP(O287,'Input Angle Price'!$B$4:$E$22,4)*'Optimized Production Plan'!O288*(1.045))+ ('Conversion Cost'!$D$3*'Optimized Production Plan'!O288)+ ((4.1/100)*('Conversion Cost'!$B$8)*'Optimized Production Plan'!O288)+ ('Optimized Production Plan'!O288*'Conversion Cost'!$D$4)),0)))</f>
        <v>50.360190305600021</v>
      </c>
      <c r="V287" s="95">
        <f t="shared" si="15"/>
        <v>39.830113800000014</v>
      </c>
      <c r="X287" s="101">
        <f>IF('Optimized Production Plan'!M288&gt;0,1,0)+IF('Optimized Production Plan'!N288&gt;0,1,0)+IF('Optimized Production Plan'!O288&gt;0,1,0)</f>
        <v>1</v>
      </c>
      <c r="AH287" s="11"/>
      <c r="AI287" s="5" t="s">
        <v>17</v>
      </c>
      <c r="AJ287" s="6">
        <v>15.434999999999999</v>
      </c>
      <c r="AK287" s="6">
        <v>0</v>
      </c>
      <c r="AL287" s="113">
        <v>0</v>
      </c>
      <c r="AM287" s="11">
        <v>15.434999999999999</v>
      </c>
      <c r="AN287" s="68">
        <f t="shared" si="16"/>
        <v>15.434999999999999</v>
      </c>
    </row>
    <row r="288" spans="1:40">
      <c r="A288" s="9">
        <v>121</v>
      </c>
      <c r="B288" s="5" t="s">
        <v>4</v>
      </c>
      <c r="C288" s="94">
        <f>((VLOOKUP(B288,'Input Angle Price'!$B$4:$E$22,2)*'Optimized Production Plan'!C289)+(VLOOKUP(B288,'Input Angle Price'!$B$4:$E$22,3)*'Optimized Production Plan'!D289)+(VLOOKUP(B288,'Input Angle Price'!$B$4:$E$22,4)*'Optimized Production Plan'!E289))*(104.5/100)</f>
        <v>1656.975408</v>
      </c>
      <c r="D288" s="94">
        <f>SUMPRODUCT('Conversion Cost'!$B$3:$D$3,'Optimized Production Plan'!C289:E289)</f>
        <v>344.24529600000005</v>
      </c>
      <c r="E288" s="94">
        <f>(4.1/100)*('Conversion Cost'!$B$8)*SUM('Optimized Production Plan'!C289:E289)</f>
        <v>240.83856576000002</v>
      </c>
      <c r="F288" s="94">
        <f>SUMPRODUCT('Conversion Cost'!$B$4:$D$4,'Optimized Production Plan'!C289:E289)</f>
        <v>29.075040000000005</v>
      </c>
      <c r="G288" s="94">
        <f>(VLOOKUP(A288,'Outbound Logistic Price'!$A$3:$D$41,2)*'Optimized Production Plan'!C289)+(VLOOKUP(A288,'Outbound Logistic Price'!$A$3:$D$41,3)*'Optimized Production Plan'!D289)+(VLOOKUP(A288,'Outbound Logistic Price'!$A$3:$D$41,4)*'Optimized Production Plan'!E289)</f>
        <v>124.08528000000001</v>
      </c>
      <c r="H288" s="94">
        <f>IF(VLOOKUP(A288,CSTVAT!$A$2:$D$40,2)="NA",0,IF(VLOOKUP(A288,CSTVAT!$A$2:$D$40,2)="CST",0.02*((VLOOKUP(B288,'Input Angle Price'!$B$4:$E$22,2)*'Optimized Production Plan'!C289*(1.045))+ ('Conversion Cost'!$B$3*'Optimized Production Plan'!C289)+ ((4.1/100)*('Conversion Cost'!$B$8)*'Optimized Production Plan'!C289)+ ('Optimized Production Plan'!C289*'Conversion Cost'!$B$4)),IF(VLOOKUP(A288,CSTVAT!$A$2:$D$40,2)="VAT",0.05*((VLOOKUP(B288,'Input Angle Price'!$B$4:$E$22,2)*'Optimized Production Plan'!C289*(1.045))+ ('Conversion Cost'!$B$3*'Optimized Production Plan'!C289)+ ((4.1/100)*('Conversion Cost'!$B$8)*'Optimized Production Plan'!C289)+ ('Optimized Production Plan'!C289*'Conversion Cost'!$B$4)),0)))+ IF(VLOOKUP(A288,CSTVAT!$A$2:$D$40,3)="NA",0,IF(VLOOKUP(A288,CSTVAT!$A$2:$D$40,3)="CST",0.02*((VLOOKUP(B288,'Input Angle Price'!$B$4:$E$22,3)*'Optimized Production Plan'!D289*(1.045))+ ('Conversion Cost'!$C$3*'Optimized Production Plan'!D289)+ ((4.1/100)*('Conversion Cost'!$B$8)*'Optimized Production Plan'!D289)+ ('Optimized Production Plan'!D289*'Conversion Cost'!$C$4)),IF(VLOOKUP(A288,CSTVAT!$A$2:$D$40,3)="VAT",0.05*((VLOOKUP(B288,'Input Angle Price'!$B$4:$E$22,3)*'Optimized Production Plan'!D289*(1.045))+ ('Conversion Cost'!$C$3*'Optimized Production Plan'!D289)+ ((4.1/100)*('Conversion Cost'!$B$8)*'Optimized Production Plan'!D289)+ ('Optimized Production Plan'!D289*'Conversion Cost'!$C$4)),0)))+ IF(VLOOKUP(A288,CSTVAT!$A$2:$D$40,4)="NA",0,IF(VLOOKUP(A288,CSTVAT!$A$2:$D$40,4)="CST",0.02*((VLOOKUP(B288,'Input Angle Price'!$B$4:$E$22,4)*'Optimized Production Plan'!E289*(1.045))+ ('Conversion Cost'!$D$3*'Optimized Production Plan'!E289)+ ((4.1/100)*('Conversion Cost'!$B$8)*'Optimized Production Plan'!E289)+ ('Optimized Production Plan'!E289*'Conversion Cost'!$D$4)),IF(VLOOKUP(A288,CSTVAT!$A$2:$D$40,4)="VAT",0.05*((VLOOKUP(B288,'Input Angle Price'!$B$4:$E$22,4)*'Optimized Production Plan'!E289*(1.045))+ ('Conversion Cost'!$D$3*'Optimized Production Plan'!E289)+ ((4.1/100)*('Conversion Cost'!$B$8)*'Optimized Production Plan'!E289)+ ('Optimized Production Plan'!E289*'Conversion Cost'!$D$4)),0)))</f>
        <v>45.422686195200008</v>
      </c>
      <c r="I288" s="95">
        <f t="shared" si="14"/>
        <v>35.676504000000001</v>
      </c>
      <c r="N288" s="9">
        <v>121</v>
      </c>
      <c r="O288" s="5" t="s">
        <v>4</v>
      </c>
      <c r="P288" s="94">
        <f>((VLOOKUP(O288,'Input Angle Price'!$B$4:$E$22,2)*'Optimized Production Plan'!M289)+(VLOOKUP(O288,'Input Angle Price'!$B$4:$E$22,3)*'Optimized Production Plan'!N289)+(VLOOKUP(O288,'Input Angle Price'!$B$4:$E$22,4)*'Optimized Production Plan'!O289))*(104.5/100)</f>
        <v>1656.975408</v>
      </c>
      <c r="Q288" s="94">
        <f>SUMPRODUCT('Conversion Cost'!$B$3:$D$3,'Optimized Production Plan'!M289:O289)</f>
        <v>344.24529600000005</v>
      </c>
      <c r="R288" s="94">
        <f>(4.1/100)*('Conversion Cost'!$B$8)*SUM('Optimized Production Plan'!M289:O289)</f>
        <v>240.83856576000002</v>
      </c>
      <c r="S288" s="94">
        <f>SUMPRODUCT('Conversion Cost'!$B$4:$D$4,'Optimized Production Plan'!M289:O289)</f>
        <v>29.075040000000005</v>
      </c>
      <c r="T288" s="94">
        <f>(VLOOKUP(N288,'Outbound Logistic Price'!$A$3:$D$41,2)*'Optimized Production Plan'!M289)+(VLOOKUP(N288,'Outbound Logistic Price'!$A$3:$D$41,3)*'Optimized Production Plan'!N289)+(VLOOKUP(N288,'Outbound Logistic Price'!$A$3:$D$41,4)*'Optimized Production Plan'!O289)</f>
        <v>124.08528000000001</v>
      </c>
      <c r="U288" s="94">
        <f>IF(VLOOKUP(N288,CSTVAT!$A$2:$D$40,2)="NA",0,IF(VLOOKUP(N288,CSTVAT!$A$2:$D$40,2)="CST",0.02*((VLOOKUP(O288,'Input Angle Price'!$B$4:$E$22,2)*'Optimized Production Plan'!M289*(1.045))+ ('Conversion Cost'!$B$3*'Optimized Production Plan'!M289)+ ((4.1/100)*('Conversion Cost'!$B$8)*'Optimized Production Plan'!M289)+ ('Optimized Production Plan'!M289*'Conversion Cost'!$B$4)),IF(VLOOKUP(N288,CSTVAT!$A$2:$D$40,2)="VAT",0.05*((VLOOKUP(O288,'Input Angle Price'!$B$4:$E$22,2)*'Optimized Production Plan'!M289*(1.045))+ ('Conversion Cost'!$B$3*'Optimized Production Plan'!M289)+ ((4.1/100)*('Conversion Cost'!$B$8)*'Optimized Production Plan'!M289)+ ('Optimized Production Plan'!M289*'Conversion Cost'!$B$4)),0)))+ IF(VLOOKUP(N288,CSTVAT!$A$2:$D$40,3)="NA",0,IF(VLOOKUP(N288,CSTVAT!$A$2:$D$40,3)="CST",0.02*((VLOOKUP(O288,'Input Angle Price'!$B$4:$E$22,3)*'Optimized Production Plan'!N289*(1.045))+ ('Conversion Cost'!$C$3*'Optimized Production Plan'!N289)+ ((4.1/100)*('Conversion Cost'!$B$8)*'Optimized Production Plan'!N289)+ ('Optimized Production Plan'!N289*'Conversion Cost'!$C$4)),IF(VLOOKUP(N288,CSTVAT!$A$2:$D$40,3)="VAT",0.05*((VLOOKUP(O288,'Input Angle Price'!$B$4:$E$22,3)*'Optimized Production Plan'!N289*(1.045))+ ('Conversion Cost'!$C$3*'Optimized Production Plan'!N289)+ ((4.1/100)*('Conversion Cost'!$B$8)*'Optimized Production Plan'!N289)+ ('Optimized Production Plan'!N289*'Conversion Cost'!$C$4)),0)))+ IF(VLOOKUP(N288,CSTVAT!$A$2:$D$40,4)="NA",0,IF(VLOOKUP(N288,CSTVAT!$A$2:$D$40,4)="CST",0.02*((VLOOKUP(O288,'Input Angle Price'!$B$4:$E$22,4)*'Optimized Production Plan'!O289*(1.045))+ ('Conversion Cost'!$D$3*'Optimized Production Plan'!O289)+ ((4.1/100)*('Conversion Cost'!$B$8)*'Optimized Production Plan'!O289)+ ('Optimized Production Plan'!O289*'Conversion Cost'!$D$4)),IF(VLOOKUP(N288,CSTVAT!$A$2:$D$40,4)="VAT",0.05*((VLOOKUP(O288,'Input Angle Price'!$B$4:$E$22,4)*'Optimized Production Plan'!O289*(1.045))+ ('Conversion Cost'!$D$3*'Optimized Production Plan'!O289)+ ((4.1/100)*('Conversion Cost'!$B$8)*'Optimized Production Plan'!O289)+ ('Optimized Production Plan'!O289*'Conversion Cost'!$D$4)),0)))</f>
        <v>45.422686195200008</v>
      </c>
      <c r="V288" s="95">
        <f t="shared" si="15"/>
        <v>35.676504000000001</v>
      </c>
      <c r="X288" s="101">
        <f>IF('Optimized Production Plan'!M289&gt;0,1,0)+IF('Optimized Production Plan'!N289&gt;0,1,0)+IF('Optimized Production Plan'!O289&gt;0,1,0)</f>
        <v>1</v>
      </c>
      <c r="AH288" s="11"/>
      <c r="AI288" s="5" t="s">
        <v>2</v>
      </c>
      <c r="AJ288" s="6">
        <v>0</v>
      </c>
      <c r="AK288" s="6">
        <v>17.284000000000006</v>
      </c>
      <c r="AL288" s="113">
        <v>0</v>
      </c>
      <c r="AM288" s="11">
        <v>17.284000000000006</v>
      </c>
      <c r="AN288" s="68">
        <f t="shared" si="16"/>
        <v>17.284000000000006</v>
      </c>
    </row>
    <row r="289" spans="1:40">
      <c r="A289" s="9">
        <v>121</v>
      </c>
      <c r="B289" s="5" t="s">
        <v>6</v>
      </c>
      <c r="C289" s="94">
        <f>((VLOOKUP(B289,'Input Angle Price'!$B$4:$E$22,2)*'Optimized Production Plan'!C290)+(VLOOKUP(B289,'Input Angle Price'!$B$4:$E$22,3)*'Optimized Production Plan'!D290)+(VLOOKUP(B289,'Input Angle Price'!$B$4:$E$22,4)*'Optimized Production Plan'!E290))*(104.5/100)</f>
        <v>1045.5955455000001</v>
      </c>
      <c r="D289" s="94">
        <f>SUMPRODUCT('Conversion Cost'!$B$3:$D$3,'Optimized Production Plan'!C290:E290)</f>
        <v>204.23314200000002</v>
      </c>
      <c r="E289" s="94">
        <f>(4.1/100)*('Conversion Cost'!$B$8)*SUM('Optimized Production Plan'!C290:E290)</f>
        <v>142.88420951999998</v>
      </c>
      <c r="F289" s="94">
        <f>SUMPRODUCT('Conversion Cost'!$B$4:$D$4,'Optimized Production Plan'!C290:E290)</f>
        <v>17.249580000000002</v>
      </c>
      <c r="G289" s="94">
        <f>(VLOOKUP(A289,'Outbound Logistic Price'!$A$3:$D$41,2)*'Optimized Production Plan'!C290)+(VLOOKUP(A289,'Outbound Logistic Price'!$A$3:$D$41,3)*'Optimized Production Plan'!D290)+(VLOOKUP(A289,'Outbound Logistic Price'!$A$3:$D$41,4)*'Optimized Production Plan'!E290)</f>
        <v>73.617059999999995</v>
      </c>
      <c r="H289" s="94">
        <f>IF(VLOOKUP(A289,CSTVAT!$A$2:$D$40,2)="NA",0,IF(VLOOKUP(A289,CSTVAT!$A$2:$D$40,2)="CST",0.02*((VLOOKUP(B289,'Input Angle Price'!$B$4:$E$22,2)*'Optimized Production Plan'!C290*(1.045))+ ('Conversion Cost'!$B$3*'Optimized Production Plan'!C290)+ ((4.1/100)*('Conversion Cost'!$B$8)*'Optimized Production Plan'!C290)+ ('Optimized Production Plan'!C290*'Conversion Cost'!$B$4)),IF(VLOOKUP(A289,CSTVAT!$A$2:$D$40,2)="VAT",0.05*((VLOOKUP(B289,'Input Angle Price'!$B$4:$E$22,2)*'Optimized Production Plan'!C290*(1.045))+ ('Conversion Cost'!$B$3*'Optimized Production Plan'!C290)+ ((4.1/100)*('Conversion Cost'!$B$8)*'Optimized Production Plan'!C290)+ ('Optimized Production Plan'!C290*'Conversion Cost'!$B$4)),0)))+ IF(VLOOKUP(A289,CSTVAT!$A$2:$D$40,3)="NA",0,IF(VLOOKUP(A289,CSTVAT!$A$2:$D$40,3)="CST",0.02*((VLOOKUP(B289,'Input Angle Price'!$B$4:$E$22,3)*'Optimized Production Plan'!D290*(1.045))+ ('Conversion Cost'!$C$3*'Optimized Production Plan'!D290)+ ((4.1/100)*('Conversion Cost'!$B$8)*'Optimized Production Plan'!D290)+ ('Optimized Production Plan'!D290*'Conversion Cost'!$C$4)),IF(VLOOKUP(A289,CSTVAT!$A$2:$D$40,3)="VAT",0.05*((VLOOKUP(B289,'Input Angle Price'!$B$4:$E$22,3)*'Optimized Production Plan'!D290*(1.045))+ ('Conversion Cost'!$C$3*'Optimized Production Plan'!D290)+ ((4.1/100)*('Conversion Cost'!$B$8)*'Optimized Production Plan'!D290)+ ('Optimized Production Plan'!D290*'Conversion Cost'!$C$4)),0)))+ IF(VLOOKUP(A289,CSTVAT!$A$2:$D$40,4)="NA",0,IF(VLOOKUP(A289,CSTVAT!$A$2:$D$40,4)="CST",0.02*((VLOOKUP(B289,'Input Angle Price'!$B$4:$E$22,4)*'Optimized Production Plan'!E290*(1.045))+ ('Conversion Cost'!$D$3*'Optimized Production Plan'!E290)+ ((4.1/100)*('Conversion Cost'!$B$8)*'Optimized Production Plan'!E290)+ ('Optimized Production Plan'!E290*'Conversion Cost'!$D$4)),IF(VLOOKUP(A289,CSTVAT!$A$2:$D$40,4)="VAT",0.05*((VLOOKUP(B289,'Input Angle Price'!$B$4:$E$22,4)*'Optimized Production Plan'!E290*(1.045))+ ('Conversion Cost'!$D$3*'Optimized Production Plan'!E290)+ ((4.1/100)*('Conversion Cost'!$B$8)*'Optimized Production Plan'!E290)+ ('Optimized Production Plan'!E290*'Conversion Cost'!$D$4)),0)))</f>
        <v>28.1992495404</v>
      </c>
      <c r="I289" s="95">
        <f t="shared" si="14"/>
        <v>22.512822750000005</v>
      </c>
      <c r="N289" s="9">
        <v>121</v>
      </c>
      <c r="O289" s="5" t="s">
        <v>6</v>
      </c>
      <c r="P289" s="94">
        <f>((VLOOKUP(O289,'Input Angle Price'!$B$4:$E$22,2)*'Optimized Production Plan'!M290)+(VLOOKUP(O289,'Input Angle Price'!$B$4:$E$22,3)*'Optimized Production Plan'!N290)+(VLOOKUP(O289,'Input Angle Price'!$B$4:$E$22,4)*'Optimized Production Plan'!O290))*(104.5/100)</f>
        <v>1008.9529131</v>
      </c>
      <c r="Q289" s="94">
        <f>SUMPRODUCT('Conversion Cost'!$B$3:$D$3,'Optimized Production Plan'!M290:O290)</f>
        <v>168.32008199999999</v>
      </c>
      <c r="R289" s="94">
        <f>(4.1/100)*('Conversion Cost'!$B$8)*SUM('Optimized Production Plan'!M290:O290)</f>
        <v>142.88420951999998</v>
      </c>
      <c r="S289" s="94">
        <f>SUMPRODUCT('Conversion Cost'!$B$4:$D$4,'Optimized Production Plan'!M290:O290)</f>
        <v>11.49972</v>
      </c>
      <c r="T289" s="94">
        <f>(VLOOKUP(N289,'Outbound Logistic Price'!$A$3:$D$41,2)*'Optimized Production Plan'!M290)+(VLOOKUP(N289,'Outbound Logistic Price'!$A$3:$D$41,3)*'Optimized Production Plan'!N290)+(VLOOKUP(N289,'Outbound Logistic Price'!$A$3:$D$41,4)*'Optimized Production Plan'!O290)</f>
        <v>92.846099999999993</v>
      </c>
      <c r="U289" s="94">
        <f>IF(VLOOKUP(N289,CSTVAT!$A$2:$D$40,2)="NA",0,IF(VLOOKUP(N289,CSTVAT!$A$2:$D$40,2)="CST",0.02*((VLOOKUP(O289,'Input Angle Price'!$B$4:$E$22,2)*'Optimized Production Plan'!M290*(1.045))+ ('Conversion Cost'!$B$3*'Optimized Production Plan'!M290)+ ((4.1/100)*('Conversion Cost'!$B$8)*'Optimized Production Plan'!M290)+ ('Optimized Production Plan'!M290*'Conversion Cost'!$B$4)),IF(VLOOKUP(N289,CSTVAT!$A$2:$D$40,2)="VAT",0.05*((VLOOKUP(O289,'Input Angle Price'!$B$4:$E$22,2)*'Optimized Production Plan'!M290*(1.045))+ ('Conversion Cost'!$B$3*'Optimized Production Plan'!M290)+ ((4.1/100)*('Conversion Cost'!$B$8)*'Optimized Production Plan'!M290)+ ('Optimized Production Plan'!M290*'Conversion Cost'!$B$4)),0)))+ IF(VLOOKUP(N289,CSTVAT!$A$2:$D$40,3)="NA",0,IF(VLOOKUP(N289,CSTVAT!$A$2:$D$40,3)="CST",0.02*((VLOOKUP(O289,'Input Angle Price'!$B$4:$E$22,3)*'Optimized Production Plan'!N290*(1.045))+ ('Conversion Cost'!$C$3*'Optimized Production Plan'!N290)+ ((4.1/100)*('Conversion Cost'!$B$8)*'Optimized Production Plan'!N290)+ ('Optimized Production Plan'!N290*'Conversion Cost'!$C$4)),IF(VLOOKUP(N289,CSTVAT!$A$2:$D$40,3)="VAT",0.05*((VLOOKUP(O289,'Input Angle Price'!$B$4:$E$22,3)*'Optimized Production Plan'!N290*(1.045))+ ('Conversion Cost'!$C$3*'Optimized Production Plan'!N290)+ ((4.1/100)*('Conversion Cost'!$B$8)*'Optimized Production Plan'!N290)+ ('Optimized Production Plan'!N290*'Conversion Cost'!$C$4)),0)))+ IF(VLOOKUP(N289,CSTVAT!$A$2:$D$40,4)="NA",0,IF(VLOOKUP(N289,CSTVAT!$A$2:$D$40,4)="CST",0.02*((VLOOKUP(O289,'Input Angle Price'!$B$4:$E$22,4)*'Optimized Production Plan'!O290*(1.045))+ ('Conversion Cost'!$D$3*'Optimized Production Plan'!O290)+ ((4.1/100)*('Conversion Cost'!$B$8)*'Optimized Production Plan'!O290)+ ('Optimized Production Plan'!O290*'Conversion Cost'!$D$4)),IF(VLOOKUP(N289,CSTVAT!$A$2:$D$40,4)="VAT",0.05*((VLOOKUP(O289,'Input Angle Price'!$B$4:$E$22,4)*'Optimized Production Plan'!O290*(1.045))+ ('Conversion Cost'!$D$3*'Optimized Production Plan'!O290)+ ((4.1/100)*('Conversion Cost'!$B$8)*'Optimized Production Plan'!O290)+ ('Optimized Production Plan'!O290*'Conversion Cost'!$D$4)),0)))</f>
        <v>26.633138492400004</v>
      </c>
      <c r="V289" s="95">
        <f t="shared" si="15"/>
        <v>21.72386655</v>
      </c>
      <c r="X289" s="101">
        <f>IF('Optimized Production Plan'!M290&gt;0,1,0)+IF('Optimized Production Plan'!N290&gt;0,1,0)+IF('Optimized Production Plan'!O290&gt;0,1,0)</f>
        <v>1</v>
      </c>
      <c r="AH289" s="11"/>
      <c r="AI289" s="5" t="s">
        <v>4</v>
      </c>
      <c r="AJ289" s="6">
        <v>0</v>
      </c>
      <c r="AK289" s="6">
        <v>15.888000000000002</v>
      </c>
      <c r="AL289" s="113">
        <v>0</v>
      </c>
      <c r="AM289" s="11">
        <v>15.888000000000002</v>
      </c>
      <c r="AN289" s="68">
        <f t="shared" si="16"/>
        <v>15.888000000000002</v>
      </c>
    </row>
    <row r="290" spans="1:40">
      <c r="A290" s="9">
        <v>121</v>
      </c>
      <c r="B290" s="5" t="s">
        <v>8</v>
      </c>
      <c r="C290" s="94">
        <f>((VLOOKUP(B290,'Input Angle Price'!$B$4:$E$22,2)*'Optimized Production Plan'!C291)+(VLOOKUP(B290,'Input Angle Price'!$B$4:$E$22,3)*'Optimized Production Plan'!D291)+(VLOOKUP(B290,'Input Angle Price'!$B$4:$E$22,4)*'Optimized Production Plan'!E291))*(104.5/100)</f>
        <v>1029.6465255999999</v>
      </c>
      <c r="D290" s="94">
        <f>SUMPRODUCT('Conversion Cost'!$B$3:$D$3,'Optimized Production Plan'!C291:E291)</f>
        <v>199.85640800000002</v>
      </c>
      <c r="E290" s="94">
        <f>(4.1/100)*('Conversion Cost'!$B$8)*SUM('Optimized Production Plan'!C291:E291)</f>
        <v>139.82218847999999</v>
      </c>
      <c r="F290" s="94">
        <f>SUMPRODUCT('Conversion Cost'!$B$4:$D$4,'Optimized Production Plan'!C291:E291)</f>
        <v>16.879920000000002</v>
      </c>
      <c r="G290" s="94">
        <f>(VLOOKUP(A290,'Outbound Logistic Price'!$A$3:$D$41,2)*'Optimized Production Plan'!C291)+(VLOOKUP(A290,'Outbound Logistic Price'!$A$3:$D$41,3)*'Optimized Production Plan'!D291)+(VLOOKUP(A290,'Outbound Logistic Price'!$A$3:$D$41,4)*'Optimized Production Plan'!E291)</f>
        <v>72.039439999999999</v>
      </c>
      <c r="H290" s="94">
        <f>IF(VLOOKUP(A290,CSTVAT!$A$2:$D$40,2)="NA",0,IF(VLOOKUP(A290,CSTVAT!$A$2:$D$40,2)="CST",0.02*((VLOOKUP(B290,'Input Angle Price'!$B$4:$E$22,2)*'Optimized Production Plan'!C291*(1.045))+ ('Conversion Cost'!$B$3*'Optimized Production Plan'!C291)+ ((4.1/100)*('Conversion Cost'!$B$8)*'Optimized Production Plan'!C291)+ ('Optimized Production Plan'!C291*'Conversion Cost'!$B$4)),IF(VLOOKUP(A290,CSTVAT!$A$2:$D$40,2)="VAT",0.05*((VLOOKUP(B290,'Input Angle Price'!$B$4:$E$22,2)*'Optimized Production Plan'!C291*(1.045))+ ('Conversion Cost'!$B$3*'Optimized Production Plan'!C291)+ ((4.1/100)*('Conversion Cost'!$B$8)*'Optimized Production Plan'!C291)+ ('Optimized Production Plan'!C291*'Conversion Cost'!$B$4)),0)))+ IF(VLOOKUP(A290,CSTVAT!$A$2:$D$40,3)="NA",0,IF(VLOOKUP(A290,CSTVAT!$A$2:$D$40,3)="CST",0.02*((VLOOKUP(B290,'Input Angle Price'!$B$4:$E$22,3)*'Optimized Production Plan'!D291*(1.045))+ ('Conversion Cost'!$C$3*'Optimized Production Plan'!D291)+ ((4.1/100)*('Conversion Cost'!$B$8)*'Optimized Production Plan'!D291)+ ('Optimized Production Plan'!D291*'Conversion Cost'!$C$4)),IF(VLOOKUP(A290,CSTVAT!$A$2:$D$40,3)="VAT",0.05*((VLOOKUP(B290,'Input Angle Price'!$B$4:$E$22,3)*'Optimized Production Plan'!D291*(1.045))+ ('Conversion Cost'!$C$3*'Optimized Production Plan'!D291)+ ((4.1/100)*('Conversion Cost'!$B$8)*'Optimized Production Plan'!D291)+ ('Optimized Production Plan'!D291*'Conversion Cost'!$C$4)),0)))+ IF(VLOOKUP(A290,CSTVAT!$A$2:$D$40,4)="NA",0,IF(VLOOKUP(A290,CSTVAT!$A$2:$D$40,4)="CST",0.02*((VLOOKUP(B290,'Input Angle Price'!$B$4:$E$22,4)*'Optimized Production Plan'!E291*(1.045))+ ('Conversion Cost'!$D$3*'Optimized Production Plan'!E291)+ ((4.1/100)*('Conversion Cost'!$B$8)*'Optimized Production Plan'!E291)+ ('Optimized Production Plan'!E291*'Conversion Cost'!$D$4)),IF(VLOOKUP(A290,CSTVAT!$A$2:$D$40,4)="VAT",0.05*((VLOOKUP(B290,'Input Angle Price'!$B$4:$E$22,4)*'Optimized Production Plan'!E291*(1.045))+ ('Conversion Cost'!$D$3*'Optimized Production Plan'!E291)+ ((4.1/100)*('Conversion Cost'!$B$8)*'Optimized Production Plan'!E291)+ ('Optimized Production Plan'!E291*'Conversion Cost'!$D$4)),0)))</f>
        <v>27.724100841600002</v>
      </c>
      <c r="I290" s="95">
        <f t="shared" si="14"/>
        <v>22.1694228</v>
      </c>
      <c r="N290" s="9">
        <v>121</v>
      </c>
      <c r="O290" s="5" t="s">
        <v>8</v>
      </c>
      <c r="P290" s="94">
        <f>((VLOOKUP(O290,'Input Angle Price'!$B$4:$E$22,2)*'Optimized Production Plan'!M291)+(VLOOKUP(O290,'Input Angle Price'!$B$4:$E$22,3)*'Optimized Production Plan'!N291)+(VLOOKUP(O290,'Input Angle Price'!$B$4:$E$22,4)*'Optimized Production Plan'!O291))*(104.5/100)</f>
        <v>1029.6465255999999</v>
      </c>
      <c r="Q290" s="94">
        <f>SUMPRODUCT('Conversion Cost'!$B$3:$D$3,'Optimized Production Plan'!M291:O291)</f>
        <v>199.85640800000002</v>
      </c>
      <c r="R290" s="94">
        <f>(4.1/100)*('Conversion Cost'!$B$8)*SUM('Optimized Production Plan'!M291:O291)</f>
        <v>139.82218847999999</v>
      </c>
      <c r="S290" s="94">
        <f>SUMPRODUCT('Conversion Cost'!$B$4:$D$4,'Optimized Production Plan'!M291:O291)</f>
        <v>16.879920000000002</v>
      </c>
      <c r="T290" s="94">
        <f>(VLOOKUP(N290,'Outbound Logistic Price'!$A$3:$D$41,2)*'Optimized Production Plan'!M291)+(VLOOKUP(N290,'Outbound Logistic Price'!$A$3:$D$41,3)*'Optimized Production Plan'!N291)+(VLOOKUP(N290,'Outbound Logistic Price'!$A$3:$D$41,4)*'Optimized Production Plan'!O291)</f>
        <v>72.039439999999999</v>
      </c>
      <c r="U290" s="94">
        <f>IF(VLOOKUP(N290,CSTVAT!$A$2:$D$40,2)="NA",0,IF(VLOOKUP(N290,CSTVAT!$A$2:$D$40,2)="CST",0.02*((VLOOKUP(O290,'Input Angle Price'!$B$4:$E$22,2)*'Optimized Production Plan'!M291*(1.045))+ ('Conversion Cost'!$B$3*'Optimized Production Plan'!M291)+ ((4.1/100)*('Conversion Cost'!$B$8)*'Optimized Production Plan'!M291)+ ('Optimized Production Plan'!M291*'Conversion Cost'!$B$4)),IF(VLOOKUP(N290,CSTVAT!$A$2:$D$40,2)="VAT",0.05*((VLOOKUP(O290,'Input Angle Price'!$B$4:$E$22,2)*'Optimized Production Plan'!M291*(1.045))+ ('Conversion Cost'!$B$3*'Optimized Production Plan'!M291)+ ((4.1/100)*('Conversion Cost'!$B$8)*'Optimized Production Plan'!M291)+ ('Optimized Production Plan'!M291*'Conversion Cost'!$B$4)),0)))+ IF(VLOOKUP(N290,CSTVAT!$A$2:$D$40,3)="NA",0,IF(VLOOKUP(N290,CSTVAT!$A$2:$D$40,3)="CST",0.02*((VLOOKUP(O290,'Input Angle Price'!$B$4:$E$22,3)*'Optimized Production Plan'!N291*(1.045))+ ('Conversion Cost'!$C$3*'Optimized Production Plan'!N291)+ ((4.1/100)*('Conversion Cost'!$B$8)*'Optimized Production Plan'!N291)+ ('Optimized Production Plan'!N291*'Conversion Cost'!$C$4)),IF(VLOOKUP(N290,CSTVAT!$A$2:$D$40,3)="VAT",0.05*((VLOOKUP(O290,'Input Angle Price'!$B$4:$E$22,3)*'Optimized Production Plan'!N291*(1.045))+ ('Conversion Cost'!$C$3*'Optimized Production Plan'!N291)+ ((4.1/100)*('Conversion Cost'!$B$8)*'Optimized Production Plan'!N291)+ ('Optimized Production Plan'!N291*'Conversion Cost'!$C$4)),0)))+ IF(VLOOKUP(N290,CSTVAT!$A$2:$D$40,4)="NA",0,IF(VLOOKUP(N290,CSTVAT!$A$2:$D$40,4)="CST",0.02*((VLOOKUP(O290,'Input Angle Price'!$B$4:$E$22,4)*'Optimized Production Plan'!O291*(1.045))+ ('Conversion Cost'!$D$3*'Optimized Production Plan'!O291)+ ((4.1/100)*('Conversion Cost'!$B$8)*'Optimized Production Plan'!O291)+ ('Optimized Production Plan'!O291*'Conversion Cost'!$D$4)),IF(VLOOKUP(N290,CSTVAT!$A$2:$D$40,4)="VAT",0.05*((VLOOKUP(O290,'Input Angle Price'!$B$4:$E$22,4)*'Optimized Production Plan'!O291*(1.045))+ ('Conversion Cost'!$D$3*'Optimized Production Plan'!O291)+ ((4.1/100)*('Conversion Cost'!$B$8)*'Optimized Production Plan'!O291)+ ('Optimized Production Plan'!O291*'Conversion Cost'!$D$4)),0)))</f>
        <v>27.724100841600002</v>
      </c>
      <c r="V290" s="95">
        <f t="shared" si="15"/>
        <v>22.1694228</v>
      </c>
      <c r="X290" s="101">
        <f>IF('Optimized Production Plan'!M291&gt;0,1,0)+IF('Optimized Production Plan'!N291&gt;0,1,0)+IF('Optimized Production Plan'!O291&gt;0,1,0)</f>
        <v>1</v>
      </c>
      <c r="AH290" s="11"/>
      <c r="AI290" s="5" t="s">
        <v>6</v>
      </c>
      <c r="AJ290" s="6">
        <v>9.4260000000000002</v>
      </c>
      <c r="AK290" s="6">
        <v>0</v>
      </c>
      <c r="AL290" s="113">
        <v>0</v>
      </c>
      <c r="AM290" s="11">
        <v>9.4260000000000002</v>
      </c>
      <c r="AN290" s="68">
        <f t="shared" si="16"/>
        <v>9.4260000000000002</v>
      </c>
    </row>
    <row r="291" spans="1:40">
      <c r="A291" s="9">
        <v>121</v>
      </c>
      <c r="B291" s="5" t="s">
        <v>10</v>
      </c>
      <c r="C291" s="94">
        <f>((VLOOKUP(B291,'Input Angle Price'!$B$4:$E$22,2)*'Optimized Production Plan'!C292)+(VLOOKUP(B291,'Input Angle Price'!$B$4:$E$22,3)*'Optimized Production Plan'!D292)+(VLOOKUP(B291,'Input Angle Price'!$B$4:$E$22,4)*'Optimized Production Plan'!E292))*(104.5/100)</f>
        <v>397.734106</v>
      </c>
      <c r="D291" s="94">
        <f>SUMPRODUCT('Conversion Cost'!$B$3:$D$3,'Optimized Production Plan'!C292:E292)</f>
        <v>78.434540000000013</v>
      </c>
      <c r="E291" s="94">
        <f>(4.1/100)*('Conversion Cost'!$B$8)*SUM('Optimized Production Plan'!C292:E292)</f>
        <v>54.873842400000001</v>
      </c>
      <c r="F291" s="94">
        <f>SUMPRODUCT('Conversion Cost'!$B$4:$D$4,'Optimized Production Plan'!C292:E292)</f>
        <v>6.6246</v>
      </c>
      <c r="G291" s="94">
        <f>(VLOOKUP(A291,'Outbound Logistic Price'!$A$3:$D$41,2)*'Optimized Production Plan'!C292)+(VLOOKUP(A291,'Outbound Logistic Price'!$A$3:$D$41,3)*'Optimized Production Plan'!D292)+(VLOOKUP(A291,'Outbound Logistic Price'!$A$3:$D$41,4)*'Optimized Production Plan'!E292)</f>
        <v>28.272199999999998</v>
      </c>
      <c r="H291" s="94">
        <f>IF(VLOOKUP(A291,CSTVAT!$A$2:$D$40,2)="NA",0,IF(VLOOKUP(A291,CSTVAT!$A$2:$D$40,2)="CST",0.02*((VLOOKUP(B291,'Input Angle Price'!$B$4:$E$22,2)*'Optimized Production Plan'!C292*(1.045))+ ('Conversion Cost'!$B$3*'Optimized Production Plan'!C292)+ ((4.1/100)*('Conversion Cost'!$B$8)*'Optimized Production Plan'!C292)+ ('Optimized Production Plan'!C292*'Conversion Cost'!$B$4)),IF(VLOOKUP(A291,CSTVAT!$A$2:$D$40,2)="VAT",0.05*((VLOOKUP(B291,'Input Angle Price'!$B$4:$E$22,2)*'Optimized Production Plan'!C292*(1.045))+ ('Conversion Cost'!$B$3*'Optimized Production Plan'!C292)+ ((4.1/100)*('Conversion Cost'!$B$8)*'Optimized Production Plan'!C292)+ ('Optimized Production Plan'!C292*'Conversion Cost'!$B$4)),0)))+ IF(VLOOKUP(A291,CSTVAT!$A$2:$D$40,3)="NA",0,IF(VLOOKUP(A291,CSTVAT!$A$2:$D$40,3)="CST",0.02*((VLOOKUP(B291,'Input Angle Price'!$B$4:$E$22,3)*'Optimized Production Plan'!D292*(1.045))+ ('Conversion Cost'!$C$3*'Optimized Production Plan'!D292)+ ((4.1/100)*('Conversion Cost'!$B$8)*'Optimized Production Plan'!D292)+ ('Optimized Production Plan'!D292*'Conversion Cost'!$C$4)),IF(VLOOKUP(A291,CSTVAT!$A$2:$D$40,3)="VAT",0.05*((VLOOKUP(B291,'Input Angle Price'!$B$4:$E$22,3)*'Optimized Production Plan'!D292*(1.045))+ ('Conversion Cost'!$C$3*'Optimized Production Plan'!D292)+ ((4.1/100)*('Conversion Cost'!$B$8)*'Optimized Production Plan'!D292)+ ('Optimized Production Plan'!D292*'Conversion Cost'!$C$4)),0)))+ IF(VLOOKUP(A291,CSTVAT!$A$2:$D$40,4)="NA",0,IF(VLOOKUP(A291,CSTVAT!$A$2:$D$40,4)="CST",0.02*((VLOOKUP(B291,'Input Angle Price'!$B$4:$E$22,4)*'Optimized Production Plan'!E292*(1.045))+ ('Conversion Cost'!$D$3*'Optimized Production Plan'!E292)+ ((4.1/100)*('Conversion Cost'!$B$8)*'Optimized Production Plan'!E292)+ ('Optimized Production Plan'!E292*'Conversion Cost'!$D$4)),IF(VLOOKUP(A291,CSTVAT!$A$2:$D$40,4)="VAT",0.05*((VLOOKUP(B291,'Input Angle Price'!$B$4:$E$22,4)*'Optimized Production Plan'!E292*(1.045))+ ('Conversion Cost'!$D$3*'Optimized Production Plan'!E292)+ ((4.1/100)*('Conversion Cost'!$B$8)*'Optimized Production Plan'!E292)+ ('Optimized Production Plan'!E292*'Conversion Cost'!$D$4)),0)))</f>
        <v>10.753341768</v>
      </c>
      <c r="I291" s="95">
        <f t="shared" si="14"/>
        <v>8.5636530000000004</v>
      </c>
      <c r="N291" s="9">
        <v>121</v>
      </c>
      <c r="O291" s="5" t="s">
        <v>10</v>
      </c>
      <c r="P291" s="94">
        <f>((VLOOKUP(O291,'Input Angle Price'!$B$4:$E$22,2)*'Optimized Production Plan'!M292)+(VLOOKUP(O291,'Input Angle Price'!$B$4:$E$22,3)*'Optimized Production Plan'!N292)+(VLOOKUP(O291,'Input Angle Price'!$B$4:$E$22,4)*'Optimized Production Plan'!O292))*(104.5/100)</f>
        <v>397.734106</v>
      </c>
      <c r="Q291" s="94">
        <f>SUMPRODUCT('Conversion Cost'!$B$3:$D$3,'Optimized Production Plan'!M292:O292)</f>
        <v>78.434540000000013</v>
      </c>
      <c r="R291" s="94">
        <f>(4.1/100)*('Conversion Cost'!$B$8)*SUM('Optimized Production Plan'!M292:O292)</f>
        <v>54.873842400000001</v>
      </c>
      <c r="S291" s="94">
        <f>SUMPRODUCT('Conversion Cost'!$B$4:$D$4,'Optimized Production Plan'!M292:O292)</f>
        <v>6.6246</v>
      </c>
      <c r="T291" s="94">
        <f>(VLOOKUP(N291,'Outbound Logistic Price'!$A$3:$D$41,2)*'Optimized Production Plan'!M292)+(VLOOKUP(N291,'Outbound Logistic Price'!$A$3:$D$41,3)*'Optimized Production Plan'!N292)+(VLOOKUP(N291,'Outbound Logistic Price'!$A$3:$D$41,4)*'Optimized Production Plan'!O292)</f>
        <v>28.272199999999998</v>
      </c>
      <c r="U291" s="94">
        <f>IF(VLOOKUP(N291,CSTVAT!$A$2:$D$40,2)="NA",0,IF(VLOOKUP(N291,CSTVAT!$A$2:$D$40,2)="CST",0.02*((VLOOKUP(O291,'Input Angle Price'!$B$4:$E$22,2)*'Optimized Production Plan'!M292*(1.045))+ ('Conversion Cost'!$B$3*'Optimized Production Plan'!M292)+ ((4.1/100)*('Conversion Cost'!$B$8)*'Optimized Production Plan'!M292)+ ('Optimized Production Plan'!M292*'Conversion Cost'!$B$4)),IF(VLOOKUP(N291,CSTVAT!$A$2:$D$40,2)="VAT",0.05*((VLOOKUP(O291,'Input Angle Price'!$B$4:$E$22,2)*'Optimized Production Plan'!M292*(1.045))+ ('Conversion Cost'!$B$3*'Optimized Production Plan'!M292)+ ((4.1/100)*('Conversion Cost'!$B$8)*'Optimized Production Plan'!M292)+ ('Optimized Production Plan'!M292*'Conversion Cost'!$B$4)),0)))+ IF(VLOOKUP(N291,CSTVAT!$A$2:$D$40,3)="NA",0,IF(VLOOKUP(N291,CSTVAT!$A$2:$D$40,3)="CST",0.02*((VLOOKUP(O291,'Input Angle Price'!$B$4:$E$22,3)*'Optimized Production Plan'!N292*(1.045))+ ('Conversion Cost'!$C$3*'Optimized Production Plan'!N292)+ ((4.1/100)*('Conversion Cost'!$B$8)*'Optimized Production Plan'!N292)+ ('Optimized Production Plan'!N292*'Conversion Cost'!$C$4)),IF(VLOOKUP(N291,CSTVAT!$A$2:$D$40,3)="VAT",0.05*((VLOOKUP(O291,'Input Angle Price'!$B$4:$E$22,3)*'Optimized Production Plan'!N292*(1.045))+ ('Conversion Cost'!$C$3*'Optimized Production Plan'!N292)+ ((4.1/100)*('Conversion Cost'!$B$8)*'Optimized Production Plan'!N292)+ ('Optimized Production Plan'!N292*'Conversion Cost'!$C$4)),0)))+ IF(VLOOKUP(N291,CSTVAT!$A$2:$D$40,4)="NA",0,IF(VLOOKUP(N291,CSTVAT!$A$2:$D$40,4)="CST",0.02*((VLOOKUP(O291,'Input Angle Price'!$B$4:$E$22,4)*'Optimized Production Plan'!O292*(1.045))+ ('Conversion Cost'!$D$3*'Optimized Production Plan'!O292)+ ((4.1/100)*('Conversion Cost'!$B$8)*'Optimized Production Plan'!O292)+ ('Optimized Production Plan'!O292*'Conversion Cost'!$D$4)),IF(VLOOKUP(N291,CSTVAT!$A$2:$D$40,4)="VAT",0.05*((VLOOKUP(O291,'Input Angle Price'!$B$4:$E$22,4)*'Optimized Production Plan'!O292*(1.045))+ ('Conversion Cost'!$D$3*'Optimized Production Plan'!O292)+ ((4.1/100)*('Conversion Cost'!$B$8)*'Optimized Production Plan'!O292)+ ('Optimized Production Plan'!O292*'Conversion Cost'!$D$4)),0)))</f>
        <v>10.753341768</v>
      </c>
      <c r="V291" s="95">
        <f t="shared" si="15"/>
        <v>8.5636530000000004</v>
      </c>
      <c r="X291" s="101">
        <f>IF('Optimized Production Plan'!M292&gt;0,1,0)+IF('Optimized Production Plan'!N292&gt;0,1,0)+IF('Optimized Production Plan'!O292&gt;0,1,0)</f>
        <v>1</v>
      </c>
      <c r="AH291" s="11"/>
      <c r="AI291" s="5" t="s">
        <v>8</v>
      </c>
      <c r="AJ291" s="6">
        <v>0</v>
      </c>
      <c r="AK291" s="6">
        <v>9.2240000000000002</v>
      </c>
      <c r="AL291" s="113">
        <v>0</v>
      </c>
      <c r="AM291" s="11">
        <v>9.2240000000000002</v>
      </c>
      <c r="AN291" s="68">
        <f t="shared" si="16"/>
        <v>9.2240000000000002</v>
      </c>
    </row>
    <row r="292" spans="1:40">
      <c r="A292" s="9">
        <v>121</v>
      </c>
      <c r="B292" s="5" t="s">
        <v>11</v>
      </c>
      <c r="C292" s="94">
        <f>((VLOOKUP(B292,'Input Angle Price'!$B$4:$E$22,2)*'Optimized Production Plan'!C293)+(VLOOKUP(B292,'Input Angle Price'!$B$4:$E$22,3)*'Optimized Production Plan'!D293)+(VLOOKUP(B292,'Input Angle Price'!$B$4:$E$22,4)*'Optimized Production Plan'!E293))*(104.5/100)</f>
        <v>186.89156199999999</v>
      </c>
      <c r="D292" s="94">
        <f>SUMPRODUCT('Conversion Cost'!$B$3:$D$3,'Optimized Production Plan'!C293:E293)</f>
        <v>36.573896000000005</v>
      </c>
      <c r="E292" s="94">
        <f>(4.1/100)*('Conversion Cost'!$B$8)*SUM('Optimized Production Plan'!C293:E293)</f>
        <v>25.587581760000003</v>
      </c>
      <c r="F292" s="94">
        <f>SUMPRODUCT('Conversion Cost'!$B$4:$D$4,'Optimized Production Plan'!C293:E293)</f>
        <v>3.0890400000000002</v>
      </c>
      <c r="G292" s="94">
        <f>(VLOOKUP(A292,'Outbound Logistic Price'!$A$3:$D$41,2)*'Optimized Production Plan'!C293)+(VLOOKUP(A292,'Outbound Logistic Price'!$A$3:$D$41,3)*'Optimized Production Plan'!D293)+(VLOOKUP(A292,'Outbound Logistic Price'!$A$3:$D$41,4)*'Optimized Production Plan'!E293)</f>
        <v>13.18328</v>
      </c>
      <c r="H292" s="94">
        <f>IF(VLOOKUP(A292,CSTVAT!$A$2:$D$40,2)="NA",0,IF(VLOOKUP(A292,CSTVAT!$A$2:$D$40,2)="CST",0.02*((VLOOKUP(B292,'Input Angle Price'!$B$4:$E$22,2)*'Optimized Production Plan'!C293*(1.045))+ ('Conversion Cost'!$B$3*'Optimized Production Plan'!C293)+ ((4.1/100)*('Conversion Cost'!$B$8)*'Optimized Production Plan'!C293)+ ('Optimized Production Plan'!C293*'Conversion Cost'!$B$4)),IF(VLOOKUP(A292,CSTVAT!$A$2:$D$40,2)="VAT",0.05*((VLOOKUP(B292,'Input Angle Price'!$B$4:$E$22,2)*'Optimized Production Plan'!C293*(1.045))+ ('Conversion Cost'!$B$3*'Optimized Production Plan'!C293)+ ((4.1/100)*('Conversion Cost'!$B$8)*'Optimized Production Plan'!C293)+ ('Optimized Production Plan'!C293*'Conversion Cost'!$B$4)),0)))+ IF(VLOOKUP(A292,CSTVAT!$A$2:$D$40,3)="NA",0,IF(VLOOKUP(A292,CSTVAT!$A$2:$D$40,3)="CST",0.02*((VLOOKUP(B292,'Input Angle Price'!$B$4:$E$22,3)*'Optimized Production Plan'!D293*(1.045))+ ('Conversion Cost'!$C$3*'Optimized Production Plan'!D293)+ ((4.1/100)*('Conversion Cost'!$B$8)*'Optimized Production Plan'!D293)+ ('Optimized Production Plan'!D293*'Conversion Cost'!$C$4)),IF(VLOOKUP(A292,CSTVAT!$A$2:$D$40,3)="VAT",0.05*((VLOOKUP(B292,'Input Angle Price'!$B$4:$E$22,3)*'Optimized Production Plan'!D293*(1.045))+ ('Conversion Cost'!$C$3*'Optimized Production Plan'!D293)+ ((4.1/100)*('Conversion Cost'!$B$8)*'Optimized Production Plan'!D293)+ ('Optimized Production Plan'!D293*'Conversion Cost'!$C$4)),0)))+ IF(VLOOKUP(A292,CSTVAT!$A$2:$D$40,4)="NA",0,IF(VLOOKUP(A292,CSTVAT!$A$2:$D$40,4)="CST",0.02*((VLOOKUP(B292,'Input Angle Price'!$B$4:$E$22,4)*'Optimized Production Plan'!E293*(1.045))+ ('Conversion Cost'!$D$3*'Optimized Production Plan'!E293)+ ((4.1/100)*('Conversion Cost'!$B$8)*'Optimized Production Plan'!E293)+ ('Optimized Production Plan'!E293*'Conversion Cost'!$D$4)),IF(VLOOKUP(A292,CSTVAT!$A$2:$D$40,4)="VAT",0.05*((VLOOKUP(B292,'Input Angle Price'!$B$4:$E$22,4)*'Optimized Production Plan'!E293*(1.045))+ ('Conversion Cost'!$D$3*'Optimized Production Plan'!E293)+ ((4.1/100)*('Conversion Cost'!$B$8)*'Optimized Production Plan'!E293)+ ('Optimized Production Plan'!E293*'Conversion Cost'!$D$4)),0)))</f>
        <v>5.0428415952000005</v>
      </c>
      <c r="I292" s="95">
        <f t="shared" si="14"/>
        <v>4.023981</v>
      </c>
      <c r="N292" s="9">
        <v>121</v>
      </c>
      <c r="O292" s="5" t="s">
        <v>11</v>
      </c>
      <c r="P292" s="94">
        <f>((VLOOKUP(O292,'Input Angle Price'!$B$4:$E$22,2)*'Optimized Production Plan'!M293)+(VLOOKUP(O292,'Input Angle Price'!$B$4:$E$22,3)*'Optimized Production Plan'!N293)+(VLOOKUP(O292,'Input Angle Price'!$B$4:$E$22,4)*'Optimized Production Plan'!O293))*(104.5/100)</f>
        <v>186.89156199999999</v>
      </c>
      <c r="Q292" s="94">
        <f>SUMPRODUCT('Conversion Cost'!$B$3:$D$3,'Optimized Production Plan'!M293:O293)</f>
        <v>36.573896000000005</v>
      </c>
      <c r="R292" s="94">
        <f>(4.1/100)*('Conversion Cost'!$B$8)*SUM('Optimized Production Plan'!M293:O293)</f>
        <v>25.587581760000003</v>
      </c>
      <c r="S292" s="94">
        <f>SUMPRODUCT('Conversion Cost'!$B$4:$D$4,'Optimized Production Plan'!M293:O293)</f>
        <v>3.0890400000000002</v>
      </c>
      <c r="T292" s="94">
        <f>(VLOOKUP(N292,'Outbound Logistic Price'!$A$3:$D$41,2)*'Optimized Production Plan'!M293)+(VLOOKUP(N292,'Outbound Logistic Price'!$A$3:$D$41,3)*'Optimized Production Plan'!N293)+(VLOOKUP(N292,'Outbound Logistic Price'!$A$3:$D$41,4)*'Optimized Production Plan'!O293)</f>
        <v>13.18328</v>
      </c>
      <c r="U292" s="94">
        <f>IF(VLOOKUP(N292,CSTVAT!$A$2:$D$40,2)="NA",0,IF(VLOOKUP(N292,CSTVAT!$A$2:$D$40,2)="CST",0.02*((VLOOKUP(O292,'Input Angle Price'!$B$4:$E$22,2)*'Optimized Production Plan'!M293*(1.045))+ ('Conversion Cost'!$B$3*'Optimized Production Plan'!M293)+ ((4.1/100)*('Conversion Cost'!$B$8)*'Optimized Production Plan'!M293)+ ('Optimized Production Plan'!M293*'Conversion Cost'!$B$4)),IF(VLOOKUP(N292,CSTVAT!$A$2:$D$40,2)="VAT",0.05*((VLOOKUP(O292,'Input Angle Price'!$B$4:$E$22,2)*'Optimized Production Plan'!M293*(1.045))+ ('Conversion Cost'!$B$3*'Optimized Production Plan'!M293)+ ((4.1/100)*('Conversion Cost'!$B$8)*'Optimized Production Plan'!M293)+ ('Optimized Production Plan'!M293*'Conversion Cost'!$B$4)),0)))+ IF(VLOOKUP(N292,CSTVAT!$A$2:$D$40,3)="NA",0,IF(VLOOKUP(N292,CSTVAT!$A$2:$D$40,3)="CST",0.02*((VLOOKUP(O292,'Input Angle Price'!$B$4:$E$22,3)*'Optimized Production Plan'!N293*(1.045))+ ('Conversion Cost'!$C$3*'Optimized Production Plan'!N293)+ ((4.1/100)*('Conversion Cost'!$B$8)*'Optimized Production Plan'!N293)+ ('Optimized Production Plan'!N293*'Conversion Cost'!$C$4)),IF(VLOOKUP(N292,CSTVAT!$A$2:$D$40,3)="VAT",0.05*((VLOOKUP(O292,'Input Angle Price'!$B$4:$E$22,3)*'Optimized Production Plan'!N293*(1.045))+ ('Conversion Cost'!$C$3*'Optimized Production Plan'!N293)+ ((4.1/100)*('Conversion Cost'!$B$8)*'Optimized Production Plan'!N293)+ ('Optimized Production Plan'!N293*'Conversion Cost'!$C$4)),0)))+ IF(VLOOKUP(N292,CSTVAT!$A$2:$D$40,4)="NA",0,IF(VLOOKUP(N292,CSTVAT!$A$2:$D$40,4)="CST",0.02*((VLOOKUP(O292,'Input Angle Price'!$B$4:$E$22,4)*'Optimized Production Plan'!O293*(1.045))+ ('Conversion Cost'!$D$3*'Optimized Production Plan'!O293)+ ((4.1/100)*('Conversion Cost'!$B$8)*'Optimized Production Plan'!O293)+ ('Optimized Production Plan'!O293*'Conversion Cost'!$D$4)),IF(VLOOKUP(N292,CSTVAT!$A$2:$D$40,4)="VAT",0.05*((VLOOKUP(O292,'Input Angle Price'!$B$4:$E$22,4)*'Optimized Production Plan'!O293*(1.045))+ ('Conversion Cost'!$D$3*'Optimized Production Plan'!O293)+ ((4.1/100)*('Conversion Cost'!$B$8)*'Optimized Production Plan'!O293)+ ('Optimized Production Plan'!O293*'Conversion Cost'!$D$4)),0)))</f>
        <v>5.0428415952000005</v>
      </c>
      <c r="V292" s="95">
        <f t="shared" si="15"/>
        <v>4.023981</v>
      </c>
      <c r="X292" s="101">
        <f>IF('Optimized Production Plan'!M293&gt;0,1,0)+IF('Optimized Production Plan'!N293&gt;0,1,0)+IF('Optimized Production Plan'!O293&gt;0,1,0)</f>
        <v>1</v>
      </c>
      <c r="AH292" s="11"/>
      <c r="AI292" s="5" t="s">
        <v>10</v>
      </c>
      <c r="AJ292" s="6">
        <v>0</v>
      </c>
      <c r="AK292" s="6">
        <v>3.62</v>
      </c>
      <c r="AL292" s="113">
        <v>0</v>
      </c>
      <c r="AM292" s="11">
        <v>3.62</v>
      </c>
      <c r="AN292" s="68">
        <f t="shared" si="16"/>
        <v>3.62</v>
      </c>
    </row>
    <row r="293" spans="1:40">
      <c r="A293" s="85">
        <v>122</v>
      </c>
      <c r="B293" s="5" t="s">
        <v>1</v>
      </c>
      <c r="C293" s="94">
        <f>((VLOOKUP(B293,'Input Angle Price'!$B$4:$E$22,2)*'Optimized Production Plan'!C294)+(VLOOKUP(B293,'Input Angle Price'!$B$4:$E$22,3)*'Optimized Production Plan'!D294)+(VLOOKUP(B293,'Input Angle Price'!$B$4:$E$22,4)*'Optimized Production Plan'!E294))*(104.5/100)</f>
        <v>376.62155299999995</v>
      </c>
      <c r="D293" s="94">
        <f>SUMPRODUCT('Conversion Cost'!$B$3:$D$3,'Optimized Production Plan'!C294:E294)</f>
        <v>69.984410000000011</v>
      </c>
      <c r="E293" s="94">
        <f>(4.1/100)*('Conversion Cost'!$B$8)*SUM('Optimized Production Plan'!C294:E294)</f>
        <v>48.962019599999998</v>
      </c>
      <c r="F293" s="94">
        <f>SUMPRODUCT('Conversion Cost'!$B$4:$D$4,'Optimized Production Plan'!C294:E294)</f>
        <v>5.9108999999999998</v>
      </c>
      <c r="G293" s="94">
        <f>(VLOOKUP(A293,'Outbound Logistic Price'!$A$3:$D$41,2)*'Optimized Production Plan'!C294)+(VLOOKUP(A293,'Outbound Logistic Price'!$A$3:$D$41,3)*'Optimized Production Plan'!D294)+(VLOOKUP(A293,'Outbound Logistic Price'!$A$3:$D$41,4)*'Optimized Production Plan'!E294)</f>
        <v>12.984599999999999</v>
      </c>
      <c r="H293" s="94">
        <f>IF(VLOOKUP(A293,CSTVAT!$A$2:$D$40,2)="NA",0,IF(VLOOKUP(A293,CSTVAT!$A$2:$D$40,2)="CST",0.02*((VLOOKUP(B293,'Input Angle Price'!$B$4:$E$22,2)*'Optimized Production Plan'!C294*(1.045))+ ('Conversion Cost'!$B$3*'Optimized Production Plan'!C294)+ ((4.1/100)*('Conversion Cost'!$B$8)*'Optimized Production Plan'!C294)+ ('Optimized Production Plan'!C294*'Conversion Cost'!$B$4)),IF(VLOOKUP(A293,CSTVAT!$A$2:$D$40,2)="VAT",0.05*((VLOOKUP(B293,'Input Angle Price'!$B$4:$E$22,2)*'Optimized Production Plan'!C294*(1.045))+ ('Conversion Cost'!$B$3*'Optimized Production Plan'!C294)+ ((4.1/100)*('Conversion Cost'!$B$8)*'Optimized Production Plan'!C294)+ ('Optimized Production Plan'!C294*'Conversion Cost'!$B$4)),0)))+ IF(VLOOKUP(A293,CSTVAT!$A$2:$D$40,3)="NA",0,IF(VLOOKUP(A293,CSTVAT!$A$2:$D$40,3)="CST",0.02*((VLOOKUP(B293,'Input Angle Price'!$B$4:$E$22,3)*'Optimized Production Plan'!D294*(1.045))+ ('Conversion Cost'!$C$3*'Optimized Production Plan'!D294)+ ((4.1/100)*('Conversion Cost'!$B$8)*'Optimized Production Plan'!D294)+ ('Optimized Production Plan'!D294*'Conversion Cost'!$C$4)),IF(VLOOKUP(A293,CSTVAT!$A$2:$D$40,3)="VAT",0.05*((VLOOKUP(B293,'Input Angle Price'!$B$4:$E$22,3)*'Optimized Production Plan'!D294*(1.045))+ ('Conversion Cost'!$C$3*'Optimized Production Plan'!D294)+ ((4.1/100)*('Conversion Cost'!$B$8)*'Optimized Production Plan'!D294)+ ('Optimized Production Plan'!D294*'Conversion Cost'!$C$4)),0)))+ IF(VLOOKUP(A293,CSTVAT!$A$2:$D$40,4)="NA",0,IF(VLOOKUP(A293,CSTVAT!$A$2:$D$40,4)="CST",0.02*((VLOOKUP(B293,'Input Angle Price'!$B$4:$E$22,4)*'Optimized Production Plan'!E294*(1.045))+ ('Conversion Cost'!$D$3*'Optimized Production Plan'!E294)+ ((4.1/100)*('Conversion Cost'!$B$8)*'Optimized Production Plan'!E294)+ ('Optimized Production Plan'!E294*'Conversion Cost'!$D$4)),IF(VLOOKUP(A293,CSTVAT!$A$2:$D$40,4)="VAT",0.05*((VLOOKUP(B293,'Input Angle Price'!$B$4:$E$22,4)*'Optimized Production Plan'!E294*(1.045))+ ('Conversion Cost'!$D$3*'Optimized Production Plan'!E294)+ ((4.1/100)*('Conversion Cost'!$B$8)*'Optimized Production Plan'!E294)+ ('Optimized Production Plan'!E294*'Conversion Cost'!$D$4)),0)))</f>
        <v>10.029577652</v>
      </c>
      <c r="I293" s="95">
        <f t="shared" si="14"/>
        <v>8.1090764999999987</v>
      </c>
      <c r="N293" s="85">
        <v>122</v>
      </c>
      <c r="O293" s="5" t="s">
        <v>1</v>
      </c>
      <c r="P293" s="94">
        <f>((VLOOKUP(O293,'Input Angle Price'!$B$4:$E$22,2)*'Optimized Production Plan'!M294)+(VLOOKUP(O293,'Input Angle Price'!$B$4:$E$22,3)*'Optimized Production Plan'!N294)+(VLOOKUP(O293,'Input Angle Price'!$B$4:$E$22,4)*'Optimized Production Plan'!O294))*(104.5/100)</f>
        <v>358.05712799999998</v>
      </c>
      <c r="Q293" s="94">
        <f>SUMPRODUCT('Conversion Cost'!$B$3:$D$3,'Optimized Production Plan'!M294:O294)</f>
        <v>57.678109999999997</v>
      </c>
      <c r="R293" s="94">
        <f>(4.1/100)*('Conversion Cost'!$B$8)*SUM('Optimized Production Plan'!M294:O294)</f>
        <v>48.962019599999998</v>
      </c>
      <c r="S293" s="94">
        <f>SUMPRODUCT('Conversion Cost'!$B$4:$D$4,'Optimized Production Plan'!M294:O294)</f>
        <v>3.9405999999999999</v>
      </c>
      <c r="T293" s="94">
        <f>(VLOOKUP(N293,'Outbound Logistic Price'!$A$3:$D$41,2)*'Optimized Production Plan'!M294)+(VLOOKUP(N293,'Outbound Logistic Price'!$A$3:$D$41,3)*'Optimized Production Plan'!N294)+(VLOOKUP(N293,'Outbound Logistic Price'!$A$3:$D$41,4)*'Optimized Production Plan'!O294)</f>
        <v>7.9135000000000009</v>
      </c>
      <c r="U293" s="94">
        <f>IF(VLOOKUP(N293,CSTVAT!$A$2:$D$40,2)="NA",0,IF(VLOOKUP(N293,CSTVAT!$A$2:$D$40,2)="CST",0.02*((VLOOKUP(O293,'Input Angle Price'!$B$4:$E$22,2)*'Optimized Production Plan'!M294*(1.045))+ ('Conversion Cost'!$B$3*'Optimized Production Plan'!M294)+ ((4.1/100)*('Conversion Cost'!$B$8)*'Optimized Production Plan'!M294)+ ('Optimized Production Plan'!M294*'Conversion Cost'!$B$4)),IF(VLOOKUP(N293,CSTVAT!$A$2:$D$40,2)="VAT",0.05*((VLOOKUP(O293,'Input Angle Price'!$B$4:$E$22,2)*'Optimized Production Plan'!M294*(1.045))+ ('Conversion Cost'!$B$3*'Optimized Production Plan'!M294)+ ((4.1/100)*('Conversion Cost'!$B$8)*'Optimized Production Plan'!M294)+ ('Optimized Production Plan'!M294*'Conversion Cost'!$B$4)),0)))+ IF(VLOOKUP(N293,CSTVAT!$A$2:$D$40,3)="NA",0,IF(VLOOKUP(N293,CSTVAT!$A$2:$D$40,3)="CST",0.02*((VLOOKUP(O293,'Input Angle Price'!$B$4:$E$22,3)*'Optimized Production Plan'!N294*(1.045))+ ('Conversion Cost'!$C$3*'Optimized Production Plan'!N294)+ ((4.1/100)*('Conversion Cost'!$B$8)*'Optimized Production Plan'!N294)+ ('Optimized Production Plan'!N294*'Conversion Cost'!$C$4)),IF(VLOOKUP(N293,CSTVAT!$A$2:$D$40,3)="VAT",0.05*((VLOOKUP(O293,'Input Angle Price'!$B$4:$E$22,3)*'Optimized Production Plan'!N294*(1.045))+ ('Conversion Cost'!$C$3*'Optimized Production Plan'!N294)+ ((4.1/100)*('Conversion Cost'!$B$8)*'Optimized Production Plan'!N294)+ ('Optimized Production Plan'!N294*'Conversion Cost'!$C$4)),0)))+ IF(VLOOKUP(N293,CSTVAT!$A$2:$D$40,4)="NA",0,IF(VLOOKUP(N293,CSTVAT!$A$2:$D$40,4)="CST",0.02*((VLOOKUP(O293,'Input Angle Price'!$B$4:$E$22,4)*'Optimized Production Plan'!O294*(1.045))+ ('Conversion Cost'!$D$3*'Optimized Production Plan'!O294)+ ((4.1/100)*('Conversion Cost'!$B$8)*'Optimized Production Plan'!O294)+ ('Optimized Production Plan'!O294*'Conversion Cost'!$D$4)),IF(VLOOKUP(N293,CSTVAT!$A$2:$D$40,4)="VAT",0.05*((VLOOKUP(O293,'Input Angle Price'!$B$4:$E$22,4)*'Optimized Production Plan'!O294*(1.045))+ ('Conversion Cost'!$D$3*'Optimized Production Plan'!O294)+ ((4.1/100)*('Conversion Cost'!$B$8)*'Optimized Production Plan'!O294)+ ('Optimized Production Plan'!O294*'Conversion Cost'!$D$4)),0)))</f>
        <v>23.431892880000003</v>
      </c>
      <c r="V293" s="95">
        <f t="shared" si="15"/>
        <v>7.7093639999999999</v>
      </c>
      <c r="X293" s="101">
        <f>IF('Optimized Production Plan'!M294&gt;0,1,0)+IF('Optimized Production Plan'!N294&gt;0,1,0)+IF('Optimized Production Plan'!O294&gt;0,1,0)</f>
        <v>1</v>
      </c>
      <c r="AH293" s="11"/>
      <c r="AI293" s="5" t="s">
        <v>11</v>
      </c>
      <c r="AJ293" s="6">
        <v>0</v>
      </c>
      <c r="AK293" s="6">
        <v>1.6880000000000002</v>
      </c>
      <c r="AL293" s="113">
        <v>0</v>
      </c>
      <c r="AM293" s="11">
        <v>1.6880000000000002</v>
      </c>
      <c r="AN293" s="68">
        <f t="shared" si="16"/>
        <v>1.6880000000000002</v>
      </c>
    </row>
    <row r="294" spans="1:40">
      <c r="A294" s="9">
        <v>122</v>
      </c>
      <c r="B294" s="5" t="s">
        <v>3</v>
      </c>
      <c r="C294" s="94">
        <f>((VLOOKUP(B294,'Input Angle Price'!$B$4:$E$22,2)*'Optimized Production Plan'!C295)+(VLOOKUP(B294,'Input Angle Price'!$B$4:$E$22,3)*'Optimized Production Plan'!D295)+(VLOOKUP(B294,'Input Angle Price'!$B$4:$E$22,4)*'Optimized Production Plan'!E295))*(104.5/100)</f>
        <v>6804.8834171999997</v>
      </c>
      <c r="D294" s="94">
        <f>SUMPRODUCT('Conversion Cost'!$B$3:$D$3,'Optimized Production Plan'!C295:E295)</f>
        <v>1254.8226380000001</v>
      </c>
      <c r="E294" s="94">
        <f>(4.1/100)*('Conversion Cost'!$B$8)*SUM('Optimized Production Plan'!C295:E295)</f>
        <v>877.89052728000001</v>
      </c>
      <c r="F294" s="94">
        <f>SUMPRODUCT('Conversion Cost'!$B$4:$D$4,'Optimized Production Plan'!C295:E295)</f>
        <v>105.98262000000001</v>
      </c>
      <c r="G294" s="94">
        <f>(VLOOKUP(A294,'Outbound Logistic Price'!$A$3:$D$41,2)*'Optimized Production Plan'!C295)+(VLOOKUP(A294,'Outbound Logistic Price'!$A$3:$D$41,3)*'Optimized Production Plan'!D295)+(VLOOKUP(A294,'Outbound Logistic Price'!$A$3:$D$41,4)*'Optimized Production Plan'!E295)</f>
        <v>232.81427999999997</v>
      </c>
      <c r="H294" s="94">
        <f>IF(VLOOKUP(A294,CSTVAT!$A$2:$D$40,2)="NA",0,IF(VLOOKUP(A294,CSTVAT!$A$2:$D$40,2)="CST",0.02*((VLOOKUP(B294,'Input Angle Price'!$B$4:$E$22,2)*'Optimized Production Plan'!C295*(1.045))+ ('Conversion Cost'!$B$3*'Optimized Production Plan'!C295)+ ((4.1/100)*('Conversion Cost'!$B$8)*'Optimized Production Plan'!C295)+ ('Optimized Production Plan'!C295*'Conversion Cost'!$B$4)),IF(VLOOKUP(A294,CSTVAT!$A$2:$D$40,2)="VAT",0.05*((VLOOKUP(B294,'Input Angle Price'!$B$4:$E$22,2)*'Optimized Production Plan'!C295*(1.045))+ ('Conversion Cost'!$B$3*'Optimized Production Plan'!C295)+ ((4.1/100)*('Conversion Cost'!$B$8)*'Optimized Production Plan'!C295)+ ('Optimized Production Plan'!C295*'Conversion Cost'!$B$4)),0)))+ IF(VLOOKUP(A294,CSTVAT!$A$2:$D$40,3)="NA",0,IF(VLOOKUP(A294,CSTVAT!$A$2:$D$40,3)="CST",0.02*((VLOOKUP(B294,'Input Angle Price'!$B$4:$E$22,3)*'Optimized Production Plan'!D295*(1.045))+ ('Conversion Cost'!$C$3*'Optimized Production Plan'!D295)+ ((4.1/100)*('Conversion Cost'!$B$8)*'Optimized Production Plan'!D295)+ ('Optimized Production Plan'!D295*'Conversion Cost'!$C$4)),IF(VLOOKUP(A294,CSTVAT!$A$2:$D$40,3)="VAT",0.05*((VLOOKUP(B294,'Input Angle Price'!$B$4:$E$22,3)*'Optimized Production Plan'!D295*(1.045))+ ('Conversion Cost'!$C$3*'Optimized Production Plan'!D295)+ ((4.1/100)*('Conversion Cost'!$B$8)*'Optimized Production Plan'!D295)+ ('Optimized Production Plan'!D295*'Conversion Cost'!$C$4)),0)))+ IF(VLOOKUP(A294,CSTVAT!$A$2:$D$40,4)="NA",0,IF(VLOOKUP(A294,CSTVAT!$A$2:$D$40,4)="CST",0.02*((VLOOKUP(B294,'Input Angle Price'!$B$4:$E$22,4)*'Optimized Production Plan'!E295*(1.045))+ ('Conversion Cost'!$D$3*'Optimized Production Plan'!E295)+ ((4.1/100)*('Conversion Cost'!$B$8)*'Optimized Production Plan'!E295)+ ('Optimized Production Plan'!E295*'Conversion Cost'!$D$4)),IF(VLOOKUP(A294,CSTVAT!$A$2:$D$40,4)="VAT",0.05*((VLOOKUP(B294,'Input Angle Price'!$B$4:$E$22,4)*'Optimized Production Plan'!E295*(1.045))+ ('Conversion Cost'!$D$3*'Optimized Production Plan'!E295)+ ((4.1/100)*('Conversion Cost'!$B$8)*'Optimized Production Plan'!E295)+ ('Optimized Production Plan'!E295*'Conversion Cost'!$D$4)),0)))</f>
        <v>180.87158404960002</v>
      </c>
      <c r="I294" s="95">
        <f t="shared" si="14"/>
        <v>146.51662859999999</v>
      </c>
      <c r="N294" s="9">
        <v>122</v>
      </c>
      <c r="O294" s="5" t="s">
        <v>3</v>
      </c>
      <c r="P294" s="94">
        <f>((VLOOKUP(O294,'Input Angle Price'!$B$4:$E$22,2)*'Optimized Production Plan'!M295)+(VLOOKUP(O294,'Input Angle Price'!$B$4:$E$22,3)*'Optimized Production Plan'!N295)+(VLOOKUP(O294,'Input Angle Price'!$B$4:$E$22,4)*'Optimized Production Plan'!O295))*(104.5/100)</f>
        <v>6412.7129747999998</v>
      </c>
      <c r="Q294" s="94">
        <f>SUMPRODUCT('Conversion Cost'!$B$3:$D$3,'Optimized Production Plan'!M295:O295)</f>
        <v>1034.170298</v>
      </c>
      <c r="R294" s="94">
        <f>(4.1/100)*('Conversion Cost'!$B$8)*SUM('Optimized Production Plan'!M295:O295)</f>
        <v>877.89052728000001</v>
      </c>
      <c r="S294" s="94">
        <f>SUMPRODUCT('Conversion Cost'!$B$4:$D$4,'Optimized Production Plan'!M295:O295)</f>
        <v>70.655079999999998</v>
      </c>
      <c r="T294" s="94">
        <f>(VLOOKUP(N294,'Outbound Logistic Price'!$A$3:$D$41,2)*'Optimized Production Plan'!M295)+(VLOOKUP(N294,'Outbound Logistic Price'!$A$3:$D$41,3)*'Optimized Production Plan'!N295)+(VLOOKUP(N294,'Outbound Logistic Price'!$A$3:$D$41,4)*'Optimized Production Plan'!O295)</f>
        <v>141.88930000000002</v>
      </c>
      <c r="U294" s="94">
        <f>IF(VLOOKUP(N294,CSTVAT!$A$2:$D$40,2)="NA",0,IF(VLOOKUP(N294,CSTVAT!$A$2:$D$40,2)="CST",0.02*((VLOOKUP(O294,'Input Angle Price'!$B$4:$E$22,2)*'Optimized Production Plan'!M295*(1.045))+ ('Conversion Cost'!$B$3*'Optimized Production Plan'!M295)+ ((4.1/100)*('Conversion Cost'!$B$8)*'Optimized Production Plan'!M295)+ ('Optimized Production Plan'!M295*'Conversion Cost'!$B$4)),IF(VLOOKUP(N294,CSTVAT!$A$2:$D$40,2)="VAT",0.05*((VLOOKUP(O294,'Input Angle Price'!$B$4:$E$22,2)*'Optimized Production Plan'!M295*(1.045))+ ('Conversion Cost'!$B$3*'Optimized Production Plan'!M295)+ ((4.1/100)*('Conversion Cost'!$B$8)*'Optimized Production Plan'!M295)+ ('Optimized Production Plan'!M295*'Conversion Cost'!$B$4)),0)))+ IF(VLOOKUP(N294,CSTVAT!$A$2:$D$40,3)="NA",0,IF(VLOOKUP(N294,CSTVAT!$A$2:$D$40,3)="CST",0.02*((VLOOKUP(O294,'Input Angle Price'!$B$4:$E$22,3)*'Optimized Production Plan'!N295*(1.045))+ ('Conversion Cost'!$C$3*'Optimized Production Plan'!N295)+ ((4.1/100)*('Conversion Cost'!$B$8)*'Optimized Production Plan'!N295)+ ('Optimized Production Plan'!N295*'Conversion Cost'!$C$4)),IF(VLOOKUP(N294,CSTVAT!$A$2:$D$40,3)="VAT",0.05*((VLOOKUP(O294,'Input Angle Price'!$B$4:$E$22,3)*'Optimized Production Plan'!N295*(1.045))+ ('Conversion Cost'!$C$3*'Optimized Production Plan'!N295)+ ((4.1/100)*('Conversion Cost'!$B$8)*'Optimized Production Plan'!N295)+ ('Optimized Production Plan'!N295*'Conversion Cost'!$C$4)),0)))+ IF(VLOOKUP(N294,CSTVAT!$A$2:$D$40,4)="NA",0,IF(VLOOKUP(N294,CSTVAT!$A$2:$D$40,4)="CST",0.02*((VLOOKUP(O294,'Input Angle Price'!$B$4:$E$22,4)*'Optimized Production Plan'!O295*(1.045))+ ('Conversion Cost'!$D$3*'Optimized Production Plan'!O295)+ ((4.1/100)*('Conversion Cost'!$B$8)*'Optimized Production Plan'!O295)+ ('Optimized Production Plan'!O295*'Conversion Cost'!$D$4)),IF(VLOOKUP(N294,CSTVAT!$A$2:$D$40,4)="VAT",0.05*((VLOOKUP(O294,'Input Angle Price'!$B$4:$E$22,4)*'Optimized Production Plan'!O295*(1.045))+ ('Conversion Cost'!$D$3*'Optimized Production Plan'!O295)+ ((4.1/100)*('Conversion Cost'!$B$8)*'Optimized Production Plan'!O295)+ ('Optimized Production Plan'!O295*'Conversion Cost'!$D$4)),0)))</f>
        <v>419.77144400400005</v>
      </c>
      <c r="V294" s="95">
        <f t="shared" si="15"/>
        <v>138.0727674</v>
      </c>
      <c r="X294" s="101">
        <f>IF('Optimized Production Plan'!M295&gt;0,1,0)+IF('Optimized Production Plan'!N295&gt;0,1,0)+IF('Optimized Production Plan'!O295&gt;0,1,0)</f>
        <v>1</v>
      </c>
      <c r="AH294" s="9">
        <v>122</v>
      </c>
      <c r="AI294" s="5" t="s">
        <v>1</v>
      </c>
      <c r="AJ294" s="6">
        <v>3.23</v>
      </c>
      <c r="AK294" s="6">
        <v>0</v>
      </c>
      <c r="AL294" s="113">
        <v>0</v>
      </c>
      <c r="AM294" s="11">
        <v>3.23</v>
      </c>
      <c r="AN294" s="68">
        <f t="shared" si="16"/>
        <v>3.23</v>
      </c>
    </row>
    <row r="295" spans="1:40">
      <c r="A295" s="9">
        <v>122</v>
      </c>
      <c r="B295" s="5" t="s">
        <v>5</v>
      </c>
      <c r="C295" s="94">
        <f>((VLOOKUP(B295,'Input Angle Price'!$B$4:$E$22,2)*'Optimized Production Plan'!C296)+(VLOOKUP(B295,'Input Angle Price'!$B$4:$E$22,3)*'Optimized Production Plan'!D296)+(VLOOKUP(B295,'Input Angle Price'!$B$4:$E$22,4)*'Optimized Production Plan'!E296))*(104.5/100)</f>
        <v>14037.890209200001</v>
      </c>
      <c r="D295" s="94">
        <f>SUMPRODUCT('Conversion Cost'!$B$3:$D$3,'Optimized Production Plan'!C296:E296)</f>
        <v>2615.5752390000007</v>
      </c>
      <c r="E295" s="94">
        <f>(4.1/100)*('Conversion Cost'!$B$8)*SUM('Optimized Production Plan'!C296:E296)</f>
        <v>1829.8910588400001</v>
      </c>
      <c r="F295" s="94">
        <f>SUMPRODUCT('Conversion Cost'!$B$4:$D$4,'Optimized Production Plan'!C296:E296)</f>
        <v>220.91211000000004</v>
      </c>
      <c r="G295" s="94">
        <f>(VLOOKUP(A295,'Outbound Logistic Price'!$A$3:$D$41,2)*'Optimized Production Plan'!C296)+(VLOOKUP(A295,'Outbound Logistic Price'!$A$3:$D$41,3)*'Optimized Production Plan'!D296)+(VLOOKUP(A295,'Outbound Logistic Price'!$A$3:$D$41,4)*'Optimized Production Plan'!E296)</f>
        <v>485.28233999999998</v>
      </c>
      <c r="H295" s="94">
        <f>IF(VLOOKUP(A295,CSTVAT!$A$2:$D$40,2)="NA",0,IF(VLOOKUP(A295,CSTVAT!$A$2:$D$40,2)="CST",0.02*((VLOOKUP(B295,'Input Angle Price'!$B$4:$E$22,2)*'Optimized Production Plan'!C296*(1.045))+ ('Conversion Cost'!$B$3*'Optimized Production Plan'!C296)+ ((4.1/100)*('Conversion Cost'!$B$8)*'Optimized Production Plan'!C296)+ ('Optimized Production Plan'!C296*'Conversion Cost'!$B$4)),IF(VLOOKUP(A295,CSTVAT!$A$2:$D$40,2)="VAT",0.05*((VLOOKUP(B295,'Input Angle Price'!$B$4:$E$22,2)*'Optimized Production Plan'!C296*(1.045))+ ('Conversion Cost'!$B$3*'Optimized Production Plan'!C296)+ ((4.1/100)*('Conversion Cost'!$B$8)*'Optimized Production Plan'!C296)+ ('Optimized Production Plan'!C296*'Conversion Cost'!$B$4)),0)))+ IF(VLOOKUP(A295,CSTVAT!$A$2:$D$40,3)="NA",0,IF(VLOOKUP(A295,CSTVAT!$A$2:$D$40,3)="CST",0.02*((VLOOKUP(B295,'Input Angle Price'!$B$4:$E$22,3)*'Optimized Production Plan'!D296*(1.045))+ ('Conversion Cost'!$C$3*'Optimized Production Plan'!D296)+ ((4.1/100)*('Conversion Cost'!$B$8)*'Optimized Production Plan'!D296)+ ('Optimized Production Plan'!D296*'Conversion Cost'!$C$4)),IF(VLOOKUP(A295,CSTVAT!$A$2:$D$40,3)="VAT",0.05*((VLOOKUP(B295,'Input Angle Price'!$B$4:$E$22,3)*'Optimized Production Plan'!D296*(1.045))+ ('Conversion Cost'!$C$3*'Optimized Production Plan'!D296)+ ((4.1/100)*('Conversion Cost'!$B$8)*'Optimized Production Plan'!D296)+ ('Optimized Production Plan'!D296*'Conversion Cost'!$C$4)),0)))+ IF(VLOOKUP(A295,CSTVAT!$A$2:$D$40,4)="NA",0,IF(VLOOKUP(A295,CSTVAT!$A$2:$D$40,4)="CST",0.02*((VLOOKUP(B295,'Input Angle Price'!$B$4:$E$22,4)*'Optimized Production Plan'!E296*(1.045))+ ('Conversion Cost'!$D$3*'Optimized Production Plan'!E296)+ ((4.1/100)*('Conversion Cost'!$B$8)*'Optimized Production Plan'!E296)+ ('Optimized Production Plan'!E296*'Conversion Cost'!$D$4)),IF(VLOOKUP(A295,CSTVAT!$A$2:$D$40,4)="VAT",0.05*((VLOOKUP(B295,'Input Angle Price'!$B$4:$E$22,4)*'Optimized Production Plan'!E296*(1.045))+ ('Conversion Cost'!$D$3*'Optimized Production Plan'!E296)+ ((4.1/100)*('Conversion Cost'!$B$8)*'Optimized Production Plan'!E296)+ ('Optimized Production Plan'!E296*'Conversion Cost'!$D$4)),0)))</f>
        <v>374.08537234080001</v>
      </c>
      <c r="I295" s="95">
        <f t="shared" si="14"/>
        <v>302.2512246</v>
      </c>
      <c r="N295" s="9">
        <v>122</v>
      </c>
      <c r="O295" s="5" t="s">
        <v>5</v>
      </c>
      <c r="P295" s="94">
        <f>((VLOOKUP(O295,'Input Angle Price'!$B$4:$E$22,2)*'Optimized Production Plan'!M296)+(VLOOKUP(O295,'Input Angle Price'!$B$4:$E$22,3)*'Optimized Production Plan'!N296)+(VLOOKUP(O295,'Input Angle Price'!$B$4:$E$22,4)*'Optimized Production Plan'!O296))*(104.5/100)</f>
        <v>14037.890209200001</v>
      </c>
      <c r="Q295" s="94">
        <f>SUMPRODUCT('Conversion Cost'!$B$3:$D$3,'Optimized Production Plan'!M296:O296)</f>
        <v>2615.5752390000007</v>
      </c>
      <c r="R295" s="94">
        <f>(4.1/100)*('Conversion Cost'!$B$8)*SUM('Optimized Production Plan'!M296:O296)</f>
        <v>1829.8910588400001</v>
      </c>
      <c r="S295" s="94">
        <f>SUMPRODUCT('Conversion Cost'!$B$4:$D$4,'Optimized Production Plan'!M296:O296)</f>
        <v>220.91211000000004</v>
      </c>
      <c r="T295" s="94">
        <f>(VLOOKUP(N295,'Outbound Logistic Price'!$A$3:$D$41,2)*'Optimized Production Plan'!M296)+(VLOOKUP(N295,'Outbound Logistic Price'!$A$3:$D$41,3)*'Optimized Production Plan'!N296)+(VLOOKUP(N295,'Outbound Logistic Price'!$A$3:$D$41,4)*'Optimized Production Plan'!O296)</f>
        <v>485.28233999999998</v>
      </c>
      <c r="U295" s="94">
        <f>IF(VLOOKUP(N295,CSTVAT!$A$2:$D$40,2)="NA",0,IF(VLOOKUP(N295,CSTVAT!$A$2:$D$40,2)="CST",0.02*((VLOOKUP(O295,'Input Angle Price'!$B$4:$E$22,2)*'Optimized Production Plan'!M296*(1.045))+ ('Conversion Cost'!$B$3*'Optimized Production Plan'!M296)+ ((4.1/100)*('Conversion Cost'!$B$8)*'Optimized Production Plan'!M296)+ ('Optimized Production Plan'!M296*'Conversion Cost'!$B$4)),IF(VLOOKUP(N295,CSTVAT!$A$2:$D$40,2)="VAT",0.05*((VLOOKUP(O295,'Input Angle Price'!$B$4:$E$22,2)*'Optimized Production Plan'!M296*(1.045))+ ('Conversion Cost'!$B$3*'Optimized Production Plan'!M296)+ ((4.1/100)*('Conversion Cost'!$B$8)*'Optimized Production Plan'!M296)+ ('Optimized Production Plan'!M296*'Conversion Cost'!$B$4)),0)))+ IF(VLOOKUP(N295,CSTVAT!$A$2:$D$40,3)="NA",0,IF(VLOOKUP(N295,CSTVAT!$A$2:$D$40,3)="CST",0.02*((VLOOKUP(O295,'Input Angle Price'!$B$4:$E$22,3)*'Optimized Production Plan'!N296*(1.045))+ ('Conversion Cost'!$C$3*'Optimized Production Plan'!N296)+ ((4.1/100)*('Conversion Cost'!$B$8)*'Optimized Production Plan'!N296)+ ('Optimized Production Plan'!N296*'Conversion Cost'!$C$4)),IF(VLOOKUP(N295,CSTVAT!$A$2:$D$40,3)="VAT",0.05*((VLOOKUP(O295,'Input Angle Price'!$B$4:$E$22,3)*'Optimized Production Plan'!N296*(1.045))+ ('Conversion Cost'!$C$3*'Optimized Production Plan'!N296)+ ((4.1/100)*('Conversion Cost'!$B$8)*'Optimized Production Plan'!N296)+ ('Optimized Production Plan'!N296*'Conversion Cost'!$C$4)),0)))+ IF(VLOOKUP(N295,CSTVAT!$A$2:$D$40,4)="NA",0,IF(VLOOKUP(N295,CSTVAT!$A$2:$D$40,4)="CST",0.02*((VLOOKUP(O295,'Input Angle Price'!$B$4:$E$22,4)*'Optimized Production Plan'!O296*(1.045))+ ('Conversion Cost'!$D$3*'Optimized Production Plan'!O296)+ ((4.1/100)*('Conversion Cost'!$B$8)*'Optimized Production Plan'!O296)+ ('Optimized Production Plan'!O296*'Conversion Cost'!$D$4)),IF(VLOOKUP(N295,CSTVAT!$A$2:$D$40,4)="VAT",0.05*((VLOOKUP(O295,'Input Angle Price'!$B$4:$E$22,4)*'Optimized Production Plan'!O296*(1.045))+ ('Conversion Cost'!$D$3*'Optimized Production Plan'!O296)+ ((4.1/100)*('Conversion Cost'!$B$8)*'Optimized Production Plan'!O296)+ ('Optimized Production Plan'!O296*'Conversion Cost'!$D$4)),0)))</f>
        <v>374.08537234080001</v>
      </c>
      <c r="V295" s="95">
        <f t="shared" si="15"/>
        <v>302.2512246</v>
      </c>
      <c r="X295" s="101">
        <f>IF('Optimized Production Plan'!M296&gt;0,1,0)+IF('Optimized Production Plan'!N296&gt;0,1,0)+IF('Optimized Production Plan'!O296&gt;0,1,0)</f>
        <v>1</v>
      </c>
      <c r="AH295" s="11"/>
      <c r="AI295" s="5" t="s">
        <v>3</v>
      </c>
      <c r="AJ295" s="6">
        <v>57.914000000000001</v>
      </c>
      <c r="AK295" s="6">
        <v>0</v>
      </c>
      <c r="AL295" s="113">
        <v>0</v>
      </c>
      <c r="AM295" s="11">
        <v>57.914000000000001</v>
      </c>
      <c r="AN295" s="68">
        <f t="shared" si="16"/>
        <v>57.914000000000001</v>
      </c>
    </row>
    <row r="296" spans="1:40">
      <c r="A296" s="9">
        <v>122</v>
      </c>
      <c r="B296" s="5" t="s">
        <v>7</v>
      </c>
      <c r="C296" s="94">
        <f>((VLOOKUP(B296,'Input Angle Price'!$B$4:$E$22,2)*'Optimized Production Plan'!C297)+(VLOOKUP(B296,'Input Angle Price'!$B$4:$E$22,3)*'Optimized Production Plan'!D297)+(VLOOKUP(B296,'Input Angle Price'!$B$4:$E$22,4)*'Optimized Production Plan'!E297))*(104.5/100)</f>
        <v>11637.619301000002</v>
      </c>
      <c r="D296" s="94">
        <f>SUMPRODUCT('Conversion Cost'!$B$3:$D$3,'Optimized Production Plan'!C297:E297)</f>
        <v>2142.9313010000005</v>
      </c>
      <c r="E296" s="94">
        <f>(4.1/100)*('Conversion Cost'!$B$8)*SUM('Optimized Production Plan'!C297:E297)</f>
        <v>1499.2231035600003</v>
      </c>
      <c r="F296" s="94">
        <f>SUMPRODUCT('Conversion Cost'!$B$4:$D$4,'Optimized Production Plan'!C297:E297)</f>
        <v>180.99249000000003</v>
      </c>
      <c r="G296" s="94">
        <f>(VLOOKUP(A296,'Outbound Logistic Price'!$A$3:$D$41,2)*'Optimized Production Plan'!C297)+(VLOOKUP(A296,'Outbound Logistic Price'!$A$3:$D$41,3)*'Optimized Production Plan'!D297)+(VLOOKUP(A296,'Outbound Logistic Price'!$A$3:$D$41,4)*'Optimized Production Plan'!E297)</f>
        <v>397.59006000000005</v>
      </c>
      <c r="H296" s="94">
        <f>IF(VLOOKUP(A296,CSTVAT!$A$2:$D$40,2)="NA",0,IF(VLOOKUP(A296,CSTVAT!$A$2:$D$40,2)="CST",0.02*((VLOOKUP(B296,'Input Angle Price'!$B$4:$E$22,2)*'Optimized Production Plan'!C297*(1.045))+ ('Conversion Cost'!$B$3*'Optimized Production Plan'!C297)+ ((4.1/100)*('Conversion Cost'!$B$8)*'Optimized Production Plan'!C297)+ ('Optimized Production Plan'!C297*'Conversion Cost'!$B$4)),IF(VLOOKUP(A296,CSTVAT!$A$2:$D$40,2)="VAT",0.05*((VLOOKUP(B296,'Input Angle Price'!$B$4:$E$22,2)*'Optimized Production Plan'!C297*(1.045))+ ('Conversion Cost'!$B$3*'Optimized Production Plan'!C297)+ ((4.1/100)*('Conversion Cost'!$B$8)*'Optimized Production Plan'!C297)+ ('Optimized Production Plan'!C297*'Conversion Cost'!$B$4)),0)))+ IF(VLOOKUP(A296,CSTVAT!$A$2:$D$40,3)="NA",0,IF(VLOOKUP(A296,CSTVAT!$A$2:$D$40,3)="CST",0.02*((VLOOKUP(B296,'Input Angle Price'!$B$4:$E$22,3)*'Optimized Production Plan'!D297*(1.045))+ ('Conversion Cost'!$C$3*'Optimized Production Plan'!D297)+ ((4.1/100)*('Conversion Cost'!$B$8)*'Optimized Production Plan'!D297)+ ('Optimized Production Plan'!D297*'Conversion Cost'!$C$4)),IF(VLOOKUP(A296,CSTVAT!$A$2:$D$40,3)="VAT",0.05*((VLOOKUP(B296,'Input Angle Price'!$B$4:$E$22,3)*'Optimized Production Plan'!D297*(1.045))+ ('Conversion Cost'!$C$3*'Optimized Production Plan'!D297)+ ((4.1/100)*('Conversion Cost'!$B$8)*'Optimized Production Plan'!D297)+ ('Optimized Production Plan'!D297*'Conversion Cost'!$C$4)),0)))+ IF(VLOOKUP(A296,CSTVAT!$A$2:$D$40,4)="NA",0,IF(VLOOKUP(A296,CSTVAT!$A$2:$D$40,4)="CST",0.02*((VLOOKUP(B296,'Input Angle Price'!$B$4:$E$22,4)*'Optimized Production Plan'!E297*(1.045))+ ('Conversion Cost'!$D$3*'Optimized Production Plan'!E297)+ ((4.1/100)*('Conversion Cost'!$B$8)*'Optimized Production Plan'!E297)+ ('Optimized Production Plan'!E297*'Conversion Cost'!$D$4)),IF(VLOOKUP(A296,CSTVAT!$A$2:$D$40,4)="VAT",0.05*((VLOOKUP(B296,'Input Angle Price'!$B$4:$E$22,4)*'Optimized Production Plan'!E297*(1.045))+ ('Conversion Cost'!$D$3*'Optimized Production Plan'!E297)+ ((4.1/100)*('Conversion Cost'!$B$8)*'Optimized Production Plan'!E297)+ ('Optimized Production Plan'!E297*'Conversion Cost'!$D$4)),0)))</f>
        <v>309.21532391120007</v>
      </c>
      <c r="I296" s="95">
        <f t="shared" si="14"/>
        <v>250.57075050000003</v>
      </c>
      <c r="N296" s="9">
        <v>122</v>
      </c>
      <c r="O296" s="5" t="s">
        <v>7</v>
      </c>
      <c r="P296" s="94">
        <f>((VLOOKUP(O296,'Input Angle Price'!$B$4:$E$22,2)*'Optimized Production Plan'!M297)+(VLOOKUP(O296,'Input Angle Price'!$B$4:$E$22,3)*'Optimized Production Plan'!N297)+(VLOOKUP(O296,'Input Angle Price'!$B$4:$E$22,4)*'Optimized Production Plan'!O297))*(104.5/100)</f>
        <v>11637.619301000002</v>
      </c>
      <c r="Q296" s="94">
        <f>SUMPRODUCT('Conversion Cost'!$B$3:$D$3,'Optimized Production Plan'!M297:O297)</f>
        <v>2142.9313010000005</v>
      </c>
      <c r="R296" s="94">
        <f>(4.1/100)*('Conversion Cost'!$B$8)*SUM('Optimized Production Plan'!M297:O297)</f>
        <v>1499.2231035600003</v>
      </c>
      <c r="S296" s="94">
        <f>SUMPRODUCT('Conversion Cost'!$B$4:$D$4,'Optimized Production Plan'!M297:O297)</f>
        <v>180.99249000000003</v>
      </c>
      <c r="T296" s="94">
        <f>(VLOOKUP(N296,'Outbound Logistic Price'!$A$3:$D$41,2)*'Optimized Production Plan'!M297)+(VLOOKUP(N296,'Outbound Logistic Price'!$A$3:$D$41,3)*'Optimized Production Plan'!N297)+(VLOOKUP(N296,'Outbound Logistic Price'!$A$3:$D$41,4)*'Optimized Production Plan'!O297)</f>
        <v>397.59006000000005</v>
      </c>
      <c r="U296" s="94">
        <f>IF(VLOOKUP(N296,CSTVAT!$A$2:$D$40,2)="NA",0,IF(VLOOKUP(N296,CSTVAT!$A$2:$D$40,2)="CST",0.02*((VLOOKUP(O296,'Input Angle Price'!$B$4:$E$22,2)*'Optimized Production Plan'!M297*(1.045))+ ('Conversion Cost'!$B$3*'Optimized Production Plan'!M297)+ ((4.1/100)*('Conversion Cost'!$B$8)*'Optimized Production Plan'!M297)+ ('Optimized Production Plan'!M297*'Conversion Cost'!$B$4)),IF(VLOOKUP(N296,CSTVAT!$A$2:$D$40,2)="VAT",0.05*((VLOOKUP(O296,'Input Angle Price'!$B$4:$E$22,2)*'Optimized Production Plan'!M297*(1.045))+ ('Conversion Cost'!$B$3*'Optimized Production Plan'!M297)+ ((4.1/100)*('Conversion Cost'!$B$8)*'Optimized Production Plan'!M297)+ ('Optimized Production Plan'!M297*'Conversion Cost'!$B$4)),0)))+ IF(VLOOKUP(N296,CSTVAT!$A$2:$D$40,3)="NA",0,IF(VLOOKUP(N296,CSTVAT!$A$2:$D$40,3)="CST",0.02*((VLOOKUP(O296,'Input Angle Price'!$B$4:$E$22,3)*'Optimized Production Plan'!N297*(1.045))+ ('Conversion Cost'!$C$3*'Optimized Production Plan'!N297)+ ((4.1/100)*('Conversion Cost'!$B$8)*'Optimized Production Plan'!N297)+ ('Optimized Production Plan'!N297*'Conversion Cost'!$C$4)),IF(VLOOKUP(N296,CSTVAT!$A$2:$D$40,3)="VAT",0.05*((VLOOKUP(O296,'Input Angle Price'!$B$4:$E$22,3)*'Optimized Production Plan'!N297*(1.045))+ ('Conversion Cost'!$C$3*'Optimized Production Plan'!N297)+ ((4.1/100)*('Conversion Cost'!$B$8)*'Optimized Production Plan'!N297)+ ('Optimized Production Plan'!N297*'Conversion Cost'!$C$4)),0)))+ IF(VLOOKUP(N296,CSTVAT!$A$2:$D$40,4)="NA",0,IF(VLOOKUP(N296,CSTVAT!$A$2:$D$40,4)="CST",0.02*((VLOOKUP(O296,'Input Angle Price'!$B$4:$E$22,4)*'Optimized Production Plan'!O297*(1.045))+ ('Conversion Cost'!$D$3*'Optimized Production Plan'!O297)+ ((4.1/100)*('Conversion Cost'!$B$8)*'Optimized Production Plan'!O297)+ ('Optimized Production Plan'!O297*'Conversion Cost'!$D$4)),IF(VLOOKUP(N296,CSTVAT!$A$2:$D$40,4)="VAT",0.05*((VLOOKUP(O296,'Input Angle Price'!$B$4:$E$22,4)*'Optimized Production Plan'!O297*(1.045))+ ('Conversion Cost'!$D$3*'Optimized Production Plan'!O297)+ ((4.1/100)*('Conversion Cost'!$B$8)*'Optimized Production Plan'!O297)+ ('Optimized Production Plan'!O297*'Conversion Cost'!$D$4)),0)))</f>
        <v>309.21532391120007</v>
      </c>
      <c r="V296" s="95">
        <f t="shared" si="15"/>
        <v>250.57075050000003</v>
      </c>
      <c r="X296" s="101">
        <f>IF('Optimized Production Plan'!M297&gt;0,1,0)+IF('Optimized Production Plan'!N297&gt;0,1,0)+IF('Optimized Production Plan'!O297&gt;0,1,0)</f>
        <v>1</v>
      </c>
      <c r="AH296" s="11"/>
      <c r="AI296" s="5" t="s">
        <v>5</v>
      </c>
      <c r="AJ296" s="6">
        <v>0</v>
      </c>
      <c r="AK296" s="6">
        <v>120.71700000000001</v>
      </c>
      <c r="AL296" s="113">
        <v>0</v>
      </c>
      <c r="AM296" s="11">
        <v>120.71700000000001</v>
      </c>
      <c r="AN296" s="68">
        <f t="shared" si="16"/>
        <v>120.71700000000001</v>
      </c>
    </row>
    <row r="297" spans="1:40">
      <c r="A297" s="9">
        <v>122</v>
      </c>
      <c r="B297" s="5" t="s">
        <v>9</v>
      </c>
      <c r="C297" s="94">
        <f>((VLOOKUP(B297,'Input Angle Price'!$B$4:$E$22,2)*'Optimized Production Plan'!C298)+(VLOOKUP(B297,'Input Angle Price'!$B$4:$E$22,3)*'Optimized Production Plan'!D298)+(VLOOKUP(B297,'Input Angle Price'!$B$4:$E$22,4)*'Optimized Production Plan'!E298))*(104.5/100)</f>
        <v>30693.103218799999</v>
      </c>
      <c r="D297" s="94">
        <f>SUMPRODUCT('Conversion Cost'!$B$3:$D$3,'Optimized Production Plan'!C298:E298)</f>
        <v>5651.2736080000004</v>
      </c>
      <c r="E297" s="94">
        <f>(4.1/100)*('Conversion Cost'!$B$8)*SUM('Optimized Production Plan'!C298:E298)</f>
        <v>3953.7058204800001</v>
      </c>
      <c r="F297" s="94">
        <f>SUMPRODUCT('Conversion Cost'!$B$4:$D$4,'Optimized Production Plan'!C298:E298)</f>
        <v>477.30792000000002</v>
      </c>
      <c r="G297" s="94">
        <f>(VLOOKUP(A297,'Outbound Logistic Price'!$A$3:$D$41,2)*'Optimized Production Plan'!C298)+(VLOOKUP(A297,'Outbound Logistic Price'!$A$3:$D$41,3)*'Optimized Production Plan'!D298)+(VLOOKUP(A297,'Outbound Logistic Price'!$A$3:$D$41,4)*'Optimized Production Plan'!E298)</f>
        <v>1048.5124799999999</v>
      </c>
      <c r="H297" s="94">
        <f>IF(VLOOKUP(A297,CSTVAT!$A$2:$D$40,2)="NA",0,IF(VLOOKUP(A297,CSTVAT!$A$2:$D$40,2)="CST",0.02*((VLOOKUP(B297,'Input Angle Price'!$B$4:$E$22,2)*'Optimized Production Plan'!C298*(1.045))+ ('Conversion Cost'!$B$3*'Optimized Production Plan'!C298)+ ((4.1/100)*('Conversion Cost'!$B$8)*'Optimized Production Plan'!C298)+ ('Optimized Production Plan'!C298*'Conversion Cost'!$B$4)),IF(VLOOKUP(A297,CSTVAT!$A$2:$D$40,2)="VAT",0.05*((VLOOKUP(B297,'Input Angle Price'!$B$4:$E$22,2)*'Optimized Production Plan'!C298*(1.045))+ ('Conversion Cost'!$B$3*'Optimized Production Plan'!C298)+ ((4.1/100)*('Conversion Cost'!$B$8)*'Optimized Production Plan'!C298)+ ('Optimized Production Plan'!C298*'Conversion Cost'!$B$4)),0)))+ IF(VLOOKUP(A297,CSTVAT!$A$2:$D$40,3)="NA",0,IF(VLOOKUP(A297,CSTVAT!$A$2:$D$40,3)="CST",0.02*((VLOOKUP(B297,'Input Angle Price'!$B$4:$E$22,3)*'Optimized Production Plan'!D298*(1.045))+ ('Conversion Cost'!$C$3*'Optimized Production Plan'!D298)+ ((4.1/100)*('Conversion Cost'!$B$8)*'Optimized Production Plan'!D298)+ ('Optimized Production Plan'!D298*'Conversion Cost'!$C$4)),IF(VLOOKUP(A297,CSTVAT!$A$2:$D$40,3)="VAT",0.05*((VLOOKUP(B297,'Input Angle Price'!$B$4:$E$22,3)*'Optimized Production Plan'!D298*(1.045))+ ('Conversion Cost'!$C$3*'Optimized Production Plan'!D298)+ ((4.1/100)*('Conversion Cost'!$B$8)*'Optimized Production Plan'!D298)+ ('Optimized Production Plan'!D298*'Conversion Cost'!$C$4)),0)))+ IF(VLOOKUP(A297,CSTVAT!$A$2:$D$40,4)="NA",0,IF(VLOOKUP(A297,CSTVAT!$A$2:$D$40,4)="CST",0.02*((VLOOKUP(B297,'Input Angle Price'!$B$4:$E$22,4)*'Optimized Production Plan'!E298*(1.045))+ ('Conversion Cost'!$D$3*'Optimized Production Plan'!E298)+ ((4.1/100)*('Conversion Cost'!$B$8)*'Optimized Production Plan'!E298)+ ('Optimized Production Plan'!E298*'Conversion Cost'!$D$4)),IF(VLOOKUP(A297,CSTVAT!$A$2:$D$40,4)="VAT",0.05*((VLOOKUP(B297,'Input Angle Price'!$B$4:$E$22,4)*'Optimized Production Plan'!E298*(1.045))+ ('Conversion Cost'!$D$3*'Optimized Production Plan'!E298)+ ((4.1/100)*('Conversion Cost'!$B$8)*'Optimized Production Plan'!E298)+ ('Optimized Production Plan'!E298*'Conversion Cost'!$D$4)),0)))</f>
        <v>815.50781134559998</v>
      </c>
      <c r="I297" s="95">
        <f t="shared" si="14"/>
        <v>660.85628940000004</v>
      </c>
      <c r="N297" s="9">
        <v>122</v>
      </c>
      <c r="O297" s="5" t="s">
        <v>9</v>
      </c>
      <c r="P297" s="94">
        <f>((VLOOKUP(O297,'Input Angle Price'!$B$4:$E$22,2)*'Optimized Production Plan'!M298)+(VLOOKUP(O297,'Input Angle Price'!$B$4:$E$22,3)*'Optimized Production Plan'!N298)+(VLOOKUP(O297,'Input Angle Price'!$B$4:$E$22,4)*'Optimized Production Plan'!O298))*(104.5/100)</f>
        <v>30693.103218799999</v>
      </c>
      <c r="Q297" s="94">
        <f>SUMPRODUCT('Conversion Cost'!$B$3:$D$3,'Optimized Production Plan'!M298:O298)</f>
        <v>5651.2736080000004</v>
      </c>
      <c r="R297" s="94">
        <f>(4.1/100)*('Conversion Cost'!$B$8)*SUM('Optimized Production Plan'!M298:O298)</f>
        <v>3953.7058204800001</v>
      </c>
      <c r="S297" s="94">
        <f>SUMPRODUCT('Conversion Cost'!$B$4:$D$4,'Optimized Production Plan'!M298:O298)</f>
        <v>477.30792000000002</v>
      </c>
      <c r="T297" s="94">
        <f>(VLOOKUP(N297,'Outbound Logistic Price'!$A$3:$D$41,2)*'Optimized Production Plan'!M298)+(VLOOKUP(N297,'Outbound Logistic Price'!$A$3:$D$41,3)*'Optimized Production Plan'!N298)+(VLOOKUP(N297,'Outbound Logistic Price'!$A$3:$D$41,4)*'Optimized Production Plan'!O298)</f>
        <v>1048.5124799999999</v>
      </c>
      <c r="U297" s="94">
        <f>IF(VLOOKUP(N297,CSTVAT!$A$2:$D$40,2)="NA",0,IF(VLOOKUP(N297,CSTVAT!$A$2:$D$40,2)="CST",0.02*((VLOOKUP(O297,'Input Angle Price'!$B$4:$E$22,2)*'Optimized Production Plan'!M298*(1.045))+ ('Conversion Cost'!$B$3*'Optimized Production Plan'!M298)+ ((4.1/100)*('Conversion Cost'!$B$8)*'Optimized Production Plan'!M298)+ ('Optimized Production Plan'!M298*'Conversion Cost'!$B$4)),IF(VLOOKUP(N297,CSTVAT!$A$2:$D$40,2)="VAT",0.05*((VLOOKUP(O297,'Input Angle Price'!$B$4:$E$22,2)*'Optimized Production Plan'!M298*(1.045))+ ('Conversion Cost'!$B$3*'Optimized Production Plan'!M298)+ ((4.1/100)*('Conversion Cost'!$B$8)*'Optimized Production Plan'!M298)+ ('Optimized Production Plan'!M298*'Conversion Cost'!$B$4)),0)))+ IF(VLOOKUP(N297,CSTVAT!$A$2:$D$40,3)="NA",0,IF(VLOOKUP(N297,CSTVAT!$A$2:$D$40,3)="CST",0.02*((VLOOKUP(O297,'Input Angle Price'!$B$4:$E$22,3)*'Optimized Production Plan'!N298*(1.045))+ ('Conversion Cost'!$C$3*'Optimized Production Plan'!N298)+ ((4.1/100)*('Conversion Cost'!$B$8)*'Optimized Production Plan'!N298)+ ('Optimized Production Plan'!N298*'Conversion Cost'!$C$4)),IF(VLOOKUP(N297,CSTVAT!$A$2:$D$40,3)="VAT",0.05*((VLOOKUP(O297,'Input Angle Price'!$B$4:$E$22,3)*'Optimized Production Plan'!N298*(1.045))+ ('Conversion Cost'!$C$3*'Optimized Production Plan'!N298)+ ((4.1/100)*('Conversion Cost'!$B$8)*'Optimized Production Plan'!N298)+ ('Optimized Production Plan'!N298*'Conversion Cost'!$C$4)),0)))+ IF(VLOOKUP(N297,CSTVAT!$A$2:$D$40,4)="NA",0,IF(VLOOKUP(N297,CSTVAT!$A$2:$D$40,4)="CST",0.02*((VLOOKUP(O297,'Input Angle Price'!$B$4:$E$22,4)*'Optimized Production Plan'!O298*(1.045))+ ('Conversion Cost'!$D$3*'Optimized Production Plan'!O298)+ ((4.1/100)*('Conversion Cost'!$B$8)*'Optimized Production Plan'!O298)+ ('Optimized Production Plan'!O298*'Conversion Cost'!$D$4)),IF(VLOOKUP(N297,CSTVAT!$A$2:$D$40,4)="VAT",0.05*((VLOOKUP(O297,'Input Angle Price'!$B$4:$E$22,4)*'Optimized Production Plan'!O298*(1.045))+ ('Conversion Cost'!$D$3*'Optimized Production Plan'!O298)+ ((4.1/100)*('Conversion Cost'!$B$8)*'Optimized Production Plan'!O298)+ ('Optimized Production Plan'!O298*'Conversion Cost'!$D$4)),0)))</f>
        <v>815.50781134559998</v>
      </c>
      <c r="V297" s="95">
        <f t="shared" si="15"/>
        <v>660.85628940000004</v>
      </c>
      <c r="X297" s="101">
        <f>IF('Optimized Production Plan'!M298&gt;0,1,0)+IF('Optimized Production Plan'!N298&gt;0,1,0)+IF('Optimized Production Plan'!O298&gt;0,1,0)</f>
        <v>1</v>
      </c>
      <c r="AH297" s="11"/>
      <c r="AI297" s="5" t="s">
        <v>7</v>
      </c>
      <c r="AJ297" s="6">
        <v>0</v>
      </c>
      <c r="AK297" s="6">
        <v>98.90300000000002</v>
      </c>
      <c r="AL297" s="113">
        <v>0</v>
      </c>
      <c r="AM297" s="11">
        <v>98.90300000000002</v>
      </c>
      <c r="AN297" s="68">
        <f t="shared" si="16"/>
        <v>98.90300000000002</v>
      </c>
    </row>
    <row r="298" spans="1:40">
      <c r="A298" s="9">
        <v>122</v>
      </c>
      <c r="B298" s="5" t="s">
        <v>12</v>
      </c>
      <c r="C298" s="94">
        <f>((VLOOKUP(B298,'Input Angle Price'!$B$4:$E$22,2)*'Optimized Production Plan'!C299)+(VLOOKUP(B298,'Input Angle Price'!$B$4:$E$22,3)*'Optimized Production Plan'!D299)+(VLOOKUP(B298,'Input Angle Price'!$B$4:$E$22,4)*'Optimized Production Plan'!E299))*(104.5/100)</f>
        <v>25696.968689699992</v>
      </c>
      <c r="D298" s="94">
        <f>SUMPRODUCT('Conversion Cost'!$B$3:$D$3,'Optimized Production Plan'!C299:E299)</f>
        <v>4724.6626859999997</v>
      </c>
      <c r="E298" s="94">
        <f>(4.1/100)*('Conversion Cost'!$B$8)*SUM('Optimized Production Plan'!C299:E299)</f>
        <v>3305.4365541599991</v>
      </c>
      <c r="F298" s="94">
        <f>SUMPRODUCT('Conversion Cost'!$B$4:$D$4,'Optimized Production Plan'!C299:E299)</f>
        <v>399.04613999999992</v>
      </c>
      <c r="G298" s="94">
        <f>(VLOOKUP(A298,'Outbound Logistic Price'!$A$3:$D$41,2)*'Optimized Production Plan'!C299)+(VLOOKUP(A298,'Outbound Logistic Price'!$A$3:$D$41,3)*'Optimized Production Plan'!D299)+(VLOOKUP(A298,'Outbound Logistic Price'!$A$3:$D$41,4)*'Optimized Production Plan'!E299)</f>
        <v>876.59315999999978</v>
      </c>
      <c r="H298" s="94">
        <f>IF(VLOOKUP(A298,CSTVAT!$A$2:$D$40,2)="NA",0,IF(VLOOKUP(A298,CSTVAT!$A$2:$D$40,2)="CST",0.02*((VLOOKUP(B298,'Input Angle Price'!$B$4:$E$22,2)*'Optimized Production Plan'!C299*(1.045))+ ('Conversion Cost'!$B$3*'Optimized Production Plan'!C299)+ ((4.1/100)*('Conversion Cost'!$B$8)*'Optimized Production Plan'!C299)+ ('Optimized Production Plan'!C299*'Conversion Cost'!$B$4)),IF(VLOOKUP(A298,CSTVAT!$A$2:$D$40,2)="VAT",0.05*((VLOOKUP(B298,'Input Angle Price'!$B$4:$E$22,2)*'Optimized Production Plan'!C299*(1.045))+ ('Conversion Cost'!$B$3*'Optimized Production Plan'!C299)+ ((4.1/100)*('Conversion Cost'!$B$8)*'Optimized Production Plan'!C299)+ ('Optimized Production Plan'!C299*'Conversion Cost'!$B$4)),0)))+ IF(VLOOKUP(A298,CSTVAT!$A$2:$D$40,3)="NA",0,IF(VLOOKUP(A298,CSTVAT!$A$2:$D$40,3)="CST",0.02*((VLOOKUP(B298,'Input Angle Price'!$B$4:$E$22,3)*'Optimized Production Plan'!D299*(1.045))+ ('Conversion Cost'!$C$3*'Optimized Production Plan'!D299)+ ((4.1/100)*('Conversion Cost'!$B$8)*'Optimized Production Plan'!D299)+ ('Optimized Production Plan'!D299*'Conversion Cost'!$C$4)),IF(VLOOKUP(A298,CSTVAT!$A$2:$D$40,3)="VAT",0.05*((VLOOKUP(B298,'Input Angle Price'!$B$4:$E$22,3)*'Optimized Production Plan'!D299*(1.045))+ ('Conversion Cost'!$C$3*'Optimized Production Plan'!D299)+ ((4.1/100)*('Conversion Cost'!$B$8)*'Optimized Production Plan'!D299)+ ('Optimized Production Plan'!D299*'Conversion Cost'!$C$4)),0)))+ IF(VLOOKUP(A298,CSTVAT!$A$2:$D$40,4)="NA",0,IF(VLOOKUP(A298,CSTVAT!$A$2:$D$40,4)="CST",0.02*((VLOOKUP(B298,'Input Angle Price'!$B$4:$E$22,4)*'Optimized Production Plan'!E299*(1.045))+ ('Conversion Cost'!$D$3*'Optimized Production Plan'!E299)+ ((4.1/100)*('Conversion Cost'!$B$8)*'Optimized Production Plan'!E299)+ ('Optimized Production Plan'!E299*'Conversion Cost'!$D$4)),IF(VLOOKUP(A298,CSTVAT!$A$2:$D$40,4)="VAT",0.05*((VLOOKUP(B298,'Input Angle Price'!$B$4:$E$22,4)*'Optimized Production Plan'!E299*(1.045))+ ('Conversion Cost'!$D$3*'Optimized Production Plan'!E299)+ ((4.1/100)*('Conversion Cost'!$B$8)*'Optimized Production Plan'!E299)+ ('Optimized Production Plan'!E299*'Conversion Cost'!$D$4)),0)))</f>
        <v>682.52228139719989</v>
      </c>
      <c r="I298" s="95">
        <f t="shared" si="14"/>
        <v>553.28401484999983</v>
      </c>
      <c r="N298" s="9">
        <v>122</v>
      </c>
      <c r="O298" s="5" t="s">
        <v>12</v>
      </c>
      <c r="P298" s="94">
        <f>((VLOOKUP(O298,'Input Angle Price'!$B$4:$E$22,2)*'Optimized Production Plan'!M299)+(VLOOKUP(O298,'Input Angle Price'!$B$4:$E$22,3)*'Optimized Production Plan'!N299)+(VLOOKUP(O298,'Input Angle Price'!$B$4:$E$22,4)*'Optimized Production Plan'!O299))*(104.5/100)</f>
        <v>25696.968689699992</v>
      </c>
      <c r="Q298" s="94">
        <f>SUMPRODUCT('Conversion Cost'!$B$3:$D$3,'Optimized Production Plan'!M299:O299)</f>
        <v>4724.6626859999997</v>
      </c>
      <c r="R298" s="94">
        <f>(4.1/100)*('Conversion Cost'!$B$8)*SUM('Optimized Production Plan'!M299:O299)</f>
        <v>3305.4365541599991</v>
      </c>
      <c r="S298" s="94">
        <f>SUMPRODUCT('Conversion Cost'!$B$4:$D$4,'Optimized Production Plan'!M299:O299)</f>
        <v>399.04613999999992</v>
      </c>
      <c r="T298" s="94">
        <f>(VLOOKUP(N298,'Outbound Logistic Price'!$A$3:$D$41,2)*'Optimized Production Plan'!M299)+(VLOOKUP(N298,'Outbound Logistic Price'!$A$3:$D$41,3)*'Optimized Production Plan'!N299)+(VLOOKUP(N298,'Outbound Logistic Price'!$A$3:$D$41,4)*'Optimized Production Plan'!O299)</f>
        <v>876.59315999999978</v>
      </c>
      <c r="U298" s="94">
        <f>IF(VLOOKUP(N298,CSTVAT!$A$2:$D$40,2)="NA",0,IF(VLOOKUP(N298,CSTVAT!$A$2:$D$40,2)="CST",0.02*((VLOOKUP(O298,'Input Angle Price'!$B$4:$E$22,2)*'Optimized Production Plan'!M299*(1.045))+ ('Conversion Cost'!$B$3*'Optimized Production Plan'!M299)+ ((4.1/100)*('Conversion Cost'!$B$8)*'Optimized Production Plan'!M299)+ ('Optimized Production Plan'!M299*'Conversion Cost'!$B$4)),IF(VLOOKUP(N298,CSTVAT!$A$2:$D$40,2)="VAT",0.05*((VLOOKUP(O298,'Input Angle Price'!$B$4:$E$22,2)*'Optimized Production Plan'!M299*(1.045))+ ('Conversion Cost'!$B$3*'Optimized Production Plan'!M299)+ ((4.1/100)*('Conversion Cost'!$B$8)*'Optimized Production Plan'!M299)+ ('Optimized Production Plan'!M299*'Conversion Cost'!$B$4)),0)))+ IF(VLOOKUP(N298,CSTVAT!$A$2:$D$40,3)="NA",0,IF(VLOOKUP(N298,CSTVAT!$A$2:$D$40,3)="CST",0.02*((VLOOKUP(O298,'Input Angle Price'!$B$4:$E$22,3)*'Optimized Production Plan'!N299*(1.045))+ ('Conversion Cost'!$C$3*'Optimized Production Plan'!N299)+ ((4.1/100)*('Conversion Cost'!$B$8)*'Optimized Production Plan'!N299)+ ('Optimized Production Plan'!N299*'Conversion Cost'!$C$4)),IF(VLOOKUP(N298,CSTVAT!$A$2:$D$40,3)="VAT",0.05*((VLOOKUP(O298,'Input Angle Price'!$B$4:$E$22,3)*'Optimized Production Plan'!N299*(1.045))+ ('Conversion Cost'!$C$3*'Optimized Production Plan'!N299)+ ((4.1/100)*('Conversion Cost'!$B$8)*'Optimized Production Plan'!N299)+ ('Optimized Production Plan'!N299*'Conversion Cost'!$C$4)),0)))+ IF(VLOOKUP(N298,CSTVAT!$A$2:$D$40,4)="NA",0,IF(VLOOKUP(N298,CSTVAT!$A$2:$D$40,4)="CST",0.02*((VLOOKUP(O298,'Input Angle Price'!$B$4:$E$22,4)*'Optimized Production Plan'!O299*(1.045))+ ('Conversion Cost'!$D$3*'Optimized Production Plan'!O299)+ ((4.1/100)*('Conversion Cost'!$B$8)*'Optimized Production Plan'!O299)+ ('Optimized Production Plan'!O299*'Conversion Cost'!$D$4)),IF(VLOOKUP(N298,CSTVAT!$A$2:$D$40,4)="VAT",0.05*((VLOOKUP(O298,'Input Angle Price'!$B$4:$E$22,4)*'Optimized Production Plan'!O299*(1.045))+ ('Conversion Cost'!$D$3*'Optimized Production Plan'!O299)+ ((4.1/100)*('Conversion Cost'!$B$8)*'Optimized Production Plan'!O299)+ ('Optimized Production Plan'!O299*'Conversion Cost'!$D$4)),0)))</f>
        <v>682.52228139719989</v>
      </c>
      <c r="V298" s="95">
        <f t="shared" si="15"/>
        <v>553.28401484999983</v>
      </c>
      <c r="X298" s="101">
        <f>IF('Optimized Production Plan'!M299&gt;0,1,0)+IF('Optimized Production Plan'!N299&gt;0,1,0)+IF('Optimized Production Plan'!O299&gt;0,1,0)</f>
        <v>1</v>
      </c>
      <c r="AH298" s="11"/>
      <c r="AI298" s="5" t="s">
        <v>9</v>
      </c>
      <c r="AJ298" s="6">
        <v>0</v>
      </c>
      <c r="AK298" s="6">
        <v>260.82400000000001</v>
      </c>
      <c r="AL298" s="113">
        <v>0</v>
      </c>
      <c r="AM298" s="11">
        <v>260.82400000000001</v>
      </c>
      <c r="AN298" s="68">
        <f t="shared" si="16"/>
        <v>260.82400000000001</v>
      </c>
    </row>
    <row r="299" spans="1:40">
      <c r="A299" s="9">
        <v>122</v>
      </c>
      <c r="B299" s="5" t="s">
        <v>13</v>
      </c>
      <c r="C299" s="94">
        <f>((VLOOKUP(B299,'Input Angle Price'!$B$4:$E$22,2)*'Optimized Production Plan'!C300)+(VLOOKUP(B299,'Input Angle Price'!$B$4:$E$22,3)*'Optimized Production Plan'!D300)+(VLOOKUP(B299,'Input Angle Price'!$B$4:$E$22,4)*'Optimized Production Plan'!E300))*(104.5/100)</f>
        <v>38777.039486900001</v>
      </c>
      <c r="D299" s="94">
        <f>SUMPRODUCT('Conversion Cost'!$B$3:$D$3,'Optimized Production Plan'!C300:E300)</f>
        <v>7053.8868530000009</v>
      </c>
      <c r="E299" s="94">
        <f>(4.1/100)*('Conversion Cost'!$B$8)*SUM('Optimized Production Plan'!C300:E300)</f>
        <v>4934.9926126800001</v>
      </c>
      <c r="F299" s="94">
        <f>SUMPRODUCT('Conversion Cost'!$B$4:$D$4,'Optimized Production Plan'!C300:E300)</f>
        <v>595.7729700000001</v>
      </c>
      <c r="G299" s="94">
        <f>(VLOOKUP(A299,'Outbound Logistic Price'!$A$3:$D$41,2)*'Optimized Production Plan'!C300)+(VLOOKUP(A299,'Outbound Logistic Price'!$A$3:$D$41,3)*'Optimized Production Plan'!D300)+(VLOOKUP(A299,'Outbound Logistic Price'!$A$3:$D$41,4)*'Optimized Production Plan'!E300)</f>
        <v>1308.7471800000001</v>
      </c>
      <c r="H299" s="94">
        <f>IF(VLOOKUP(A299,CSTVAT!$A$2:$D$40,2)="NA",0,IF(VLOOKUP(A299,CSTVAT!$A$2:$D$40,2)="CST",0.02*((VLOOKUP(B299,'Input Angle Price'!$B$4:$E$22,2)*'Optimized Production Plan'!C300*(1.045))+ ('Conversion Cost'!$B$3*'Optimized Production Plan'!C300)+ ((4.1/100)*('Conversion Cost'!$B$8)*'Optimized Production Plan'!C300)+ ('Optimized Production Plan'!C300*'Conversion Cost'!$B$4)),IF(VLOOKUP(A299,CSTVAT!$A$2:$D$40,2)="VAT",0.05*((VLOOKUP(B299,'Input Angle Price'!$B$4:$E$22,2)*'Optimized Production Plan'!C300*(1.045))+ ('Conversion Cost'!$B$3*'Optimized Production Plan'!C300)+ ((4.1/100)*('Conversion Cost'!$B$8)*'Optimized Production Plan'!C300)+ ('Optimized Production Plan'!C300*'Conversion Cost'!$B$4)),0)))+ IF(VLOOKUP(A299,CSTVAT!$A$2:$D$40,3)="NA",0,IF(VLOOKUP(A299,CSTVAT!$A$2:$D$40,3)="CST",0.02*((VLOOKUP(B299,'Input Angle Price'!$B$4:$E$22,3)*'Optimized Production Plan'!D300*(1.045))+ ('Conversion Cost'!$C$3*'Optimized Production Plan'!D300)+ ((4.1/100)*('Conversion Cost'!$B$8)*'Optimized Production Plan'!D300)+ ('Optimized Production Plan'!D300*'Conversion Cost'!$C$4)),IF(VLOOKUP(A299,CSTVAT!$A$2:$D$40,3)="VAT",0.05*((VLOOKUP(B299,'Input Angle Price'!$B$4:$E$22,3)*'Optimized Production Plan'!D300*(1.045))+ ('Conversion Cost'!$C$3*'Optimized Production Plan'!D300)+ ((4.1/100)*('Conversion Cost'!$B$8)*'Optimized Production Plan'!D300)+ ('Optimized Production Plan'!D300*'Conversion Cost'!$C$4)),0)))+ IF(VLOOKUP(A299,CSTVAT!$A$2:$D$40,4)="NA",0,IF(VLOOKUP(A299,CSTVAT!$A$2:$D$40,4)="CST",0.02*((VLOOKUP(B299,'Input Angle Price'!$B$4:$E$22,4)*'Optimized Production Plan'!E300*(1.045))+ ('Conversion Cost'!$D$3*'Optimized Production Plan'!E300)+ ((4.1/100)*('Conversion Cost'!$B$8)*'Optimized Production Plan'!E300)+ ('Optimized Production Plan'!E300*'Conversion Cost'!$D$4)),IF(VLOOKUP(A299,CSTVAT!$A$2:$D$40,4)="VAT",0.05*((VLOOKUP(B299,'Input Angle Price'!$B$4:$E$22,4)*'Optimized Production Plan'!E300*(1.045))+ ('Conversion Cost'!$D$3*'Optimized Production Plan'!E300)+ ((4.1/100)*('Conversion Cost'!$B$8)*'Optimized Production Plan'!E300)+ ('Optimized Production Plan'!E300*'Conversion Cost'!$D$4)),0)))</f>
        <v>1027.2338384516001</v>
      </c>
      <c r="I299" s="95">
        <f t="shared" si="14"/>
        <v>834.91233345000001</v>
      </c>
      <c r="N299" s="9">
        <v>122</v>
      </c>
      <c r="O299" s="5" t="s">
        <v>13</v>
      </c>
      <c r="P299" s="94">
        <f>((VLOOKUP(O299,'Input Angle Price'!$B$4:$E$22,2)*'Optimized Production Plan'!M300)+(VLOOKUP(O299,'Input Angle Price'!$B$4:$E$22,3)*'Optimized Production Plan'!N300)+(VLOOKUP(O299,'Input Angle Price'!$B$4:$E$22,4)*'Optimized Production Plan'!O300))*(104.5/100)</f>
        <v>38777.039486900001</v>
      </c>
      <c r="Q299" s="94">
        <f>SUMPRODUCT('Conversion Cost'!$B$3:$D$3,'Optimized Production Plan'!M300:O300)</f>
        <v>7053.8868530000009</v>
      </c>
      <c r="R299" s="94">
        <f>(4.1/100)*('Conversion Cost'!$B$8)*SUM('Optimized Production Plan'!M300:O300)</f>
        <v>4934.9926126800001</v>
      </c>
      <c r="S299" s="94">
        <f>SUMPRODUCT('Conversion Cost'!$B$4:$D$4,'Optimized Production Plan'!M300:O300)</f>
        <v>595.7729700000001</v>
      </c>
      <c r="T299" s="94">
        <f>(VLOOKUP(N299,'Outbound Logistic Price'!$A$3:$D$41,2)*'Optimized Production Plan'!M300)+(VLOOKUP(N299,'Outbound Logistic Price'!$A$3:$D$41,3)*'Optimized Production Plan'!N300)+(VLOOKUP(N299,'Outbound Logistic Price'!$A$3:$D$41,4)*'Optimized Production Plan'!O300)</f>
        <v>1308.7471800000001</v>
      </c>
      <c r="U299" s="94">
        <f>IF(VLOOKUP(N299,CSTVAT!$A$2:$D$40,2)="NA",0,IF(VLOOKUP(N299,CSTVAT!$A$2:$D$40,2)="CST",0.02*((VLOOKUP(O299,'Input Angle Price'!$B$4:$E$22,2)*'Optimized Production Plan'!M300*(1.045))+ ('Conversion Cost'!$B$3*'Optimized Production Plan'!M300)+ ((4.1/100)*('Conversion Cost'!$B$8)*'Optimized Production Plan'!M300)+ ('Optimized Production Plan'!M300*'Conversion Cost'!$B$4)),IF(VLOOKUP(N299,CSTVAT!$A$2:$D$40,2)="VAT",0.05*((VLOOKUP(O299,'Input Angle Price'!$B$4:$E$22,2)*'Optimized Production Plan'!M300*(1.045))+ ('Conversion Cost'!$B$3*'Optimized Production Plan'!M300)+ ((4.1/100)*('Conversion Cost'!$B$8)*'Optimized Production Plan'!M300)+ ('Optimized Production Plan'!M300*'Conversion Cost'!$B$4)),0)))+ IF(VLOOKUP(N299,CSTVAT!$A$2:$D$40,3)="NA",0,IF(VLOOKUP(N299,CSTVAT!$A$2:$D$40,3)="CST",0.02*((VLOOKUP(O299,'Input Angle Price'!$B$4:$E$22,3)*'Optimized Production Plan'!N300*(1.045))+ ('Conversion Cost'!$C$3*'Optimized Production Plan'!N300)+ ((4.1/100)*('Conversion Cost'!$B$8)*'Optimized Production Plan'!N300)+ ('Optimized Production Plan'!N300*'Conversion Cost'!$C$4)),IF(VLOOKUP(N299,CSTVAT!$A$2:$D$40,3)="VAT",0.05*((VLOOKUP(O299,'Input Angle Price'!$B$4:$E$22,3)*'Optimized Production Plan'!N300*(1.045))+ ('Conversion Cost'!$C$3*'Optimized Production Plan'!N300)+ ((4.1/100)*('Conversion Cost'!$B$8)*'Optimized Production Plan'!N300)+ ('Optimized Production Plan'!N300*'Conversion Cost'!$C$4)),0)))+ IF(VLOOKUP(N299,CSTVAT!$A$2:$D$40,4)="NA",0,IF(VLOOKUP(N299,CSTVAT!$A$2:$D$40,4)="CST",0.02*((VLOOKUP(O299,'Input Angle Price'!$B$4:$E$22,4)*'Optimized Production Plan'!O300*(1.045))+ ('Conversion Cost'!$D$3*'Optimized Production Plan'!O300)+ ((4.1/100)*('Conversion Cost'!$B$8)*'Optimized Production Plan'!O300)+ ('Optimized Production Plan'!O300*'Conversion Cost'!$D$4)),IF(VLOOKUP(N299,CSTVAT!$A$2:$D$40,4)="VAT",0.05*((VLOOKUP(O299,'Input Angle Price'!$B$4:$E$22,4)*'Optimized Production Plan'!O300*(1.045))+ ('Conversion Cost'!$D$3*'Optimized Production Plan'!O300)+ ((4.1/100)*('Conversion Cost'!$B$8)*'Optimized Production Plan'!O300)+ ('Optimized Production Plan'!O300*'Conversion Cost'!$D$4)),0)))</f>
        <v>1027.2338384516001</v>
      </c>
      <c r="V299" s="95">
        <f t="shared" si="15"/>
        <v>834.91233345000001</v>
      </c>
      <c r="X299" s="101">
        <f>IF('Optimized Production Plan'!M300&gt;0,1,0)+IF('Optimized Production Plan'!N300&gt;0,1,0)+IF('Optimized Production Plan'!O300&gt;0,1,0)</f>
        <v>1</v>
      </c>
      <c r="AH299" s="11"/>
      <c r="AI299" s="5" t="s">
        <v>12</v>
      </c>
      <c r="AJ299" s="6">
        <v>0</v>
      </c>
      <c r="AK299" s="6">
        <v>218.05799999999996</v>
      </c>
      <c r="AL299" s="113">
        <v>0</v>
      </c>
      <c r="AM299" s="11">
        <v>218.05799999999996</v>
      </c>
      <c r="AN299" s="68">
        <f t="shared" si="16"/>
        <v>218.05799999999996</v>
      </c>
    </row>
    <row r="300" spans="1:40">
      <c r="A300" s="9">
        <v>122</v>
      </c>
      <c r="B300" s="5" t="s">
        <v>15</v>
      </c>
      <c r="C300" s="94">
        <f>((VLOOKUP(B300,'Input Angle Price'!$B$4:$E$22,2)*'Optimized Production Plan'!C301)+(VLOOKUP(B300,'Input Angle Price'!$B$4:$E$22,3)*'Optimized Production Plan'!D301)+(VLOOKUP(B300,'Input Angle Price'!$B$4:$E$22,4)*'Optimized Production Plan'!E301))*(104.5/100)</f>
        <v>78022.461349799996</v>
      </c>
      <c r="D300" s="94">
        <f>SUMPRODUCT('Conversion Cost'!$B$3:$D$3,'Optimized Production Plan'!C301:E301)</f>
        <v>14285.724777000001</v>
      </c>
      <c r="E300" s="94">
        <f>(4.1/100)*('Conversion Cost'!$B$8)*SUM('Optimized Production Plan'!C301:E301)</f>
        <v>9994.4821501200004</v>
      </c>
      <c r="F300" s="94">
        <f>SUMPRODUCT('Conversion Cost'!$B$4:$D$4,'Optimized Production Plan'!C301:E301)</f>
        <v>1206.57573</v>
      </c>
      <c r="G300" s="94">
        <f>(VLOOKUP(A300,'Outbound Logistic Price'!$A$3:$D$41,2)*'Optimized Production Plan'!C301)+(VLOOKUP(A300,'Outbound Logistic Price'!$A$3:$D$41,3)*'Optimized Production Plan'!D301)+(VLOOKUP(A300,'Outbound Logistic Price'!$A$3:$D$41,4)*'Optimized Production Plan'!E301)</f>
        <v>2650.5106199999996</v>
      </c>
      <c r="H300" s="94">
        <f>IF(VLOOKUP(A300,CSTVAT!$A$2:$D$40,2)="NA",0,IF(VLOOKUP(A300,CSTVAT!$A$2:$D$40,2)="CST",0.02*((VLOOKUP(B300,'Input Angle Price'!$B$4:$E$22,2)*'Optimized Production Plan'!C301*(1.045))+ ('Conversion Cost'!$B$3*'Optimized Production Plan'!C301)+ ((4.1/100)*('Conversion Cost'!$B$8)*'Optimized Production Plan'!C301)+ ('Optimized Production Plan'!C301*'Conversion Cost'!$B$4)),IF(VLOOKUP(A300,CSTVAT!$A$2:$D$40,2)="VAT",0.05*((VLOOKUP(B300,'Input Angle Price'!$B$4:$E$22,2)*'Optimized Production Plan'!C301*(1.045))+ ('Conversion Cost'!$B$3*'Optimized Production Plan'!C301)+ ((4.1/100)*('Conversion Cost'!$B$8)*'Optimized Production Plan'!C301)+ ('Optimized Production Plan'!C301*'Conversion Cost'!$B$4)),0)))+ IF(VLOOKUP(A300,CSTVAT!$A$2:$D$40,3)="NA",0,IF(VLOOKUP(A300,CSTVAT!$A$2:$D$40,3)="CST",0.02*((VLOOKUP(B300,'Input Angle Price'!$B$4:$E$22,3)*'Optimized Production Plan'!D301*(1.045))+ ('Conversion Cost'!$C$3*'Optimized Production Plan'!D301)+ ((4.1/100)*('Conversion Cost'!$B$8)*'Optimized Production Plan'!D301)+ ('Optimized Production Plan'!D301*'Conversion Cost'!$C$4)),IF(VLOOKUP(A300,CSTVAT!$A$2:$D$40,3)="VAT",0.05*((VLOOKUP(B300,'Input Angle Price'!$B$4:$E$22,3)*'Optimized Production Plan'!D301*(1.045))+ ('Conversion Cost'!$C$3*'Optimized Production Plan'!D301)+ ((4.1/100)*('Conversion Cost'!$B$8)*'Optimized Production Plan'!D301)+ ('Optimized Production Plan'!D301*'Conversion Cost'!$C$4)),0)))+ IF(VLOOKUP(A300,CSTVAT!$A$2:$D$40,4)="NA",0,IF(VLOOKUP(A300,CSTVAT!$A$2:$D$40,4)="CST",0.02*((VLOOKUP(B300,'Input Angle Price'!$B$4:$E$22,4)*'Optimized Production Plan'!E301*(1.045))+ ('Conversion Cost'!$D$3*'Optimized Production Plan'!E301)+ ((4.1/100)*('Conversion Cost'!$B$8)*'Optimized Production Plan'!E301)+ ('Optimized Production Plan'!E301*'Conversion Cost'!$D$4)),IF(VLOOKUP(A300,CSTVAT!$A$2:$D$40,4)="VAT",0.05*((VLOOKUP(B300,'Input Angle Price'!$B$4:$E$22,4)*'Optimized Production Plan'!E301*(1.045))+ ('Conversion Cost'!$D$3*'Optimized Production Plan'!E301)+ ((4.1/100)*('Conversion Cost'!$B$8)*'Optimized Production Plan'!E301)+ ('Optimized Production Plan'!E301*'Conversion Cost'!$D$4)),0)))</f>
        <v>2070.1848801383999</v>
      </c>
      <c r="I300" s="95">
        <f t="shared" si="14"/>
        <v>1679.9094548999999</v>
      </c>
      <c r="N300" s="9">
        <v>122</v>
      </c>
      <c r="O300" s="5" t="s">
        <v>15</v>
      </c>
      <c r="P300" s="94">
        <f>((VLOOKUP(O300,'Input Angle Price'!$B$4:$E$22,2)*'Optimized Production Plan'!M301)+(VLOOKUP(O300,'Input Angle Price'!$B$4:$E$22,3)*'Optimized Production Plan'!N301)+(VLOOKUP(O300,'Input Angle Price'!$B$4:$E$22,4)*'Optimized Production Plan'!O301))*(104.5/100)</f>
        <v>78022.461349799996</v>
      </c>
      <c r="Q300" s="94">
        <f>SUMPRODUCT('Conversion Cost'!$B$3:$D$3,'Optimized Production Plan'!M301:O301)</f>
        <v>14285.724777000001</v>
      </c>
      <c r="R300" s="94">
        <f>(4.1/100)*('Conversion Cost'!$B$8)*SUM('Optimized Production Plan'!M301:O301)</f>
        <v>9994.4821501200004</v>
      </c>
      <c r="S300" s="94">
        <f>SUMPRODUCT('Conversion Cost'!$B$4:$D$4,'Optimized Production Plan'!M301:O301)</f>
        <v>1206.57573</v>
      </c>
      <c r="T300" s="94">
        <f>(VLOOKUP(N300,'Outbound Logistic Price'!$A$3:$D$41,2)*'Optimized Production Plan'!M301)+(VLOOKUP(N300,'Outbound Logistic Price'!$A$3:$D$41,3)*'Optimized Production Plan'!N301)+(VLOOKUP(N300,'Outbound Logistic Price'!$A$3:$D$41,4)*'Optimized Production Plan'!O301)</f>
        <v>2650.5106199999996</v>
      </c>
      <c r="U300" s="94">
        <f>IF(VLOOKUP(N300,CSTVAT!$A$2:$D$40,2)="NA",0,IF(VLOOKUP(N300,CSTVAT!$A$2:$D$40,2)="CST",0.02*((VLOOKUP(O300,'Input Angle Price'!$B$4:$E$22,2)*'Optimized Production Plan'!M301*(1.045))+ ('Conversion Cost'!$B$3*'Optimized Production Plan'!M301)+ ((4.1/100)*('Conversion Cost'!$B$8)*'Optimized Production Plan'!M301)+ ('Optimized Production Plan'!M301*'Conversion Cost'!$B$4)),IF(VLOOKUP(N300,CSTVAT!$A$2:$D$40,2)="VAT",0.05*((VLOOKUP(O300,'Input Angle Price'!$B$4:$E$22,2)*'Optimized Production Plan'!M301*(1.045))+ ('Conversion Cost'!$B$3*'Optimized Production Plan'!M301)+ ((4.1/100)*('Conversion Cost'!$B$8)*'Optimized Production Plan'!M301)+ ('Optimized Production Plan'!M301*'Conversion Cost'!$B$4)),0)))+ IF(VLOOKUP(N300,CSTVAT!$A$2:$D$40,3)="NA",0,IF(VLOOKUP(N300,CSTVAT!$A$2:$D$40,3)="CST",0.02*((VLOOKUP(O300,'Input Angle Price'!$B$4:$E$22,3)*'Optimized Production Plan'!N301*(1.045))+ ('Conversion Cost'!$C$3*'Optimized Production Plan'!N301)+ ((4.1/100)*('Conversion Cost'!$B$8)*'Optimized Production Plan'!N301)+ ('Optimized Production Plan'!N301*'Conversion Cost'!$C$4)),IF(VLOOKUP(N300,CSTVAT!$A$2:$D$40,3)="VAT",0.05*((VLOOKUP(O300,'Input Angle Price'!$B$4:$E$22,3)*'Optimized Production Plan'!N301*(1.045))+ ('Conversion Cost'!$C$3*'Optimized Production Plan'!N301)+ ((4.1/100)*('Conversion Cost'!$B$8)*'Optimized Production Plan'!N301)+ ('Optimized Production Plan'!N301*'Conversion Cost'!$C$4)),0)))+ IF(VLOOKUP(N300,CSTVAT!$A$2:$D$40,4)="NA",0,IF(VLOOKUP(N300,CSTVAT!$A$2:$D$40,4)="CST",0.02*((VLOOKUP(O300,'Input Angle Price'!$B$4:$E$22,4)*'Optimized Production Plan'!O301*(1.045))+ ('Conversion Cost'!$D$3*'Optimized Production Plan'!O301)+ ((4.1/100)*('Conversion Cost'!$B$8)*'Optimized Production Plan'!O301)+ ('Optimized Production Plan'!O301*'Conversion Cost'!$D$4)),IF(VLOOKUP(N300,CSTVAT!$A$2:$D$40,4)="VAT",0.05*((VLOOKUP(O300,'Input Angle Price'!$B$4:$E$22,4)*'Optimized Production Plan'!O301*(1.045))+ ('Conversion Cost'!$D$3*'Optimized Production Plan'!O301)+ ((4.1/100)*('Conversion Cost'!$B$8)*'Optimized Production Plan'!O301)+ ('Optimized Production Plan'!O301*'Conversion Cost'!$D$4)),0)))</f>
        <v>2070.1848801383999</v>
      </c>
      <c r="V300" s="95">
        <f t="shared" si="15"/>
        <v>1679.9094548999999</v>
      </c>
      <c r="X300" s="101">
        <f>IF('Optimized Production Plan'!M301&gt;0,1,0)+IF('Optimized Production Plan'!N301&gt;0,1,0)+IF('Optimized Production Plan'!O301&gt;0,1,0)</f>
        <v>1</v>
      </c>
      <c r="AH300" s="11"/>
      <c r="AI300" s="5" t="s">
        <v>13</v>
      </c>
      <c r="AJ300" s="6">
        <v>0</v>
      </c>
      <c r="AK300" s="6">
        <v>325.55900000000003</v>
      </c>
      <c r="AL300" s="113">
        <v>0</v>
      </c>
      <c r="AM300" s="11">
        <v>325.55900000000003</v>
      </c>
      <c r="AN300" s="68">
        <f t="shared" si="16"/>
        <v>325.55900000000003</v>
      </c>
    </row>
    <row r="301" spans="1:40">
      <c r="A301" s="9">
        <v>122</v>
      </c>
      <c r="B301" s="5" t="s">
        <v>17</v>
      </c>
      <c r="C301" s="94">
        <f>((VLOOKUP(B301,'Input Angle Price'!$B$4:$E$22,2)*'Optimized Production Plan'!C302)+(VLOOKUP(B301,'Input Angle Price'!$B$4:$E$22,3)*'Optimized Production Plan'!D302)+(VLOOKUP(B301,'Input Angle Price'!$B$4:$E$22,4)*'Optimized Production Plan'!E302))*(104.5/100)</f>
        <v>91546.647700199959</v>
      </c>
      <c r="D301" s="94">
        <f>SUMPRODUCT('Conversion Cost'!$B$3:$D$3,'Optimized Production Plan'!C302:E302)</f>
        <v>16227.456315999996</v>
      </c>
      <c r="E301" s="94">
        <f>(4.1/100)*('Conversion Cost'!$B$8)*SUM('Optimized Production Plan'!C302:E302)</f>
        <v>11352.943236959996</v>
      </c>
      <c r="F301" s="94">
        <f>SUMPRODUCT('Conversion Cost'!$B$4:$D$4,'Optimized Production Plan'!C302:E302)</f>
        <v>1370.5748399999995</v>
      </c>
      <c r="G301" s="94">
        <f>(VLOOKUP(A301,'Outbound Logistic Price'!$A$3:$D$41,2)*'Optimized Production Plan'!C302)+(VLOOKUP(A301,'Outbound Logistic Price'!$A$3:$D$41,3)*'Optimized Production Plan'!D302)+(VLOOKUP(A301,'Outbound Logistic Price'!$A$3:$D$41,4)*'Optimized Production Plan'!E302)</f>
        <v>3010.7709599999985</v>
      </c>
      <c r="H301" s="94">
        <f>IF(VLOOKUP(A301,CSTVAT!$A$2:$D$40,2)="NA",0,IF(VLOOKUP(A301,CSTVAT!$A$2:$D$40,2)="CST",0.02*((VLOOKUP(B301,'Input Angle Price'!$B$4:$E$22,2)*'Optimized Production Plan'!C302*(1.045))+ ('Conversion Cost'!$B$3*'Optimized Production Plan'!C302)+ ((4.1/100)*('Conversion Cost'!$B$8)*'Optimized Production Plan'!C302)+ ('Optimized Production Plan'!C302*'Conversion Cost'!$B$4)),IF(VLOOKUP(A301,CSTVAT!$A$2:$D$40,2)="VAT",0.05*((VLOOKUP(B301,'Input Angle Price'!$B$4:$E$22,2)*'Optimized Production Plan'!C302*(1.045))+ ('Conversion Cost'!$B$3*'Optimized Production Plan'!C302)+ ((4.1/100)*('Conversion Cost'!$B$8)*'Optimized Production Plan'!C302)+ ('Optimized Production Plan'!C302*'Conversion Cost'!$B$4)),0)))+ IF(VLOOKUP(A301,CSTVAT!$A$2:$D$40,3)="NA",0,IF(VLOOKUP(A301,CSTVAT!$A$2:$D$40,3)="CST",0.02*((VLOOKUP(B301,'Input Angle Price'!$B$4:$E$22,3)*'Optimized Production Plan'!D302*(1.045))+ ('Conversion Cost'!$C$3*'Optimized Production Plan'!D302)+ ((4.1/100)*('Conversion Cost'!$B$8)*'Optimized Production Plan'!D302)+ ('Optimized Production Plan'!D302*'Conversion Cost'!$C$4)),IF(VLOOKUP(A301,CSTVAT!$A$2:$D$40,3)="VAT",0.05*((VLOOKUP(B301,'Input Angle Price'!$B$4:$E$22,3)*'Optimized Production Plan'!D302*(1.045))+ ('Conversion Cost'!$C$3*'Optimized Production Plan'!D302)+ ((4.1/100)*('Conversion Cost'!$B$8)*'Optimized Production Plan'!D302)+ ('Optimized Production Plan'!D302*'Conversion Cost'!$C$4)),0)))+ IF(VLOOKUP(A301,CSTVAT!$A$2:$D$40,4)="NA",0,IF(VLOOKUP(A301,CSTVAT!$A$2:$D$40,4)="CST",0.02*((VLOOKUP(B301,'Input Angle Price'!$B$4:$E$22,4)*'Optimized Production Plan'!E302*(1.045))+ ('Conversion Cost'!$D$3*'Optimized Production Plan'!E302)+ ((4.1/100)*('Conversion Cost'!$B$8)*'Optimized Production Plan'!E302)+ ('Optimized Production Plan'!E302*'Conversion Cost'!$D$4)),IF(VLOOKUP(A301,CSTVAT!$A$2:$D$40,4)="VAT",0.05*((VLOOKUP(B301,'Input Angle Price'!$B$4:$E$22,4)*'Optimized Production Plan'!E302*(1.045))+ ('Conversion Cost'!$D$3*'Optimized Production Plan'!E302)+ ((4.1/100)*('Conversion Cost'!$B$8)*'Optimized Production Plan'!E302)+ ('Optimized Production Plan'!E302*'Conversion Cost'!$D$4)),0)))</f>
        <v>2409.9524418631991</v>
      </c>
      <c r="I301" s="95">
        <f t="shared" si="14"/>
        <v>1971.1000700999994</v>
      </c>
      <c r="N301" s="9">
        <v>122</v>
      </c>
      <c r="O301" s="5" t="s">
        <v>17</v>
      </c>
      <c r="P301" s="94">
        <f>((VLOOKUP(O301,'Input Angle Price'!$B$4:$E$22,2)*'Optimized Production Plan'!M302)+(VLOOKUP(O301,'Input Angle Price'!$B$4:$E$22,3)*'Optimized Production Plan'!N302)+(VLOOKUP(O301,'Input Angle Price'!$B$4:$E$22,4)*'Optimized Production Plan'!O302))*(104.5/100)</f>
        <v>91546.647700199959</v>
      </c>
      <c r="Q301" s="94">
        <f>SUMPRODUCT('Conversion Cost'!$B$3:$D$3,'Optimized Production Plan'!M302:O302)</f>
        <v>16227.456315999996</v>
      </c>
      <c r="R301" s="94">
        <f>(4.1/100)*('Conversion Cost'!$B$8)*SUM('Optimized Production Plan'!M302:O302)</f>
        <v>11352.943236959996</v>
      </c>
      <c r="S301" s="94">
        <f>SUMPRODUCT('Conversion Cost'!$B$4:$D$4,'Optimized Production Plan'!M302:O302)</f>
        <v>1370.5748399999995</v>
      </c>
      <c r="T301" s="94">
        <f>(VLOOKUP(N301,'Outbound Logistic Price'!$A$3:$D$41,2)*'Optimized Production Plan'!M302)+(VLOOKUP(N301,'Outbound Logistic Price'!$A$3:$D$41,3)*'Optimized Production Plan'!N302)+(VLOOKUP(N301,'Outbound Logistic Price'!$A$3:$D$41,4)*'Optimized Production Plan'!O302)</f>
        <v>3010.7709599999985</v>
      </c>
      <c r="U301" s="94">
        <f>IF(VLOOKUP(N301,CSTVAT!$A$2:$D$40,2)="NA",0,IF(VLOOKUP(N301,CSTVAT!$A$2:$D$40,2)="CST",0.02*((VLOOKUP(O301,'Input Angle Price'!$B$4:$E$22,2)*'Optimized Production Plan'!M302*(1.045))+ ('Conversion Cost'!$B$3*'Optimized Production Plan'!M302)+ ((4.1/100)*('Conversion Cost'!$B$8)*'Optimized Production Plan'!M302)+ ('Optimized Production Plan'!M302*'Conversion Cost'!$B$4)),IF(VLOOKUP(N301,CSTVAT!$A$2:$D$40,2)="VAT",0.05*((VLOOKUP(O301,'Input Angle Price'!$B$4:$E$22,2)*'Optimized Production Plan'!M302*(1.045))+ ('Conversion Cost'!$B$3*'Optimized Production Plan'!M302)+ ((4.1/100)*('Conversion Cost'!$B$8)*'Optimized Production Plan'!M302)+ ('Optimized Production Plan'!M302*'Conversion Cost'!$B$4)),0)))+ IF(VLOOKUP(N301,CSTVAT!$A$2:$D$40,3)="NA",0,IF(VLOOKUP(N301,CSTVAT!$A$2:$D$40,3)="CST",0.02*((VLOOKUP(O301,'Input Angle Price'!$B$4:$E$22,3)*'Optimized Production Plan'!N302*(1.045))+ ('Conversion Cost'!$C$3*'Optimized Production Plan'!N302)+ ((4.1/100)*('Conversion Cost'!$B$8)*'Optimized Production Plan'!N302)+ ('Optimized Production Plan'!N302*'Conversion Cost'!$C$4)),IF(VLOOKUP(N301,CSTVAT!$A$2:$D$40,3)="VAT",0.05*((VLOOKUP(O301,'Input Angle Price'!$B$4:$E$22,3)*'Optimized Production Plan'!N302*(1.045))+ ('Conversion Cost'!$C$3*'Optimized Production Plan'!N302)+ ((4.1/100)*('Conversion Cost'!$B$8)*'Optimized Production Plan'!N302)+ ('Optimized Production Plan'!N302*'Conversion Cost'!$C$4)),0)))+ IF(VLOOKUP(N301,CSTVAT!$A$2:$D$40,4)="NA",0,IF(VLOOKUP(N301,CSTVAT!$A$2:$D$40,4)="CST",0.02*((VLOOKUP(O301,'Input Angle Price'!$B$4:$E$22,4)*'Optimized Production Plan'!O302*(1.045))+ ('Conversion Cost'!$D$3*'Optimized Production Plan'!O302)+ ((4.1/100)*('Conversion Cost'!$B$8)*'Optimized Production Plan'!O302)+ ('Optimized Production Plan'!O302*'Conversion Cost'!$D$4)),IF(VLOOKUP(N301,CSTVAT!$A$2:$D$40,4)="VAT",0.05*((VLOOKUP(O301,'Input Angle Price'!$B$4:$E$22,4)*'Optimized Production Plan'!O302*(1.045))+ ('Conversion Cost'!$D$3*'Optimized Production Plan'!O302)+ ((4.1/100)*('Conversion Cost'!$B$8)*'Optimized Production Plan'!O302)+ ('Optimized Production Plan'!O302*'Conversion Cost'!$D$4)),0)))</f>
        <v>2409.9524418631991</v>
      </c>
      <c r="V301" s="95">
        <f t="shared" si="15"/>
        <v>1971.1000700999994</v>
      </c>
      <c r="X301" s="101">
        <f>IF('Optimized Production Plan'!M302&gt;0,1,0)+IF('Optimized Production Plan'!N302&gt;0,1,0)+IF('Optimized Production Plan'!O302&gt;0,1,0)</f>
        <v>1</v>
      </c>
      <c r="AH301" s="11"/>
      <c r="AI301" s="5" t="s">
        <v>15</v>
      </c>
      <c r="AJ301" s="6">
        <v>0</v>
      </c>
      <c r="AK301" s="6">
        <v>659.33100000000002</v>
      </c>
      <c r="AL301" s="113">
        <v>0</v>
      </c>
      <c r="AM301" s="11">
        <v>659.33100000000002</v>
      </c>
      <c r="AN301" s="68">
        <f t="shared" si="16"/>
        <v>659.33100000000002</v>
      </c>
    </row>
    <row r="302" spans="1:40">
      <c r="A302" s="9">
        <v>122</v>
      </c>
      <c r="B302" s="5" t="s">
        <v>16</v>
      </c>
      <c r="C302" s="94">
        <f>((VLOOKUP(B302,'Input Angle Price'!$B$4:$E$22,2)*'Optimized Production Plan'!C303)+(VLOOKUP(B302,'Input Angle Price'!$B$4:$E$22,3)*'Optimized Production Plan'!D303)+(VLOOKUP(B302,'Input Angle Price'!$B$4:$E$22,4)*'Optimized Production Plan'!E303))*(104.5/100)</f>
        <v>2495.0718870000001</v>
      </c>
      <c r="D302" s="94">
        <f>SUMPRODUCT('Conversion Cost'!$B$3:$D$3,'Optimized Production Plan'!C303:E303)</f>
        <v>469.87056200000001</v>
      </c>
      <c r="E302" s="94">
        <f>(4.1/100)*('Conversion Cost'!$B$8)*SUM('Optimized Production Plan'!C303:E303)</f>
        <v>328.72766472000001</v>
      </c>
      <c r="F302" s="94">
        <f>SUMPRODUCT('Conversion Cost'!$B$4:$D$4,'Optimized Production Plan'!C303:E303)</f>
        <v>39.685380000000002</v>
      </c>
      <c r="G302" s="94">
        <f>(VLOOKUP(A302,'Outbound Logistic Price'!$A$3:$D$41,2)*'Optimized Production Plan'!C303)+(VLOOKUP(A302,'Outbound Logistic Price'!$A$3:$D$41,3)*'Optimized Production Plan'!D303)+(VLOOKUP(A302,'Outbound Logistic Price'!$A$3:$D$41,4)*'Optimized Production Plan'!E303)</f>
        <v>87.177719999999994</v>
      </c>
      <c r="H302" s="94">
        <f>IF(VLOOKUP(A302,CSTVAT!$A$2:$D$40,2)="NA",0,IF(VLOOKUP(A302,CSTVAT!$A$2:$D$40,2)="CST",0.02*((VLOOKUP(B302,'Input Angle Price'!$B$4:$E$22,2)*'Optimized Production Plan'!C303*(1.045))+ ('Conversion Cost'!$B$3*'Optimized Production Plan'!C303)+ ((4.1/100)*('Conversion Cost'!$B$8)*'Optimized Production Plan'!C303)+ ('Optimized Production Plan'!C303*'Conversion Cost'!$B$4)),IF(VLOOKUP(A302,CSTVAT!$A$2:$D$40,2)="VAT",0.05*((VLOOKUP(B302,'Input Angle Price'!$B$4:$E$22,2)*'Optimized Production Plan'!C303*(1.045))+ ('Conversion Cost'!$B$3*'Optimized Production Plan'!C303)+ ((4.1/100)*('Conversion Cost'!$B$8)*'Optimized Production Plan'!C303)+ ('Optimized Production Plan'!C303*'Conversion Cost'!$B$4)),0)))+ IF(VLOOKUP(A302,CSTVAT!$A$2:$D$40,3)="NA",0,IF(VLOOKUP(A302,CSTVAT!$A$2:$D$40,3)="CST",0.02*((VLOOKUP(B302,'Input Angle Price'!$B$4:$E$22,3)*'Optimized Production Plan'!D303*(1.045))+ ('Conversion Cost'!$C$3*'Optimized Production Plan'!D303)+ ((4.1/100)*('Conversion Cost'!$B$8)*'Optimized Production Plan'!D303)+ ('Optimized Production Plan'!D303*'Conversion Cost'!$C$4)),IF(VLOOKUP(A302,CSTVAT!$A$2:$D$40,3)="VAT",0.05*((VLOOKUP(B302,'Input Angle Price'!$B$4:$E$22,3)*'Optimized Production Plan'!D303*(1.045))+ ('Conversion Cost'!$C$3*'Optimized Production Plan'!D303)+ ((4.1/100)*('Conversion Cost'!$B$8)*'Optimized Production Plan'!D303)+ ('Optimized Production Plan'!D303*'Conversion Cost'!$C$4)),0)))+ IF(VLOOKUP(A302,CSTVAT!$A$2:$D$40,4)="NA",0,IF(VLOOKUP(A302,CSTVAT!$A$2:$D$40,4)="CST",0.02*((VLOOKUP(B302,'Input Angle Price'!$B$4:$E$22,4)*'Optimized Production Plan'!E303*(1.045))+ ('Conversion Cost'!$D$3*'Optimized Production Plan'!E303)+ ((4.1/100)*('Conversion Cost'!$B$8)*'Optimized Production Plan'!E303)+ ('Optimized Production Plan'!E303*'Conversion Cost'!$D$4)),IF(VLOOKUP(A302,CSTVAT!$A$2:$D$40,4)="VAT",0.05*((VLOOKUP(B302,'Input Angle Price'!$B$4:$E$22,4)*'Optimized Production Plan'!E303*(1.045))+ ('Conversion Cost'!$D$3*'Optimized Production Plan'!E303)+ ((4.1/100)*('Conversion Cost'!$B$8)*'Optimized Production Plan'!E303)+ ('Optimized Production Plan'!E303*'Conversion Cost'!$D$4)),0)))</f>
        <v>66.667109874399998</v>
      </c>
      <c r="I302" s="95">
        <f t="shared" si="14"/>
        <v>53.721643499999999</v>
      </c>
      <c r="N302" s="9">
        <v>122</v>
      </c>
      <c r="O302" s="5" t="s">
        <v>16</v>
      </c>
      <c r="P302" s="94">
        <f>((VLOOKUP(O302,'Input Angle Price'!$B$4:$E$22,2)*'Optimized Production Plan'!M303)+(VLOOKUP(O302,'Input Angle Price'!$B$4:$E$22,3)*'Optimized Production Plan'!N303)+(VLOOKUP(O302,'Input Angle Price'!$B$4:$E$22,4)*'Optimized Production Plan'!O303))*(104.5/100)</f>
        <v>2381.9891557000001</v>
      </c>
      <c r="Q302" s="94">
        <f>SUMPRODUCT('Conversion Cost'!$B$3:$D$3,'Optimized Production Plan'!M303:O303)</f>
        <v>387.24690199999998</v>
      </c>
      <c r="R302" s="94">
        <f>(4.1/100)*('Conversion Cost'!$B$8)*SUM('Optimized Production Plan'!M303:O303)</f>
        <v>328.72766472000001</v>
      </c>
      <c r="S302" s="94">
        <f>SUMPRODUCT('Conversion Cost'!$B$4:$D$4,'Optimized Production Plan'!M303:O303)</f>
        <v>26.45692</v>
      </c>
      <c r="T302" s="94">
        <f>(VLOOKUP(N302,'Outbound Logistic Price'!$A$3:$D$41,2)*'Optimized Production Plan'!M303)+(VLOOKUP(N302,'Outbound Logistic Price'!$A$3:$D$41,3)*'Optimized Production Plan'!N303)+(VLOOKUP(N302,'Outbound Logistic Price'!$A$3:$D$41,4)*'Optimized Production Plan'!O303)</f>
        <v>53.130700000000004</v>
      </c>
      <c r="U302" s="94">
        <f>IF(VLOOKUP(N302,CSTVAT!$A$2:$D$40,2)="NA",0,IF(VLOOKUP(N302,CSTVAT!$A$2:$D$40,2)="CST",0.02*((VLOOKUP(O302,'Input Angle Price'!$B$4:$E$22,2)*'Optimized Production Plan'!M303*(1.045))+ ('Conversion Cost'!$B$3*'Optimized Production Plan'!M303)+ ((4.1/100)*('Conversion Cost'!$B$8)*'Optimized Production Plan'!M303)+ ('Optimized Production Plan'!M303*'Conversion Cost'!$B$4)),IF(VLOOKUP(N302,CSTVAT!$A$2:$D$40,2)="VAT",0.05*((VLOOKUP(O302,'Input Angle Price'!$B$4:$E$22,2)*'Optimized Production Plan'!M303*(1.045))+ ('Conversion Cost'!$B$3*'Optimized Production Plan'!M303)+ ((4.1/100)*('Conversion Cost'!$B$8)*'Optimized Production Plan'!M303)+ ('Optimized Production Plan'!M303*'Conversion Cost'!$B$4)),0)))+ IF(VLOOKUP(N302,CSTVAT!$A$2:$D$40,3)="NA",0,IF(VLOOKUP(N302,CSTVAT!$A$2:$D$40,3)="CST",0.02*((VLOOKUP(O302,'Input Angle Price'!$B$4:$E$22,3)*'Optimized Production Plan'!N303*(1.045))+ ('Conversion Cost'!$C$3*'Optimized Production Plan'!N303)+ ((4.1/100)*('Conversion Cost'!$B$8)*'Optimized Production Plan'!N303)+ ('Optimized Production Plan'!N303*'Conversion Cost'!$C$4)),IF(VLOOKUP(N302,CSTVAT!$A$2:$D$40,3)="VAT",0.05*((VLOOKUP(O302,'Input Angle Price'!$B$4:$E$22,3)*'Optimized Production Plan'!N303*(1.045))+ ('Conversion Cost'!$C$3*'Optimized Production Plan'!N303)+ ((4.1/100)*('Conversion Cost'!$B$8)*'Optimized Production Plan'!N303)+ ('Optimized Production Plan'!N303*'Conversion Cost'!$C$4)),0)))+ IF(VLOOKUP(N302,CSTVAT!$A$2:$D$40,4)="NA",0,IF(VLOOKUP(N302,CSTVAT!$A$2:$D$40,4)="CST",0.02*((VLOOKUP(O302,'Input Angle Price'!$B$4:$E$22,4)*'Optimized Production Plan'!O303*(1.045))+ ('Conversion Cost'!$D$3*'Optimized Production Plan'!O303)+ ((4.1/100)*('Conversion Cost'!$B$8)*'Optimized Production Plan'!O303)+ ('Optimized Production Plan'!O303*'Conversion Cost'!$D$4)),IF(VLOOKUP(N302,CSTVAT!$A$2:$D$40,4)="VAT",0.05*((VLOOKUP(O302,'Input Angle Price'!$B$4:$E$22,4)*'Optimized Production Plan'!O303*(1.045))+ ('Conversion Cost'!$D$3*'Optimized Production Plan'!O303)+ ((4.1/100)*('Conversion Cost'!$B$8)*'Optimized Production Plan'!O303)+ ('Optimized Production Plan'!O303*'Conversion Cost'!$D$4)),0)))</f>
        <v>156.22103212100001</v>
      </c>
      <c r="V302" s="95">
        <f t="shared" si="15"/>
        <v>51.286847850000001</v>
      </c>
      <c r="X302" s="101">
        <f>IF('Optimized Production Plan'!M303&gt;0,1,0)+IF('Optimized Production Plan'!N303&gt;0,1,0)+IF('Optimized Production Plan'!O303&gt;0,1,0)</f>
        <v>1</v>
      </c>
      <c r="AH302" s="11"/>
      <c r="AI302" s="5" t="s">
        <v>17</v>
      </c>
      <c r="AJ302" s="6">
        <v>0</v>
      </c>
      <c r="AK302" s="6">
        <v>748.94799999999975</v>
      </c>
      <c r="AL302" s="113">
        <v>0</v>
      </c>
      <c r="AM302" s="11">
        <v>748.94799999999975</v>
      </c>
      <c r="AN302" s="68">
        <f t="shared" si="16"/>
        <v>748.94799999999975</v>
      </c>
    </row>
    <row r="303" spans="1:40">
      <c r="A303" s="9">
        <v>122</v>
      </c>
      <c r="B303" s="5" t="s">
        <v>2</v>
      </c>
      <c r="C303" s="94">
        <f>((VLOOKUP(B303,'Input Angle Price'!$B$4:$E$22,2)*'Optimized Production Plan'!C304)+(VLOOKUP(B303,'Input Angle Price'!$B$4:$E$22,3)*'Optimized Production Plan'!D304)+(VLOOKUP(B303,'Input Angle Price'!$B$4:$E$22,4)*'Optimized Production Plan'!E304))*(104.5/100)</f>
        <v>27502.895346300003</v>
      </c>
      <c r="D303" s="94">
        <f>SUMPRODUCT('Conversion Cost'!$B$3:$D$3,'Optimized Production Plan'!C304:E304)</f>
        <v>5567.7039890000015</v>
      </c>
      <c r="E303" s="94">
        <f>(4.1/100)*('Conversion Cost'!$B$8)*SUM('Optimized Production Plan'!C304:E304)</f>
        <v>3895.2394088400006</v>
      </c>
      <c r="F303" s="94">
        <f>SUMPRODUCT('Conversion Cost'!$B$4:$D$4,'Optimized Production Plan'!C304:E304)</f>
        <v>470.24961000000008</v>
      </c>
      <c r="G303" s="94">
        <f>(VLOOKUP(A303,'Outbound Logistic Price'!$A$3:$D$41,2)*'Optimized Production Plan'!C304)+(VLOOKUP(A303,'Outbound Logistic Price'!$A$3:$D$41,3)*'Optimized Production Plan'!D304)+(VLOOKUP(A303,'Outbound Logistic Price'!$A$3:$D$41,4)*'Optimized Production Plan'!E304)</f>
        <v>1033.0073400000001</v>
      </c>
      <c r="H303" s="94">
        <f>IF(VLOOKUP(A303,CSTVAT!$A$2:$D$40,2)="NA",0,IF(VLOOKUP(A303,CSTVAT!$A$2:$D$40,2)="CST",0.02*((VLOOKUP(B303,'Input Angle Price'!$B$4:$E$22,2)*'Optimized Production Plan'!C304*(1.045))+ ('Conversion Cost'!$B$3*'Optimized Production Plan'!C304)+ ((4.1/100)*('Conversion Cost'!$B$8)*'Optimized Production Plan'!C304)+ ('Optimized Production Plan'!C304*'Conversion Cost'!$B$4)),IF(VLOOKUP(A303,CSTVAT!$A$2:$D$40,2)="VAT",0.05*((VLOOKUP(B303,'Input Angle Price'!$B$4:$E$22,2)*'Optimized Production Plan'!C304*(1.045))+ ('Conversion Cost'!$B$3*'Optimized Production Plan'!C304)+ ((4.1/100)*('Conversion Cost'!$B$8)*'Optimized Production Plan'!C304)+ ('Optimized Production Plan'!C304*'Conversion Cost'!$B$4)),0)))+ IF(VLOOKUP(A303,CSTVAT!$A$2:$D$40,3)="NA",0,IF(VLOOKUP(A303,CSTVAT!$A$2:$D$40,3)="CST",0.02*((VLOOKUP(B303,'Input Angle Price'!$B$4:$E$22,3)*'Optimized Production Plan'!D304*(1.045))+ ('Conversion Cost'!$C$3*'Optimized Production Plan'!D304)+ ((4.1/100)*('Conversion Cost'!$B$8)*'Optimized Production Plan'!D304)+ ('Optimized Production Plan'!D304*'Conversion Cost'!$C$4)),IF(VLOOKUP(A303,CSTVAT!$A$2:$D$40,3)="VAT",0.05*((VLOOKUP(B303,'Input Angle Price'!$B$4:$E$22,3)*'Optimized Production Plan'!D304*(1.045))+ ('Conversion Cost'!$C$3*'Optimized Production Plan'!D304)+ ((4.1/100)*('Conversion Cost'!$B$8)*'Optimized Production Plan'!D304)+ ('Optimized Production Plan'!D304*'Conversion Cost'!$C$4)),0)))+ IF(VLOOKUP(A303,CSTVAT!$A$2:$D$40,4)="NA",0,IF(VLOOKUP(A303,CSTVAT!$A$2:$D$40,4)="CST",0.02*((VLOOKUP(B303,'Input Angle Price'!$B$4:$E$22,4)*'Optimized Production Plan'!E304*(1.045))+ ('Conversion Cost'!$D$3*'Optimized Production Plan'!E304)+ ((4.1/100)*('Conversion Cost'!$B$8)*'Optimized Production Plan'!E304)+ ('Optimized Production Plan'!E304*'Conversion Cost'!$D$4)),IF(VLOOKUP(A303,CSTVAT!$A$2:$D$40,4)="VAT",0.05*((VLOOKUP(B303,'Input Angle Price'!$B$4:$E$22,4)*'Optimized Production Plan'!E304*(1.045))+ ('Conversion Cost'!$D$3*'Optimized Production Plan'!E304)+ ((4.1/100)*('Conversion Cost'!$B$8)*'Optimized Production Plan'!E304)+ ('Optimized Production Plan'!E304*'Conversion Cost'!$D$4)),0)))</f>
        <v>748.72176708280028</v>
      </c>
      <c r="I303" s="95">
        <f t="shared" si="14"/>
        <v>592.1676031500001</v>
      </c>
      <c r="N303" s="9">
        <v>122</v>
      </c>
      <c r="O303" s="5" t="s">
        <v>2</v>
      </c>
      <c r="P303" s="94">
        <f>((VLOOKUP(O303,'Input Angle Price'!$B$4:$E$22,2)*'Optimized Production Plan'!M304)+(VLOOKUP(O303,'Input Angle Price'!$B$4:$E$22,3)*'Optimized Production Plan'!N304)+(VLOOKUP(O303,'Input Angle Price'!$B$4:$E$22,4)*'Optimized Production Plan'!O304))*(104.5/100)</f>
        <v>27502.895346300003</v>
      </c>
      <c r="Q303" s="94">
        <f>SUMPRODUCT('Conversion Cost'!$B$3:$D$3,'Optimized Production Plan'!M304:O304)</f>
        <v>5567.7039890000015</v>
      </c>
      <c r="R303" s="94">
        <f>(4.1/100)*('Conversion Cost'!$B$8)*SUM('Optimized Production Plan'!M304:O304)</f>
        <v>3895.2394088400006</v>
      </c>
      <c r="S303" s="94">
        <f>SUMPRODUCT('Conversion Cost'!$B$4:$D$4,'Optimized Production Plan'!M304:O304)</f>
        <v>470.24961000000008</v>
      </c>
      <c r="T303" s="94">
        <f>(VLOOKUP(N303,'Outbound Logistic Price'!$A$3:$D$41,2)*'Optimized Production Plan'!M304)+(VLOOKUP(N303,'Outbound Logistic Price'!$A$3:$D$41,3)*'Optimized Production Plan'!N304)+(VLOOKUP(N303,'Outbound Logistic Price'!$A$3:$D$41,4)*'Optimized Production Plan'!O304)</f>
        <v>1033.0073400000001</v>
      </c>
      <c r="U303" s="94">
        <f>IF(VLOOKUP(N303,CSTVAT!$A$2:$D$40,2)="NA",0,IF(VLOOKUP(N303,CSTVAT!$A$2:$D$40,2)="CST",0.02*((VLOOKUP(O303,'Input Angle Price'!$B$4:$E$22,2)*'Optimized Production Plan'!M304*(1.045))+ ('Conversion Cost'!$B$3*'Optimized Production Plan'!M304)+ ((4.1/100)*('Conversion Cost'!$B$8)*'Optimized Production Plan'!M304)+ ('Optimized Production Plan'!M304*'Conversion Cost'!$B$4)),IF(VLOOKUP(N303,CSTVAT!$A$2:$D$40,2)="VAT",0.05*((VLOOKUP(O303,'Input Angle Price'!$B$4:$E$22,2)*'Optimized Production Plan'!M304*(1.045))+ ('Conversion Cost'!$B$3*'Optimized Production Plan'!M304)+ ((4.1/100)*('Conversion Cost'!$B$8)*'Optimized Production Plan'!M304)+ ('Optimized Production Plan'!M304*'Conversion Cost'!$B$4)),0)))+ IF(VLOOKUP(N303,CSTVAT!$A$2:$D$40,3)="NA",0,IF(VLOOKUP(N303,CSTVAT!$A$2:$D$40,3)="CST",0.02*((VLOOKUP(O303,'Input Angle Price'!$B$4:$E$22,3)*'Optimized Production Plan'!N304*(1.045))+ ('Conversion Cost'!$C$3*'Optimized Production Plan'!N304)+ ((4.1/100)*('Conversion Cost'!$B$8)*'Optimized Production Plan'!N304)+ ('Optimized Production Plan'!N304*'Conversion Cost'!$C$4)),IF(VLOOKUP(N303,CSTVAT!$A$2:$D$40,3)="VAT",0.05*((VLOOKUP(O303,'Input Angle Price'!$B$4:$E$22,3)*'Optimized Production Plan'!N304*(1.045))+ ('Conversion Cost'!$C$3*'Optimized Production Plan'!N304)+ ((4.1/100)*('Conversion Cost'!$B$8)*'Optimized Production Plan'!N304)+ ('Optimized Production Plan'!N304*'Conversion Cost'!$C$4)),0)))+ IF(VLOOKUP(N303,CSTVAT!$A$2:$D$40,4)="NA",0,IF(VLOOKUP(N303,CSTVAT!$A$2:$D$40,4)="CST",0.02*((VLOOKUP(O303,'Input Angle Price'!$B$4:$E$22,4)*'Optimized Production Plan'!O304*(1.045))+ ('Conversion Cost'!$D$3*'Optimized Production Plan'!O304)+ ((4.1/100)*('Conversion Cost'!$B$8)*'Optimized Production Plan'!O304)+ ('Optimized Production Plan'!O304*'Conversion Cost'!$D$4)),IF(VLOOKUP(N303,CSTVAT!$A$2:$D$40,4)="VAT",0.05*((VLOOKUP(O303,'Input Angle Price'!$B$4:$E$22,4)*'Optimized Production Plan'!O304*(1.045))+ ('Conversion Cost'!$D$3*'Optimized Production Plan'!O304)+ ((4.1/100)*('Conversion Cost'!$B$8)*'Optimized Production Plan'!O304)+ ('Optimized Production Plan'!O304*'Conversion Cost'!$D$4)),0)))</f>
        <v>748.72176708280028</v>
      </c>
      <c r="V303" s="95">
        <f t="shared" si="15"/>
        <v>592.1676031500001</v>
      </c>
      <c r="X303" s="101">
        <f>IF('Optimized Production Plan'!M304&gt;0,1,0)+IF('Optimized Production Plan'!N304&gt;0,1,0)+IF('Optimized Production Plan'!O304&gt;0,1,0)</f>
        <v>1</v>
      </c>
      <c r="AH303" s="11"/>
      <c r="AI303" s="5" t="s">
        <v>16</v>
      </c>
      <c r="AJ303" s="6">
        <v>21.686</v>
      </c>
      <c r="AK303" s="6">
        <v>0</v>
      </c>
      <c r="AL303" s="113">
        <v>0</v>
      </c>
      <c r="AM303" s="11">
        <v>21.686</v>
      </c>
      <c r="AN303" s="68">
        <f t="shared" si="16"/>
        <v>21.686</v>
      </c>
    </row>
    <row r="304" spans="1:40">
      <c r="A304" s="9">
        <v>122</v>
      </c>
      <c r="B304" s="5" t="s">
        <v>4</v>
      </c>
      <c r="C304" s="94">
        <f>((VLOOKUP(B304,'Input Angle Price'!$B$4:$E$22,2)*'Optimized Production Plan'!C305)+(VLOOKUP(B304,'Input Angle Price'!$B$4:$E$22,3)*'Optimized Production Plan'!D305)+(VLOOKUP(B304,'Input Angle Price'!$B$4:$E$22,4)*'Optimized Production Plan'!E305))*(104.5/100)</f>
        <v>37474.572156999988</v>
      </c>
      <c r="D304" s="94">
        <f>SUMPRODUCT('Conversion Cost'!$B$3:$D$3,'Optimized Production Plan'!C305:E305)</f>
        <v>7785.5381089999983</v>
      </c>
      <c r="E304" s="94">
        <f>(4.1/100)*('Conversion Cost'!$B$8)*SUM('Optimized Production Plan'!C305:E305)</f>
        <v>5446.8655160399976</v>
      </c>
      <c r="F304" s="94">
        <f>SUMPRODUCT('Conversion Cost'!$B$4:$D$4,'Optimized Production Plan'!C305:E305)</f>
        <v>657.56840999999986</v>
      </c>
      <c r="G304" s="94">
        <f>(VLOOKUP(A304,'Outbound Logistic Price'!$A$3:$D$41,2)*'Optimized Production Plan'!C305)+(VLOOKUP(A304,'Outbound Logistic Price'!$A$3:$D$41,3)*'Optimized Production Plan'!D305)+(VLOOKUP(A304,'Outbound Logistic Price'!$A$3:$D$41,4)*'Optimized Production Plan'!E305)</f>
        <v>1444.4945399999995</v>
      </c>
      <c r="H304" s="94">
        <f>IF(VLOOKUP(A304,CSTVAT!$A$2:$D$40,2)="NA",0,IF(VLOOKUP(A304,CSTVAT!$A$2:$D$40,2)="CST",0.02*((VLOOKUP(B304,'Input Angle Price'!$B$4:$E$22,2)*'Optimized Production Plan'!C305*(1.045))+ ('Conversion Cost'!$B$3*'Optimized Production Plan'!C305)+ ((4.1/100)*('Conversion Cost'!$B$8)*'Optimized Production Plan'!C305)+ ('Optimized Production Plan'!C305*'Conversion Cost'!$B$4)),IF(VLOOKUP(A304,CSTVAT!$A$2:$D$40,2)="VAT",0.05*((VLOOKUP(B304,'Input Angle Price'!$B$4:$E$22,2)*'Optimized Production Plan'!C305*(1.045))+ ('Conversion Cost'!$B$3*'Optimized Production Plan'!C305)+ ((4.1/100)*('Conversion Cost'!$B$8)*'Optimized Production Plan'!C305)+ ('Optimized Production Plan'!C305*'Conversion Cost'!$B$4)),0)))+ IF(VLOOKUP(A304,CSTVAT!$A$2:$D$40,3)="NA",0,IF(VLOOKUP(A304,CSTVAT!$A$2:$D$40,3)="CST",0.02*((VLOOKUP(B304,'Input Angle Price'!$B$4:$E$22,3)*'Optimized Production Plan'!D305*(1.045))+ ('Conversion Cost'!$C$3*'Optimized Production Plan'!D305)+ ((4.1/100)*('Conversion Cost'!$B$8)*'Optimized Production Plan'!D305)+ ('Optimized Production Plan'!D305*'Conversion Cost'!$C$4)),IF(VLOOKUP(A304,CSTVAT!$A$2:$D$40,3)="VAT",0.05*((VLOOKUP(B304,'Input Angle Price'!$B$4:$E$22,3)*'Optimized Production Plan'!D305*(1.045))+ ('Conversion Cost'!$C$3*'Optimized Production Plan'!D305)+ ((4.1/100)*('Conversion Cost'!$B$8)*'Optimized Production Plan'!D305)+ ('Optimized Production Plan'!D305*'Conversion Cost'!$C$4)),0)))+ IF(VLOOKUP(A304,CSTVAT!$A$2:$D$40,4)="NA",0,IF(VLOOKUP(A304,CSTVAT!$A$2:$D$40,4)="CST",0.02*((VLOOKUP(B304,'Input Angle Price'!$B$4:$E$22,4)*'Optimized Production Plan'!E305*(1.045))+ ('Conversion Cost'!$D$3*'Optimized Production Plan'!E305)+ ((4.1/100)*('Conversion Cost'!$B$8)*'Optimized Production Plan'!E305)+ ('Optimized Production Plan'!E305*'Conversion Cost'!$D$4)),IF(VLOOKUP(A304,CSTVAT!$A$2:$D$40,4)="VAT",0.05*((VLOOKUP(B304,'Input Angle Price'!$B$4:$E$22,4)*'Optimized Production Plan'!E305*(1.045))+ ('Conversion Cost'!$D$3*'Optimized Production Plan'!E305)+ ((4.1/100)*('Conversion Cost'!$B$8)*'Optimized Production Plan'!E305)+ ('Optimized Production Plan'!E305*'Conversion Cost'!$D$4)),0)))</f>
        <v>1027.2908838407998</v>
      </c>
      <c r="I304" s="95">
        <f t="shared" si="14"/>
        <v>806.86877849999973</v>
      </c>
      <c r="N304" s="9">
        <v>122</v>
      </c>
      <c r="O304" s="5" t="s">
        <v>4</v>
      </c>
      <c r="P304" s="94">
        <f>((VLOOKUP(O304,'Input Angle Price'!$B$4:$E$22,2)*'Optimized Production Plan'!M305)+(VLOOKUP(O304,'Input Angle Price'!$B$4:$E$22,3)*'Optimized Production Plan'!N305)+(VLOOKUP(O304,'Input Angle Price'!$B$4:$E$22,4)*'Optimized Production Plan'!O305))*(104.5/100)</f>
        <v>37474.572156999988</v>
      </c>
      <c r="Q304" s="94">
        <f>SUMPRODUCT('Conversion Cost'!$B$3:$D$3,'Optimized Production Plan'!M305:O305)</f>
        <v>7785.5381089999983</v>
      </c>
      <c r="R304" s="94">
        <f>(4.1/100)*('Conversion Cost'!$B$8)*SUM('Optimized Production Plan'!M305:O305)</f>
        <v>5446.8655160399976</v>
      </c>
      <c r="S304" s="94">
        <f>SUMPRODUCT('Conversion Cost'!$B$4:$D$4,'Optimized Production Plan'!M305:O305)</f>
        <v>657.56840999999986</v>
      </c>
      <c r="T304" s="94">
        <f>(VLOOKUP(N304,'Outbound Logistic Price'!$A$3:$D$41,2)*'Optimized Production Plan'!M305)+(VLOOKUP(N304,'Outbound Logistic Price'!$A$3:$D$41,3)*'Optimized Production Plan'!N305)+(VLOOKUP(N304,'Outbound Logistic Price'!$A$3:$D$41,4)*'Optimized Production Plan'!O305)</f>
        <v>1444.4945399999995</v>
      </c>
      <c r="U304" s="94">
        <f>IF(VLOOKUP(N304,CSTVAT!$A$2:$D$40,2)="NA",0,IF(VLOOKUP(N304,CSTVAT!$A$2:$D$40,2)="CST",0.02*((VLOOKUP(O304,'Input Angle Price'!$B$4:$E$22,2)*'Optimized Production Plan'!M305*(1.045))+ ('Conversion Cost'!$B$3*'Optimized Production Plan'!M305)+ ((4.1/100)*('Conversion Cost'!$B$8)*'Optimized Production Plan'!M305)+ ('Optimized Production Plan'!M305*'Conversion Cost'!$B$4)),IF(VLOOKUP(N304,CSTVAT!$A$2:$D$40,2)="VAT",0.05*((VLOOKUP(O304,'Input Angle Price'!$B$4:$E$22,2)*'Optimized Production Plan'!M305*(1.045))+ ('Conversion Cost'!$B$3*'Optimized Production Plan'!M305)+ ((4.1/100)*('Conversion Cost'!$B$8)*'Optimized Production Plan'!M305)+ ('Optimized Production Plan'!M305*'Conversion Cost'!$B$4)),0)))+ IF(VLOOKUP(N304,CSTVAT!$A$2:$D$40,3)="NA",0,IF(VLOOKUP(N304,CSTVAT!$A$2:$D$40,3)="CST",0.02*((VLOOKUP(O304,'Input Angle Price'!$B$4:$E$22,3)*'Optimized Production Plan'!N305*(1.045))+ ('Conversion Cost'!$C$3*'Optimized Production Plan'!N305)+ ((4.1/100)*('Conversion Cost'!$B$8)*'Optimized Production Plan'!N305)+ ('Optimized Production Plan'!N305*'Conversion Cost'!$C$4)),IF(VLOOKUP(N304,CSTVAT!$A$2:$D$40,3)="VAT",0.05*((VLOOKUP(O304,'Input Angle Price'!$B$4:$E$22,3)*'Optimized Production Plan'!N305*(1.045))+ ('Conversion Cost'!$C$3*'Optimized Production Plan'!N305)+ ((4.1/100)*('Conversion Cost'!$B$8)*'Optimized Production Plan'!N305)+ ('Optimized Production Plan'!N305*'Conversion Cost'!$C$4)),0)))+ IF(VLOOKUP(N304,CSTVAT!$A$2:$D$40,4)="NA",0,IF(VLOOKUP(N304,CSTVAT!$A$2:$D$40,4)="CST",0.02*((VLOOKUP(O304,'Input Angle Price'!$B$4:$E$22,4)*'Optimized Production Plan'!O305*(1.045))+ ('Conversion Cost'!$D$3*'Optimized Production Plan'!O305)+ ((4.1/100)*('Conversion Cost'!$B$8)*'Optimized Production Plan'!O305)+ ('Optimized Production Plan'!O305*'Conversion Cost'!$D$4)),IF(VLOOKUP(N304,CSTVAT!$A$2:$D$40,4)="VAT",0.05*((VLOOKUP(O304,'Input Angle Price'!$B$4:$E$22,4)*'Optimized Production Plan'!O305*(1.045))+ ('Conversion Cost'!$D$3*'Optimized Production Plan'!O305)+ ((4.1/100)*('Conversion Cost'!$B$8)*'Optimized Production Plan'!O305)+ ('Optimized Production Plan'!O305*'Conversion Cost'!$D$4)),0)))</f>
        <v>1027.2908838407998</v>
      </c>
      <c r="V304" s="95">
        <f t="shared" si="15"/>
        <v>806.86877849999973</v>
      </c>
      <c r="X304" s="101">
        <f>IF('Optimized Production Plan'!M305&gt;0,1,0)+IF('Optimized Production Plan'!N305&gt;0,1,0)+IF('Optimized Production Plan'!O305&gt;0,1,0)</f>
        <v>1</v>
      </c>
      <c r="AH304" s="11"/>
      <c r="AI304" s="5" t="s">
        <v>2</v>
      </c>
      <c r="AJ304" s="6">
        <v>0</v>
      </c>
      <c r="AK304" s="6">
        <v>256.96700000000004</v>
      </c>
      <c r="AL304" s="113">
        <v>0</v>
      </c>
      <c r="AM304" s="11">
        <v>256.96700000000004</v>
      </c>
      <c r="AN304" s="68">
        <f t="shared" si="16"/>
        <v>256.96700000000004</v>
      </c>
    </row>
    <row r="305" spans="1:40">
      <c r="A305" s="9">
        <v>122</v>
      </c>
      <c r="B305" s="5" t="s">
        <v>6</v>
      </c>
      <c r="C305" s="94">
        <f>((VLOOKUP(B305,'Input Angle Price'!$B$4:$E$22,2)*'Optimized Production Plan'!C306)+(VLOOKUP(B305,'Input Angle Price'!$B$4:$E$22,3)*'Optimized Production Plan'!D306)+(VLOOKUP(B305,'Input Angle Price'!$B$4:$E$22,4)*'Optimized Production Plan'!E306))*(104.5/100)</f>
        <v>21700.378249000001</v>
      </c>
      <c r="D305" s="94">
        <f>SUMPRODUCT('Conversion Cost'!$B$3:$D$3,'Optimized Production Plan'!C306:E306)</f>
        <v>4238.6718760000003</v>
      </c>
      <c r="E305" s="94">
        <f>(4.1/100)*('Conversion Cost'!$B$8)*SUM('Optimized Production Plan'!C306:E306)</f>
        <v>2965.4309505599999</v>
      </c>
      <c r="F305" s="94">
        <f>SUMPRODUCT('Conversion Cost'!$B$4:$D$4,'Optimized Production Plan'!C306:E306)</f>
        <v>357.99924000000004</v>
      </c>
      <c r="G305" s="94">
        <f>(VLOOKUP(A305,'Outbound Logistic Price'!$A$3:$D$41,2)*'Optimized Production Plan'!C306)+(VLOOKUP(A305,'Outbound Logistic Price'!$A$3:$D$41,3)*'Optimized Production Plan'!D306)+(VLOOKUP(A305,'Outbound Logistic Price'!$A$3:$D$41,4)*'Optimized Production Plan'!E306)</f>
        <v>786.42455999999993</v>
      </c>
      <c r="H305" s="94">
        <f>IF(VLOOKUP(A305,CSTVAT!$A$2:$D$40,2)="NA",0,IF(VLOOKUP(A305,CSTVAT!$A$2:$D$40,2)="CST",0.02*((VLOOKUP(B305,'Input Angle Price'!$B$4:$E$22,2)*'Optimized Production Plan'!C306*(1.045))+ ('Conversion Cost'!$B$3*'Optimized Production Plan'!C306)+ ((4.1/100)*('Conversion Cost'!$B$8)*'Optimized Production Plan'!C306)+ ('Optimized Production Plan'!C306*'Conversion Cost'!$B$4)),IF(VLOOKUP(A305,CSTVAT!$A$2:$D$40,2)="VAT",0.05*((VLOOKUP(B305,'Input Angle Price'!$B$4:$E$22,2)*'Optimized Production Plan'!C306*(1.045))+ ('Conversion Cost'!$B$3*'Optimized Production Plan'!C306)+ ((4.1/100)*('Conversion Cost'!$B$8)*'Optimized Production Plan'!C306)+ ('Optimized Production Plan'!C306*'Conversion Cost'!$B$4)),0)))+ IF(VLOOKUP(A305,CSTVAT!$A$2:$D$40,3)="NA",0,IF(VLOOKUP(A305,CSTVAT!$A$2:$D$40,3)="CST",0.02*((VLOOKUP(B305,'Input Angle Price'!$B$4:$E$22,3)*'Optimized Production Plan'!D306*(1.045))+ ('Conversion Cost'!$C$3*'Optimized Production Plan'!D306)+ ((4.1/100)*('Conversion Cost'!$B$8)*'Optimized Production Plan'!D306)+ ('Optimized Production Plan'!D306*'Conversion Cost'!$C$4)),IF(VLOOKUP(A305,CSTVAT!$A$2:$D$40,3)="VAT",0.05*((VLOOKUP(B305,'Input Angle Price'!$B$4:$E$22,3)*'Optimized Production Plan'!D306*(1.045))+ ('Conversion Cost'!$C$3*'Optimized Production Plan'!D306)+ ((4.1/100)*('Conversion Cost'!$B$8)*'Optimized Production Plan'!D306)+ ('Optimized Production Plan'!D306*'Conversion Cost'!$C$4)),0)))+ IF(VLOOKUP(A305,CSTVAT!$A$2:$D$40,4)="NA",0,IF(VLOOKUP(A305,CSTVAT!$A$2:$D$40,4)="CST",0.02*((VLOOKUP(B305,'Input Angle Price'!$B$4:$E$22,4)*'Optimized Production Plan'!E306*(1.045))+ ('Conversion Cost'!$D$3*'Optimized Production Plan'!E306)+ ((4.1/100)*('Conversion Cost'!$B$8)*'Optimized Production Plan'!E306)+ ('Optimized Production Plan'!E306*'Conversion Cost'!$D$4)),IF(VLOOKUP(A305,CSTVAT!$A$2:$D$40,4)="VAT",0.05*((VLOOKUP(B305,'Input Angle Price'!$B$4:$E$22,4)*'Optimized Production Plan'!E306*(1.045))+ ('Conversion Cost'!$D$3*'Optimized Production Plan'!E306)+ ((4.1/100)*('Conversion Cost'!$B$8)*'Optimized Production Plan'!E306)+ ('Optimized Production Plan'!E306*'Conversion Cost'!$D$4)),0)))</f>
        <v>585.24960631120007</v>
      </c>
      <c r="I305" s="95">
        <f t="shared" si="14"/>
        <v>467.23302450000006</v>
      </c>
      <c r="N305" s="9">
        <v>122</v>
      </c>
      <c r="O305" s="5" t="s">
        <v>6</v>
      </c>
      <c r="P305" s="94">
        <f>((VLOOKUP(O305,'Input Angle Price'!$B$4:$E$22,2)*'Optimized Production Plan'!M306)+(VLOOKUP(O305,'Input Angle Price'!$B$4:$E$22,3)*'Optimized Production Plan'!N306)+(VLOOKUP(O305,'Input Angle Price'!$B$4:$E$22,4)*'Optimized Production Plan'!O306))*(104.5/100)</f>
        <v>21700.378249000001</v>
      </c>
      <c r="Q305" s="94">
        <f>SUMPRODUCT('Conversion Cost'!$B$3:$D$3,'Optimized Production Plan'!M306:O306)</f>
        <v>4238.6718760000003</v>
      </c>
      <c r="R305" s="94">
        <f>(4.1/100)*('Conversion Cost'!$B$8)*SUM('Optimized Production Plan'!M306:O306)</f>
        <v>2965.4309505599999</v>
      </c>
      <c r="S305" s="94">
        <f>SUMPRODUCT('Conversion Cost'!$B$4:$D$4,'Optimized Production Plan'!M306:O306)</f>
        <v>357.99924000000004</v>
      </c>
      <c r="T305" s="94">
        <f>(VLOOKUP(N305,'Outbound Logistic Price'!$A$3:$D$41,2)*'Optimized Production Plan'!M306)+(VLOOKUP(N305,'Outbound Logistic Price'!$A$3:$D$41,3)*'Optimized Production Plan'!N306)+(VLOOKUP(N305,'Outbound Logistic Price'!$A$3:$D$41,4)*'Optimized Production Plan'!O306)</f>
        <v>786.42455999999993</v>
      </c>
      <c r="U305" s="94">
        <f>IF(VLOOKUP(N305,CSTVAT!$A$2:$D$40,2)="NA",0,IF(VLOOKUP(N305,CSTVAT!$A$2:$D$40,2)="CST",0.02*((VLOOKUP(O305,'Input Angle Price'!$B$4:$E$22,2)*'Optimized Production Plan'!M306*(1.045))+ ('Conversion Cost'!$B$3*'Optimized Production Plan'!M306)+ ((4.1/100)*('Conversion Cost'!$B$8)*'Optimized Production Plan'!M306)+ ('Optimized Production Plan'!M306*'Conversion Cost'!$B$4)),IF(VLOOKUP(N305,CSTVAT!$A$2:$D$40,2)="VAT",0.05*((VLOOKUP(O305,'Input Angle Price'!$B$4:$E$22,2)*'Optimized Production Plan'!M306*(1.045))+ ('Conversion Cost'!$B$3*'Optimized Production Plan'!M306)+ ((4.1/100)*('Conversion Cost'!$B$8)*'Optimized Production Plan'!M306)+ ('Optimized Production Plan'!M306*'Conversion Cost'!$B$4)),0)))+ IF(VLOOKUP(N305,CSTVAT!$A$2:$D$40,3)="NA",0,IF(VLOOKUP(N305,CSTVAT!$A$2:$D$40,3)="CST",0.02*((VLOOKUP(O305,'Input Angle Price'!$B$4:$E$22,3)*'Optimized Production Plan'!N306*(1.045))+ ('Conversion Cost'!$C$3*'Optimized Production Plan'!N306)+ ((4.1/100)*('Conversion Cost'!$B$8)*'Optimized Production Plan'!N306)+ ('Optimized Production Plan'!N306*'Conversion Cost'!$C$4)),IF(VLOOKUP(N305,CSTVAT!$A$2:$D$40,3)="VAT",0.05*((VLOOKUP(O305,'Input Angle Price'!$B$4:$E$22,3)*'Optimized Production Plan'!N306*(1.045))+ ('Conversion Cost'!$C$3*'Optimized Production Plan'!N306)+ ((4.1/100)*('Conversion Cost'!$B$8)*'Optimized Production Plan'!N306)+ ('Optimized Production Plan'!N306*'Conversion Cost'!$C$4)),0)))+ IF(VLOOKUP(N305,CSTVAT!$A$2:$D$40,4)="NA",0,IF(VLOOKUP(N305,CSTVAT!$A$2:$D$40,4)="CST",0.02*((VLOOKUP(O305,'Input Angle Price'!$B$4:$E$22,4)*'Optimized Production Plan'!O306*(1.045))+ ('Conversion Cost'!$D$3*'Optimized Production Plan'!O306)+ ((4.1/100)*('Conversion Cost'!$B$8)*'Optimized Production Plan'!O306)+ ('Optimized Production Plan'!O306*'Conversion Cost'!$D$4)),IF(VLOOKUP(N305,CSTVAT!$A$2:$D$40,4)="VAT",0.05*((VLOOKUP(O305,'Input Angle Price'!$B$4:$E$22,4)*'Optimized Production Plan'!O306*(1.045))+ ('Conversion Cost'!$D$3*'Optimized Production Plan'!O306)+ ((4.1/100)*('Conversion Cost'!$B$8)*'Optimized Production Plan'!O306)+ ('Optimized Production Plan'!O306*'Conversion Cost'!$D$4)),0)))</f>
        <v>585.24960631120007</v>
      </c>
      <c r="V305" s="95">
        <f t="shared" si="15"/>
        <v>467.23302450000006</v>
      </c>
      <c r="X305" s="101">
        <f>IF('Optimized Production Plan'!M306&gt;0,1,0)+IF('Optimized Production Plan'!N306&gt;0,1,0)+IF('Optimized Production Plan'!O306&gt;0,1,0)</f>
        <v>1</v>
      </c>
      <c r="AH305" s="11"/>
      <c r="AI305" s="5" t="s">
        <v>4</v>
      </c>
      <c r="AJ305" s="6">
        <v>0</v>
      </c>
      <c r="AK305" s="6">
        <v>359.32699999999988</v>
      </c>
      <c r="AL305" s="113">
        <v>0</v>
      </c>
      <c r="AM305" s="11">
        <v>359.32699999999988</v>
      </c>
      <c r="AN305" s="68">
        <f t="shared" si="16"/>
        <v>359.32699999999988</v>
      </c>
    </row>
    <row r="306" spans="1:40">
      <c r="A306" s="9">
        <v>122</v>
      </c>
      <c r="B306" s="5" t="s">
        <v>8</v>
      </c>
      <c r="C306" s="94">
        <f>((VLOOKUP(B306,'Input Angle Price'!$B$4:$E$22,2)*'Optimized Production Plan'!C307)+(VLOOKUP(B306,'Input Angle Price'!$B$4:$E$22,3)*'Optimized Production Plan'!D307)+(VLOOKUP(B306,'Input Angle Price'!$B$4:$E$22,4)*'Optimized Production Plan'!E307))*(104.5/100)</f>
        <v>28689.452822799994</v>
      </c>
      <c r="D306" s="94">
        <f>SUMPRODUCT('Conversion Cost'!$B$3:$D$3,'Optimized Production Plan'!C307:E307)</f>
        <v>5568.6790040000005</v>
      </c>
      <c r="E306" s="94">
        <f>(4.1/100)*('Conversion Cost'!$B$8)*SUM('Optimized Production Plan'!C307:E307)</f>
        <v>3895.9215422399998</v>
      </c>
      <c r="F306" s="94">
        <f>SUMPRODUCT('Conversion Cost'!$B$4:$D$4,'Optimized Production Plan'!C307:E307)</f>
        <v>470.33196000000004</v>
      </c>
      <c r="G306" s="94">
        <f>(VLOOKUP(A306,'Outbound Logistic Price'!$A$3:$D$41,2)*'Optimized Production Plan'!C307)+(VLOOKUP(A306,'Outbound Logistic Price'!$A$3:$D$41,3)*'Optimized Production Plan'!D307)+(VLOOKUP(A306,'Outbound Logistic Price'!$A$3:$D$41,4)*'Optimized Production Plan'!E307)</f>
        <v>1033.18824</v>
      </c>
      <c r="H306" s="94">
        <f>IF(VLOOKUP(A306,CSTVAT!$A$2:$D$40,2)="NA",0,IF(VLOOKUP(A306,CSTVAT!$A$2:$D$40,2)="CST",0.02*((VLOOKUP(B306,'Input Angle Price'!$B$4:$E$22,2)*'Optimized Production Plan'!C307*(1.045))+ ('Conversion Cost'!$B$3*'Optimized Production Plan'!C307)+ ((4.1/100)*('Conversion Cost'!$B$8)*'Optimized Production Plan'!C307)+ ('Optimized Production Plan'!C307*'Conversion Cost'!$B$4)),IF(VLOOKUP(A306,CSTVAT!$A$2:$D$40,2)="VAT",0.05*((VLOOKUP(B306,'Input Angle Price'!$B$4:$E$22,2)*'Optimized Production Plan'!C307*(1.045))+ ('Conversion Cost'!$B$3*'Optimized Production Plan'!C307)+ ((4.1/100)*('Conversion Cost'!$B$8)*'Optimized Production Plan'!C307)+ ('Optimized Production Plan'!C307*'Conversion Cost'!$B$4)),0)))+ IF(VLOOKUP(A306,CSTVAT!$A$2:$D$40,3)="NA",0,IF(VLOOKUP(A306,CSTVAT!$A$2:$D$40,3)="CST",0.02*((VLOOKUP(B306,'Input Angle Price'!$B$4:$E$22,3)*'Optimized Production Plan'!D307*(1.045))+ ('Conversion Cost'!$C$3*'Optimized Production Plan'!D307)+ ((4.1/100)*('Conversion Cost'!$B$8)*'Optimized Production Plan'!D307)+ ('Optimized Production Plan'!D307*'Conversion Cost'!$C$4)),IF(VLOOKUP(A306,CSTVAT!$A$2:$D$40,3)="VAT",0.05*((VLOOKUP(B306,'Input Angle Price'!$B$4:$E$22,3)*'Optimized Production Plan'!D307*(1.045))+ ('Conversion Cost'!$C$3*'Optimized Production Plan'!D307)+ ((4.1/100)*('Conversion Cost'!$B$8)*'Optimized Production Plan'!D307)+ ('Optimized Production Plan'!D307*'Conversion Cost'!$C$4)),0)))+ IF(VLOOKUP(A306,CSTVAT!$A$2:$D$40,4)="NA",0,IF(VLOOKUP(A306,CSTVAT!$A$2:$D$40,4)="CST",0.02*((VLOOKUP(B306,'Input Angle Price'!$B$4:$E$22,4)*'Optimized Production Plan'!E307*(1.045))+ ('Conversion Cost'!$D$3*'Optimized Production Plan'!E307)+ ((4.1/100)*('Conversion Cost'!$B$8)*'Optimized Production Plan'!E307)+ ('Optimized Production Plan'!E307*'Conversion Cost'!$D$4)),IF(VLOOKUP(A306,CSTVAT!$A$2:$D$40,4)="VAT",0.05*((VLOOKUP(B306,'Input Angle Price'!$B$4:$E$22,4)*'Optimized Production Plan'!E307*(1.045))+ ('Conversion Cost'!$D$3*'Optimized Production Plan'!E307)+ ((4.1/100)*('Conversion Cost'!$B$8)*'Optimized Production Plan'!E307)+ ('Optimized Production Plan'!E307*'Conversion Cost'!$D$4)),0)))</f>
        <v>772.48770658080002</v>
      </c>
      <c r="I306" s="95">
        <f t="shared" si="14"/>
        <v>617.71549139999991</v>
      </c>
      <c r="N306" s="9">
        <v>122</v>
      </c>
      <c r="O306" s="5" t="s">
        <v>8</v>
      </c>
      <c r="P306" s="94">
        <f>((VLOOKUP(O306,'Input Angle Price'!$B$4:$E$22,2)*'Optimized Production Plan'!M307)+(VLOOKUP(O306,'Input Angle Price'!$B$4:$E$22,3)*'Optimized Production Plan'!N307)+(VLOOKUP(O306,'Input Angle Price'!$B$4:$E$22,4)*'Optimized Production Plan'!O307))*(104.5/100)</f>
        <v>28689.452822799994</v>
      </c>
      <c r="Q306" s="94">
        <f>SUMPRODUCT('Conversion Cost'!$B$3:$D$3,'Optimized Production Plan'!M307:O307)</f>
        <v>5568.6790040000005</v>
      </c>
      <c r="R306" s="94">
        <f>(4.1/100)*('Conversion Cost'!$B$8)*SUM('Optimized Production Plan'!M307:O307)</f>
        <v>3895.9215422399998</v>
      </c>
      <c r="S306" s="94">
        <f>SUMPRODUCT('Conversion Cost'!$B$4:$D$4,'Optimized Production Plan'!M307:O307)</f>
        <v>470.33196000000004</v>
      </c>
      <c r="T306" s="94">
        <f>(VLOOKUP(N306,'Outbound Logistic Price'!$A$3:$D$41,2)*'Optimized Production Plan'!M307)+(VLOOKUP(N306,'Outbound Logistic Price'!$A$3:$D$41,3)*'Optimized Production Plan'!N307)+(VLOOKUP(N306,'Outbound Logistic Price'!$A$3:$D$41,4)*'Optimized Production Plan'!O307)</f>
        <v>1033.18824</v>
      </c>
      <c r="U306" s="94">
        <f>IF(VLOOKUP(N306,CSTVAT!$A$2:$D$40,2)="NA",0,IF(VLOOKUP(N306,CSTVAT!$A$2:$D$40,2)="CST",0.02*((VLOOKUP(O306,'Input Angle Price'!$B$4:$E$22,2)*'Optimized Production Plan'!M307*(1.045))+ ('Conversion Cost'!$B$3*'Optimized Production Plan'!M307)+ ((4.1/100)*('Conversion Cost'!$B$8)*'Optimized Production Plan'!M307)+ ('Optimized Production Plan'!M307*'Conversion Cost'!$B$4)),IF(VLOOKUP(N306,CSTVAT!$A$2:$D$40,2)="VAT",0.05*((VLOOKUP(O306,'Input Angle Price'!$B$4:$E$22,2)*'Optimized Production Plan'!M307*(1.045))+ ('Conversion Cost'!$B$3*'Optimized Production Plan'!M307)+ ((4.1/100)*('Conversion Cost'!$B$8)*'Optimized Production Plan'!M307)+ ('Optimized Production Plan'!M307*'Conversion Cost'!$B$4)),0)))+ IF(VLOOKUP(N306,CSTVAT!$A$2:$D$40,3)="NA",0,IF(VLOOKUP(N306,CSTVAT!$A$2:$D$40,3)="CST",0.02*((VLOOKUP(O306,'Input Angle Price'!$B$4:$E$22,3)*'Optimized Production Plan'!N307*(1.045))+ ('Conversion Cost'!$C$3*'Optimized Production Plan'!N307)+ ((4.1/100)*('Conversion Cost'!$B$8)*'Optimized Production Plan'!N307)+ ('Optimized Production Plan'!N307*'Conversion Cost'!$C$4)),IF(VLOOKUP(N306,CSTVAT!$A$2:$D$40,3)="VAT",0.05*((VLOOKUP(O306,'Input Angle Price'!$B$4:$E$22,3)*'Optimized Production Plan'!N307*(1.045))+ ('Conversion Cost'!$C$3*'Optimized Production Plan'!N307)+ ((4.1/100)*('Conversion Cost'!$B$8)*'Optimized Production Plan'!N307)+ ('Optimized Production Plan'!N307*'Conversion Cost'!$C$4)),0)))+ IF(VLOOKUP(N306,CSTVAT!$A$2:$D$40,4)="NA",0,IF(VLOOKUP(N306,CSTVAT!$A$2:$D$40,4)="CST",0.02*((VLOOKUP(O306,'Input Angle Price'!$B$4:$E$22,4)*'Optimized Production Plan'!O307*(1.045))+ ('Conversion Cost'!$D$3*'Optimized Production Plan'!O307)+ ((4.1/100)*('Conversion Cost'!$B$8)*'Optimized Production Plan'!O307)+ ('Optimized Production Plan'!O307*'Conversion Cost'!$D$4)),IF(VLOOKUP(N306,CSTVAT!$A$2:$D$40,4)="VAT",0.05*((VLOOKUP(O306,'Input Angle Price'!$B$4:$E$22,4)*'Optimized Production Plan'!O307*(1.045))+ ('Conversion Cost'!$D$3*'Optimized Production Plan'!O307)+ ((4.1/100)*('Conversion Cost'!$B$8)*'Optimized Production Plan'!O307)+ ('Optimized Production Plan'!O307*'Conversion Cost'!$D$4)),0)))</f>
        <v>772.48770658080002</v>
      </c>
      <c r="V306" s="95">
        <f t="shared" si="15"/>
        <v>617.71549139999991</v>
      </c>
      <c r="X306" s="101">
        <f>IF('Optimized Production Plan'!M307&gt;0,1,0)+IF('Optimized Production Plan'!N307&gt;0,1,0)+IF('Optimized Production Plan'!O307&gt;0,1,0)</f>
        <v>1</v>
      </c>
      <c r="AH306" s="11"/>
      <c r="AI306" s="5" t="s">
        <v>6</v>
      </c>
      <c r="AJ306" s="6">
        <v>0</v>
      </c>
      <c r="AK306" s="6">
        <v>195.62800000000001</v>
      </c>
      <c r="AL306" s="113">
        <v>0</v>
      </c>
      <c r="AM306" s="11">
        <v>195.62800000000001</v>
      </c>
      <c r="AN306" s="68">
        <f t="shared" si="16"/>
        <v>195.62800000000001</v>
      </c>
    </row>
    <row r="307" spans="1:40">
      <c r="A307" s="9">
        <v>122</v>
      </c>
      <c r="B307" s="5" t="s">
        <v>10</v>
      </c>
      <c r="C307" s="94">
        <f>((VLOOKUP(B307,'Input Angle Price'!$B$4:$E$22,2)*'Optimized Production Plan'!C308)+(VLOOKUP(B307,'Input Angle Price'!$B$4:$E$22,3)*'Optimized Production Plan'!D308)+(VLOOKUP(B307,'Input Angle Price'!$B$4:$E$22,4)*'Optimized Production Plan'!E308))*(104.5/100)</f>
        <v>20721.727180000002</v>
      </c>
      <c r="D307" s="94">
        <f>SUMPRODUCT('Conversion Cost'!$B$3:$D$3,'Optimized Production Plan'!C308:E308)</f>
        <v>4086.3962000000006</v>
      </c>
      <c r="E307" s="94">
        <f>(4.1/100)*('Conversion Cost'!$B$8)*SUM('Optimized Production Plan'!C308:E308)</f>
        <v>2858.8968720000003</v>
      </c>
      <c r="F307" s="94">
        <f>SUMPRODUCT('Conversion Cost'!$B$4:$D$4,'Optimized Production Plan'!C308:E308)</f>
        <v>345.13800000000003</v>
      </c>
      <c r="G307" s="94">
        <f>(VLOOKUP(A307,'Outbound Logistic Price'!$A$3:$D$41,2)*'Optimized Production Plan'!C308)+(VLOOKUP(A307,'Outbound Logistic Price'!$A$3:$D$41,3)*'Optimized Production Plan'!D308)+(VLOOKUP(A307,'Outbound Logistic Price'!$A$3:$D$41,4)*'Optimized Production Plan'!E308)</f>
        <v>758.17200000000003</v>
      </c>
      <c r="H307" s="94">
        <f>IF(VLOOKUP(A307,CSTVAT!$A$2:$D$40,2)="NA",0,IF(VLOOKUP(A307,CSTVAT!$A$2:$D$40,2)="CST",0.02*((VLOOKUP(B307,'Input Angle Price'!$B$4:$E$22,2)*'Optimized Production Plan'!C308*(1.045))+ ('Conversion Cost'!$B$3*'Optimized Production Plan'!C308)+ ((4.1/100)*('Conversion Cost'!$B$8)*'Optimized Production Plan'!C308)+ ('Optimized Production Plan'!C308*'Conversion Cost'!$B$4)),IF(VLOOKUP(A307,CSTVAT!$A$2:$D$40,2)="VAT",0.05*((VLOOKUP(B307,'Input Angle Price'!$B$4:$E$22,2)*'Optimized Production Plan'!C308*(1.045))+ ('Conversion Cost'!$B$3*'Optimized Production Plan'!C308)+ ((4.1/100)*('Conversion Cost'!$B$8)*'Optimized Production Plan'!C308)+ ('Optimized Production Plan'!C308*'Conversion Cost'!$B$4)),0)))+ IF(VLOOKUP(A307,CSTVAT!$A$2:$D$40,3)="NA",0,IF(VLOOKUP(A307,CSTVAT!$A$2:$D$40,3)="CST",0.02*((VLOOKUP(B307,'Input Angle Price'!$B$4:$E$22,3)*'Optimized Production Plan'!D308*(1.045))+ ('Conversion Cost'!$C$3*'Optimized Production Plan'!D308)+ ((4.1/100)*('Conversion Cost'!$B$8)*'Optimized Production Plan'!D308)+ ('Optimized Production Plan'!D308*'Conversion Cost'!$C$4)),IF(VLOOKUP(A307,CSTVAT!$A$2:$D$40,3)="VAT",0.05*((VLOOKUP(B307,'Input Angle Price'!$B$4:$E$22,3)*'Optimized Production Plan'!D308*(1.045))+ ('Conversion Cost'!$C$3*'Optimized Production Plan'!D308)+ ((4.1/100)*('Conversion Cost'!$B$8)*'Optimized Production Plan'!D308)+ ('Optimized Production Plan'!D308*'Conversion Cost'!$C$4)),0)))+ IF(VLOOKUP(A307,CSTVAT!$A$2:$D$40,4)="NA",0,IF(VLOOKUP(A307,CSTVAT!$A$2:$D$40,4)="CST",0.02*((VLOOKUP(B307,'Input Angle Price'!$B$4:$E$22,4)*'Optimized Production Plan'!E308*(1.045))+ ('Conversion Cost'!$D$3*'Optimized Production Plan'!E308)+ ((4.1/100)*('Conversion Cost'!$B$8)*'Optimized Production Plan'!E308)+ ('Optimized Production Plan'!E308*'Conversion Cost'!$D$4)),IF(VLOOKUP(A307,CSTVAT!$A$2:$D$40,4)="VAT",0.05*((VLOOKUP(B307,'Input Angle Price'!$B$4:$E$22,4)*'Optimized Production Plan'!E308*(1.045))+ ('Conversion Cost'!$D$3*'Optimized Production Plan'!E308)+ ((4.1/100)*('Conversion Cost'!$B$8)*'Optimized Production Plan'!E308)+ ('Optimized Production Plan'!E308*'Conversion Cost'!$D$4)),0)))</f>
        <v>560.24316504000001</v>
      </c>
      <c r="I307" s="95">
        <f t="shared" si="14"/>
        <v>446.16159000000005</v>
      </c>
      <c r="N307" s="9">
        <v>122</v>
      </c>
      <c r="O307" s="5" t="s">
        <v>10</v>
      </c>
      <c r="P307" s="94">
        <f>((VLOOKUP(O307,'Input Angle Price'!$B$4:$E$22,2)*'Optimized Production Plan'!M308)+(VLOOKUP(O307,'Input Angle Price'!$B$4:$E$22,3)*'Optimized Production Plan'!N308)+(VLOOKUP(O307,'Input Angle Price'!$B$4:$E$22,4)*'Optimized Production Plan'!O308))*(104.5/100)</f>
        <v>20721.727180000002</v>
      </c>
      <c r="Q307" s="94">
        <f>SUMPRODUCT('Conversion Cost'!$B$3:$D$3,'Optimized Production Plan'!M308:O308)</f>
        <v>4086.3962000000006</v>
      </c>
      <c r="R307" s="94">
        <f>(4.1/100)*('Conversion Cost'!$B$8)*SUM('Optimized Production Plan'!M308:O308)</f>
        <v>2858.8968720000003</v>
      </c>
      <c r="S307" s="94">
        <f>SUMPRODUCT('Conversion Cost'!$B$4:$D$4,'Optimized Production Plan'!M308:O308)</f>
        <v>345.13800000000003</v>
      </c>
      <c r="T307" s="94">
        <f>(VLOOKUP(N307,'Outbound Logistic Price'!$A$3:$D$41,2)*'Optimized Production Plan'!M308)+(VLOOKUP(N307,'Outbound Logistic Price'!$A$3:$D$41,3)*'Optimized Production Plan'!N308)+(VLOOKUP(N307,'Outbound Logistic Price'!$A$3:$D$41,4)*'Optimized Production Plan'!O308)</f>
        <v>758.17200000000003</v>
      </c>
      <c r="U307" s="94">
        <f>IF(VLOOKUP(N307,CSTVAT!$A$2:$D$40,2)="NA",0,IF(VLOOKUP(N307,CSTVAT!$A$2:$D$40,2)="CST",0.02*((VLOOKUP(O307,'Input Angle Price'!$B$4:$E$22,2)*'Optimized Production Plan'!M308*(1.045))+ ('Conversion Cost'!$B$3*'Optimized Production Plan'!M308)+ ((4.1/100)*('Conversion Cost'!$B$8)*'Optimized Production Plan'!M308)+ ('Optimized Production Plan'!M308*'Conversion Cost'!$B$4)),IF(VLOOKUP(N307,CSTVAT!$A$2:$D$40,2)="VAT",0.05*((VLOOKUP(O307,'Input Angle Price'!$B$4:$E$22,2)*'Optimized Production Plan'!M308*(1.045))+ ('Conversion Cost'!$B$3*'Optimized Production Plan'!M308)+ ((4.1/100)*('Conversion Cost'!$B$8)*'Optimized Production Plan'!M308)+ ('Optimized Production Plan'!M308*'Conversion Cost'!$B$4)),0)))+ IF(VLOOKUP(N307,CSTVAT!$A$2:$D$40,3)="NA",0,IF(VLOOKUP(N307,CSTVAT!$A$2:$D$40,3)="CST",0.02*((VLOOKUP(O307,'Input Angle Price'!$B$4:$E$22,3)*'Optimized Production Plan'!N308*(1.045))+ ('Conversion Cost'!$C$3*'Optimized Production Plan'!N308)+ ((4.1/100)*('Conversion Cost'!$B$8)*'Optimized Production Plan'!N308)+ ('Optimized Production Plan'!N308*'Conversion Cost'!$C$4)),IF(VLOOKUP(N307,CSTVAT!$A$2:$D$40,3)="VAT",0.05*((VLOOKUP(O307,'Input Angle Price'!$B$4:$E$22,3)*'Optimized Production Plan'!N308*(1.045))+ ('Conversion Cost'!$C$3*'Optimized Production Plan'!N308)+ ((4.1/100)*('Conversion Cost'!$B$8)*'Optimized Production Plan'!N308)+ ('Optimized Production Plan'!N308*'Conversion Cost'!$C$4)),0)))+ IF(VLOOKUP(N307,CSTVAT!$A$2:$D$40,4)="NA",0,IF(VLOOKUP(N307,CSTVAT!$A$2:$D$40,4)="CST",0.02*((VLOOKUP(O307,'Input Angle Price'!$B$4:$E$22,4)*'Optimized Production Plan'!O308*(1.045))+ ('Conversion Cost'!$D$3*'Optimized Production Plan'!O308)+ ((4.1/100)*('Conversion Cost'!$B$8)*'Optimized Production Plan'!O308)+ ('Optimized Production Plan'!O308*'Conversion Cost'!$D$4)),IF(VLOOKUP(N307,CSTVAT!$A$2:$D$40,4)="VAT",0.05*((VLOOKUP(O307,'Input Angle Price'!$B$4:$E$22,4)*'Optimized Production Plan'!O308*(1.045))+ ('Conversion Cost'!$D$3*'Optimized Production Plan'!O308)+ ((4.1/100)*('Conversion Cost'!$B$8)*'Optimized Production Plan'!O308)+ ('Optimized Production Plan'!O308*'Conversion Cost'!$D$4)),0)))</f>
        <v>560.24316504000001</v>
      </c>
      <c r="V307" s="95">
        <f t="shared" si="15"/>
        <v>446.16159000000005</v>
      </c>
      <c r="X307" s="101">
        <f>IF('Optimized Production Plan'!M308&gt;0,1,0)+IF('Optimized Production Plan'!N308&gt;0,1,0)+IF('Optimized Production Plan'!O308&gt;0,1,0)</f>
        <v>1</v>
      </c>
      <c r="AH307" s="11"/>
      <c r="AI307" s="5" t="s">
        <v>8</v>
      </c>
      <c r="AJ307" s="6">
        <v>0</v>
      </c>
      <c r="AK307" s="6">
        <v>257.012</v>
      </c>
      <c r="AL307" s="113">
        <v>0</v>
      </c>
      <c r="AM307" s="11">
        <v>257.012</v>
      </c>
      <c r="AN307" s="68">
        <f t="shared" si="16"/>
        <v>257.012</v>
      </c>
    </row>
    <row r="308" spans="1:40">
      <c r="A308" s="9">
        <v>122</v>
      </c>
      <c r="B308" s="5" t="s">
        <v>11</v>
      </c>
      <c r="C308" s="94">
        <f>((VLOOKUP(B308,'Input Angle Price'!$B$4:$E$22,2)*'Optimized Production Plan'!C309)+(VLOOKUP(B308,'Input Angle Price'!$B$4:$E$22,3)*'Optimized Production Plan'!D309)+(VLOOKUP(B308,'Input Angle Price'!$B$4:$E$22,4)*'Optimized Production Plan'!E309))*(104.5/100)</f>
        <v>27452.133959249997</v>
      </c>
      <c r="D308" s="94">
        <f>SUMPRODUCT('Conversion Cost'!$B$3:$D$3,'Optimized Production Plan'!C309:E309)</f>
        <v>5372.2676489999994</v>
      </c>
      <c r="E308" s="94">
        <f>(4.1/100)*('Conversion Cost'!$B$8)*SUM('Optimized Production Plan'!C309:E309)</f>
        <v>3758.5095584399996</v>
      </c>
      <c r="F308" s="94">
        <f>SUMPRODUCT('Conversion Cost'!$B$4:$D$4,'Optimized Production Plan'!C309:E309)</f>
        <v>453.74300999999997</v>
      </c>
      <c r="G308" s="94">
        <f>(VLOOKUP(A308,'Outbound Logistic Price'!$A$3:$D$41,2)*'Optimized Production Plan'!C309)+(VLOOKUP(A308,'Outbound Logistic Price'!$A$3:$D$41,3)*'Optimized Production Plan'!D309)+(VLOOKUP(A308,'Outbound Logistic Price'!$A$3:$D$41,4)*'Optimized Production Plan'!E309)</f>
        <v>996.74693999999977</v>
      </c>
      <c r="H308" s="94">
        <f>IF(VLOOKUP(A308,CSTVAT!$A$2:$D$40,2)="NA",0,IF(VLOOKUP(A308,CSTVAT!$A$2:$D$40,2)="CST",0.02*((VLOOKUP(B308,'Input Angle Price'!$B$4:$E$22,2)*'Optimized Production Plan'!C309*(1.045))+ ('Conversion Cost'!$B$3*'Optimized Production Plan'!C309)+ ((4.1/100)*('Conversion Cost'!$B$8)*'Optimized Production Plan'!C309)+ ('Optimized Production Plan'!C309*'Conversion Cost'!$B$4)),IF(VLOOKUP(A308,CSTVAT!$A$2:$D$40,2)="VAT",0.05*((VLOOKUP(B308,'Input Angle Price'!$B$4:$E$22,2)*'Optimized Production Plan'!C309*(1.045))+ ('Conversion Cost'!$B$3*'Optimized Production Plan'!C309)+ ((4.1/100)*('Conversion Cost'!$B$8)*'Optimized Production Plan'!C309)+ ('Optimized Production Plan'!C309*'Conversion Cost'!$B$4)),0)))+ IF(VLOOKUP(A308,CSTVAT!$A$2:$D$40,3)="NA",0,IF(VLOOKUP(A308,CSTVAT!$A$2:$D$40,3)="CST",0.02*((VLOOKUP(B308,'Input Angle Price'!$B$4:$E$22,3)*'Optimized Production Plan'!D309*(1.045))+ ('Conversion Cost'!$C$3*'Optimized Production Plan'!D309)+ ((4.1/100)*('Conversion Cost'!$B$8)*'Optimized Production Plan'!D309)+ ('Optimized Production Plan'!D309*'Conversion Cost'!$C$4)),IF(VLOOKUP(A308,CSTVAT!$A$2:$D$40,3)="VAT",0.05*((VLOOKUP(B308,'Input Angle Price'!$B$4:$E$22,3)*'Optimized Production Plan'!D309*(1.045))+ ('Conversion Cost'!$C$3*'Optimized Production Plan'!D309)+ ((4.1/100)*('Conversion Cost'!$B$8)*'Optimized Production Plan'!D309)+ ('Optimized Production Plan'!D309*'Conversion Cost'!$C$4)),0)))+ IF(VLOOKUP(A308,CSTVAT!$A$2:$D$40,4)="NA",0,IF(VLOOKUP(A308,CSTVAT!$A$2:$D$40,4)="CST",0.02*((VLOOKUP(B308,'Input Angle Price'!$B$4:$E$22,4)*'Optimized Production Plan'!E309*(1.045))+ ('Conversion Cost'!$D$3*'Optimized Production Plan'!E309)+ ((4.1/100)*('Conversion Cost'!$B$8)*'Optimized Production Plan'!E309)+ ('Optimized Production Plan'!E309*'Conversion Cost'!$D$4)),IF(VLOOKUP(A308,CSTVAT!$A$2:$D$40,4)="VAT",0.05*((VLOOKUP(B308,'Input Angle Price'!$B$4:$E$22,4)*'Optimized Production Plan'!E309*(1.045))+ ('Conversion Cost'!$D$3*'Optimized Production Plan'!E309)+ ((4.1/100)*('Conversion Cost'!$B$8)*'Optimized Production Plan'!E309)+ ('Optimized Production Plan'!E309*'Conversion Cost'!$D$4)),0)))</f>
        <v>740.7330835337998</v>
      </c>
      <c r="I308" s="95">
        <f t="shared" si="14"/>
        <v>591.07465462499999</v>
      </c>
      <c r="N308" s="9">
        <v>122</v>
      </c>
      <c r="O308" s="5" t="s">
        <v>11</v>
      </c>
      <c r="P308" s="94">
        <f>((VLOOKUP(O308,'Input Angle Price'!$B$4:$E$22,2)*'Optimized Production Plan'!M309)+(VLOOKUP(O308,'Input Angle Price'!$B$4:$E$22,3)*'Optimized Production Plan'!N309)+(VLOOKUP(O308,'Input Angle Price'!$B$4:$E$22,4)*'Optimized Production Plan'!O309))*(104.5/100)</f>
        <v>27452.133959249997</v>
      </c>
      <c r="Q308" s="94">
        <f>SUMPRODUCT('Conversion Cost'!$B$3:$D$3,'Optimized Production Plan'!M309:O309)</f>
        <v>5372.2676489999994</v>
      </c>
      <c r="R308" s="94">
        <f>(4.1/100)*('Conversion Cost'!$B$8)*SUM('Optimized Production Plan'!M309:O309)</f>
        <v>3758.5095584399996</v>
      </c>
      <c r="S308" s="94">
        <f>SUMPRODUCT('Conversion Cost'!$B$4:$D$4,'Optimized Production Plan'!M309:O309)</f>
        <v>453.74300999999997</v>
      </c>
      <c r="T308" s="94">
        <f>(VLOOKUP(N308,'Outbound Logistic Price'!$A$3:$D$41,2)*'Optimized Production Plan'!M309)+(VLOOKUP(N308,'Outbound Logistic Price'!$A$3:$D$41,3)*'Optimized Production Plan'!N309)+(VLOOKUP(N308,'Outbound Logistic Price'!$A$3:$D$41,4)*'Optimized Production Plan'!O309)</f>
        <v>996.74693999999977</v>
      </c>
      <c r="U308" s="94">
        <f>IF(VLOOKUP(N308,CSTVAT!$A$2:$D$40,2)="NA",0,IF(VLOOKUP(N308,CSTVAT!$A$2:$D$40,2)="CST",0.02*((VLOOKUP(O308,'Input Angle Price'!$B$4:$E$22,2)*'Optimized Production Plan'!M309*(1.045))+ ('Conversion Cost'!$B$3*'Optimized Production Plan'!M309)+ ((4.1/100)*('Conversion Cost'!$B$8)*'Optimized Production Plan'!M309)+ ('Optimized Production Plan'!M309*'Conversion Cost'!$B$4)),IF(VLOOKUP(N308,CSTVAT!$A$2:$D$40,2)="VAT",0.05*((VLOOKUP(O308,'Input Angle Price'!$B$4:$E$22,2)*'Optimized Production Plan'!M309*(1.045))+ ('Conversion Cost'!$B$3*'Optimized Production Plan'!M309)+ ((4.1/100)*('Conversion Cost'!$B$8)*'Optimized Production Plan'!M309)+ ('Optimized Production Plan'!M309*'Conversion Cost'!$B$4)),0)))+ IF(VLOOKUP(N308,CSTVAT!$A$2:$D$40,3)="NA",0,IF(VLOOKUP(N308,CSTVAT!$A$2:$D$40,3)="CST",0.02*((VLOOKUP(O308,'Input Angle Price'!$B$4:$E$22,3)*'Optimized Production Plan'!N309*(1.045))+ ('Conversion Cost'!$C$3*'Optimized Production Plan'!N309)+ ((4.1/100)*('Conversion Cost'!$B$8)*'Optimized Production Plan'!N309)+ ('Optimized Production Plan'!N309*'Conversion Cost'!$C$4)),IF(VLOOKUP(N308,CSTVAT!$A$2:$D$40,3)="VAT",0.05*((VLOOKUP(O308,'Input Angle Price'!$B$4:$E$22,3)*'Optimized Production Plan'!N309*(1.045))+ ('Conversion Cost'!$C$3*'Optimized Production Plan'!N309)+ ((4.1/100)*('Conversion Cost'!$B$8)*'Optimized Production Plan'!N309)+ ('Optimized Production Plan'!N309*'Conversion Cost'!$C$4)),0)))+ IF(VLOOKUP(N308,CSTVAT!$A$2:$D$40,4)="NA",0,IF(VLOOKUP(N308,CSTVAT!$A$2:$D$40,4)="CST",0.02*((VLOOKUP(O308,'Input Angle Price'!$B$4:$E$22,4)*'Optimized Production Plan'!O309*(1.045))+ ('Conversion Cost'!$D$3*'Optimized Production Plan'!O309)+ ((4.1/100)*('Conversion Cost'!$B$8)*'Optimized Production Plan'!O309)+ ('Optimized Production Plan'!O309*'Conversion Cost'!$D$4)),IF(VLOOKUP(N308,CSTVAT!$A$2:$D$40,4)="VAT",0.05*((VLOOKUP(O308,'Input Angle Price'!$B$4:$E$22,4)*'Optimized Production Plan'!O309*(1.045))+ ('Conversion Cost'!$D$3*'Optimized Production Plan'!O309)+ ((4.1/100)*('Conversion Cost'!$B$8)*'Optimized Production Plan'!O309)+ ('Optimized Production Plan'!O309*'Conversion Cost'!$D$4)),0)))</f>
        <v>740.7330835337998</v>
      </c>
      <c r="V308" s="95">
        <f t="shared" si="15"/>
        <v>591.07465462499999</v>
      </c>
      <c r="X308" s="101">
        <f>IF('Optimized Production Plan'!M309&gt;0,1,0)+IF('Optimized Production Plan'!N309&gt;0,1,0)+IF('Optimized Production Plan'!O309&gt;0,1,0)</f>
        <v>1</v>
      </c>
      <c r="AH308" s="11"/>
      <c r="AI308" s="5" t="s">
        <v>10</v>
      </c>
      <c r="AJ308" s="6">
        <v>0</v>
      </c>
      <c r="AK308" s="6">
        <v>188.60000000000002</v>
      </c>
      <c r="AL308" s="113">
        <v>0</v>
      </c>
      <c r="AM308" s="11">
        <v>188.60000000000002</v>
      </c>
      <c r="AN308" s="68">
        <f t="shared" si="16"/>
        <v>188.60000000000002</v>
      </c>
    </row>
    <row r="309" spans="1:40">
      <c r="A309" s="9">
        <v>122</v>
      </c>
      <c r="B309" s="5" t="s">
        <v>14</v>
      </c>
      <c r="C309" s="94">
        <f>((VLOOKUP(B309,'Input Angle Price'!$B$4:$E$22,2)*'Optimized Production Plan'!C310)+(VLOOKUP(B309,'Input Angle Price'!$B$4:$E$22,3)*'Optimized Production Plan'!D310)+(VLOOKUP(B309,'Input Angle Price'!$B$4:$E$22,4)*'Optimized Production Plan'!E310))*(104.5/100)</f>
        <v>4352.9003913999995</v>
      </c>
      <c r="D309" s="94">
        <f>SUMPRODUCT('Conversion Cost'!$B$3:$D$3,'Optimized Production Plan'!C310:E310)</f>
        <v>845.38133900000014</v>
      </c>
      <c r="E309" s="94">
        <f>(4.1/100)*('Conversion Cost'!$B$8)*SUM('Optimized Production Plan'!C310:E310)</f>
        <v>591.43997483999999</v>
      </c>
      <c r="F309" s="94">
        <f>SUMPRODUCT('Conversion Cost'!$B$4:$D$4,'Optimized Production Plan'!C310:E310)</f>
        <v>71.401110000000003</v>
      </c>
      <c r="G309" s="94">
        <f>(VLOOKUP(A309,'Outbound Logistic Price'!$A$3:$D$41,2)*'Optimized Production Plan'!C310)+(VLOOKUP(A309,'Outbound Logistic Price'!$A$3:$D$41,3)*'Optimized Production Plan'!D310)+(VLOOKUP(A309,'Outbound Logistic Price'!$A$3:$D$41,4)*'Optimized Production Plan'!E310)</f>
        <v>156.84834000000001</v>
      </c>
      <c r="H309" s="94">
        <f>IF(VLOOKUP(A309,CSTVAT!$A$2:$D$40,2)="NA",0,IF(VLOOKUP(A309,CSTVAT!$A$2:$D$40,2)="CST",0.02*((VLOOKUP(B309,'Input Angle Price'!$B$4:$E$22,2)*'Optimized Production Plan'!C310*(1.045))+ ('Conversion Cost'!$B$3*'Optimized Production Plan'!C310)+ ((4.1/100)*('Conversion Cost'!$B$8)*'Optimized Production Plan'!C310)+ ('Optimized Production Plan'!C310*'Conversion Cost'!$B$4)),IF(VLOOKUP(A309,CSTVAT!$A$2:$D$40,2)="VAT",0.05*((VLOOKUP(B309,'Input Angle Price'!$B$4:$E$22,2)*'Optimized Production Plan'!C310*(1.045))+ ('Conversion Cost'!$B$3*'Optimized Production Plan'!C310)+ ((4.1/100)*('Conversion Cost'!$B$8)*'Optimized Production Plan'!C310)+ ('Optimized Production Plan'!C310*'Conversion Cost'!$B$4)),0)))+ IF(VLOOKUP(A309,CSTVAT!$A$2:$D$40,3)="NA",0,IF(VLOOKUP(A309,CSTVAT!$A$2:$D$40,3)="CST",0.02*((VLOOKUP(B309,'Input Angle Price'!$B$4:$E$22,3)*'Optimized Production Plan'!D310*(1.045))+ ('Conversion Cost'!$C$3*'Optimized Production Plan'!D310)+ ((4.1/100)*('Conversion Cost'!$B$8)*'Optimized Production Plan'!D310)+ ('Optimized Production Plan'!D310*'Conversion Cost'!$C$4)),IF(VLOOKUP(A309,CSTVAT!$A$2:$D$40,3)="VAT",0.05*((VLOOKUP(B309,'Input Angle Price'!$B$4:$E$22,3)*'Optimized Production Plan'!D310*(1.045))+ ('Conversion Cost'!$C$3*'Optimized Production Plan'!D310)+ ((4.1/100)*('Conversion Cost'!$B$8)*'Optimized Production Plan'!D310)+ ('Optimized Production Plan'!D310*'Conversion Cost'!$C$4)),0)))+ IF(VLOOKUP(A309,CSTVAT!$A$2:$D$40,4)="NA",0,IF(VLOOKUP(A309,CSTVAT!$A$2:$D$40,4)="CST",0.02*((VLOOKUP(B309,'Input Angle Price'!$B$4:$E$22,4)*'Optimized Production Plan'!E310*(1.045))+ ('Conversion Cost'!$D$3*'Optimized Production Plan'!E310)+ ((4.1/100)*('Conversion Cost'!$B$8)*'Optimized Production Plan'!E310)+ ('Optimized Production Plan'!E310*'Conversion Cost'!$D$4)),IF(VLOOKUP(A309,CSTVAT!$A$2:$D$40,4)="VAT",0.05*((VLOOKUP(B309,'Input Angle Price'!$B$4:$E$22,4)*'Optimized Production Plan'!E310*(1.045))+ ('Conversion Cost'!$D$3*'Optimized Production Plan'!E310)+ ((4.1/100)*('Conversion Cost'!$B$8)*'Optimized Production Plan'!E310)+ ('Optimized Production Plan'!E310*'Conversion Cost'!$D$4)),0)))</f>
        <v>117.22245630480001</v>
      </c>
      <c r="I309" s="95">
        <f t="shared" si="14"/>
        <v>93.722735700000001</v>
      </c>
      <c r="N309" s="9">
        <v>122</v>
      </c>
      <c r="O309" s="5" t="s">
        <v>14</v>
      </c>
      <c r="P309" s="94">
        <f>((VLOOKUP(O309,'Input Angle Price'!$B$4:$E$22,2)*'Optimized Production Plan'!M310)+(VLOOKUP(O309,'Input Angle Price'!$B$4:$E$22,3)*'Optimized Production Plan'!N310)+(VLOOKUP(O309,'Input Angle Price'!$B$4:$E$22,4)*'Optimized Production Plan'!O310))*(104.5/100)</f>
        <v>4352.9003913999995</v>
      </c>
      <c r="Q309" s="94">
        <f>SUMPRODUCT('Conversion Cost'!$B$3:$D$3,'Optimized Production Plan'!M310:O310)</f>
        <v>845.38133900000014</v>
      </c>
      <c r="R309" s="94">
        <f>(4.1/100)*('Conversion Cost'!$B$8)*SUM('Optimized Production Plan'!M310:O310)</f>
        <v>591.43997483999999</v>
      </c>
      <c r="S309" s="94">
        <f>SUMPRODUCT('Conversion Cost'!$B$4:$D$4,'Optimized Production Plan'!M310:O310)</f>
        <v>71.401110000000003</v>
      </c>
      <c r="T309" s="94">
        <f>(VLOOKUP(N309,'Outbound Logistic Price'!$A$3:$D$41,2)*'Optimized Production Plan'!M310)+(VLOOKUP(N309,'Outbound Logistic Price'!$A$3:$D$41,3)*'Optimized Production Plan'!N310)+(VLOOKUP(N309,'Outbound Logistic Price'!$A$3:$D$41,4)*'Optimized Production Plan'!O310)</f>
        <v>156.84834000000001</v>
      </c>
      <c r="U309" s="94">
        <f>IF(VLOOKUP(N309,CSTVAT!$A$2:$D$40,2)="NA",0,IF(VLOOKUP(N309,CSTVAT!$A$2:$D$40,2)="CST",0.02*((VLOOKUP(O309,'Input Angle Price'!$B$4:$E$22,2)*'Optimized Production Plan'!M310*(1.045))+ ('Conversion Cost'!$B$3*'Optimized Production Plan'!M310)+ ((4.1/100)*('Conversion Cost'!$B$8)*'Optimized Production Plan'!M310)+ ('Optimized Production Plan'!M310*'Conversion Cost'!$B$4)),IF(VLOOKUP(N309,CSTVAT!$A$2:$D$40,2)="VAT",0.05*((VLOOKUP(O309,'Input Angle Price'!$B$4:$E$22,2)*'Optimized Production Plan'!M310*(1.045))+ ('Conversion Cost'!$B$3*'Optimized Production Plan'!M310)+ ((4.1/100)*('Conversion Cost'!$B$8)*'Optimized Production Plan'!M310)+ ('Optimized Production Plan'!M310*'Conversion Cost'!$B$4)),0)))+ IF(VLOOKUP(N309,CSTVAT!$A$2:$D$40,3)="NA",0,IF(VLOOKUP(N309,CSTVAT!$A$2:$D$40,3)="CST",0.02*((VLOOKUP(O309,'Input Angle Price'!$B$4:$E$22,3)*'Optimized Production Plan'!N310*(1.045))+ ('Conversion Cost'!$C$3*'Optimized Production Plan'!N310)+ ((4.1/100)*('Conversion Cost'!$B$8)*'Optimized Production Plan'!N310)+ ('Optimized Production Plan'!N310*'Conversion Cost'!$C$4)),IF(VLOOKUP(N309,CSTVAT!$A$2:$D$40,3)="VAT",0.05*((VLOOKUP(O309,'Input Angle Price'!$B$4:$E$22,3)*'Optimized Production Plan'!N310*(1.045))+ ('Conversion Cost'!$C$3*'Optimized Production Plan'!N310)+ ((4.1/100)*('Conversion Cost'!$B$8)*'Optimized Production Plan'!N310)+ ('Optimized Production Plan'!N310*'Conversion Cost'!$C$4)),0)))+ IF(VLOOKUP(N309,CSTVAT!$A$2:$D$40,4)="NA",0,IF(VLOOKUP(N309,CSTVAT!$A$2:$D$40,4)="CST",0.02*((VLOOKUP(O309,'Input Angle Price'!$B$4:$E$22,4)*'Optimized Production Plan'!O310*(1.045))+ ('Conversion Cost'!$D$3*'Optimized Production Plan'!O310)+ ((4.1/100)*('Conversion Cost'!$B$8)*'Optimized Production Plan'!O310)+ ('Optimized Production Plan'!O310*'Conversion Cost'!$D$4)),IF(VLOOKUP(N309,CSTVAT!$A$2:$D$40,4)="VAT",0.05*((VLOOKUP(O309,'Input Angle Price'!$B$4:$E$22,4)*'Optimized Production Plan'!O310*(1.045))+ ('Conversion Cost'!$D$3*'Optimized Production Plan'!O310)+ ((4.1/100)*('Conversion Cost'!$B$8)*'Optimized Production Plan'!O310)+ ('Optimized Production Plan'!O310*'Conversion Cost'!$D$4)),0)))</f>
        <v>117.22245630480001</v>
      </c>
      <c r="V309" s="95">
        <f t="shared" si="15"/>
        <v>93.722735700000001</v>
      </c>
      <c r="X309" s="101">
        <f>IF('Optimized Production Plan'!M310&gt;0,1,0)+IF('Optimized Production Plan'!N310&gt;0,1,0)+IF('Optimized Production Plan'!O310&gt;0,1,0)</f>
        <v>1</v>
      </c>
      <c r="AH309" s="11"/>
      <c r="AI309" s="5" t="s">
        <v>11</v>
      </c>
      <c r="AJ309" s="6">
        <v>0</v>
      </c>
      <c r="AK309" s="6">
        <v>247.94699999999997</v>
      </c>
      <c r="AL309" s="113">
        <v>0</v>
      </c>
      <c r="AM309" s="11">
        <v>247.94699999999997</v>
      </c>
      <c r="AN309" s="68">
        <f t="shared" si="16"/>
        <v>247.94699999999997</v>
      </c>
    </row>
    <row r="310" spans="1:40">
      <c r="A310" s="85">
        <v>123</v>
      </c>
      <c r="B310" s="5" t="s">
        <v>1</v>
      </c>
      <c r="C310" s="94">
        <f>((VLOOKUP(B310,'Input Angle Price'!$B$4:$E$22,2)*'Optimized Production Plan'!C311)+(VLOOKUP(B310,'Input Angle Price'!$B$4:$E$22,3)*'Optimized Production Plan'!D311)+(VLOOKUP(B310,'Input Angle Price'!$B$4:$E$22,4)*'Optimized Production Plan'!E311))*(104.5/100)</f>
        <v>106.21121884999999</v>
      </c>
      <c r="D310" s="94">
        <f>SUMPRODUCT('Conversion Cost'!$B$3:$D$3,'Optimized Production Plan'!C311:E311)</f>
        <v>15.98546</v>
      </c>
      <c r="E310" s="94">
        <f>(4.1/100)*('Conversion Cost'!$B$8)*SUM('Optimized Production Plan'!C311:E311)</f>
        <v>13.86246654</v>
      </c>
      <c r="F310" s="94">
        <f>SUMPRODUCT('Conversion Cost'!$B$4:$D$4,'Optimized Production Plan'!C311:E311)</f>
        <v>1.1156899999999998</v>
      </c>
      <c r="G310" s="94">
        <f>(VLOOKUP(A310,'Outbound Logistic Price'!$A$3:$D$41,2)*'Optimized Production Plan'!C311)+(VLOOKUP(A310,'Outbound Logistic Price'!$A$3:$D$41,3)*'Optimized Production Plan'!D311)+(VLOOKUP(A310,'Outbound Logistic Price'!$A$3:$D$41,4)*'Optimized Production Plan'!E311)</f>
        <v>1.5546499999999999</v>
      </c>
      <c r="H310" s="94">
        <f>IF(VLOOKUP(A310,CSTVAT!$A$2:$D$40,2)="NA",0,IF(VLOOKUP(A310,CSTVAT!$A$2:$D$40,2)="CST",0.02*((VLOOKUP(B310,'Input Angle Price'!$B$4:$E$22,2)*'Optimized Production Plan'!C311*(1.045))+ ('Conversion Cost'!$B$3*'Optimized Production Plan'!C311)+ ((4.1/100)*('Conversion Cost'!$B$8)*'Optimized Production Plan'!C311)+ ('Optimized Production Plan'!C311*'Conversion Cost'!$B$4)),IF(VLOOKUP(A310,CSTVAT!$A$2:$D$40,2)="VAT",0.05*((VLOOKUP(B310,'Input Angle Price'!$B$4:$E$22,2)*'Optimized Production Plan'!C311*(1.045))+ ('Conversion Cost'!$B$3*'Optimized Production Plan'!C311)+ ((4.1/100)*('Conversion Cost'!$B$8)*'Optimized Production Plan'!C311)+ ('Optimized Production Plan'!C311*'Conversion Cost'!$B$4)),0)))+ IF(VLOOKUP(A310,CSTVAT!$A$2:$D$40,3)="NA",0,IF(VLOOKUP(A310,CSTVAT!$A$2:$D$40,3)="CST",0.02*((VLOOKUP(B310,'Input Angle Price'!$B$4:$E$22,3)*'Optimized Production Plan'!D311*(1.045))+ ('Conversion Cost'!$C$3*'Optimized Production Plan'!D311)+ ((4.1/100)*('Conversion Cost'!$B$8)*'Optimized Production Plan'!D311)+ ('Optimized Production Plan'!D311*'Conversion Cost'!$C$4)),IF(VLOOKUP(A310,CSTVAT!$A$2:$D$40,3)="VAT",0.05*((VLOOKUP(B310,'Input Angle Price'!$B$4:$E$22,3)*'Optimized Production Plan'!D311*(1.045))+ ('Conversion Cost'!$C$3*'Optimized Production Plan'!D311)+ ((4.1/100)*('Conversion Cost'!$B$8)*'Optimized Production Plan'!D311)+ ('Optimized Production Plan'!D311*'Conversion Cost'!$C$4)),0)))+ IF(VLOOKUP(A310,CSTVAT!$A$2:$D$40,4)="NA",0,IF(VLOOKUP(A310,CSTVAT!$A$2:$D$40,4)="CST",0.02*((VLOOKUP(B310,'Input Angle Price'!$B$4:$E$22,4)*'Optimized Production Plan'!E311*(1.045))+ ('Conversion Cost'!$D$3*'Optimized Production Plan'!E311)+ ((4.1/100)*('Conversion Cost'!$B$8)*'Optimized Production Plan'!E311)+ ('Optimized Production Plan'!E311*'Conversion Cost'!$D$4)),IF(VLOOKUP(A310,CSTVAT!$A$2:$D$40,4)="VAT",0.05*((VLOOKUP(B310,'Input Angle Price'!$B$4:$E$22,4)*'Optimized Production Plan'!E311*(1.045))+ ('Conversion Cost'!$D$3*'Optimized Production Plan'!E311)+ ((4.1/100)*('Conversion Cost'!$B$8)*'Optimized Production Plan'!E311)+ ('Optimized Production Plan'!E311*'Conversion Cost'!$D$4)),0)))</f>
        <v>6.8587417694999999</v>
      </c>
      <c r="I310" s="95">
        <f t="shared" si="14"/>
        <v>2.286844425</v>
      </c>
      <c r="N310" s="85">
        <v>123</v>
      </c>
      <c r="O310" s="5" t="s">
        <v>1</v>
      </c>
      <c r="P310" s="94">
        <f>((VLOOKUP(O310,'Input Angle Price'!$B$4:$E$22,2)*'Optimized Production Plan'!M311)+(VLOOKUP(O310,'Input Angle Price'!$B$4:$E$22,3)*'Optimized Production Plan'!N311)+(VLOOKUP(O310,'Input Angle Price'!$B$4:$E$22,4)*'Optimized Production Plan'!O311))*(104.5/100)</f>
        <v>101.37561719999999</v>
      </c>
      <c r="Q310" s="94">
        <f>SUMPRODUCT('Conversion Cost'!$B$3:$D$3,'Optimized Production Plan'!M311:O311)</f>
        <v>16.330226499999998</v>
      </c>
      <c r="R310" s="94">
        <f>(4.1/100)*('Conversion Cost'!$B$8)*SUM('Optimized Production Plan'!M311:O311)</f>
        <v>13.86246654</v>
      </c>
      <c r="S310" s="94">
        <f>SUMPRODUCT('Conversion Cost'!$B$4:$D$4,'Optimized Production Plan'!M311:O311)</f>
        <v>1.1156899999999998</v>
      </c>
      <c r="T310" s="94">
        <f>(VLOOKUP(N310,'Outbound Logistic Price'!$A$3:$D$41,2)*'Optimized Production Plan'!M311)+(VLOOKUP(N310,'Outbound Logistic Price'!$A$3:$D$41,3)*'Optimized Production Plan'!N311)+(VLOOKUP(N310,'Outbound Logistic Price'!$A$3:$D$41,4)*'Optimized Production Plan'!O311)</f>
        <v>7.1971150000000002</v>
      </c>
      <c r="U310" s="94">
        <f>IF(VLOOKUP(N310,CSTVAT!$A$2:$D$40,2)="NA",0,IF(VLOOKUP(N310,CSTVAT!$A$2:$D$40,2)="CST",0.02*((VLOOKUP(O310,'Input Angle Price'!$B$4:$E$22,2)*'Optimized Production Plan'!M311*(1.045))+ ('Conversion Cost'!$B$3*'Optimized Production Plan'!M311)+ ((4.1/100)*('Conversion Cost'!$B$8)*'Optimized Production Plan'!M311)+ ('Optimized Production Plan'!M311*'Conversion Cost'!$B$4)),IF(VLOOKUP(N310,CSTVAT!$A$2:$D$40,2)="VAT",0.05*((VLOOKUP(O310,'Input Angle Price'!$B$4:$E$22,2)*'Optimized Production Plan'!M311*(1.045))+ ('Conversion Cost'!$B$3*'Optimized Production Plan'!M311)+ ((4.1/100)*('Conversion Cost'!$B$8)*'Optimized Production Plan'!M311)+ ('Optimized Production Plan'!M311*'Conversion Cost'!$B$4)),0)))+ IF(VLOOKUP(N310,CSTVAT!$A$2:$D$40,3)="NA",0,IF(VLOOKUP(N310,CSTVAT!$A$2:$D$40,3)="CST",0.02*((VLOOKUP(O310,'Input Angle Price'!$B$4:$E$22,3)*'Optimized Production Plan'!N311*(1.045))+ ('Conversion Cost'!$C$3*'Optimized Production Plan'!N311)+ ((4.1/100)*('Conversion Cost'!$B$8)*'Optimized Production Plan'!N311)+ ('Optimized Production Plan'!N311*'Conversion Cost'!$C$4)),IF(VLOOKUP(N310,CSTVAT!$A$2:$D$40,3)="VAT",0.05*((VLOOKUP(O310,'Input Angle Price'!$B$4:$E$22,3)*'Optimized Production Plan'!N311*(1.045))+ ('Conversion Cost'!$C$3*'Optimized Production Plan'!N311)+ ((4.1/100)*('Conversion Cost'!$B$8)*'Optimized Production Plan'!N311)+ ('Optimized Production Plan'!N311*'Conversion Cost'!$C$4)),0)))+ IF(VLOOKUP(N310,CSTVAT!$A$2:$D$40,4)="NA",0,IF(VLOOKUP(N310,CSTVAT!$A$2:$D$40,4)="CST",0.02*((VLOOKUP(O310,'Input Angle Price'!$B$4:$E$22,4)*'Optimized Production Plan'!O311*(1.045))+ ('Conversion Cost'!$D$3*'Optimized Production Plan'!O311)+ ((4.1/100)*('Conversion Cost'!$B$8)*'Optimized Production Plan'!O311)+ ('Optimized Production Plan'!O311*'Conversion Cost'!$D$4)),IF(VLOOKUP(N310,CSTVAT!$A$2:$D$40,4)="VAT",0.05*((VLOOKUP(O310,'Input Angle Price'!$B$4:$E$22,4)*'Optimized Production Plan'!O311*(1.045))+ ('Conversion Cost'!$D$3*'Optimized Production Plan'!O311)+ ((4.1/100)*('Conversion Cost'!$B$8)*'Optimized Production Plan'!O311)+ ('Optimized Production Plan'!O311*'Conversion Cost'!$D$4)),0)))</f>
        <v>2.6536800048</v>
      </c>
      <c r="V310" s="95">
        <f t="shared" si="15"/>
        <v>2.1827285999999999</v>
      </c>
      <c r="X310" s="101">
        <f>IF('Optimized Production Plan'!M311&gt;0,1,0)+IF('Optimized Production Plan'!N311&gt;0,1,0)+IF('Optimized Production Plan'!O311&gt;0,1,0)</f>
        <v>1</v>
      </c>
      <c r="AH310" s="11"/>
      <c r="AI310" s="5" t="s">
        <v>14</v>
      </c>
      <c r="AJ310" s="6">
        <v>0</v>
      </c>
      <c r="AK310" s="6">
        <v>39.017000000000003</v>
      </c>
      <c r="AL310" s="113">
        <v>0</v>
      </c>
      <c r="AM310" s="11">
        <v>39.017000000000003</v>
      </c>
      <c r="AN310" s="68">
        <f t="shared" si="16"/>
        <v>39.017000000000003</v>
      </c>
    </row>
    <row r="311" spans="1:40">
      <c r="A311" s="9">
        <v>123</v>
      </c>
      <c r="B311" s="5" t="s">
        <v>3</v>
      </c>
      <c r="C311" s="94">
        <f>((VLOOKUP(B311,'Input Angle Price'!$B$4:$E$22,2)*'Optimized Production Plan'!C312)+(VLOOKUP(B311,'Input Angle Price'!$B$4:$E$22,3)*'Optimized Production Plan'!D312)+(VLOOKUP(B311,'Input Angle Price'!$B$4:$E$22,4)*'Optimized Production Plan'!E312))*(104.5/100)</f>
        <v>385.90269751000005</v>
      </c>
      <c r="D311" s="94">
        <f>SUMPRODUCT('Conversion Cost'!$B$3:$D$3,'Optimized Production Plan'!C312:E312)</f>
        <v>58.080796000000007</v>
      </c>
      <c r="E311" s="94">
        <f>(4.1/100)*('Conversion Cost'!$B$8)*SUM('Optimized Production Plan'!C312:E312)</f>
        <v>50.367214404000002</v>
      </c>
      <c r="F311" s="94">
        <f>SUMPRODUCT('Conversion Cost'!$B$4:$D$4,'Optimized Production Plan'!C312:E312)</f>
        <v>4.0536940000000001</v>
      </c>
      <c r="G311" s="94">
        <f>(VLOOKUP(A311,'Outbound Logistic Price'!$A$3:$D$41,2)*'Optimized Production Plan'!C312)+(VLOOKUP(A311,'Outbound Logistic Price'!$A$3:$D$41,3)*'Optimized Production Plan'!D312)+(VLOOKUP(A311,'Outbound Logistic Price'!$A$3:$D$41,4)*'Optimized Production Plan'!E312)</f>
        <v>5.6485900000000004</v>
      </c>
      <c r="H311" s="94">
        <f>IF(VLOOKUP(A311,CSTVAT!$A$2:$D$40,2)="NA",0,IF(VLOOKUP(A311,CSTVAT!$A$2:$D$40,2)="CST",0.02*((VLOOKUP(B311,'Input Angle Price'!$B$4:$E$22,2)*'Optimized Production Plan'!C312*(1.045))+ ('Conversion Cost'!$B$3*'Optimized Production Plan'!C312)+ ((4.1/100)*('Conversion Cost'!$B$8)*'Optimized Production Plan'!C312)+ ('Optimized Production Plan'!C312*'Conversion Cost'!$B$4)),IF(VLOOKUP(A311,CSTVAT!$A$2:$D$40,2)="VAT",0.05*((VLOOKUP(B311,'Input Angle Price'!$B$4:$E$22,2)*'Optimized Production Plan'!C312*(1.045))+ ('Conversion Cost'!$B$3*'Optimized Production Plan'!C312)+ ((4.1/100)*('Conversion Cost'!$B$8)*'Optimized Production Plan'!C312)+ ('Optimized Production Plan'!C312*'Conversion Cost'!$B$4)),0)))+ IF(VLOOKUP(A311,CSTVAT!$A$2:$D$40,3)="NA",0,IF(VLOOKUP(A311,CSTVAT!$A$2:$D$40,3)="CST",0.02*((VLOOKUP(B311,'Input Angle Price'!$B$4:$E$22,3)*'Optimized Production Plan'!D312*(1.045))+ ('Conversion Cost'!$C$3*'Optimized Production Plan'!D312)+ ((4.1/100)*('Conversion Cost'!$B$8)*'Optimized Production Plan'!D312)+ ('Optimized Production Plan'!D312*'Conversion Cost'!$C$4)),IF(VLOOKUP(A311,CSTVAT!$A$2:$D$40,3)="VAT",0.05*((VLOOKUP(B311,'Input Angle Price'!$B$4:$E$22,3)*'Optimized Production Plan'!D312*(1.045))+ ('Conversion Cost'!$C$3*'Optimized Production Plan'!D312)+ ((4.1/100)*('Conversion Cost'!$B$8)*'Optimized Production Plan'!D312)+ ('Optimized Production Plan'!D312*'Conversion Cost'!$C$4)),0)))+ IF(VLOOKUP(A311,CSTVAT!$A$2:$D$40,4)="NA",0,IF(VLOOKUP(A311,CSTVAT!$A$2:$D$40,4)="CST",0.02*((VLOOKUP(B311,'Input Angle Price'!$B$4:$E$22,4)*'Optimized Production Plan'!E312*(1.045))+ ('Conversion Cost'!$D$3*'Optimized Production Plan'!E312)+ ((4.1/100)*('Conversion Cost'!$B$8)*'Optimized Production Plan'!E312)+ ('Optimized Production Plan'!E312*'Conversion Cost'!$D$4)),IF(VLOOKUP(A311,CSTVAT!$A$2:$D$40,4)="VAT",0.05*((VLOOKUP(B311,'Input Angle Price'!$B$4:$E$22,4)*'Optimized Production Plan'!E312*(1.045))+ ('Conversion Cost'!$D$3*'Optimized Production Plan'!E312)+ ((4.1/100)*('Conversion Cost'!$B$8)*'Optimized Production Plan'!E312)+ ('Optimized Production Plan'!E312*'Conversion Cost'!$D$4)),0)))</f>
        <v>24.920220095700003</v>
      </c>
      <c r="I311" s="95">
        <f t="shared" si="14"/>
        <v>8.3089097550000002</v>
      </c>
      <c r="N311" s="9">
        <v>123</v>
      </c>
      <c r="O311" s="5" t="s">
        <v>3</v>
      </c>
      <c r="P311" s="94">
        <f>((VLOOKUP(O311,'Input Angle Price'!$B$4:$E$22,2)*'Optimized Production Plan'!M312)+(VLOOKUP(O311,'Input Angle Price'!$B$4:$E$22,3)*'Optimized Production Plan'!N312)+(VLOOKUP(O311,'Input Angle Price'!$B$4:$E$22,4)*'Optimized Production Plan'!O312))*(104.5/100)</f>
        <v>367.91659013999998</v>
      </c>
      <c r="Q311" s="94">
        <f>SUMPRODUCT('Conversion Cost'!$B$3:$D$3,'Optimized Production Plan'!M312:O312)</f>
        <v>59.333453900000002</v>
      </c>
      <c r="R311" s="94">
        <f>(4.1/100)*('Conversion Cost'!$B$8)*SUM('Optimized Production Plan'!M312:O312)</f>
        <v>50.367214404000002</v>
      </c>
      <c r="S311" s="94">
        <f>SUMPRODUCT('Conversion Cost'!$B$4:$D$4,'Optimized Production Plan'!M312:O312)</f>
        <v>4.0536940000000001</v>
      </c>
      <c r="T311" s="94">
        <f>(VLOOKUP(N311,'Outbound Logistic Price'!$A$3:$D$41,2)*'Optimized Production Plan'!M312)+(VLOOKUP(N311,'Outbound Logistic Price'!$A$3:$D$41,3)*'Optimized Production Plan'!N312)+(VLOOKUP(N311,'Outbound Logistic Price'!$A$3:$D$41,4)*'Optimized Production Plan'!O312)</f>
        <v>26.149649000000004</v>
      </c>
      <c r="U311" s="94">
        <f>IF(VLOOKUP(N311,CSTVAT!$A$2:$D$40,2)="NA",0,IF(VLOOKUP(N311,CSTVAT!$A$2:$D$40,2)="CST",0.02*((VLOOKUP(O311,'Input Angle Price'!$B$4:$E$22,2)*'Optimized Production Plan'!M312*(1.045))+ ('Conversion Cost'!$B$3*'Optimized Production Plan'!M312)+ ((4.1/100)*('Conversion Cost'!$B$8)*'Optimized Production Plan'!M312)+ ('Optimized Production Plan'!M312*'Conversion Cost'!$B$4)),IF(VLOOKUP(N311,CSTVAT!$A$2:$D$40,2)="VAT",0.05*((VLOOKUP(O311,'Input Angle Price'!$B$4:$E$22,2)*'Optimized Production Plan'!M312*(1.045))+ ('Conversion Cost'!$B$3*'Optimized Production Plan'!M312)+ ((4.1/100)*('Conversion Cost'!$B$8)*'Optimized Production Plan'!M312)+ ('Optimized Production Plan'!M312*'Conversion Cost'!$B$4)),0)))+ IF(VLOOKUP(N311,CSTVAT!$A$2:$D$40,3)="NA",0,IF(VLOOKUP(N311,CSTVAT!$A$2:$D$40,3)="CST",0.02*((VLOOKUP(O311,'Input Angle Price'!$B$4:$E$22,3)*'Optimized Production Plan'!N312*(1.045))+ ('Conversion Cost'!$C$3*'Optimized Production Plan'!N312)+ ((4.1/100)*('Conversion Cost'!$B$8)*'Optimized Production Plan'!N312)+ ('Optimized Production Plan'!N312*'Conversion Cost'!$C$4)),IF(VLOOKUP(N311,CSTVAT!$A$2:$D$40,3)="VAT",0.05*((VLOOKUP(O311,'Input Angle Price'!$B$4:$E$22,3)*'Optimized Production Plan'!N312*(1.045))+ ('Conversion Cost'!$C$3*'Optimized Production Plan'!N312)+ ((4.1/100)*('Conversion Cost'!$B$8)*'Optimized Production Plan'!N312)+ ('Optimized Production Plan'!N312*'Conversion Cost'!$C$4)),0)))+ IF(VLOOKUP(N311,CSTVAT!$A$2:$D$40,4)="NA",0,IF(VLOOKUP(N311,CSTVAT!$A$2:$D$40,4)="CST",0.02*((VLOOKUP(O311,'Input Angle Price'!$B$4:$E$22,4)*'Optimized Production Plan'!O312*(1.045))+ ('Conversion Cost'!$D$3*'Optimized Production Plan'!O312)+ ((4.1/100)*('Conversion Cost'!$B$8)*'Optimized Production Plan'!O312)+ ('Optimized Production Plan'!O312*'Conversion Cost'!$D$4)),IF(VLOOKUP(N311,CSTVAT!$A$2:$D$40,4)="VAT",0.05*((VLOOKUP(O311,'Input Angle Price'!$B$4:$E$22,4)*'Optimized Production Plan'!O312*(1.045))+ ('Conversion Cost'!$D$3*'Optimized Production Plan'!O312)+ ((4.1/100)*('Conversion Cost'!$B$8)*'Optimized Production Plan'!O312)+ ('Optimized Production Plan'!O312*'Conversion Cost'!$D$4)),0)))</f>
        <v>9.6334190488799987</v>
      </c>
      <c r="V311" s="95">
        <f t="shared" si="15"/>
        <v>7.9216490699999991</v>
      </c>
      <c r="X311" s="101">
        <f>IF('Optimized Production Plan'!M312&gt;0,1,0)+IF('Optimized Production Plan'!N312&gt;0,1,0)+IF('Optimized Production Plan'!O312&gt;0,1,0)</f>
        <v>1</v>
      </c>
      <c r="AH311" s="9">
        <v>123</v>
      </c>
      <c r="AI311" s="5" t="s">
        <v>1</v>
      </c>
      <c r="AJ311" s="6">
        <v>0.91449999999999998</v>
      </c>
      <c r="AK311" s="6">
        <v>0</v>
      </c>
      <c r="AL311" s="113">
        <v>0</v>
      </c>
      <c r="AM311" s="11">
        <v>0.91449999999999998</v>
      </c>
      <c r="AN311" s="68">
        <f t="shared" si="16"/>
        <v>0.91449999999999998</v>
      </c>
    </row>
    <row r="312" spans="1:40">
      <c r="A312" s="9">
        <v>123</v>
      </c>
      <c r="B312" s="5" t="s">
        <v>5</v>
      </c>
      <c r="C312" s="94">
        <f>((VLOOKUP(B312,'Input Angle Price'!$B$4:$E$22,2)*'Optimized Production Plan'!C313)+(VLOOKUP(B312,'Input Angle Price'!$B$4:$E$22,3)*'Optimized Production Plan'!D313)+(VLOOKUP(B312,'Input Angle Price'!$B$4:$E$22,4)*'Optimized Production Plan'!E313))*(104.5/100)</f>
        <v>2314.4952976199997</v>
      </c>
      <c r="D312" s="94">
        <f>SUMPRODUCT('Conversion Cost'!$B$3:$D$3,'Optimized Production Plan'!C313:E313)</f>
        <v>344.62519199999997</v>
      </c>
      <c r="E312" s="94">
        <f>(4.1/100)*('Conversion Cost'!$B$8)*SUM('Optimized Production Plan'!C313:E313)</f>
        <v>298.85628520799997</v>
      </c>
      <c r="F312" s="94">
        <f>SUMPRODUCT('Conversion Cost'!$B$4:$D$4,'Optimized Production Plan'!C313:E313)</f>
        <v>24.052788</v>
      </c>
      <c r="G312" s="94">
        <f>(VLOOKUP(A312,'Outbound Logistic Price'!$A$3:$D$41,2)*'Optimized Production Plan'!C313)+(VLOOKUP(A312,'Outbound Logistic Price'!$A$3:$D$41,3)*'Optimized Production Plan'!D313)+(VLOOKUP(A312,'Outbound Logistic Price'!$A$3:$D$41,4)*'Optimized Production Plan'!E313)</f>
        <v>33.516179999999999</v>
      </c>
      <c r="H312" s="94">
        <f>IF(VLOOKUP(A312,CSTVAT!$A$2:$D$40,2)="NA",0,IF(VLOOKUP(A312,CSTVAT!$A$2:$D$40,2)="CST",0.02*((VLOOKUP(B312,'Input Angle Price'!$B$4:$E$22,2)*'Optimized Production Plan'!C313*(1.045))+ ('Conversion Cost'!$B$3*'Optimized Production Plan'!C313)+ ((4.1/100)*('Conversion Cost'!$B$8)*'Optimized Production Plan'!C313)+ ('Optimized Production Plan'!C313*'Conversion Cost'!$B$4)),IF(VLOOKUP(A312,CSTVAT!$A$2:$D$40,2)="VAT",0.05*((VLOOKUP(B312,'Input Angle Price'!$B$4:$E$22,2)*'Optimized Production Plan'!C313*(1.045))+ ('Conversion Cost'!$B$3*'Optimized Production Plan'!C313)+ ((4.1/100)*('Conversion Cost'!$B$8)*'Optimized Production Plan'!C313)+ ('Optimized Production Plan'!C313*'Conversion Cost'!$B$4)),0)))+ IF(VLOOKUP(A312,CSTVAT!$A$2:$D$40,3)="NA",0,IF(VLOOKUP(A312,CSTVAT!$A$2:$D$40,3)="CST",0.02*((VLOOKUP(B312,'Input Angle Price'!$B$4:$E$22,3)*'Optimized Production Plan'!D313*(1.045))+ ('Conversion Cost'!$C$3*'Optimized Production Plan'!D313)+ ((4.1/100)*('Conversion Cost'!$B$8)*'Optimized Production Plan'!D313)+ ('Optimized Production Plan'!D313*'Conversion Cost'!$C$4)),IF(VLOOKUP(A312,CSTVAT!$A$2:$D$40,3)="VAT",0.05*((VLOOKUP(B312,'Input Angle Price'!$B$4:$E$22,3)*'Optimized Production Plan'!D313*(1.045))+ ('Conversion Cost'!$C$3*'Optimized Production Plan'!D313)+ ((4.1/100)*('Conversion Cost'!$B$8)*'Optimized Production Plan'!D313)+ ('Optimized Production Plan'!D313*'Conversion Cost'!$C$4)),0)))+ IF(VLOOKUP(A312,CSTVAT!$A$2:$D$40,4)="NA",0,IF(VLOOKUP(A312,CSTVAT!$A$2:$D$40,4)="CST",0.02*((VLOOKUP(B312,'Input Angle Price'!$B$4:$E$22,4)*'Optimized Production Plan'!E313*(1.045))+ ('Conversion Cost'!$D$3*'Optimized Production Plan'!E313)+ ((4.1/100)*('Conversion Cost'!$B$8)*'Optimized Production Plan'!E313)+ ('Optimized Production Plan'!E313*'Conversion Cost'!$D$4)),IF(VLOOKUP(A312,CSTVAT!$A$2:$D$40,4)="VAT",0.05*((VLOOKUP(B312,'Input Angle Price'!$B$4:$E$22,4)*'Optimized Production Plan'!E313*(1.045))+ ('Conversion Cost'!$D$3*'Optimized Production Plan'!E313)+ ((4.1/100)*('Conversion Cost'!$B$8)*'Optimized Production Plan'!E313)+ ('Optimized Production Plan'!E313*'Conversion Cost'!$D$4)),0)))</f>
        <v>149.10147814139998</v>
      </c>
      <c r="I312" s="95">
        <f t="shared" si="14"/>
        <v>49.833630809999995</v>
      </c>
      <c r="N312" s="9">
        <v>123</v>
      </c>
      <c r="O312" s="5" t="s">
        <v>5</v>
      </c>
      <c r="P312" s="94">
        <f>((VLOOKUP(O312,'Input Angle Price'!$B$4:$E$22,2)*'Optimized Production Plan'!M313)+(VLOOKUP(O312,'Input Angle Price'!$B$4:$E$22,3)*'Optimized Production Plan'!N313)+(VLOOKUP(O312,'Input Angle Price'!$B$4:$E$22,4)*'Optimized Production Plan'!O313))*(104.5/100)</f>
        <v>2216.6329808699998</v>
      </c>
      <c r="Q312" s="94">
        <f>SUMPRODUCT('Conversion Cost'!$B$3:$D$3,'Optimized Production Plan'!M313:O313)</f>
        <v>352.05789779999998</v>
      </c>
      <c r="R312" s="94">
        <f>(4.1/100)*('Conversion Cost'!$B$8)*SUM('Optimized Production Plan'!M313:O313)</f>
        <v>298.85628520799997</v>
      </c>
      <c r="S312" s="94">
        <f>SUMPRODUCT('Conversion Cost'!$B$4:$D$4,'Optimized Production Plan'!M313:O313)</f>
        <v>24.052788</v>
      </c>
      <c r="T312" s="94">
        <f>(VLOOKUP(N312,'Outbound Logistic Price'!$A$3:$D$41,2)*'Optimized Production Plan'!M313)+(VLOOKUP(N312,'Outbound Logistic Price'!$A$3:$D$41,3)*'Optimized Production Plan'!N313)+(VLOOKUP(N312,'Outbound Logistic Price'!$A$3:$D$41,4)*'Optimized Production Plan'!O313)</f>
        <v>155.16019799999998</v>
      </c>
      <c r="U312" s="94">
        <f>IF(VLOOKUP(N312,CSTVAT!$A$2:$D$40,2)="NA",0,IF(VLOOKUP(N312,CSTVAT!$A$2:$D$40,2)="CST",0.02*((VLOOKUP(O312,'Input Angle Price'!$B$4:$E$22,2)*'Optimized Production Plan'!M313*(1.045))+ ('Conversion Cost'!$B$3*'Optimized Production Plan'!M313)+ ((4.1/100)*('Conversion Cost'!$B$8)*'Optimized Production Plan'!M313)+ ('Optimized Production Plan'!M313*'Conversion Cost'!$B$4)),IF(VLOOKUP(N312,CSTVAT!$A$2:$D$40,2)="VAT",0.05*((VLOOKUP(O312,'Input Angle Price'!$B$4:$E$22,2)*'Optimized Production Plan'!M313*(1.045))+ ('Conversion Cost'!$B$3*'Optimized Production Plan'!M313)+ ((4.1/100)*('Conversion Cost'!$B$8)*'Optimized Production Plan'!M313)+ ('Optimized Production Plan'!M313*'Conversion Cost'!$B$4)),0)))+ IF(VLOOKUP(N312,CSTVAT!$A$2:$D$40,3)="NA",0,IF(VLOOKUP(N312,CSTVAT!$A$2:$D$40,3)="CST",0.02*((VLOOKUP(O312,'Input Angle Price'!$B$4:$E$22,3)*'Optimized Production Plan'!N313*(1.045))+ ('Conversion Cost'!$C$3*'Optimized Production Plan'!N313)+ ((4.1/100)*('Conversion Cost'!$B$8)*'Optimized Production Plan'!N313)+ ('Optimized Production Plan'!N313*'Conversion Cost'!$C$4)),IF(VLOOKUP(N312,CSTVAT!$A$2:$D$40,3)="VAT",0.05*((VLOOKUP(O312,'Input Angle Price'!$B$4:$E$22,3)*'Optimized Production Plan'!N313*(1.045))+ ('Conversion Cost'!$C$3*'Optimized Production Plan'!N313)+ ((4.1/100)*('Conversion Cost'!$B$8)*'Optimized Production Plan'!N313)+ ('Optimized Production Plan'!N313*'Conversion Cost'!$C$4)),0)))+ IF(VLOOKUP(N312,CSTVAT!$A$2:$D$40,4)="NA",0,IF(VLOOKUP(N312,CSTVAT!$A$2:$D$40,4)="CST",0.02*((VLOOKUP(O312,'Input Angle Price'!$B$4:$E$22,4)*'Optimized Production Plan'!O313*(1.045))+ ('Conversion Cost'!$D$3*'Optimized Production Plan'!O313)+ ((4.1/100)*('Conversion Cost'!$B$8)*'Optimized Production Plan'!O313)+ ('Optimized Production Plan'!O313*'Conversion Cost'!$D$4)),IF(VLOOKUP(N312,CSTVAT!$A$2:$D$40,4)="VAT",0.05*((VLOOKUP(O312,'Input Angle Price'!$B$4:$E$22,4)*'Optimized Production Plan'!O313*(1.045))+ ('Conversion Cost'!$D$3*'Optimized Production Plan'!O313)+ ((4.1/100)*('Conversion Cost'!$B$8)*'Optimized Production Plan'!O313)+ ('Optimized Production Plan'!O313*'Conversion Cost'!$D$4)),0)))</f>
        <v>57.831999037559989</v>
      </c>
      <c r="V312" s="95">
        <f t="shared" si="15"/>
        <v>47.726547434999993</v>
      </c>
      <c r="X312" s="101">
        <f>IF('Optimized Production Plan'!M313&gt;0,1,0)+IF('Optimized Production Plan'!N313&gt;0,1,0)+IF('Optimized Production Plan'!O313&gt;0,1,0)</f>
        <v>1</v>
      </c>
      <c r="AH312" s="11"/>
      <c r="AI312" s="5" t="s">
        <v>3</v>
      </c>
      <c r="AJ312" s="6">
        <v>3.3227000000000002</v>
      </c>
      <c r="AK312" s="6">
        <v>0</v>
      </c>
      <c r="AL312" s="113">
        <v>0</v>
      </c>
      <c r="AM312" s="11">
        <v>3.3227000000000002</v>
      </c>
      <c r="AN312" s="68">
        <f t="shared" si="16"/>
        <v>3.3227000000000002</v>
      </c>
    </row>
    <row r="313" spans="1:40">
      <c r="A313" s="9">
        <v>123</v>
      </c>
      <c r="B313" s="5" t="s">
        <v>7</v>
      </c>
      <c r="C313" s="94">
        <f>((VLOOKUP(B313,'Input Angle Price'!$B$4:$E$22,2)*'Optimized Production Plan'!C314)+(VLOOKUP(B313,'Input Angle Price'!$B$4:$E$22,3)*'Optimized Production Plan'!D314)+(VLOOKUP(B313,'Input Angle Price'!$B$4:$E$22,4)*'Optimized Production Plan'!E314))*(104.5/100)</f>
        <v>7595.1941612799992</v>
      </c>
      <c r="D313" s="94">
        <f>SUMPRODUCT('Conversion Cost'!$B$3:$D$3,'Optimized Production Plan'!C314:E314)</f>
        <v>1130.9140479999999</v>
      </c>
      <c r="E313" s="94">
        <f>(4.1/100)*('Conversion Cost'!$B$8)*SUM('Optimized Production Plan'!C314:E314)</f>
        <v>980.71986355199988</v>
      </c>
      <c r="F313" s="94">
        <f>SUMPRODUCT('Conversion Cost'!$B$4:$D$4,'Optimized Production Plan'!C314:E314)</f>
        <v>78.931071999999986</v>
      </c>
      <c r="G313" s="94">
        <f>(VLOOKUP(A313,'Outbound Logistic Price'!$A$3:$D$41,2)*'Optimized Production Plan'!C314)+(VLOOKUP(A313,'Outbound Logistic Price'!$A$3:$D$41,3)*'Optimized Production Plan'!D314)+(VLOOKUP(A313,'Outbound Logistic Price'!$A$3:$D$41,4)*'Optimized Production Plan'!E314)</f>
        <v>109.98591999999999</v>
      </c>
      <c r="H313" s="94">
        <f>IF(VLOOKUP(A313,CSTVAT!$A$2:$D$40,2)="NA",0,IF(VLOOKUP(A313,CSTVAT!$A$2:$D$40,2)="CST",0.02*((VLOOKUP(B313,'Input Angle Price'!$B$4:$E$22,2)*'Optimized Production Plan'!C314*(1.045))+ ('Conversion Cost'!$B$3*'Optimized Production Plan'!C314)+ ((4.1/100)*('Conversion Cost'!$B$8)*'Optimized Production Plan'!C314)+ ('Optimized Production Plan'!C314*'Conversion Cost'!$B$4)),IF(VLOOKUP(A313,CSTVAT!$A$2:$D$40,2)="VAT",0.05*((VLOOKUP(B313,'Input Angle Price'!$B$4:$E$22,2)*'Optimized Production Plan'!C314*(1.045))+ ('Conversion Cost'!$B$3*'Optimized Production Plan'!C314)+ ((4.1/100)*('Conversion Cost'!$B$8)*'Optimized Production Plan'!C314)+ ('Optimized Production Plan'!C314*'Conversion Cost'!$B$4)),0)))+ IF(VLOOKUP(A313,CSTVAT!$A$2:$D$40,3)="NA",0,IF(VLOOKUP(A313,CSTVAT!$A$2:$D$40,3)="CST",0.02*((VLOOKUP(B313,'Input Angle Price'!$B$4:$E$22,3)*'Optimized Production Plan'!D314*(1.045))+ ('Conversion Cost'!$C$3*'Optimized Production Plan'!D314)+ ((4.1/100)*('Conversion Cost'!$B$8)*'Optimized Production Plan'!D314)+ ('Optimized Production Plan'!D314*'Conversion Cost'!$C$4)),IF(VLOOKUP(A313,CSTVAT!$A$2:$D$40,3)="VAT",0.05*((VLOOKUP(B313,'Input Angle Price'!$B$4:$E$22,3)*'Optimized Production Plan'!D314*(1.045))+ ('Conversion Cost'!$C$3*'Optimized Production Plan'!D314)+ ((4.1/100)*('Conversion Cost'!$B$8)*'Optimized Production Plan'!D314)+ ('Optimized Production Plan'!D314*'Conversion Cost'!$C$4)),0)))+ IF(VLOOKUP(A313,CSTVAT!$A$2:$D$40,4)="NA",0,IF(VLOOKUP(A313,CSTVAT!$A$2:$D$40,4)="CST",0.02*((VLOOKUP(B313,'Input Angle Price'!$B$4:$E$22,4)*'Optimized Production Plan'!E314*(1.045))+ ('Conversion Cost'!$D$3*'Optimized Production Plan'!E314)+ ((4.1/100)*('Conversion Cost'!$B$8)*'Optimized Production Plan'!E314)+ ('Optimized Production Plan'!E314*'Conversion Cost'!$D$4)),IF(VLOOKUP(A313,CSTVAT!$A$2:$D$40,4)="VAT",0.05*((VLOOKUP(B313,'Input Angle Price'!$B$4:$E$22,4)*'Optimized Production Plan'!E314*(1.045))+ ('Conversion Cost'!$D$3*'Optimized Production Plan'!E314)+ ((4.1/100)*('Conversion Cost'!$B$8)*'Optimized Production Plan'!E314)+ ('Optimized Production Plan'!E314*'Conversion Cost'!$D$4)),0)))</f>
        <v>489.28795724159994</v>
      </c>
      <c r="I313" s="95">
        <f t="shared" si="14"/>
        <v>163.53288863999998</v>
      </c>
      <c r="N313" s="9">
        <v>123</v>
      </c>
      <c r="O313" s="5" t="s">
        <v>7</v>
      </c>
      <c r="P313" s="94">
        <f>((VLOOKUP(O313,'Input Angle Price'!$B$4:$E$22,2)*'Optimized Production Plan'!M314)+(VLOOKUP(O313,'Input Angle Price'!$B$4:$E$22,3)*'Optimized Production Plan'!N314)+(VLOOKUP(O313,'Input Angle Price'!$B$4:$E$22,4)*'Optimized Production Plan'!O314))*(104.5/100)</f>
        <v>7595.1941612799992</v>
      </c>
      <c r="Q313" s="94">
        <f>SUMPRODUCT('Conversion Cost'!$B$3:$D$3,'Optimized Production Plan'!M314:O314)</f>
        <v>1130.9140479999999</v>
      </c>
      <c r="R313" s="94">
        <f>(4.1/100)*('Conversion Cost'!$B$8)*SUM('Optimized Production Plan'!M314:O314)</f>
        <v>980.71986355199988</v>
      </c>
      <c r="S313" s="94">
        <f>SUMPRODUCT('Conversion Cost'!$B$4:$D$4,'Optimized Production Plan'!M314:O314)</f>
        <v>78.931071999999986</v>
      </c>
      <c r="T313" s="94">
        <f>(VLOOKUP(N313,'Outbound Logistic Price'!$A$3:$D$41,2)*'Optimized Production Plan'!M314)+(VLOOKUP(N313,'Outbound Logistic Price'!$A$3:$D$41,3)*'Optimized Production Plan'!N314)+(VLOOKUP(N313,'Outbound Logistic Price'!$A$3:$D$41,4)*'Optimized Production Plan'!O314)</f>
        <v>109.98591999999999</v>
      </c>
      <c r="U313" s="94">
        <f>IF(VLOOKUP(N313,CSTVAT!$A$2:$D$40,2)="NA",0,IF(VLOOKUP(N313,CSTVAT!$A$2:$D$40,2)="CST",0.02*((VLOOKUP(O313,'Input Angle Price'!$B$4:$E$22,2)*'Optimized Production Plan'!M314*(1.045))+ ('Conversion Cost'!$B$3*'Optimized Production Plan'!M314)+ ((4.1/100)*('Conversion Cost'!$B$8)*'Optimized Production Plan'!M314)+ ('Optimized Production Plan'!M314*'Conversion Cost'!$B$4)),IF(VLOOKUP(N313,CSTVAT!$A$2:$D$40,2)="VAT",0.05*((VLOOKUP(O313,'Input Angle Price'!$B$4:$E$22,2)*'Optimized Production Plan'!M314*(1.045))+ ('Conversion Cost'!$B$3*'Optimized Production Plan'!M314)+ ((4.1/100)*('Conversion Cost'!$B$8)*'Optimized Production Plan'!M314)+ ('Optimized Production Plan'!M314*'Conversion Cost'!$B$4)),0)))+ IF(VLOOKUP(N313,CSTVAT!$A$2:$D$40,3)="NA",0,IF(VLOOKUP(N313,CSTVAT!$A$2:$D$40,3)="CST",0.02*((VLOOKUP(O313,'Input Angle Price'!$B$4:$E$22,3)*'Optimized Production Plan'!N314*(1.045))+ ('Conversion Cost'!$C$3*'Optimized Production Plan'!N314)+ ((4.1/100)*('Conversion Cost'!$B$8)*'Optimized Production Plan'!N314)+ ('Optimized Production Plan'!N314*'Conversion Cost'!$C$4)),IF(VLOOKUP(N313,CSTVAT!$A$2:$D$40,3)="VAT",0.05*((VLOOKUP(O313,'Input Angle Price'!$B$4:$E$22,3)*'Optimized Production Plan'!N314*(1.045))+ ('Conversion Cost'!$C$3*'Optimized Production Plan'!N314)+ ((4.1/100)*('Conversion Cost'!$B$8)*'Optimized Production Plan'!N314)+ ('Optimized Production Plan'!N314*'Conversion Cost'!$C$4)),0)))+ IF(VLOOKUP(N313,CSTVAT!$A$2:$D$40,4)="NA",0,IF(VLOOKUP(N313,CSTVAT!$A$2:$D$40,4)="CST",0.02*((VLOOKUP(O313,'Input Angle Price'!$B$4:$E$22,4)*'Optimized Production Plan'!O314*(1.045))+ ('Conversion Cost'!$D$3*'Optimized Production Plan'!O314)+ ((4.1/100)*('Conversion Cost'!$B$8)*'Optimized Production Plan'!O314)+ ('Optimized Production Plan'!O314*'Conversion Cost'!$D$4)),IF(VLOOKUP(N313,CSTVAT!$A$2:$D$40,4)="VAT",0.05*((VLOOKUP(O313,'Input Angle Price'!$B$4:$E$22,4)*'Optimized Production Plan'!O314*(1.045))+ ('Conversion Cost'!$D$3*'Optimized Production Plan'!O314)+ ((4.1/100)*('Conversion Cost'!$B$8)*'Optimized Production Plan'!O314)+ ('Optimized Production Plan'!O314*'Conversion Cost'!$D$4)),0)))</f>
        <v>489.28795724159994</v>
      </c>
      <c r="V313" s="95">
        <f t="shared" si="15"/>
        <v>163.53288863999998</v>
      </c>
      <c r="X313" s="101">
        <f>IF('Optimized Production Plan'!M314&gt;0,1,0)+IF('Optimized Production Plan'!N314&gt;0,1,0)+IF('Optimized Production Plan'!O314&gt;0,1,0)</f>
        <v>1</v>
      </c>
      <c r="AH313" s="11"/>
      <c r="AI313" s="5" t="s">
        <v>5</v>
      </c>
      <c r="AJ313" s="6">
        <v>19.715399999999999</v>
      </c>
      <c r="AK313" s="6">
        <v>0</v>
      </c>
      <c r="AL313" s="113">
        <v>0</v>
      </c>
      <c r="AM313" s="11">
        <v>19.715399999999999</v>
      </c>
      <c r="AN313" s="68">
        <f t="shared" si="16"/>
        <v>19.715399999999999</v>
      </c>
    </row>
    <row r="314" spans="1:40">
      <c r="A314" s="9">
        <v>123</v>
      </c>
      <c r="B314" s="5" t="s">
        <v>9</v>
      </c>
      <c r="C314" s="94">
        <f>((VLOOKUP(B314,'Input Angle Price'!$B$4:$E$22,2)*'Optimized Production Plan'!C315)+(VLOOKUP(B314,'Input Angle Price'!$B$4:$E$22,3)*'Optimized Production Plan'!D315)+(VLOOKUP(B314,'Input Angle Price'!$B$4:$E$22,4)*'Optimized Production Plan'!E315))*(104.5/100)</f>
        <v>2692.7839028062499</v>
      </c>
      <c r="D314" s="94">
        <f>SUMPRODUCT('Conversion Cost'!$B$3:$D$3,'Optimized Production Plan'!C315:E315)</f>
        <v>400.84480500000001</v>
      </c>
      <c r="E314" s="94">
        <f>(4.1/100)*('Conversion Cost'!$B$8)*SUM('Optimized Production Plan'!C315:E315)</f>
        <v>347.60949619499996</v>
      </c>
      <c r="F314" s="94">
        <f>SUMPRODUCT('Conversion Cost'!$B$4:$D$4,'Optimized Production Plan'!C315:E315)</f>
        <v>27.976582499999999</v>
      </c>
      <c r="G314" s="94">
        <f>(VLOOKUP(A314,'Outbound Logistic Price'!$A$3:$D$41,2)*'Optimized Production Plan'!C315)+(VLOOKUP(A314,'Outbound Logistic Price'!$A$3:$D$41,3)*'Optimized Production Plan'!D315)+(VLOOKUP(A314,'Outbound Logistic Price'!$A$3:$D$41,4)*'Optimized Production Plan'!E315)</f>
        <v>38.983762499999997</v>
      </c>
      <c r="H314" s="94">
        <f>IF(VLOOKUP(A314,CSTVAT!$A$2:$D$40,2)="NA",0,IF(VLOOKUP(A314,CSTVAT!$A$2:$D$40,2)="CST",0.02*((VLOOKUP(B314,'Input Angle Price'!$B$4:$E$22,2)*'Optimized Production Plan'!C315*(1.045))+ ('Conversion Cost'!$B$3*'Optimized Production Plan'!C315)+ ((4.1/100)*('Conversion Cost'!$B$8)*'Optimized Production Plan'!C315)+ ('Optimized Production Plan'!C315*'Conversion Cost'!$B$4)),IF(VLOOKUP(A314,CSTVAT!$A$2:$D$40,2)="VAT",0.05*((VLOOKUP(B314,'Input Angle Price'!$B$4:$E$22,2)*'Optimized Production Plan'!C315*(1.045))+ ('Conversion Cost'!$B$3*'Optimized Production Plan'!C315)+ ((4.1/100)*('Conversion Cost'!$B$8)*'Optimized Production Plan'!C315)+ ('Optimized Production Plan'!C315*'Conversion Cost'!$B$4)),0)))+ IF(VLOOKUP(A314,CSTVAT!$A$2:$D$40,3)="NA",0,IF(VLOOKUP(A314,CSTVAT!$A$2:$D$40,3)="CST",0.02*((VLOOKUP(B314,'Input Angle Price'!$B$4:$E$22,3)*'Optimized Production Plan'!D315*(1.045))+ ('Conversion Cost'!$C$3*'Optimized Production Plan'!D315)+ ((4.1/100)*('Conversion Cost'!$B$8)*'Optimized Production Plan'!D315)+ ('Optimized Production Plan'!D315*'Conversion Cost'!$C$4)),IF(VLOOKUP(A314,CSTVAT!$A$2:$D$40,3)="VAT",0.05*((VLOOKUP(B314,'Input Angle Price'!$B$4:$E$22,3)*'Optimized Production Plan'!D315*(1.045))+ ('Conversion Cost'!$C$3*'Optimized Production Plan'!D315)+ ((4.1/100)*('Conversion Cost'!$B$8)*'Optimized Production Plan'!D315)+ ('Optimized Production Plan'!D315*'Conversion Cost'!$C$4)),0)))+ IF(VLOOKUP(A314,CSTVAT!$A$2:$D$40,4)="NA",0,IF(VLOOKUP(A314,CSTVAT!$A$2:$D$40,4)="CST",0.02*((VLOOKUP(B314,'Input Angle Price'!$B$4:$E$22,4)*'Optimized Production Plan'!E315*(1.045))+ ('Conversion Cost'!$D$3*'Optimized Production Plan'!E315)+ ((4.1/100)*('Conversion Cost'!$B$8)*'Optimized Production Plan'!E315)+ ('Optimized Production Plan'!E315*'Conversion Cost'!$D$4)),IF(VLOOKUP(A314,CSTVAT!$A$2:$D$40,4)="VAT",0.05*((VLOOKUP(B314,'Input Angle Price'!$B$4:$E$22,4)*'Optimized Production Plan'!E315*(1.045))+ ('Conversion Cost'!$D$3*'Optimized Production Plan'!E315)+ ((4.1/100)*('Conversion Cost'!$B$8)*'Optimized Production Plan'!E315)+ ('Optimized Production Plan'!E315*'Conversion Cost'!$D$4)),0)))</f>
        <v>173.46073932506249</v>
      </c>
      <c r="I314" s="95">
        <f t="shared" si="14"/>
        <v>57.978600778124999</v>
      </c>
      <c r="N314" s="9">
        <v>123</v>
      </c>
      <c r="O314" s="5" t="s">
        <v>9</v>
      </c>
      <c r="P314" s="94">
        <f>((VLOOKUP(O314,'Input Angle Price'!$B$4:$E$22,2)*'Optimized Production Plan'!M315)+(VLOOKUP(O314,'Input Angle Price'!$B$4:$E$22,3)*'Optimized Production Plan'!N315)+(VLOOKUP(O314,'Input Angle Price'!$B$4:$E$22,4)*'Optimized Production Plan'!O315))*(104.5/100)</f>
        <v>2692.7839028062499</v>
      </c>
      <c r="Q314" s="94">
        <f>SUMPRODUCT('Conversion Cost'!$B$3:$D$3,'Optimized Production Plan'!M315:O315)</f>
        <v>400.84480500000001</v>
      </c>
      <c r="R314" s="94">
        <f>(4.1/100)*('Conversion Cost'!$B$8)*SUM('Optimized Production Plan'!M315:O315)</f>
        <v>347.60949619499996</v>
      </c>
      <c r="S314" s="94">
        <f>SUMPRODUCT('Conversion Cost'!$B$4:$D$4,'Optimized Production Plan'!M315:O315)</f>
        <v>27.976582499999999</v>
      </c>
      <c r="T314" s="94">
        <f>(VLOOKUP(N314,'Outbound Logistic Price'!$A$3:$D$41,2)*'Optimized Production Plan'!M315)+(VLOOKUP(N314,'Outbound Logistic Price'!$A$3:$D$41,3)*'Optimized Production Plan'!N315)+(VLOOKUP(N314,'Outbound Logistic Price'!$A$3:$D$41,4)*'Optimized Production Plan'!O315)</f>
        <v>38.983762499999997</v>
      </c>
      <c r="U314" s="94">
        <f>IF(VLOOKUP(N314,CSTVAT!$A$2:$D$40,2)="NA",0,IF(VLOOKUP(N314,CSTVAT!$A$2:$D$40,2)="CST",0.02*((VLOOKUP(O314,'Input Angle Price'!$B$4:$E$22,2)*'Optimized Production Plan'!M315*(1.045))+ ('Conversion Cost'!$B$3*'Optimized Production Plan'!M315)+ ((4.1/100)*('Conversion Cost'!$B$8)*'Optimized Production Plan'!M315)+ ('Optimized Production Plan'!M315*'Conversion Cost'!$B$4)),IF(VLOOKUP(N314,CSTVAT!$A$2:$D$40,2)="VAT",0.05*((VLOOKUP(O314,'Input Angle Price'!$B$4:$E$22,2)*'Optimized Production Plan'!M315*(1.045))+ ('Conversion Cost'!$B$3*'Optimized Production Plan'!M315)+ ((4.1/100)*('Conversion Cost'!$B$8)*'Optimized Production Plan'!M315)+ ('Optimized Production Plan'!M315*'Conversion Cost'!$B$4)),0)))+ IF(VLOOKUP(N314,CSTVAT!$A$2:$D$40,3)="NA",0,IF(VLOOKUP(N314,CSTVAT!$A$2:$D$40,3)="CST",0.02*((VLOOKUP(O314,'Input Angle Price'!$B$4:$E$22,3)*'Optimized Production Plan'!N315*(1.045))+ ('Conversion Cost'!$C$3*'Optimized Production Plan'!N315)+ ((4.1/100)*('Conversion Cost'!$B$8)*'Optimized Production Plan'!N315)+ ('Optimized Production Plan'!N315*'Conversion Cost'!$C$4)),IF(VLOOKUP(N314,CSTVAT!$A$2:$D$40,3)="VAT",0.05*((VLOOKUP(O314,'Input Angle Price'!$B$4:$E$22,3)*'Optimized Production Plan'!N315*(1.045))+ ('Conversion Cost'!$C$3*'Optimized Production Plan'!N315)+ ((4.1/100)*('Conversion Cost'!$B$8)*'Optimized Production Plan'!N315)+ ('Optimized Production Plan'!N315*'Conversion Cost'!$C$4)),0)))+ IF(VLOOKUP(N314,CSTVAT!$A$2:$D$40,4)="NA",0,IF(VLOOKUP(N314,CSTVAT!$A$2:$D$40,4)="CST",0.02*((VLOOKUP(O314,'Input Angle Price'!$B$4:$E$22,4)*'Optimized Production Plan'!O315*(1.045))+ ('Conversion Cost'!$D$3*'Optimized Production Plan'!O315)+ ((4.1/100)*('Conversion Cost'!$B$8)*'Optimized Production Plan'!O315)+ ('Optimized Production Plan'!O315*'Conversion Cost'!$D$4)),IF(VLOOKUP(N314,CSTVAT!$A$2:$D$40,4)="VAT",0.05*((VLOOKUP(O314,'Input Angle Price'!$B$4:$E$22,4)*'Optimized Production Plan'!O315*(1.045))+ ('Conversion Cost'!$D$3*'Optimized Production Plan'!O315)+ ((4.1/100)*('Conversion Cost'!$B$8)*'Optimized Production Plan'!O315)+ ('Optimized Production Plan'!O315*'Conversion Cost'!$D$4)),0)))</f>
        <v>173.46073932506249</v>
      </c>
      <c r="V314" s="95">
        <f t="shared" si="15"/>
        <v>57.978600778124999</v>
      </c>
      <c r="X314" s="101">
        <f>IF('Optimized Production Plan'!M315&gt;0,1,0)+IF('Optimized Production Plan'!N315&gt;0,1,0)+IF('Optimized Production Plan'!O315&gt;0,1,0)</f>
        <v>1</v>
      </c>
      <c r="AH314" s="11"/>
      <c r="AI314" s="5" t="s">
        <v>7</v>
      </c>
      <c r="AJ314" s="6">
        <v>0</v>
      </c>
      <c r="AK314" s="6">
        <v>0</v>
      </c>
      <c r="AL314" s="113">
        <v>64.697599999999994</v>
      </c>
      <c r="AM314" s="11">
        <v>64.697599999999994</v>
      </c>
      <c r="AN314" s="68">
        <f t="shared" si="16"/>
        <v>64.697599999999994</v>
      </c>
    </row>
    <row r="315" spans="1:40">
      <c r="A315" s="9">
        <v>123</v>
      </c>
      <c r="B315" s="5" t="s">
        <v>12</v>
      </c>
      <c r="C315" s="94">
        <f>((VLOOKUP(B315,'Input Angle Price'!$B$4:$E$22,2)*'Optimized Production Plan'!C316)+(VLOOKUP(B315,'Input Angle Price'!$B$4:$E$22,3)*'Optimized Production Plan'!D316)+(VLOOKUP(B315,'Input Angle Price'!$B$4:$E$22,4)*'Optimized Production Plan'!E316))*(104.5/100)</f>
        <v>1501.0307894999999</v>
      </c>
      <c r="D315" s="94">
        <f>SUMPRODUCT('Conversion Cost'!$B$3:$D$3,'Optimized Production Plan'!C316:E316)</f>
        <v>220.07320000000001</v>
      </c>
      <c r="E315" s="94">
        <f>(4.1/100)*('Conversion Cost'!$B$8)*SUM('Optimized Production Plan'!C316:E316)</f>
        <v>190.84576679999998</v>
      </c>
      <c r="F315" s="94">
        <f>SUMPRODUCT('Conversion Cost'!$B$4:$D$4,'Optimized Production Plan'!C316:E316)</f>
        <v>15.3598</v>
      </c>
      <c r="G315" s="94">
        <f>(VLOOKUP(A315,'Outbound Logistic Price'!$A$3:$D$41,2)*'Optimized Production Plan'!C316)+(VLOOKUP(A315,'Outbound Logistic Price'!$A$3:$D$41,3)*'Optimized Production Plan'!D316)+(VLOOKUP(A315,'Outbound Logistic Price'!$A$3:$D$41,4)*'Optimized Production Plan'!E316)</f>
        <v>21.402999999999999</v>
      </c>
      <c r="H315" s="94">
        <f>IF(VLOOKUP(A315,CSTVAT!$A$2:$D$40,2)="NA",0,IF(VLOOKUP(A315,CSTVAT!$A$2:$D$40,2)="CST",0.02*((VLOOKUP(B315,'Input Angle Price'!$B$4:$E$22,2)*'Optimized Production Plan'!C316*(1.045))+ ('Conversion Cost'!$B$3*'Optimized Production Plan'!C316)+ ((4.1/100)*('Conversion Cost'!$B$8)*'Optimized Production Plan'!C316)+ ('Optimized Production Plan'!C316*'Conversion Cost'!$B$4)),IF(VLOOKUP(A315,CSTVAT!$A$2:$D$40,2)="VAT",0.05*((VLOOKUP(B315,'Input Angle Price'!$B$4:$E$22,2)*'Optimized Production Plan'!C316*(1.045))+ ('Conversion Cost'!$B$3*'Optimized Production Plan'!C316)+ ((4.1/100)*('Conversion Cost'!$B$8)*'Optimized Production Plan'!C316)+ ('Optimized Production Plan'!C316*'Conversion Cost'!$B$4)),0)))+ IF(VLOOKUP(A315,CSTVAT!$A$2:$D$40,3)="NA",0,IF(VLOOKUP(A315,CSTVAT!$A$2:$D$40,3)="CST",0.02*((VLOOKUP(B315,'Input Angle Price'!$B$4:$E$22,3)*'Optimized Production Plan'!D316*(1.045))+ ('Conversion Cost'!$C$3*'Optimized Production Plan'!D316)+ ((4.1/100)*('Conversion Cost'!$B$8)*'Optimized Production Plan'!D316)+ ('Optimized Production Plan'!D316*'Conversion Cost'!$C$4)),IF(VLOOKUP(A315,CSTVAT!$A$2:$D$40,3)="VAT",0.05*((VLOOKUP(B315,'Input Angle Price'!$B$4:$E$22,3)*'Optimized Production Plan'!D316*(1.045))+ ('Conversion Cost'!$C$3*'Optimized Production Plan'!D316)+ ((4.1/100)*('Conversion Cost'!$B$8)*'Optimized Production Plan'!D316)+ ('Optimized Production Plan'!D316*'Conversion Cost'!$C$4)),0)))+ IF(VLOOKUP(A315,CSTVAT!$A$2:$D$40,4)="NA",0,IF(VLOOKUP(A315,CSTVAT!$A$2:$D$40,4)="CST",0.02*((VLOOKUP(B315,'Input Angle Price'!$B$4:$E$22,4)*'Optimized Production Plan'!E316*(1.045))+ ('Conversion Cost'!$D$3*'Optimized Production Plan'!E316)+ ((4.1/100)*('Conversion Cost'!$B$8)*'Optimized Production Plan'!E316)+ ('Optimized Production Plan'!E316*'Conversion Cost'!$D$4)),IF(VLOOKUP(A315,CSTVAT!$A$2:$D$40,4)="VAT",0.05*((VLOOKUP(B315,'Input Angle Price'!$B$4:$E$22,4)*'Optimized Production Plan'!E316*(1.045))+ ('Conversion Cost'!$D$3*'Optimized Production Plan'!E316)+ ((4.1/100)*('Conversion Cost'!$B$8)*'Optimized Production Plan'!E316)+ ('Optimized Production Plan'!E316*'Conversion Cost'!$D$4)),0)))</f>
        <v>96.365477815000006</v>
      </c>
      <c r="I315" s="95">
        <f t="shared" si="14"/>
        <v>32.318844749999997</v>
      </c>
      <c r="N315" s="9">
        <v>123</v>
      </c>
      <c r="O315" s="5" t="s">
        <v>12</v>
      </c>
      <c r="P315" s="94">
        <f>((VLOOKUP(O315,'Input Angle Price'!$B$4:$E$22,2)*'Optimized Production Plan'!M316)+(VLOOKUP(O315,'Input Angle Price'!$B$4:$E$22,3)*'Optimized Production Plan'!N316)+(VLOOKUP(O315,'Input Angle Price'!$B$4:$E$22,4)*'Optimized Production Plan'!O316))*(104.5/100)</f>
        <v>1441.3000525</v>
      </c>
      <c r="Q315" s="94">
        <f>SUMPRODUCT('Conversion Cost'!$B$3:$D$3,'Optimized Production Plan'!M316:O316)</f>
        <v>224.81962999999999</v>
      </c>
      <c r="R315" s="94">
        <f>(4.1/100)*('Conversion Cost'!$B$8)*SUM('Optimized Production Plan'!M316:O316)</f>
        <v>190.84576679999998</v>
      </c>
      <c r="S315" s="94">
        <f>SUMPRODUCT('Conversion Cost'!$B$4:$D$4,'Optimized Production Plan'!M316:O316)</f>
        <v>15.3598</v>
      </c>
      <c r="T315" s="94">
        <f>(VLOOKUP(N315,'Outbound Logistic Price'!$A$3:$D$41,2)*'Optimized Production Plan'!M316)+(VLOOKUP(N315,'Outbound Logistic Price'!$A$3:$D$41,3)*'Optimized Production Plan'!N316)+(VLOOKUP(N315,'Outbound Logistic Price'!$A$3:$D$41,4)*'Optimized Production Plan'!O316)</f>
        <v>99.083299999999994</v>
      </c>
      <c r="U315" s="94">
        <f>IF(VLOOKUP(N315,CSTVAT!$A$2:$D$40,2)="NA",0,IF(VLOOKUP(N315,CSTVAT!$A$2:$D$40,2)="CST",0.02*((VLOOKUP(O315,'Input Angle Price'!$B$4:$E$22,2)*'Optimized Production Plan'!M316*(1.045))+ ('Conversion Cost'!$B$3*'Optimized Production Plan'!M316)+ ((4.1/100)*('Conversion Cost'!$B$8)*'Optimized Production Plan'!M316)+ ('Optimized Production Plan'!M316*'Conversion Cost'!$B$4)),IF(VLOOKUP(N315,CSTVAT!$A$2:$D$40,2)="VAT",0.05*((VLOOKUP(O315,'Input Angle Price'!$B$4:$E$22,2)*'Optimized Production Plan'!M316*(1.045))+ ('Conversion Cost'!$B$3*'Optimized Production Plan'!M316)+ ((4.1/100)*('Conversion Cost'!$B$8)*'Optimized Production Plan'!M316)+ ('Optimized Production Plan'!M316*'Conversion Cost'!$B$4)),0)))+ IF(VLOOKUP(N315,CSTVAT!$A$2:$D$40,3)="NA",0,IF(VLOOKUP(N315,CSTVAT!$A$2:$D$40,3)="CST",0.02*((VLOOKUP(O315,'Input Angle Price'!$B$4:$E$22,3)*'Optimized Production Plan'!N316*(1.045))+ ('Conversion Cost'!$C$3*'Optimized Production Plan'!N316)+ ((4.1/100)*('Conversion Cost'!$B$8)*'Optimized Production Plan'!N316)+ ('Optimized Production Plan'!N316*'Conversion Cost'!$C$4)),IF(VLOOKUP(N315,CSTVAT!$A$2:$D$40,3)="VAT",0.05*((VLOOKUP(O315,'Input Angle Price'!$B$4:$E$22,3)*'Optimized Production Plan'!N316*(1.045))+ ('Conversion Cost'!$C$3*'Optimized Production Plan'!N316)+ ((4.1/100)*('Conversion Cost'!$B$8)*'Optimized Production Plan'!N316)+ ('Optimized Production Plan'!N316*'Conversion Cost'!$C$4)),0)))+ IF(VLOOKUP(N315,CSTVAT!$A$2:$D$40,4)="NA",0,IF(VLOOKUP(N315,CSTVAT!$A$2:$D$40,4)="CST",0.02*((VLOOKUP(O315,'Input Angle Price'!$B$4:$E$22,4)*'Optimized Production Plan'!O316*(1.045))+ ('Conversion Cost'!$D$3*'Optimized Production Plan'!O316)+ ((4.1/100)*('Conversion Cost'!$B$8)*'Optimized Production Plan'!O316)+ ('Optimized Production Plan'!O316*'Conversion Cost'!$D$4)),IF(VLOOKUP(N315,CSTVAT!$A$2:$D$40,4)="VAT",0.05*((VLOOKUP(O315,'Input Angle Price'!$B$4:$E$22,4)*'Optimized Production Plan'!O316*(1.045))+ ('Conversion Cost'!$D$3*'Optimized Production Plan'!O316)+ ((4.1/100)*('Conversion Cost'!$B$8)*'Optimized Production Plan'!O316)+ ('Optimized Production Plan'!O316*'Conversion Cost'!$D$4)),0)))</f>
        <v>37.446504985999994</v>
      </c>
      <c r="V315" s="95">
        <f t="shared" si="15"/>
        <v>31.032776249999998</v>
      </c>
      <c r="X315" s="101">
        <f>IF('Optimized Production Plan'!M316&gt;0,1,0)+IF('Optimized Production Plan'!N316&gt;0,1,0)+IF('Optimized Production Plan'!O316&gt;0,1,0)</f>
        <v>1</v>
      </c>
      <c r="AH315" s="11"/>
      <c r="AI315" s="5" t="s">
        <v>9</v>
      </c>
      <c r="AJ315" s="6">
        <v>0</v>
      </c>
      <c r="AK315" s="6">
        <v>0</v>
      </c>
      <c r="AL315" s="113">
        <v>22.931625</v>
      </c>
      <c r="AM315" s="11">
        <v>22.931625</v>
      </c>
      <c r="AN315" s="68">
        <f t="shared" si="16"/>
        <v>22.931625</v>
      </c>
    </row>
    <row r="316" spans="1:40">
      <c r="A316" s="9">
        <v>123</v>
      </c>
      <c r="B316" s="5" t="s">
        <v>13</v>
      </c>
      <c r="C316" s="94">
        <f>((VLOOKUP(B316,'Input Angle Price'!$B$4:$E$22,2)*'Optimized Production Plan'!C317)+(VLOOKUP(B316,'Input Angle Price'!$B$4:$E$22,3)*'Optimized Production Plan'!D317)+(VLOOKUP(B316,'Input Angle Price'!$B$4:$E$22,4)*'Optimized Production Plan'!E317))*(104.5/100)</f>
        <v>7145.7747665919987</v>
      </c>
      <c r="D316" s="94">
        <f>SUMPRODUCT('Conversion Cost'!$B$3:$D$3,'Optimized Production Plan'!C317:E317)</f>
        <v>1040.4711296</v>
      </c>
      <c r="E316" s="94">
        <f>(4.1/100)*('Conversion Cost'!$B$8)*SUM('Optimized Production Plan'!C317:E317)</f>
        <v>902.28846839039988</v>
      </c>
      <c r="F316" s="94">
        <f>SUMPRODUCT('Conversion Cost'!$B$4:$D$4,'Optimized Production Plan'!C317:E317)</f>
        <v>72.618694399999995</v>
      </c>
      <c r="G316" s="94">
        <f>(VLOOKUP(A316,'Outbound Logistic Price'!$A$3:$D$41,2)*'Optimized Production Plan'!C317)+(VLOOKUP(A316,'Outbound Logistic Price'!$A$3:$D$41,3)*'Optimized Production Plan'!D317)+(VLOOKUP(A316,'Outbound Logistic Price'!$A$3:$D$41,4)*'Optimized Production Plan'!E317)</f>
        <v>101.189984</v>
      </c>
      <c r="H316" s="94">
        <f>IF(VLOOKUP(A316,CSTVAT!$A$2:$D$40,2)="NA",0,IF(VLOOKUP(A316,CSTVAT!$A$2:$D$40,2)="CST",0.02*((VLOOKUP(B316,'Input Angle Price'!$B$4:$E$22,2)*'Optimized Production Plan'!C317*(1.045))+ ('Conversion Cost'!$B$3*'Optimized Production Plan'!C317)+ ((4.1/100)*('Conversion Cost'!$B$8)*'Optimized Production Plan'!C317)+ ('Optimized Production Plan'!C317*'Conversion Cost'!$B$4)),IF(VLOOKUP(A316,CSTVAT!$A$2:$D$40,2)="VAT",0.05*((VLOOKUP(B316,'Input Angle Price'!$B$4:$E$22,2)*'Optimized Production Plan'!C317*(1.045))+ ('Conversion Cost'!$B$3*'Optimized Production Plan'!C317)+ ((4.1/100)*('Conversion Cost'!$B$8)*'Optimized Production Plan'!C317)+ ('Optimized Production Plan'!C317*'Conversion Cost'!$B$4)),0)))+ IF(VLOOKUP(A316,CSTVAT!$A$2:$D$40,3)="NA",0,IF(VLOOKUP(A316,CSTVAT!$A$2:$D$40,3)="CST",0.02*((VLOOKUP(B316,'Input Angle Price'!$B$4:$E$22,3)*'Optimized Production Plan'!D317*(1.045))+ ('Conversion Cost'!$C$3*'Optimized Production Plan'!D317)+ ((4.1/100)*('Conversion Cost'!$B$8)*'Optimized Production Plan'!D317)+ ('Optimized Production Plan'!D317*'Conversion Cost'!$C$4)),IF(VLOOKUP(A316,CSTVAT!$A$2:$D$40,3)="VAT",0.05*((VLOOKUP(B316,'Input Angle Price'!$B$4:$E$22,3)*'Optimized Production Plan'!D317*(1.045))+ ('Conversion Cost'!$C$3*'Optimized Production Plan'!D317)+ ((4.1/100)*('Conversion Cost'!$B$8)*'Optimized Production Plan'!D317)+ ('Optimized Production Plan'!D317*'Conversion Cost'!$C$4)),0)))+ IF(VLOOKUP(A316,CSTVAT!$A$2:$D$40,4)="NA",0,IF(VLOOKUP(A316,CSTVAT!$A$2:$D$40,4)="CST",0.02*((VLOOKUP(B316,'Input Angle Price'!$B$4:$E$22,4)*'Optimized Production Plan'!E317*(1.045))+ ('Conversion Cost'!$D$3*'Optimized Production Plan'!E317)+ ((4.1/100)*('Conversion Cost'!$B$8)*'Optimized Production Plan'!E317)+ ('Optimized Production Plan'!E317*'Conversion Cost'!$D$4)),IF(VLOOKUP(A316,CSTVAT!$A$2:$D$40,4)="VAT",0.05*((VLOOKUP(B316,'Input Angle Price'!$B$4:$E$22,4)*'Optimized Production Plan'!E317*(1.045))+ ('Conversion Cost'!$D$3*'Optimized Production Plan'!E317)+ ((4.1/100)*('Conversion Cost'!$B$8)*'Optimized Production Plan'!E317)+ ('Optimized Production Plan'!E317*'Conversion Cost'!$D$4)),0)))</f>
        <v>458.05765294911993</v>
      </c>
      <c r="I316" s="95">
        <f t="shared" si="14"/>
        <v>153.85639449599998</v>
      </c>
      <c r="N316" s="9">
        <v>123</v>
      </c>
      <c r="O316" s="5" t="s">
        <v>13</v>
      </c>
      <c r="P316" s="94">
        <f>((VLOOKUP(O316,'Input Angle Price'!$B$4:$E$22,2)*'Optimized Production Plan'!M317)+(VLOOKUP(O316,'Input Angle Price'!$B$4:$E$22,3)*'Optimized Production Plan'!N317)+(VLOOKUP(O316,'Input Angle Price'!$B$4:$E$22,4)*'Optimized Production Plan'!O317))*(104.5/100)</f>
        <v>6878.9278502560001</v>
      </c>
      <c r="Q316" s="94">
        <f>SUMPRODUCT('Conversion Cost'!$B$3:$D$3,'Optimized Production Plan'!M317:O317)</f>
        <v>1062.91149664</v>
      </c>
      <c r="R316" s="94">
        <f>(4.1/100)*('Conversion Cost'!$B$8)*SUM('Optimized Production Plan'!M317:O317)</f>
        <v>902.28846839039988</v>
      </c>
      <c r="S316" s="94">
        <f>SUMPRODUCT('Conversion Cost'!$B$4:$D$4,'Optimized Production Plan'!M317:O317)</f>
        <v>72.618694399999995</v>
      </c>
      <c r="T316" s="94">
        <f>(VLOOKUP(N316,'Outbound Logistic Price'!$A$3:$D$41,2)*'Optimized Production Plan'!M317)+(VLOOKUP(N316,'Outbound Logistic Price'!$A$3:$D$41,3)*'Optimized Production Plan'!N317)+(VLOOKUP(N316,'Outbound Logistic Price'!$A$3:$D$41,4)*'Optimized Production Plan'!O317)</f>
        <v>468.45010239999999</v>
      </c>
      <c r="U316" s="94">
        <f>IF(VLOOKUP(N316,CSTVAT!$A$2:$D$40,2)="NA",0,IF(VLOOKUP(N316,CSTVAT!$A$2:$D$40,2)="CST",0.02*((VLOOKUP(O316,'Input Angle Price'!$B$4:$E$22,2)*'Optimized Production Plan'!M317*(1.045))+ ('Conversion Cost'!$B$3*'Optimized Production Plan'!M317)+ ((4.1/100)*('Conversion Cost'!$B$8)*'Optimized Production Plan'!M317)+ ('Optimized Production Plan'!M317*'Conversion Cost'!$B$4)),IF(VLOOKUP(N316,CSTVAT!$A$2:$D$40,2)="VAT",0.05*((VLOOKUP(O316,'Input Angle Price'!$B$4:$E$22,2)*'Optimized Production Plan'!M317*(1.045))+ ('Conversion Cost'!$B$3*'Optimized Production Plan'!M317)+ ((4.1/100)*('Conversion Cost'!$B$8)*'Optimized Production Plan'!M317)+ ('Optimized Production Plan'!M317*'Conversion Cost'!$B$4)),0)))+ IF(VLOOKUP(N316,CSTVAT!$A$2:$D$40,3)="NA",0,IF(VLOOKUP(N316,CSTVAT!$A$2:$D$40,3)="CST",0.02*((VLOOKUP(O316,'Input Angle Price'!$B$4:$E$22,3)*'Optimized Production Plan'!N317*(1.045))+ ('Conversion Cost'!$C$3*'Optimized Production Plan'!N317)+ ((4.1/100)*('Conversion Cost'!$B$8)*'Optimized Production Plan'!N317)+ ('Optimized Production Plan'!N317*'Conversion Cost'!$C$4)),IF(VLOOKUP(N316,CSTVAT!$A$2:$D$40,3)="VAT",0.05*((VLOOKUP(O316,'Input Angle Price'!$B$4:$E$22,3)*'Optimized Production Plan'!N317*(1.045))+ ('Conversion Cost'!$C$3*'Optimized Production Plan'!N317)+ ((4.1/100)*('Conversion Cost'!$B$8)*'Optimized Production Plan'!N317)+ ('Optimized Production Plan'!N317*'Conversion Cost'!$C$4)),0)))+ IF(VLOOKUP(N316,CSTVAT!$A$2:$D$40,4)="NA",0,IF(VLOOKUP(N316,CSTVAT!$A$2:$D$40,4)="CST",0.02*((VLOOKUP(O316,'Input Angle Price'!$B$4:$E$22,4)*'Optimized Production Plan'!O317*(1.045))+ ('Conversion Cost'!$D$3*'Optimized Production Plan'!O317)+ ((4.1/100)*('Conversion Cost'!$B$8)*'Optimized Production Plan'!O317)+ ('Optimized Production Plan'!O317*'Conversion Cost'!$D$4)),IF(VLOOKUP(N316,CSTVAT!$A$2:$D$40,4)="VAT",0.05*((VLOOKUP(O316,'Input Angle Price'!$B$4:$E$22,4)*'Optimized Production Plan'!O317*(1.045))+ ('Conversion Cost'!$D$3*'Optimized Production Plan'!O317)+ ((4.1/100)*('Conversion Cost'!$B$8)*'Optimized Production Plan'!O317)+ ('Optimized Production Plan'!O317*'Conversion Cost'!$D$4)),0)))</f>
        <v>178.33493019372801</v>
      </c>
      <c r="V316" s="95">
        <f t="shared" si="15"/>
        <v>148.110886728</v>
      </c>
      <c r="X316" s="101">
        <f>IF('Optimized Production Plan'!M317&gt;0,1,0)+IF('Optimized Production Plan'!N317&gt;0,1,0)+IF('Optimized Production Plan'!O317&gt;0,1,0)</f>
        <v>1</v>
      </c>
      <c r="AH316" s="11"/>
      <c r="AI316" s="5" t="s">
        <v>12</v>
      </c>
      <c r="AJ316" s="6">
        <v>12.59</v>
      </c>
      <c r="AK316" s="6">
        <v>0</v>
      </c>
      <c r="AL316" s="113">
        <v>0</v>
      </c>
      <c r="AM316" s="11">
        <v>12.59</v>
      </c>
      <c r="AN316" s="68">
        <f t="shared" si="16"/>
        <v>12.59</v>
      </c>
    </row>
    <row r="317" spans="1:40">
      <c r="A317" s="9">
        <v>123</v>
      </c>
      <c r="B317" s="5" t="s">
        <v>15</v>
      </c>
      <c r="C317" s="94">
        <f>((VLOOKUP(B317,'Input Angle Price'!$B$4:$E$22,2)*'Optimized Production Plan'!C318)+(VLOOKUP(B317,'Input Angle Price'!$B$4:$E$22,3)*'Optimized Production Plan'!D318)+(VLOOKUP(B317,'Input Angle Price'!$B$4:$E$22,4)*'Optimized Production Plan'!E318))*(104.5/100)</f>
        <v>8564.3963996359998</v>
      </c>
      <c r="D317" s="94">
        <f>SUMPRODUCT('Conversion Cost'!$B$3:$D$3,'Optimized Production Plan'!C318:E318)</f>
        <v>1241.0897888</v>
      </c>
      <c r="E317" s="94">
        <f>(4.1/100)*('Conversion Cost'!$B$8)*SUM('Optimized Production Plan'!C318:E318)</f>
        <v>1076.2634087711999</v>
      </c>
      <c r="F317" s="94">
        <f>SUMPRODUCT('Conversion Cost'!$B$4:$D$4,'Optimized Production Plan'!C318:E318)</f>
        <v>86.620683199999988</v>
      </c>
      <c r="G317" s="94">
        <f>(VLOOKUP(A317,'Outbound Logistic Price'!$A$3:$D$41,2)*'Optimized Production Plan'!C318)+(VLOOKUP(A317,'Outbound Logistic Price'!$A$3:$D$41,3)*'Optimized Production Plan'!D318)+(VLOOKUP(A317,'Outbound Logistic Price'!$A$3:$D$41,4)*'Optimized Production Plan'!E318)</f>
        <v>120.70095199999999</v>
      </c>
      <c r="H317" s="94">
        <f>IF(VLOOKUP(A317,CSTVAT!$A$2:$D$40,2)="NA",0,IF(VLOOKUP(A317,CSTVAT!$A$2:$D$40,2)="CST",0.02*((VLOOKUP(B317,'Input Angle Price'!$B$4:$E$22,2)*'Optimized Production Plan'!C318*(1.045))+ ('Conversion Cost'!$B$3*'Optimized Production Plan'!C318)+ ((4.1/100)*('Conversion Cost'!$B$8)*'Optimized Production Plan'!C318)+ ('Optimized Production Plan'!C318*'Conversion Cost'!$B$4)),IF(VLOOKUP(A317,CSTVAT!$A$2:$D$40,2)="VAT",0.05*((VLOOKUP(B317,'Input Angle Price'!$B$4:$E$22,2)*'Optimized Production Plan'!C318*(1.045))+ ('Conversion Cost'!$B$3*'Optimized Production Plan'!C318)+ ((4.1/100)*('Conversion Cost'!$B$8)*'Optimized Production Plan'!C318)+ ('Optimized Production Plan'!C318*'Conversion Cost'!$B$4)),0)))+ IF(VLOOKUP(A317,CSTVAT!$A$2:$D$40,3)="NA",0,IF(VLOOKUP(A317,CSTVAT!$A$2:$D$40,3)="CST",0.02*((VLOOKUP(B317,'Input Angle Price'!$B$4:$E$22,3)*'Optimized Production Plan'!D318*(1.045))+ ('Conversion Cost'!$C$3*'Optimized Production Plan'!D318)+ ((4.1/100)*('Conversion Cost'!$B$8)*'Optimized Production Plan'!D318)+ ('Optimized Production Plan'!D318*'Conversion Cost'!$C$4)),IF(VLOOKUP(A317,CSTVAT!$A$2:$D$40,3)="VAT",0.05*((VLOOKUP(B317,'Input Angle Price'!$B$4:$E$22,3)*'Optimized Production Plan'!D318*(1.045))+ ('Conversion Cost'!$C$3*'Optimized Production Plan'!D318)+ ((4.1/100)*('Conversion Cost'!$B$8)*'Optimized Production Plan'!D318)+ ('Optimized Production Plan'!D318*'Conversion Cost'!$C$4)),0)))+ IF(VLOOKUP(A317,CSTVAT!$A$2:$D$40,4)="NA",0,IF(VLOOKUP(A317,CSTVAT!$A$2:$D$40,4)="CST",0.02*((VLOOKUP(B317,'Input Angle Price'!$B$4:$E$22,4)*'Optimized Production Plan'!E318*(1.045))+ ('Conversion Cost'!$D$3*'Optimized Production Plan'!E318)+ ((4.1/100)*('Conversion Cost'!$B$8)*'Optimized Production Plan'!E318)+ ('Optimized Production Plan'!E318*'Conversion Cost'!$D$4)),IF(VLOOKUP(A317,CSTVAT!$A$2:$D$40,4)="VAT",0.05*((VLOOKUP(B317,'Input Angle Price'!$B$4:$E$22,4)*'Optimized Production Plan'!E318*(1.045))+ ('Conversion Cost'!$D$3*'Optimized Production Plan'!E318)+ ((4.1/100)*('Conversion Cost'!$B$8)*'Optimized Production Plan'!E318)+ ('Optimized Production Plan'!E318*'Conversion Cost'!$D$4)),0)))</f>
        <v>548.41851402036002</v>
      </c>
      <c r="I317" s="95">
        <f t="shared" si="14"/>
        <v>184.40087941799999</v>
      </c>
      <c r="N317" s="9">
        <v>123</v>
      </c>
      <c r="O317" s="5" t="s">
        <v>15</v>
      </c>
      <c r="P317" s="94">
        <f>((VLOOKUP(O317,'Input Angle Price'!$B$4:$E$22,2)*'Optimized Production Plan'!M318)+(VLOOKUP(O317,'Input Angle Price'!$B$4:$E$22,3)*'Optimized Production Plan'!N318)+(VLOOKUP(O317,'Input Angle Price'!$B$4:$E$22,4)*'Optimized Production Plan'!O318))*(104.5/100)</f>
        <v>8401.9080680479983</v>
      </c>
      <c r="Q317" s="94">
        <f>SUMPRODUCT('Conversion Cost'!$B$3:$D$3,'Optimized Production Plan'!M318:O318)</f>
        <v>1538.3691335199999</v>
      </c>
      <c r="R317" s="94">
        <f>(4.1/100)*('Conversion Cost'!$B$8)*SUM('Optimized Production Plan'!M318:O318)</f>
        <v>1076.2634087711999</v>
      </c>
      <c r="S317" s="94">
        <f>SUMPRODUCT('Conversion Cost'!$B$4:$D$4,'Optimized Production Plan'!M318:O318)</f>
        <v>129.93102479999999</v>
      </c>
      <c r="T317" s="94">
        <f>(VLOOKUP(N317,'Outbound Logistic Price'!$A$3:$D$41,2)*'Optimized Production Plan'!M318)+(VLOOKUP(N317,'Outbound Logistic Price'!$A$3:$D$41,3)*'Optimized Production Plan'!N318)+(VLOOKUP(N317,'Outbound Logistic Price'!$A$3:$D$41,4)*'Optimized Production Plan'!O318)</f>
        <v>452.27356719999995</v>
      </c>
      <c r="U317" s="94">
        <f>IF(VLOOKUP(N317,CSTVAT!$A$2:$D$40,2)="NA",0,IF(VLOOKUP(N317,CSTVAT!$A$2:$D$40,2)="CST",0.02*((VLOOKUP(O317,'Input Angle Price'!$B$4:$E$22,2)*'Optimized Production Plan'!M318*(1.045))+ ('Conversion Cost'!$B$3*'Optimized Production Plan'!M318)+ ((4.1/100)*('Conversion Cost'!$B$8)*'Optimized Production Plan'!M318)+ ('Optimized Production Plan'!M318*'Conversion Cost'!$B$4)),IF(VLOOKUP(N317,CSTVAT!$A$2:$D$40,2)="VAT",0.05*((VLOOKUP(O317,'Input Angle Price'!$B$4:$E$22,2)*'Optimized Production Plan'!M318*(1.045))+ ('Conversion Cost'!$B$3*'Optimized Production Plan'!M318)+ ((4.1/100)*('Conversion Cost'!$B$8)*'Optimized Production Plan'!M318)+ ('Optimized Production Plan'!M318*'Conversion Cost'!$B$4)),0)))+ IF(VLOOKUP(N317,CSTVAT!$A$2:$D$40,3)="NA",0,IF(VLOOKUP(N317,CSTVAT!$A$2:$D$40,3)="CST",0.02*((VLOOKUP(O317,'Input Angle Price'!$B$4:$E$22,3)*'Optimized Production Plan'!N318*(1.045))+ ('Conversion Cost'!$C$3*'Optimized Production Plan'!N318)+ ((4.1/100)*('Conversion Cost'!$B$8)*'Optimized Production Plan'!N318)+ ('Optimized Production Plan'!N318*'Conversion Cost'!$C$4)),IF(VLOOKUP(N317,CSTVAT!$A$2:$D$40,3)="VAT",0.05*((VLOOKUP(O317,'Input Angle Price'!$B$4:$E$22,3)*'Optimized Production Plan'!N318*(1.045))+ ('Conversion Cost'!$C$3*'Optimized Production Plan'!N318)+ ((4.1/100)*('Conversion Cost'!$B$8)*'Optimized Production Plan'!N318)+ ('Optimized Production Plan'!N318*'Conversion Cost'!$C$4)),0)))+ IF(VLOOKUP(N317,CSTVAT!$A$2:$D$40,4)="NA",0,IF(VLOOKUP(N317,CSTVAT!$A$2:$D$40,4)="CST",0.02*((VLOOKUP(O317,'Input Angle Price'!$B$4:$E$22,4)*'Optimized Production Plan'!O318*(1.045))+ ('Conversion Cost'!$D$3*'Optimized Production Plan'!O318)+ ((4.1/100)*('Conversion Cost'!$B$8)*'Optimized Production Plan'!O318)+ ('Optimized Production Plan'!O318*'Conversion Cost'!$D$4)),IF(VLOOKUP(N317,CSTVAT!$A$2:$D$40,4)="VAT",0.05*((VLOOKUP(O317,'Input Angle Price'!$B$4:$E$22,4)*'Optimized Production Plan'!O318*(1.045))+ ('Conversion Cost'!$D$3*'Optimized Production Plan'!O318)+ ((4.1/100)*('Conversion Cost'!$B$8)*'Optimized Production Plan'!O318)+ ('Optimized Production Plan'!O318*'Conversion Cost'!$D$4)),0)))</f>
        <v>222.92943270278397</v>
      </c>
      <c r="V317" s="95">
        <f t="shared" si="15"/>
        <v>180.90232682399997</v>
      </c>
      <c r="X317" s="101">
        <f>IF('Optimized Production Plan'!M318&gt;0,1,0)+IF('Optimized Production Plan'!N318&gt;0,1,0)+IF('Optimized Production Plan'!O318&gt;0,1,0)</f>
        <v>1</v>
      </c>
      <c r="AH317" s="11"/>
      <c r="AI317" s="5" t="s">
        <v>13</v>
      </c>
      <c r="AJ317" s="6">
        <v>59.523519999999998</v>
      </c>
      <c r="AK317" s="6">
        <v>0</v>
      </c>
      <c r="AL317" s="113">
        <v>0</v>
      </c>
      <c r="AM317" s="11">
        <v>59.523519999999998</v>
      </c>
      <c r="AN317" s="68">
        <f t="shared" si="16"/>
        <v>59.523519999999998</v>
      </c>
    </row>
    <row r="318" spans="1:40">
      <c r="A318" s="9">
        <v>123</v>
      </c>
      <c r="B318" s="5" t="s">
        <v>17</v>
      </c>
      <c r="C318" s="94">
        <f>((VLOOKUP(B318,'Input Angle Price'!$B$4:$E$22,2)*'Optimized Production Plan'!C319)+(VLOOKUP(B318,'Input Angle Price'!$B$4:$E$22,3)*'Optimized Production Plan'!D319)+(VLOOKUP(B318,'Input Angle Price'!$B$4:$E$22,4)*'Optimized Production Plan'!E319))*(104.5/100)</f>
        <v>1313.8110243499998</v>
      </c>
      <c r="D318" s="94">
        <f>SUMPRODUCT('Conversion Cost'!$B$3:$D$3,'Optimized Production Plan'!C319:E319)</f>
        <v>184.81604000000002</v>
      </c>
      <c r="E318" s="94">
        <f>(4.1/100)*('Conversion Cost'!$B$8)*SUM('Optimized Production Plan'!C319:E319)</f>
        <v>160.27103195999999</v>
      </c>
      <c r="F318" s="94">
        <f>SUMPRODUCT('Conversion Cost'!$B$4:$D$4,'Optimized Production Plan'!C319:E319)</f>
        <v>12.89906</v>
      </c>
      <c r="G318" s="94">
        <f>(VLOOKUP(A318,'Outbound Logistic Price'!$A$3:$D$41,2)*'Optimized Production Plan'!C319)+(VLOOKUP(A318,'Outbound Logistic Price'!$A$3:$D$41,3)*'Optimized Production Plan'!D319)+(VLOOKUP(A318,'Outbound Logistic Price'!$A$3:$D$41,4)*'Optimized Production Plan'!E319)</f>
        <v>17.9741</v>
      </c>
      <c r="H318" s="94">
        <f>IF(VLOOKUP(A318,CSTVAT!$A$2:$D$40,2)="NA",0,IF(VLOOKUP(A318,CSTVAT!$A$2:$D$40,2)="CST",0.02*((VLOOKUP(B318,'Input Angle Price'!$B$4:$E$22,2)*'Optimized Production Plan'!C319*(1.045))+ ('Conversion Cost'!$B$3*'Optimized Production Plan'!C319)+ ((4.1/100)*('Conversion Cost'!$B$8)*'Optimized Production Plan'!C319)+ ('Optimized Production Plan'!C319*'Conversion Cost'!$B$4)),IF(VLOOKUP(A318,CSTVAT!$A$2:$D$40,2)="VAT",0.05*((VLOOKUP(B318,'Input Angle Price'!$B$4:$E$22,2)*'Optimized Production Plan'!C319*(1.045))+ ('Conversion Cost'!$B$3*'Optimized Production Plan'!C319)+ ((4.1/100)*('Conversion Cost'!$B$8)*'Optimized Production Plan'!C319)+ ('Optimized Production Plan'!C319*'Conversion Cost'!$B$4)),0)))+ IF(VLOOKUP(A318,CSTVAT!$A$2:$D$40,3)="NA",0,IF(VLOOKUP(A318,CSTVAT!$A$2:$D$40,3)="CST",0.02*((VLOOKUP(B318,'Input Angle Price'!$B$4:$E$22,3)*'Optimized Production Plan'!D319*(1.045))+ ('Conversion Cost'!$C$3*'Optimized Production Plan'!D319)+ ((4.1/100)*('Conversion Cost'!$B$8)*'Optimized Production Plan'!D319)+ ('Optimized Production Plan'!D319*'Conversion Cost'!$C$4)),IF(VLOOKUP(A318,CSTVAT!$A$2:$D$40,3)="VAT",0.05*((VLOOKUP(B318,'Input Angle Price'!$B$4:$E$22,3)*'Optimized Production Plan'!D319*(1.045))+ ('Conversion Cost'!$C$3*'Optimized Production Plan'!D319)+ ((4.1/100)*('Conversion Cost'!$B$8)*'Optimized Production Plan'!D319)+ ('Optimized Production Plan'!D319*'Conversion Cost'!$C$4)),0)))+ IF(VLOOKUP(A318,CSTVAT!$A$2:$D$40,4)="NA",0,IF(VLOOKUP(A318,CSTVAT!$A$2:$D$40,4)="CST",0.02*((VLOOKUP(B318,'Input Angle Price'!$B$4:$E$22,4)*'Optimized Production Plan'!E319*(1.045))+ ('Conversion Cost'!$D$3*'Optimized Production Plan'!E319)+ ((4.1/100)*('Conversion Cost'!$B$8)*'Optimized Production Plan'!E319)+ ('Optimized Production Plan'!E319*'Conversion Cost'!$D$4)),IF(VLOOKUP(A318,CSTVAT!$A$2:$D$40,4)="VAT",0.05*((VLOOKUP(B318,'Input Angle Price'!$B$4:$E$22,4)*'Optimized Production Plan'!E319*(1.045))+ ('Conversion Cost'!$D$3*'Optimized Production Plan'!E319)+ ((4.1/100)*('Conversion Cost'!$B$8)*'Optimized Production Plan'!E319)+ ('Optimized Production Plan'!E319*'Conversion Cost'!$D$4)),0)))</f>
        <v>83.589857815499997</v>
      </c>
      <c r="I318" s="95">
        <f t="shared" si="14"/>
        <v>28.287797174999998</v>
      </c>
      <c r="N318" s="9">
        <v>123</v>
      </c>
      <c r="O318" s="5" t="s">
        <v>17</v>
      </c>
      <c r="P318" s="94">
        <f>((VLOOKUP(O318,'Input Angle Price'!$B$4:$E$22,2)*'Optimized Production Plan'!M319)+(VLOOKUP(O318,'Input Angle Price'!$B$4:$E$22,3)*'Optimized Production Plan'!N319)+(VLOOKUP(O318,'Input Angle Price'!$B$4:$E$22,4)*'Optimized Production Plan'!O319))*(104.5/100)</f>
        <v>1248.0707536</v>
      </c>
      <c r="Q318" s="94">
        <f>SUMPRODUCT('Conversion Cost'!$B$3:$D$3,'Optimized Production Plan'!M319:O319)</f>
        <v>188.80206100000001</v>
      </c>
      <c r="R318" s="94">
        <f>(4.1/100)*('Conversion Cost'!$B$8)*SUM('Optimized Production Plan'!M319:O319)</f>
        <v>160.27103195999999</v>
      </c>
      <c r="S318" s="94">
        <f>SUMPRODUCT('Conversion Cost'!$B$4:$D$4,'Optimized Production Plan'!M319:O319)</f>
        <v>12.89906</v>
      </c>
      <c r="T318" s="94">
        <f>(VLOOKUP(N318,'Outbound Logistic Price'!$A$3:$D$41,2)*'Optimized Production Plan'!M319)+(VLOOKUP(N318,'Outbound Logistic Price'!$A$3:$D$41,3)*'Optimized Production Plan'!N319)+(VLOOKUP(N318,'Outbound Logistic Price'!$A$3:$D$41,4)*'Optimized Production Plan'!O319)</f>
        <v>83.209510000000009</v>
      </c>
      <c r="U318" s="94">
        <f>IF(VLOOKUP(N318,CSTVAT!$A$2:$D$40,2)="NA",0,IF(VLOOKUP(N318,CSTVAT!$A$2:$D$40,2)="CST",0.02*((VLOOKUP(O318,'Input Angle Price'!$B$4:$E$22,2)*'Optimized Production Plan'!M319*(1.045))+ ('Conversion Cost'!$B$3*'Optimized Production Plan'!M319)+ ((4.1/100)*('Conversion Cost'!$B$8)*'Optimized Production Plan'!M319)+ ('Optimized Production Plan'!M319*'Conversion Cost'!$B$4)),IF(VLOOKUP(N318,CSTVAT!$A$2:$D$40,2)="VAT",0.05*((VLOOKUP(O318,'Input Angle Price'!$B$4:$E$22,2)*'Optimized Production Plan'!M319*(1.045))+ ('Conversion Cost'!$B$3*'Optimized Production Plan'!M319)+ ((4.1/100)*('Conversion Cost'!$B$8)*'Optimized Production Plan'!M319)+ ('Optimized Production Plan'!M319*'Conversion Cost'!$B$4)),0)))+ IF(VLOOKUP(N318,CSTVAT!$A$2:$D$40,3)="NA",0,IF(VLOOKUP(N318,CSTVAT!$A$2:$D$40,3)="CST",0.02*((VLOOKUP(O318,'Input Angle Price'!$B$4:$E$22,3)*'Optimized Production Plan'!N319*(1.045))+ ('Conversion Cost'!$C$3*'Optimized Production Plan'!N319)+ ((4.1/100)*('Conversion Cost'!$B$8)*'Optimized Production Plan'!N319)+ ('Optimized Production Plan'!N319*'Conversion Cost'!$C$4)),IF(VLOOKUP(N318,CSTVAT!$A$2:$D$40,3)="VAT",0.05*((VLOOKUP(O318,'Input Angle Price'!$B$4:$E$22,3)*'Optimized Production Plan'!N319*(1.045))+ ('Conversion Cost'!$C$3*'Optimized Production Plan'!N319)+ ((4.1/100)*('Conversion Cost'!$B$8)*'Optimized Production Plan'!N319)+ ('Optimized Production Plan'!N319*'Conversion Cost'!$C$4)),0)))+ IF(VLOOKUP(N318,CSTVAT!$A$2:$D$40,4)="NA",0,IF(VLOOKUP(N318,CSTVAT!$A$2:$D$40,4)="CST",0.02*((VLOOKUP(O318,'Input Angle Price'!$B$4:$E$22,4)*'Optimized Production Plan'!O319*(1.045))+ ('Conversion Cost'!$D$3*'Optimized Production Plan'!O319)+ ((4.1/100)*('Conversion Cost'!$B$8)*'Optimized Production Plan'!O319)+ ('Optimized Production Plan'!O319*'Conversion Cost'!$D$4)),IF(VLOOKUP(N318,CSTVAT!$A$2:$D$40,4)="VAT",0.05*((VLOOKUP(O318,'Input Angle Price'!$B$4:$E$22,4)*'Optimized Production Plan'!O319*(1.045))+ ('Conversion Cost'!$D$3*'Optimized Production Plan'!O319)+ ((4.1/100)*('Conversion Cost'!$B$8)*'Optimized Production Plan'!O319)+ ('Optimized Production Plan'!O319*'Conversion Cost'!$D$4)),0)))</f>
        <v>32.2008581312</v>
      </c>
      <c r="V318" s="95">
        <f t="shared" si="15"/>
        <v>26.872336799999999</v>
      </c>
      <c r="X318" s="101">
        <f>IF('Optimized Production Plan'!M319&gt;0,1,0)+IF('Optimized Production Plan'!N319&gt;0,1,0)+IF('Optimized Production Plan'!O319&gt;0,1,0)</f>
        <v>1</v>
      </c>
      <c r="AH318" s="11"/>
      <c r="AI318" s="5" t="s">
        <v>15</v>
      </c>
      <c r="AJ318" s="6">
        <v>0</v>
      </c>
      <c r="AK318" s="6">
        <v>71.000559999999993</v>
      </c>
      <c r="AL318" s="113">
        <v>0</v>
      </c>
      <c r="AM318" s="11">
        <v>71.000559999999993</v>
      </c>
      <c r="AN318" s="68">
        <f t="shared" si="16"/>
        <v>71.000559999999993</v>
      </c>
    </row>
    <row r="319" spans="1:40">
      <c r="A319" s="9">
        <v>123</v>
      </c>
      <c r="B319" s="5" t="s">
        <v>2</v>
      </c>
      <c r="C319" s="94">
        <f>((VLOOKUP(B319,'Input Angle Price'!$B$4:$E$22,2)*'Optimized Production Plan'!C320)+(VLOOKUP(B319,'Input Angle Price'!$B$4:$E$22,3)*'Optimized Production Plan'!D320)+(VLOOKUP(B319,'Input Angle Price'!$B$4:$E$22,4)*'Optimized Production Plan'!E320))*(104.5/100)</f>
        <v>16370.911137239998</v>
      </c>
      <c r="D319" s="94">
        <f>SUMPRODUCT('Conversion Cost'!$B$3:$D$3,'Optimized Production Plan'!C320:E320)</f>
        <v>2575.6273080000001</v>
      </c>
      <c r="E319" s="94">
        <f>(4.1/100)*('Conversion Cost'!$B$8)*SUM('Optimized Production Plan'!C320:E320)</f>
        <v>2233.5639622920003</v>
      </c>
      <c r="F319" s="94">
        <f>SUMPRODUCT('Conversion Cost'!$B$4:$D$4,'Optimized Production Plan'!C320:E320)</f>
        <v>179.763462</v>
      </c>
      <c r="G319" s="94">
        <f>(VLOOKUP(A319,'Outbound Logistic Price'!$A$3:$D$41,2)*'Optimized Production Plan'!C320)+(VLOOKUP(A319,'Outbound Logistic Price'!$A$3:$D$41,3)*'Optimized Production Plan'!D320)+(VLOOKUP(A319,'Outbound Logistic Price'!$A$3:$D$41,4)*'Optimized Production Plan'!E320)</f>
        <v>250.49007</v>
      </c>
      <c r="H319" s="94">
        <f>IF(VLOOKUP(A319,CSTVAT!$A$2:$D$40,2)="NA",0,IF(VLOOKUP(A319,CSTVAT!$A$2:$D$40,2)="CST",0.02*((VLOOKUP(B319,'Input Angle Price'!$B$4:$E$22,2)*'Optimized Production Plan'!C320*(1.045))+ ('Conversion Cost'!$B$3*'Optimized Production Plan'!C320)+ ((4.1/100)*('Conversion Cost'!$B$8)*'Optimized Production Plan'!C320)+ ('Optimized Production Plan'!C320*'Conversion Cost'!$B$4)),IF(VLOOKUP(A319,CSTVAT!$A$2:$D$40,2)="VAT",0.05*((VLOOKUP(B319,'Input Angle Price'!$B$4:$E$22,2)*'Optimized Production Plan'!C320*(1.045))+ ('Conversion Cost'!$B$3*'Optimized Production Plan'!C320)+ ((4.1/100)*('Conversion Cost'!$B$8)*'Optimized Production Plan'!C320)+ ('Optimized Production Plan'!C320*'Conversion Cost'!$B$4)),0)))+ IF(VLOOKUP(A319,CSTVAT!$A$2:$D$40,3)="NA",0,IF(VLOOKUP(A319,CSTVAT!$A$2:$D$40,3)="CST",0.02*((VLOOKUP(B319,'Input Angle Price'!$B$4:$E$22,3)*'Optimized Production Plan'!D320*(1.045))+ ('Conversion Cost'!$C$3*'Optimized Production Plan'!D320)+ ((4.1/100)*('Conversion Cost'!$B$8)*'Optimized Production Plan'!D320)+ ('Optimized Production Plan'!D320*'Conversion Cost'!$C$4)),IF(VLOOKUP(A319,CSTVAT!$A$2:$D$40,3)="VAT",0.05*((VLOOKUP(B319,'Input Angle Price'!$B$4:$E$22,3)*'Optimized Production Plan'!D320*(1.045))+ ('Conversion Cost'!$C$3*'Optimized Production Plan'!D320)+ ((4.1/100)*('Conversion Cost'!$B$8)*'Optimized Production Plan'!D320)+ ('Optimized Production Plan'!D320*'Conversion Cost'!$C$4)),0)))+ IF(VLOOKUP(A319,CSTVAT!$A$2:$D$40,4)="NA",0,IF(VLOOKUP(A319,CSTVAT!$A$2:$D$40,4)="CST",0.02*((VLOOKUP(B319,'Input Angle Price'!$B$4:$E$22,4)*'Optimized Production Plan'!E320*(1.045))+ ('Conversion Cost'!$D$3*'Optimized Production Plan'!E320)+ ((4.1/100)*('Conversion Cost'!$B$8)*'Optimized Production Plan'!E320)+ ('Optimized Production Plan'!E320*'Conversion Cost'!$D$4)),IF(VLOOKUP(A319,CSTVAT!$A$2:$D$40,4)="VAT",0.05*((VLOOKUP(B319,'Input Angle Price'!$B$4:$E$22,4)*'Optimized Production Plan'!E320*(1.045))+ ('Conversion Cost'!$D$3*'Optimized Production Plan'!E320)+ ((4.1/100)*('Conversion Cost'!$B$8)*'Optimized Production Plan'!E320)+ ('Optimized Production Plan'!E320*'Conversion Cost'!$D$4)),0)))</f>
        <v>1067.9932934766</v>
      </c>
      <c r="I319" s="95">
        <f t="shared" si="14"/>
        <v>352.48373261999996</v>
      </c>
      <c r="N319" s="9">
        <v>123</v>
      </c>
      <c r="O319" s="5" t="s">
        <v>2</v>
      </c>
      <c r="P319" s="94">
        <f>((VLOOKUP(O319,'Input Angle Price'!$B$4:$E$22,2)*'Optimized Production Plan'!M320)+(VLOOKUP(O319,'Input Angle Price'!$B$4:$E$22,3)*'Optimized Production Plan'!N320)+(VLOOKUP(O319,'Input Angle Price'!$B$4:$E$22,4)*'Optimized Production Plan'!O320))*(104.5/100)</f>
        <v>15770.398031190001</v>
      </c>
      <c r="Q319" s="94">
        <f>SUMPRODUCT('Conversion Cost'!$B$3:$D$3,'Optimized Production Plan'!M320:O320)</f>
        <v>3192.5696157000007</v>
      </c>
      <c r="R319" s="94">
        <f>(4.1/100)*('Conversion Cost'!$B$8)*SUM('Optimized Production Plan'!M320:O320)</f>
        <v>2233.5639622920003</v>
      </c>
      <c r="S319" s="94">
        <f>SUMPRODUCT('Conversion Cost'!$B$4:$D$4,'Optimized Production Plan'!M320:O320)</f>
        <v>269.64519300000001</v>
      </c>
      <c r="T319" s="94">
        <f>(VLOOKUP(N319,'Outbound Logistic Price'!$A$3:$D$41,2)*'Optimized Production Plan'!M320)+(VLOOKUP(N319,'Outbound Logistic Price'!$A$3:$D$41,3)*'Optimized Production Plan'!N320)+(VLOOKUP(N319,'Outbound Logistic Price'!$A$3:$D$41,4)*'Optimized Production Plan'!O320)</f>
        <v>938.60102700000004</v>
      </c>
      <c r="U319" s="94">
        <f>IF(VLOOKUP(N319,CSTVAT!$A$2:$D$40,2)="NA",0,IF(VLOOKUP(N319,CSTVAT!$A$2:$D$40,2)="CST",0.02*((VLOOKUP(O319,'Input Angle Price'!$B$4:$E$22,2)*'Optimized Production Plan'!M320*(1.045))+ ('Conversion Cost'!$B$3*'Optimized Production Plan'!M320)+ ((4.1/100)*('Conversion Cost'!$B$8)*'Optimized Production Plan'!M320)+ ('Optimized Production Plan'!M320*'Conversion Cost'!$B$4)),IF(VLOOKUP(N319,CSTVAT!$A$2:$D$40,2)="VAT",0.05*((VLOOKUP(O319,'Input Angle Price'!$B$4:$E$22,2)*'Optimized Production Plan'!M320*(1.045))+ ('Conversion Cost'!$B$3*'Optimized Production Plan'!M320)+ ((4.1/100)*('Conversion Cost'!$B$8)*'Optimized Production Plan'!M320)+ ('Optimized Production Plan'!M320*'Conversion Cost'!$B$4)),0)))+ IF(VLOOKUP(N319,CSTVAT!$A$2:$D$40,3)="NA",0,IF(VLOOKUP(N319,CSTVAT!$A$2:$D$40,3)="CST",0.02*((VLOOKUP(O319,'Input Angle Price'!$B$4:$E$22,3)*'Optimized Production Plan'!N320*(1.045))+ ('Conversion Cost'!$C$3*'Optimized Production Plan'!N320)+ ((4.1/100)*('Conversion Cost'!$B$8)*'Optimized Production Plan'!N320)+ ('Optimized Production Plan'!N320*'Conversion Cost'!$C$4)),IF(VLOOKUP(N319,CSTVAT!$A$2:$D$40,3)="VAT",0.05*((VLOOKUP(O319,'Input Angle Price'!$B$4:$E$22,3)*'Optimized Production Plan'!N320*(1.045))+ ('Conversion Cost'!$C$3*'Optimized Production Plan'!N320)+ ((4.1/100)*('Conversion Cost'!$B$8)*'Optimized Production Plan'!N320)+ ('Optimized Production Plan'!N320*'Conversion Cost'!$C$4)),0)))+ IF(VLOOKUP(N319,CSTVAT!$A$2:$D$40,4)="NA",0,IF(VLOOKUP(N319,CSTVAT!$A$2:$D$40,4)="CST",0.02*((VLOOKUP(O319,'Input Angle Price'!$B$4:$E$22,4)*'Optimized Production Plan'!O320*(1.045))+ ('Conversion Cost'!$D$3*'Optimized Production Plan'!O320)+ ((4.1/100)*('Conversion Cost'!$B$8)*'Optimized Production Plan'!O320)+ ('Optimized Production Plan'!O320*'Conversion Cost'!$D$4)),IF(VLOOKUP(N319,CSTVAT!$A$2:$D$40,4)="VAT",0.05*((VLOOKUP(O319,'Input Angle Price'!$B$4:$E$22,4)*'Optimized Production Plan'!O320*(1.045))+ ('Conversion Cost'!$D$3*'Optimized Production Plan'!O320)+ ((4.1/100)*('Conversion Cost'!$B$8)*'Optimized Production Plan'!O320)+ ('Optimized Production Plan'!O320*'Conversion Cost'!$D$4)),0)))</f>
        <v>429.32353604364005</v>
      </c>
      <c r="V319" s="95">
        <f t="shared" si="15"/>
        <v>339.55402459500004</v>
      </c>
      <c r="X319" s="101">
        <f>IF('Optimized Production Plan'!M320&gt;0,1,0)+IF('Optimized Production Plan'!N320&gt;0,1,0)+IF('Optimized Production Plan'!O320&gt;0,1,0)</f>
        <v>1</v>
      </c>
      <c r="AH319" s="11"/>
      <c r="AI319" s="5" t="s">
        <v>17</v>
      </c>
      <c r="AJ319" s="6">
        <v>10.573</v>
      </c>
      <c r="AK319" s="6">
        <v>0</v>
      </c>
      <c r="AL319" s="113">
        <v>0</v>
      </c>
      <c r="AM319" s="11">
        <v>10.573</v>
      </c>
      <c r="AN319" s="68">
        <f t="shared" si="16"/>
        <v>10.573</v>
      </c>
    </row>
    <row r="320" spans="1:40">
      <c r="A320" s="9">
        <v>123</v>
      </c>
      <c r="B320" s="5" t="s">
        <v>4</v>
      </c>
      <c r="C320" s="94">
        <f>((VLOOKUP(B320,'Input Angle Price'!$B$4:$E$22,2)*'Optimized Production Plan'!C321)+(VLOOKUP(B320,'Input Angle Price'!$B$4:$E$22,3)*'Optimized Production Plan'!D321)+(VLOOKUP(B320,'Input Angle Price'!$B$4:$E$22,4)*'Optimized Production Plan'!E321))*(104.5/100)</f>
        <v>9721.4405673000001</v>
      </c>
      <c r="D320" s="94">
        <f>SUMPRODUCT('Conversion Cost'!$B$3:$D$3,'Optimized Production Plan'!C321:E321)</f>
        <v>1529.4694099999999</v>
      </c>
      <c r="E320" s="94">
        <f>(4.1/100)*('Conversion Cost'!$B$8)*SUM('Optimized Production Plan'!C321:E321)</f>
        <v>1326.34397259</v>
      </c>
      <c r="F320" s="94">
        <f>SUMPRODUCT('Conversion Cost'!$B$4:$D$4,'Optimized Production Plan'!C321:E321)</f>
        <v>106.74786499999999</v>
      </c>
      <c r="G320" s="94">
        <f>(VLOOKUP(A320,'Outbound Logistic Price'!$A$3:$D$41,2)*'Optimized Production Plan'!C321)+(VLOOKUP(A320,'Outbound Logistic Price'!$A$3:$D$41,3)*'Optimized Production Plan'!D321)+(VLOOKUP(A320,'Outbound Logistic Price'!$A$3:$D$41,4)*'Optimized Production Plan'!E321)</f>
        <v>148.74702500000001</v>
      </c>
      <c r="H320" s="94">
        <f>IF(VLOOKUP(A320,CSTVAT!$A$2:$D$40,2)="NA",0,IF(VLOOKUP(A320,CSTVAT!$A$2:$D$40,2)="CST",0.02*((VLOOKUP(B320,'Input Angle Price'!$B$4:$E$22,2)*'Optimized Production Plan'!C321*(1.045))+ ('Conversion Cost'!$B$3*'Optimized Production Plan'!C321)+ ((4.1/100)*('Conversion Cost'!$B$8)*'Optimized Production Plan'!C321)+ ('Optimized Production Plan'!C321*'Conversion Cost'!$B$4)),IF(VLOOKUP(A320,CSTVAT!$A$2:$D$40,2)="VAT",0.05*((VLOOKUP(B320,'Input Angle Price'!$B$4:$E$22,2)*'Optimized Production Plan'!C321*(1.045))+ ('Conversion Cost'!$B$3*'Optimized Production Plan'!C321)+ ((4.1/100)*('Conversion Cost'!$B$8)*'Optimized Production Plan'!C321)+ ('Optimized Production Plan'!C321*'Conversion Cost'!$B$4)),0)))+ IF(VLOOKUP(A320,CSTVAT!$A$2:$D$40,3)="NA",0,IF(VLOOKUP(A320,CSTVAT!$A$2:$D$40,3)="CST",0.02*((VLOOKUP(B320,'Input Angle Price'!$B$4:$E$22,3)*'Optimized Production Plan'!D321*(1.045))+ ('Conversion Cost'!$C$3*'Optimized Production Plan'!D321)+ ((4.1/100)*('Conversion Cost'!$B$8)*'Optimized Production Plan'!D321)+ ('Optimized Production Plan'!D321*'Conversion Cost'!$C$4)),IF(VLOOKUP(A320,CSTVAT!$A$2:$D$40,3)="VAT",0.05*((VLOOKUP(B320,'Input Angle Price'!$B$4:$E$22,3)*'Optimized Production Plan'!D321*(1.045))+ ('Conversion Cost'!$C$3*'Optimized Production Plan'!D321)+ ((4.1/100)*('Conversion Cost'!$B$8)*'Optimized Production Plan'!D321)+ ('Optimized Production Plan'!D321*'Conversion Cost'!$C$4)),0)))+ IF(VLOOKUP(A320,CSTVAT!$A$2:$D$40,4)="NA",0,IF(VLOOKUP(A320,CSTVAT!$A$2:$D$40,4)="CST",0.02*((VLOOKUP(B320,'Input Angle Price'!$B$4:$E$22,4)*'Optimized Production Plan'!E321*(1.045))+ ('Conversion Cost'!$D$3*'Optimized Production Plan'!E321)+ ((4.1/100)*('Conversion Cost'!$B$8)*'Optimized Production Plan'!E321)+ ('Optimized Production Plan'!E321*'Conversion Cost'!$D$4)),IF(VLOOKUP(A320,CSTVAT!$A$2:$D$40,4)="VAT",0.05*((VLOOKUP(B320,'Input Angle Price'!$B$4:$E$22,4)*'Optimized Production Plan'!E321*(1.045))+ ('Conversion Cost'!$D$3*'Optimized Production Plan'!E321)+ ((4.1/100)*('Conversion Cost'!$B$8)*'Optimized Production Plan'!E321)+ ('Optimized Production Plan'!E321*'Conversion Cost'!$D$4)),0)))</f>
        <v>634.20009074450002</v>
      </c>
      <c r="I320" s="95">
        <f t="shared" si="14"/>
        <v>209.31331365</v>
      </c>
      <c r="N320" s="9">
        <v>123</v>
      </c>
      <c r="O320" s="5" t="s">
        <v>4</v>
      </c>
      <c r="P320" s="94">
        <f>((VLOOKUP(O320,'Input Angle Price'!$B$4:$E$22,2)*'Optimized Production Plan'!M321)+(VLOOKUP(O320,'Input Angle Price'!$B$4:$E$22,3)*'Optimized Production Plan'!N321)+(VLOOKUP(O320,'Input Angle Price'!$B$4:$E$22,4)*'Optimized Production Plan'!O321))*(104.5/100)</f>
        <v>9125.2799907499993</v>
      </c>
      <c r="Q320" s="94">
        <f>SUMPRODUCT('Conversion Cost'!$B$3:$D$3,'Optimized Production Plan'!M321:O321)</f>
        <v>1895.8245827500002</v>
      </c>
      <c r="R320" s="94">
        <f>(4.1/100)*('Conversion Cost'!$B$8)*SUM('Optimized Production Plan'!M321:O321)</f>
        <v>1326.34397259</v>
      </c>
      <c r="S320" s="94">
        <f>SUMPRODUCT('Conversion Cost'!$B$4:$D$4,'Optimized Production Plan'!M321:O321)</f>
        <v>160.12179750000001</v>
      </c>
      <c r="T320" s="94">
        <f>(VLOOKUP(N320,'Outbound Logistic Price'!$A$3:$D$41,2)*'Optimized Production Plan'!M321)+(VLOOKUP(N320,'Outbound Logistic Price'!$A$3:$D$41,3)*'Optimized Production Plan'!N321)+(VLOOKUP(N320,'Outbound Logistic Price'!$A$3:$D$41,4)*'Optimized Production Plan'!O321)</f>
        <v>557.36385250000001</v>
      </c>
      <c r="U320" s="94">
        <f>IF(VLOOKUP(N320,CSTVAT!$A$2:$D$40,2)="NA",0,IF(VLOOKUP(N320,CSTVAT!$A$2:$D$40,2)="CST",0.02*((VLOOKUP(O320,'Input Angle Price'!$B$4:$E$22,2)*'Optimized Production Plan'!M321*(1.045))+ ('Conversion Cost'!$B$3*'Optimized Production Plan'!M321)+ ((4.1/100)*('Conversion Cost'!$B$8)*'Optimized Production Plan'!M321)+ ('Optimized Production Plan'!M321*'Conversion Cost'!$B$4)),IF(VLOOKUP(N320,CSTVAT!$A$2:$D$40,2)="VAT",0.05*((VLOOKUP(O320,'Input Angle Price'!$B$4:$E$22,2)*'Optimized Production Plan'!M321*(1.045))+ ('Conversion Cost'!$B$3*'Optimized Production Plan'!M321)+ ((4.1/100)*('Conversion Cost'!$B$8)*'Optimized Production Plan'!M321)+ ('Optimized Production Plan'!M321*'Conversion Cost'!$B$4)),0)))+ IF(VLOOKUP(N320,CSTVAT!$A$2:$D$40,3)="NA",0,IF(VLOOKUP(N320,CSTVAT!$A$2:$D$40,3)="CST",0.02*((VLOOKUP(O320,'Input Angle Price'!$B$4:$E$22,3)*'Optimized Production Plan'!N321*(1.045))+ ('Conversion Cost'!$C$3*'Optimized Production Plan'!N321)+ ((4.1/100)*('Conversion Cost'!$B$8)*'Optimized Production Plan'!N321)+ ('Optimized Production Plan'!N321*'Conversion Cost'!$C$4)),IF(VLOOKUP(N320,CSTVAT!$A$2:$D$40,3)="VAT",0.05*((VLOOKUP(O320,'Input Angle Price'!$B$4:$E$22,3)*'Optimized Production Plan'!N321*(1.045))+ ('Conversion Cost'!$C$3*'Optimized Production Plan'!N321)+ ((4.1/100)*('Conversion Cost'!$B$8)*'Optimized Production Plan'!N321)+ ('Optimized Production Plan'!N321*'Conversion Cost'!$C$4)),0)))+ IF(VLOOKUP(N320,CSTVAT!$A$2:$D$40,4)="NA",0,IF(VLOOKUP(N320,CSTVAT!$A$2:$D$40,4)="CST",0.02*((VLOOKUP(O320,'Input Angle Price'!$B$4:$E$22,4)*'Optimized Production Plan'!O321*(1.045))+ ('Conversion Cost'!$D$3*'Optimized Production Plan'!O321)+ ((4.1/100)*('Conversion Cost'!$B$8)*'Optimized Production Plan'!O321)+ ('Optimized Production Plan'!O321*'Conversion Cost'!$D$4)),IF(VLOOKUP(N320,CSTVAT!$A$2:$D$40,4)="VAT",0.05*((VLOOKUP(O320,'Input Angle Price'!$B$4:$E$22,4)*'Optimized Production Plan'!O321*(1.045))+ ('Conversion Cost'!$D$3*'Optimized Production Plan'!O321)+ ((4.1/100)*('Conversion Cost'!$B$8)*'Optimized Production Plan'!O321)+ ('Optimized Production Plan'!O321*'Conversion Cost'!$D$4)),0)))</f>
        <v>250.15140687179999</v>
      </c>
      <c r="V320" s="95">
        <f t="shared" si="15"/>
        <v>196.47732037499998</v>
      </c>
      <c r="X320" s="101">
        <f>IF('Optimized Production Plan'!M321&gt;0,1,0)+IF('Optimized Production Plan'!N321&gt;0,1,0)+IF('Optimized Production Plan'!O321&gt;0,1,0)</f>
        <v>1</v>
      </c>
      <c r="AH320" s="11"/>
      <c r="AI320" s="5" t="s">
        <v>2</v>
      </c>
      <c r="AJ320" s="6">
        <v>0</v>
      </c>
      <c r="AK320" s="6">
        <v>147.34710000000001</v>
      </c>
      <c r="AL320" s="113">
        <v>0</v>
      </c>
      <c r="AM320" s="11">
        <v>147.34710000000001</v>
      </c>
      <c r="AN320" s="68">
        <f t="shared" si="16"/>
        <v>147.34710000000001</v>
      </c>
    </row>
    <row r="321" spans="1:40">
      <c r="A321" s="9">
        <v>123</v>
      </c>
      <c r="B321" s="5" t="s">
        <v>6</v>
      </c>
      <c r="C321" s="94">
        <f>((VLOOKUP(B321,'Input Angle Price'!$B$4:$E$22,2)*'Optimized Production Plan'!C322)+(VLOOKUP(B321,'Input Angle Price'!$B$4:$E$22,3)*'Optimized Production Plan'!D322)+(VLOOKUP(B321,'Input Angle Price'!$B$4:$E$22,4)*'Optimized Production Plan'!E322))*(104.5/100)</f>
        <v>6425.4025409474998</v>
      </c>
      <c r="D321" s="94">
        <f>SUMPRODUCT('Conversion Cost'!$B$3:$D$3,'Optimized Production Plan'!C322:E322)</f>
        <v>999.52999800000009</v>
      </c>
      <c r="E321" s="94">
        <f>(4.1/100)*('Conversion Cost'!$B$8)*SUM('Optimized Production Plan'!C322:E322)</f>
        <v>866.78463760199998</v>
      </c>
      <c r="F321" s="94">
        <f>SUMPRODUCT('Conversion Cost'!$B$4:$D$4,'Optimized Production Plan'!C322:E322)</f>
        <v>69.761246999999997</v>
      </c>
      <c r="G321" s="94">
        <f>(VLOOKUP(A321,'Outbound Logistic Price'!$A$3:$D$41,2)*'Optimized Production Plan'!C322)+(VLOOKUP(A321,'Outbound Logistic Price'!$A$3:$D$41,3)*'Optimized Production Plan'!D322)+(VLOOKUP(A321,'Outbound Logistic Price'!$A$3:$D$41,4)*'Optimized Production Plan'!E322)</f>
        <v>97.208295000000007</v>
      </c>
      <c r="H321" s="94">
        <f>IF(VLOOKUP(A321,CSTVAT!$A$2:$D$40,2)="NA",0,IF(VLOOKUP(A321,CSTVAT!$A$2:$D$40,2)="CST",0.02*((VLOOKUP(B321,'Input Angle Price'!$B$4:$E$22,2)*'Optimized Production Plan'!C322*(1.045))+ ('Conversion Cost'!$B$3*'Optimized Production Plan'!C322)+ ((4.1/100)*('Conversion Cost'!$B$8)*'Optimized Production Plan'!C322)+ ('Optimized Production Plan'!C322*'Conversion Cost'!$B$4)),IF(VLOOKUP(A321,CSTVAT!$A$2:$D$40,2)="VAT",0.05*((VLOOKUP(B321,'Input Angle Price'!$B$4:$E$22,2)*'Optimized Production Plan'!C322*(1.045))+ ('Conversion Cost'!$B$3*'Optimized Production Plan'!C322)+ ((4.1/100)*('Conversion Cost'!$B$8)*'Optimized Production Plan'!C322)+ ('Optimized Production Plan'!C322*'Conversion Cost'!$B$4)),0)))+ IF(VLOOKUP(A321,CSTVAT!$A$2:$D$40,3)="NA",0,IF(VLOOKUP(A321,CSTVAT!$A$2:$D$40,3)="CST",0.02*((VLOOKUP(B321,'Input Angle Price'!$B$4:$E$22,3)*'Optimized Production Plan'!D322*(1.045))+ ('Conversion Cost'!$C$3*'Optimized Production Plan'!D322)+ ((4.1/100)*('Conversion Cost'!$B$8)*'Optimized Production Plan'!D322)+ ('Optimized Production Plan'!D322*'Conversion Cost'!$C$4)),IF(VLOOKUP(A321,CSTVAT!$A$2:$D$40,3)="VAT",0.05*((VLOOKUP(B321,'Input Angle Price'!$B$4:$E$22,3)*'Optimized Production Plan'!D322*(1.045))+ ('Conversion Cost'!$C$3*'Optimized Production Plan'!D322)+ ((4.1/100)*('Conversion Cost'!$B$8)*'Optimized Production Plan'!D322)+ ('Optimized Production Plan'!D322*'Conversion Cost'!$C$4)),0)))+ IF(VLOOKUP(A321,CSTVAT!$A$2:$D$40,4)="NA",0,IF(VLOOKUP(A321,CSTVAT!$A$2:$D$40,4)="CST",0.02*((VLOOKUP(B321,'Input Angle Price'!$B$4:$E$22,4)*'Optimized Production Plan'!E322*(1.045))+ ('Conversion Cost'!$D$3*'Optimized Production Plan'!E322)+ ((4.1/100)*('Conversion Cost'!$B$8)*'Optimized Production Plan'!E322)+ ('Optimized Production Plan'!E322*'Conversion Cost'!$D$4)),IF(VLOOKUP(A321,CSTVAT!$A$2:$D$40,4)="VAT",0.05*((VLOOKUP(B321,'Input Angle Price'!$B$4:$E$22,4)*'Optimized Production Plan'!E322*(1.045))+ ('Conversion Cost'!$D$3*'Optimized Production Plan'!E322)+ ((4.1/100)*('Conversion Cost'!$B$8)*'Optimized Production Plan'!E322)+ ('Optimized Production Plan'!E322*'Conversion Cost'!$D$4)),0)))</f>
        <v>418.07392117747509</v>
      </c>
      <c r="I321" s="95">
        <f t="shared" si="14"/>
        <v>138.34598772375</v>
      </c>
      <c r="N321" s="9">
        <v>123</v>
      </c>
      <c r="O321" s="5" t="s">
        <v>6</v>
      </c>
      <c r="P321" s="94">
        <f>((VLOOKUP(O321,'Input Angle Price'!$B$4:$E$22,2)*'Optimized Production Plan'!M322)+(VLOOKUP(O321,'Input Angle Price'!$B$4:$E$22,3)*'Optimized Production Plan'!N322)+(VLOOKUP(O321,'Input Angle Price'!$B$4:$E$22,4)*'Optimized Production Plan'!O322))*(104.5/100)</f>
        <v>6120.6545361224998</v>
      </c>
      <c r="Q321" s="94">
        <f>SUMPRODUCT('Conversion Cost'!$B$3:$D$3,'Optimized Production Plan'!M322:O322)</f>
        <v>1021.08736695</v>
      </c>
      <c r="R321" s="94">
        <f>(4.1/100)*('Conversion Cost'!$B$8)*SUM('Optimized Production Plan'!M322:O322)</f>
        <v>866.78463760199998</v>
      </c>
      <c r="S321" s="94">
        <f>SUMPRODUCT('Conversion Cost'!$B$4:$D$4,'Optimized Production Plan'!M322:O322)</f>
        <v>69.761246999999997</v>
      </c>
      <c r="T321" s="94">
        <f>(VLOOKUP(N321,'Outbound Logistic Price'!$A$3:$D$41,2)*'Optimized Production Plan'!M322)+(VLOOKUP(N321,'Outbound Logistic Price'!$A$3:$D$41,3)*'Optimized Production Plan'!N322)+(VLOOKUP(N321,'Outbound Logistic Price'!$A$3:$D$41,4)*'Optimized Production Plan'!O322)</f>
        <v>450.0172245</v>
      </c>
      <c r="U321" s="94">
        <f>IF(VLOOKUP(N321,CSTVAT!$A$2:$D$40,2)="NA",0,IF(VLOOKUP(N321,CSTVAT!$A$2:$D$40,2)="CST",0.02*((VLOOKUP(O321,'Input Angle Price'!$B$4:$E$22,2)*'Optimized Production Plan'!M322*(1.045))+ ('Conversion Cost'!$B$3*'Optimized Production Plan'!M322)+ ((4.1/100)*('Conversion Cost'!$B$8)*'Optimized Production Plan'!M322)+ ('Optimized Production Plan'!M322*'Conversion Cost'!$B$4)),IF(VLOOKUP(N321,CSTVAT!$A$2:$D$40,2)="VAT",0.05*((VLOOKUP(O321,'Input Angle Price'!$B$4:$E$22,2)*'Optimized Production Plan'!M322*(1.045))+ ('Conversion Cost'!$B$3*'Optimized Production Plan'!M322)+ ((4.1/100)*('Conversion Cost'!$B$8)*'Optimized Production Plan'!M322)+ ('Optimized Production Plan'!M322*'Conversion Cost'!$B$4)),0)))+ IF(VLOOKUP(N321,CSTVAT!$A$2:$D$40,3)="NA",0,IF(VLOOKUP(N321,CSTVAT!$A$2:$D$40,3)="CST",0.02*((VLOOKUP(O321,'Input Angle Price'!$B$4:$E$22,3)*'Optimized Production Plan'!N322*(1.045))+ ('Conversion Cost'!$C$3*'Optimized Production Plan'!N322)+ ((4.1/100)*('Conversion Cost'!$B$8)*'Optimized Production Plan'!N322)+ ('Optimized Production Plan'!N322*'Conversion Cost'!$C$4)),IF(VLOOKUP(N321,CSTVAT!$A$2:$D$40,3)="VAT",0.05*((VLOOKUP(O321,'Input Angle Price'!$B$4:$E$22,3)*'Optimized Production Plan'!N322*(1.045))+ ('Conversion Cost'!$C$3*'Optimized Production Plan'!N322)+ ((4.1/100)*('Conversion Cost'!$B$8)*'Optimized Production Plan'!N322)+ ('Optimized Production Plan'!N322*'Conversion Cost'!$C$4)),0)))+ IF(VLOOKUP(N321,CSTVAT!$A$2:$D$40,4)="NA",0,IF(VLOOKUP(N321,CSTVAT!$A$2:$D$40,4)="CST",0.02*((VLOOKUP(O321,'Input Angle Price'!$B$4:$E$22,4)*'Optimized Production Plan'!O322*(1.045))+ ('Conversion Cost'!$D$3*'Optimized Production Plan'!O322)+ ((4.1/100)*('Conversion Cost'!$B$8)*'Optimized Production Plan'!O322)+ ('Optimized Production Plan'!O322*'Conversion Cost'!$D$4)),IF(VLOOKUP(N321,CSTVAT!$A$2:$D$40,4)="VAT",0.05*((VLOOKUP(O321,'Input Angle Price'!$B$4:$E$22,4)*'Optimized Production Plan'!O322*(1.045))+ ('Conversion Cost'!$D$3*'Optimized Production Plan'!O322)+ ((4.1/100)*('Conversion Cost'!$B$8)*'Optimized Production Plan'!O322)+ ('Optimized Production Plan'!O322*'Conversion Cost'!$D$4)),0)))</f>
        <v>161.56575575349001</v>
      </c>
      <c r="V321" s="95">
        <f t="shared" si="15"/>
        <v>131.78442781125</v>
      </c>
      <c r="X321" s="101">
        <f>IF('Optimized Production Plan'!M322&gt;0,1,0)+IF('Optimized Production Plan'!N322&gt;0,1,0)+IF('Optimized Production Plan'!O322&gt;0,1,0)</f>
        <v>1</v>
      </c>
      <c r="AH321" s="11"/>
      <c r="AI321" s="5" t="s">
        <v>4</v>
      </c>
      <c r="AJ321" s="6">
        <v>0</v>
      </c>
      <c r="AK321" s="6">
        <v>87.498249999999999</v>
      </c>
      <c r="AL321" s="113">
        <v>0</v>
      </c>
      <c r="AM321" s="11">
        <v>87.498249999999999</v>
      </c>
      <c r="AN321" s="68">
        <f t="shared" si="16"/>
        <v>87.498249999999999</v>
      </c>
    </row>
    <row r="322" spans="1:40">
      <c r="A322" s="9">
        <v>123</v>
      </c>
      <c r="B322" s="5" t="s">
        <v>8</v>
      </c>
      <c r="C322" s="94">
        <f>((VLOOKUP(B322,'Input Angle Price'!$B$4:$E$22,2)*'Optimized Production Plan'!C323)+(VLOOKUP(B322,'Input Angle Price'!$B$4:$E$22,3)*'Optimized Production Plan'!D323)+(VLOOKUP(B322,'Input Angle Price'!$B$4:$E$22,4)*'Optimized Production Plan'!E323))*(104.5/100)</f>
        <v>4740.7575048624985</v>
      </c>
      <c r="D322" s="94">
        <f>SUMPRODUCT('Conversion Cost'!$B$3:$D$3,'Optimized Production Plan'!C323:E323)</f>
        <v>737.46808999999996</v>
      </c>
      <c r="E322" s="94">
        <f>(4.1/100)*('Conversion Cost'!$B$8)*SUM('Optimized Production Plan'!C323:E323)</f>
        <v>639.52658990999987</v>
      </c>
      <c r="F322" s="94">
        <f>SUMPRODUCT('Conversion Cost'!$B$4:$D$4,'Optimized Production Plan'!C323:E323)</f>
        <v>51.470884999999988</v>
      </c>
      <c r="G322" s="94">
        <f>(VLOOKUP(A322,'Outbound Logistic Price'!$A$3:$D$41,2)*'Optimized Production Plan'!C323)+(VLOOKUP(A322,'Outbound Logistic Price'!$A$3:$D$41,3)*'Optimized Production Plan'!D323)+(VLOOKUP(A322,'Outbound Logistic Price'!$A$3:$D$41,4)*'Optimized Production Plan'!E323)</f>
        <v>71.721724999999992</v>
      </c>
      <c r="H322" s="94">
        <f>IF(VLOOKUP(A322,CSTVAT!$A$2:$D$40,2)="NA",0,IF(VLOOKUP(A322,CSTVAT!$A$2:$D$40,2)="CST",0.02*((VLOOKUP(B322,'Input Angle Price'!$B$4:$E$22,2)*'Optimized Production Plan'!C323*(1.045))+ ('Conversion Cost'!$B$3*'Optimized Production Plan'!C323)+ ((4.1/100)*('Conversion Cost'!$B$8)*'Optimized Production Plan'!C323)+ ('Optimized Production Plan'!C323*'Conversion Cost'!$B$4)),IF(VLOOKUP(A322,CSTVAT!$A$2:$D$40,2)="VAT",0.05*((VLOOKUP(B322,'Input Angle Price'!$B$4:$E$22,2)*'Optimized Production Plan'!C323*(1.045))+ ('Conversion Cost'!$B$3*'Optimized Production Plan'!C323)+ ((4.1/100)*('Conversion Cost'!$B$8)*'Optimized Production Plan'!C323)+ ('Optimized Production Plan'!C323*'Conversion Cost'!$B$4)),0)))+ IF(VLOOKUP(A322,CSTVAT!$A$2:$D$40,3)="NA",0,IF(VLOOKUP(A322,CSTVAT!$A$2:$D$40,3)="CST",0.02*((VLOOKUP(B322,'Input Angle Price'!$B$4:$E$22,3)*'Optimized Production Plan'!D323*(1.045))+ ('Conversion Cost'!$C$3*'Optimized Production Plan'!D323)+ ((4.1/100)*('Conversion Cost'!$B$8)*'Optimized Production Plan'!D323)+ ('Optimized Production Plan'!D323*'Conversion Cost'!$C$4)),IF(VLOOKUP(A322,CSTVAT!$A$2:$D$40,3)="VAT",0.05*((VLOOKUP(B322,'Input Angle Price'!$B$4:$E$22,3)*'Optimized Production Plan'!D323*(1.045))+ ('Conversion Cost'!$C$3*'Optimized Production Plan'!D323)+ ((4.1/100)*('Conversion Cost'!$B$8)*'Optimized Production Plan'!D323)+ ('Optimized Production Plan'!D323*'Conversion Cost'!$C$4)),0)))+ IF(VLOOKUP(A322,CSTVAT!$A$2:$D$40,4)="NA",0,IF(VLOOKUP(A322,CSTVAT!$A$2:$D$40,4)="CST",0.02*((VLOOKUP(B322,'Input Angle Price'!$B$4:$E$22,4)*'Optimized Production Plan'!E323*(1.045))+ ('Conversion Cost'!$D$3*'Optimized Production Plan'!E323)+ ((4.1/100)*('Conversion Cost'!$B$8)*'Optimized Production Plan'!E323)+ ('Optimized Production Plan'!E323*'Conversion Cost'!$D$4)),IF(VLOOKUP(A322,CSTVAT!$A$2:$D$40,4)="VAT",0.05*((VLOOKUP(B322,'Input Angle Price'!$B$4:$E$22,4)*'Optimized Production Plan'!E323*(1.045))+ ('Conversion Cost'!$D$3*'Optimized Production Plan'!E323)+ ((4.1/100)*('Conversion Cost'!$B$8)*'Optimized Production Plan'!E323)+ ('Optimized Production Plan'!E323*'Conversion Cost'!$D$4)),0)))</f>
        <v>308.46115348862492</v>
      </c>
      <c r="I322" s="95">
        <f t="shared" si="14"/>
        <v>102.07372618124998</v>
      </c>
      <c r="N322" s="9">
        <v>123</v>
      </c>
      <c r="O322" s="5" t="s">
        <v>8</v>
      </c>
      <c r="P322" s="94">
        <f>((VLOOKUP(O322,'Input Angle Price'!$B$4:$E$22,2)*'Optimized Production Plan'!M323)+(VLOOKUP(O322,'Input Angle Price'!$B$4:$E$22,3)*'Optimized Production Plan'!N323)+(VLOOKUP(O322,'Input Angle Price'!$B$4:$E$22,4)*'Optimized Production Plan'!O323))*(104.5/100)</f>
        <v>4559.9976632374992</v>
      </c>
      <c r="Q322" s="94">
        <f>SUMPRODUCT('Conversion Cost'!$B$3:$D$3,'Optimized Production Plan'!M323:O323)</f>
        <v>753.37343724999982</v>
      </c>
      <c r="R322" s="94">
        <f>(4.1/100)*('Conversion Cost'!$B$8)*SUM('Optimized Production Plan'!M323:O323)</f>
        <v>639.52658990999987</v>
      </c>
      <c r="S322" s="94">
        <f>SUMPRODUCT('Conversion Cost'!$B$4:$D$4,'Optimized Production Plan'!M323:O323)</f>
        <v>51.470884999999988</v>
      </c>
      <c r="T322" s="94">
        <f>(VLOOKUP(N322,'Outbound Logistic Price'!$A$3:$D$41,2)*'Optimized Production Plan'!M323)+(VLOOKUP(N322,'Outbound Logistic Price'!$A$3:$D$41,3)*'Optimized Production Plan'!N323)+(VLOOKUP(N322,'Outbound Logistic Price'!$A$3:$D$41,4)*'Optimized Production Plan'!O323)</f>
        <v>332.02939749999996</v>
      </c>
      <c r="U322" s="94">
        <f>IF(VLOOKUP(N322,CSTVAT!$A$2:$D$40,2)="NA",0,IF(VLOOKUP(N322,CSTVAT!$A$2:$D$40,2)="CST",0.02*((VLOOKUP(O322,'Input Angle Price'!$B$4:$E$22,2)*'Optimized Production Plan'!M323*(1.045))+ ('Conversion Cost'!$B$3*'Optimized Production Plan'!M323)+ ((4.1/100)*('Conversion Cost'!$B$8)*'Optimized Production Plan'!M323)+ ('Optimized Production Plan'!M323*'Conversion Cost'!$B$4)),IF(VLOOKUP(N322,CSTVAT!$A$2:$D$40,2)="VAT",0.05*((VLOOKUP(O322,'Input Angle Price'!$B$4:$E$22,2)*'Optimized Production Plan'!M323*(1.045))+ ('Conversion Cost'!$B$3*'Optimized Production Plan'!M323)+ ((4.1/100)*('Conversion Cost'!$B$8)*'Optimized Production Plan'!M323)+ ('Optimized Production Plan'!M323*'Conversion Cost'!$B$4)),0)))+ IF(VLOOKUP(N322,CSTVAT!$A$2:$D$40,3)="NA",0,IF(VLOOKUP(N322,CSTVAT!$A$2:$D$40,3)="CST",0.02*((VLOOKUP(O322,'Input Angle Price'!$B$4:$E$22,3)*'Optimized Production Plan'!N323*(1.045))+ ('Conversion Cost'!$C$3*'Optimized Production Plan'!N323)+ ((4.1/100)*('Conversion Cost'!$B$8)*'Optimized Production Plan'!N323)+ ('Optimized Production Plan'!N323*'Conversion Cost'!$C$4)),IF(VLOOKUP(N322,CSTVAT!$A$2:$D$40,3)="VAT",0.05*((VLOOKUP(O322,'Input Angle Price'!$B$4:$E$22,3)*'Optimized Production Plan'!N323*(1.045))+ ('Conversion Cost'!$C$3*'Optimized Production Plan'!N323)+ ((4.1/100)*('Conversion Cost'!$B$8)*'Optimized Production Plan'!N323)+ ('Optimized Production Plan'!N323*'Conversion Cost'!$C$4)),0)))+ IF(VLOOKUP(N322,CSTVAT!$A$2:$D$40,4)="NA",0,IF(VLOOKUP(N322,CSTVAT!$A$2:$D$40,4)="CST",0.02*((VLOOKUP(O322,'Input Angle Price'!$B$4:$E$22,4)*'Optimized Production Plan'!O323*(1.045))+ ('Conversion Cost'!$D$3*'Optimized Production Plan'!O323)+ ((4.1/100)*('Conversion Cost'!$B$8)*'Optimized Production Plan'!O323)+ ('Optimized Production Plan'!O323*'Conversion Cost'!$D$4)),IF(VLOOKUP(N322,CSTVAT!$A$2:$D$40,4)="VAT",0.05*((VLOOKUP(O322,'Input Angle Price'!$B$4:$E$22,4)*'Optimized Production Plan'!O323*(1.045))+ ('Conversion Cost'!$D$3*'Optimized Production Plan'!O323)+ ((4.1/100)*('Conversion Cost'!$B$8)*'Optimized Production Plan'!O323)+ ('Optimized Production Plan'!O323*'Conversion Cost'!$D$4)),0)))</f>
        <v>120.08737150794995</v>
      </c>
      <c r="V322" s="95">
        <f t="shared" si="15"/>
        <v>98.181767868749986</v>
      </c>
      <c r="X322" s="101">
        <f>IF('Optimized Production Plan'!M323&gt;0,1,0)+IF('Optimized Production Plan'!N323&gt;0,1,0)+IF('Optimized Production Plan'!O323&gt;0,1,0)</f>
        <v>1</v>
      </c>
      <c r="AH322" s="11"/>
      <c r="AI322" s="5" t="s">
        <v>6</v>
      </c>
      <c r="AJ322" s="6">
        <v>57.181350000000002</v>
      </c>
      <c r="AK322" s="6">
        <v>0</v>
      </c>
      <c r="AL322" s="113">
        <v>0</v>
      </c>
      <c r="AM322" s="11">
        <v>57.181350000000002</v>
      </c>
      <c r="AN322" s="68">
        <f t="shared" si="16"/>
        <v>57.181350000000002</v>
      </c>
    </row>
    <row r="323" spans="1:40">
      <c r="A323" s="9">
        <v>123</v>
      </c>
      <c r="B323" s="5" t="s">
        <v>10</v>
      </c>
      <c r="C323" s="94">
        <f>((VLOOKUP(B323,'Input Angle Price'!$B$4:$E$22,2)*'Optimized Production Plan'!C324)+(VLOOKUP(B323,'Input Angle Price'!$B$4:$E$22,3)*'Optimized Production Plan'!D324)+(VLOOKUP(B323,'Input Angle Price'!$B$4:$E$22,4)*'Optimized Production Plan'!E324))*(104.5/100)</f>
        <v>2276.5660204649998</v>
      </c>
      <c r="D323" s="94">
        <f>SUMPRODUCT('Conversion Cost'!$B$3:$D$3,'Optimized Production Plan'!C324:E324)</f>
        <v>354.27240399999999</v>
      </c>
      <c r="E323" s="94">
        <f>(4.1/100)*('Conversion Cost'!$B$8)*SUM('Optimized Production Plan'!C324:E324)</f>
        <v>307.22227239599999</v>
      </c>
      <c r="F323" s="94">
        <f>SUMPRODUCT('Conversion Cost'!$B$4:$D$4,'Optimized Production Plan'!C324:E324)</f>
        <v>24.726105999999998</v>
      </c>
      <c r="G323" s="94">
        <f>(VLOOKUP(A323,'Outbound Logistic Price'!$A$3:$D$41,2)*'Optimized Production Plan'!C324)+(VLOOKUP(A323,'Outbound Logistic Price'!$A$3:$D$41,3)*'Optimized Production Plan'!D324)+(VLOOKUP(A323,'Outbound Logistic Price'!$A$3:$D$41,4)*'Optimized Production Plan'!E324)</f>
        <v>34.454409999999996</v>
      </c>
      <c r="H323" s="94">
        <f>IF(VLOOKUP(A323,CSTVAT!$A$2:$D$40,2)="NA",0,IF(VLOOKUP(A323,CSTVAT!$A$2:$D$40,2)="CST",0.02*((VLOOKUP(B323,'Input Angle Price'!$B$4:$E$22,2)*'Optimized Production Plan'!C324*(1.045))+ ('Conversion Cost'!$B$3*'Optimized Production Plan'!C324)+ ((4.1/100)*('Conversion Cost'!$B$8)*'Optimized Production Plan'!C324)+ ('Optimized Production Plan'!C324*'Conversion Cost'!$B$4)),IF(VLOOKUP(A323,CSTVAT!$A$2:$D$40,2)="VAT",0.05*((VLOOKUP(B323,'Input Angle Price'!$B$4:$E$22,2)*'Optimized Production Plan'!C324*(1.045))+ ('Conversion Cost'!$B$3*'Optimized Production Plan'!C324)+ ((4.1/100)*('Conversion Cost'!$B$8)*'Optimized Production Plan'!C324)+ ('Optimized Production Plan'!C324*'Conversion Cost'!$B$4)),0)))+ IF(VLOOKUP(A323,CSTVAT!$A$2:$D$40,3)="NA",0,IF(VLOOKUP(A323,CSTVAT!$A$2:$D$40,3)="CST",0.02*((VLOOKUP(B323,'Input Angle Price'!$B$4:$E$22,3)*'Optimized Production Plan'!D324*(1.045))+ ('Conversion Cost'!$C$3*'Optimized Production Plan'!D324)+ ((4.1/100)*('Conversion Cost'!$B$8)*'Optimized Production Plan'!D324)+ ('Optimized Production Plan'!D324*'Conversion Cost'!$C$4)),IF(VLOOKUP(A323,CSTVAT!$A$2:$D$40,3)="VAT",0.05*((VLOOKUP(B323,'Input Angle Price'!$B$4:$E$22,3)*'Optimized Production Plan'!D324*(1.045))+ ('Conversion Cost'!$C$3*'Optimized Production Plan'!D324)+ ((4.1/100)*('Conversion Cost'!$B$8)*'Optimized Production Plan'!D324)+ ('Optimized Production Plan'!D324*'Conversion Cost'!$C$4)),0)))+ IF(VLOOKUP(A323,CSTVAT!$A$2:$D$40,4)="NA",0,IF(VLOOKUP(A323,CSTVAT!$A$2:$D$40,4)="CST",0.02*((VLOOKUP(B323,'Input Angle Price'!$B$4:$E$22,4)*'Optimized Production Plan'!E324*(1.045))+ ('Conversion Cost'!$D$3*'Optimized Production Plan'!E324)+ ((4.1/100)*('Conversion Cost'!$B$8)*'Optimized Production Plan'!E324)+ ('Optimized Production Plan'!E324*'Conversion Cost'!$D$4)),IF(VLOOKUP(A323,CSTVAT!$A$2:$D$40,4)="VAT",0.05*((VLOOKUP(B323,'Input Angle Price'!$B$4:$E$22,4)*'Optimized Production Plan'!E324*(1.045))+ ('Conversion Cost'!$D$3*'Optimized Production Plan'!E324)+ ((4.1/100)*('Conversion Cost'!$B$8)*'Optimized Production Plan'!E324)+ ('Optimized Production Plan'!E324*'Conversion Cost'!$D$4)),0)))</f>
        <v>148.13934014304999</v>
      </c>
      <c r="I323" s="95">
        <f t="shared" si="14"/>
        <v>49.016971732499997</v>
      </c>
      <c r="N323" s="9">
        <v>123</v>
      </c>
      <c r="O323" s="5" t="s">
        <v>10</v>
      </c>
      <c r="P323" s="94">
        <f>((VLOOKUP(O323,'Input Angle Price'!$B$4:$E$22,2)*'Optimized Production Plan'!M324)+(VLOOKUP(O323,'Input Angle Price'!$B$4:$E$22,3)*'Optimized Production Plan'!N324)+(VLOOKUP(O323,'Input Angle Price'!$B$4:$E$22,4)*'Optimized Production Plan'!O324))*(104.5/100)</f>
        <v>2226.7945984899998</v>
      </c>
      <c r="Q323" s="94">
        <f>SUMPRODUCT('Conversion Cost'!$B$3:$D$3,'Optimized Production Plan'!M324:O324)</f>
        <v>439.13158909999999</v>
      </c>
      <c r="R323" s="94">
        <f>(4.1/100)*('Conversion Cost'!$B$8)*SUM('Optimized Production Plan'!M324:O324)</f>
        <v>307.22227239599999</v>
      </c>
      <c r="S323" s="94">
        <f>SUMPRODUCT('Conversion Cost'!$B$4:$D$4,'Optimized Production Plan'!M324:O324)</f>
        <v>37.089159000000002</v>
      </c>
      <c r="T323" s="94">
        <f>(VLOOKUP(N323,'Outbound Logistic Price'!$A$3:$D$41,2)*'Optimized Production Plan'!M324)+(VLOOKUP(N323,'Outbound Logistic Price'!$A$3:$D$41,3)*'Optimized Production Plan'!N324)+(VLOOKUP(N323,'Outbound Logistic Price'!$A$3:$D$41,4)*'Optimized Production Plan'!O324)</f>
        <v>129.102701</v>
      </c>
      <c r="U323" s="94">
        <f>IF(VLOOKUP(N323,CSTVAT!$A$2:$D$40,2)="NA",0,IF(VLOOKUP(N323,CSTVAT!$A$2:$D$40,2)="CST",0.02*((VLOOKUP(O323,'Input Angle Price'!$B$4:$E$22,2)*'Optimized Production Plan'!M324*(1.045))+ ('Conversion Cost'!$B$3*'Optimized Production Plan'!M324)+ ((4.1/100)*('Conversion Cost'!$B$8)*'Optimized Production Plan'!M324)+ ('Optimized Production Plan'!M324*'Conversion Cost'!$B$4)),IF(VLOOKUP(N323,CSTVAT!$A$2:$D$40,2)="VAT",0.05*((VLOOKUP(O323,'Input Angle Price'!$B$4:$E$22,2)*'Optimized Production Plan'!M324*(1.045))+ ('Conversion Cost'!$B$3*'Optimized Production Plan'!M324)+ ((4.1/100)*('Conversion Cost'!$B$8)*'Optimized Production Plan'!M324)+ ('Optimized Production Plan'!M324*'Conversion Cost'!$B$4)),0)))+ IF(VLOOKUP(N323,CSTVAT!$A$2:$D$40,3)="NA",0,IF(VLOOKUP(N323,CSTVAT!$A$2:$D$40,3)="CST",0.02*((VLOOKUP(O323,'Input Angle Price'!$B$4:$E$22,3)*'Optimized Production Plan'!N324*(1.045))+ ('Conversion Cost'!$C$3*'Optimized Production Plan'!N324)+ ((4.1/100)*('Conversion Cost'!$B$8)*'Optimized Production Plan'!N324)+ ('Optimized Production Plan'!N324*'Conversion Cost'!$C$4)),IF(VLOOKUP(N323,CSTVAT!$A$2:$D$40,3)="VAT",0.05*((VLOOKUP(O323,'Input Angle Price'!$B$4:$E$22,3)*'Optimized Production Plan'!N324*(1.045))+ ('Conversion Cost'!$C$3*'Optimized Production Plan'!N324)+ ((4.1/100)*('Conversion Cost'!$B$8)*'Optimized Production Plan'!N324)+ ('Optimized Production Plan'!N324*'Conversion Cost'!$C$4)),0)))+ IF(VLOOKUP(N323,CSTVAT!$A$2:$D$40,4)="NA",0,IF(VLOOKUP(N323,CSTVAT!$A$2:$D$40,4)="CST",0.02*((VLOOKUP(O323,'Input Angle Price'!$B$4:$E$22,4)*'Optimized Production Plan'!O324*(1.045))+ ('Conversion Cost'!$D$3*'Optimized Production Plan'!O324)+ ((4.1/100)*('Conversion Cost'!$B$8)*'Optimized Production Plan'!O324)+ ('Optimized Production Plan'!O324*'Conversion Cost'!$D$4)),IF(VLOOKUP(N323,CSTVAT!$A$2:$D$40,4)="VAT",0.05*((VLOOKUP(O323,'Input Angle Price'!$B$4:$E$22,4)*'Optimized Production Plan'!O324*(1.045))+ ('Conversion Cost'!$D$3*'Optimized Production Plan'!O324)+ ((4.1/100)*('Conversion Cost'!$B$8)*'Optimized Production Plan'!O324)+ ('Optimized Production Plan'!O324*'Conversion Cost'!$D$4)),0)))</f>
        <v>60.204752379719991</v>
      </c>
      <c r="V323" s="95">
        <f t="shared" si="15"/>
        <v>47.945338244999995</v>
      </c>
      <c r="X323" s="101">
        <f>IF('Optimized Production Plan'!M324&gt;0,1,0)+IF('Optimized Production Plan'!N324&gt;0,1,0)+IF('Optimized Production Plan'!O324&gt;0,1,0)</f>
        <v>1</v>
      </c>
      <c r="AH323" s="11"/>
      <c r="AI323" s="5" t="s">
        <v>8</v>
      </c>
      <c r="AJ323" s="6">
        <v>42.189249999999994</v>
      </c>
      <c r="AK323" s="6">
        <v>0</v>
      </c>
      <c r="AL323" s="113">
        <v>0</v>
      </c>
      <c r="AM323" s="11">
        <v>42.189249999999994</v>
      </c>
      <c r="AN323" s="68">
        <f t="shared" si="16"/>
        <v>42.189249999999994</v>
      </c>
    </row>
    <row r="324" spans="1:40">
      <c r="A324" s="9">
        <v>123</v>
      </c>
      <c r="B324" s="5" t="s">
        <v>11</v>
      </c>
      <c r="C324" s="94">
        <f>((VLOOKUP(B324,'Input Angle Price'!$B$4:$E$22,2)*'Optimized Production Plan'!C325)+(VLOOKUP(B324,'Input Angle Price'!$B$4:$E$22,3)*'Optimized Production Plan'!D325)+(VLOOKUP(B324,'Input Angle Price'!$B$4:$E$22,4)*'Optimized Production Plan'!E325))*(104.5/100)</f>
        <v>1271.1799797399997</v>
      </c>
      <c r="D324" s="94">
        <f>SUMPRODUCT('Conversion Cost'!$B$3:$D$3,'Optimized Production Plan'!C325:E325)</f>
        <v>195.48932799999997</v>
      </c>
      <c r="E324" s="94">
        <f>(4.1/100)*('Conversion Cost'!$B$8)*SUM('Optimized Production Plan'!C325:E325)</f>
        <v>169.52682427199997</v>
      </c>
      <c r="F324" s="94">
        <f>SUMPRODUCT('Conversion Cost'!$B$4:$D$4,'Optimized Production Plan'!C325:E325)</f>
        <v>13.643991999999997</v>
      </c>
      <c r="G324" s="94">
        <f>(VLOOKUP(A324,'Outbound Logistic Price'!$A$3:$D$41,2)*'Optimized Production Plan'!C325)+(VLOOKUP(A324,'Outbound Logistic Price'!$A$3:$D$41,3)*'Optimized Production Plan'!D325)+(VLOOKUP(A324,'Outbound Logistic Price'!$A$3:$D$41,4)*'Optimized Production Plan'!E325)</f>
        <v>19.012119999999996</v>
      </c>
      <c r="H324" s="94">
        <f>IF(VLOOKUP(A324,CSTVAT!$A$2:$D$40,2)="NA",0,IF(VLOOKUP(A324,CSTVAT!$A$2:$D$40,2)="CST",0.02*((VLOOKUP(B324,'Input Angle Price'!$B$4:$E$22,2)*'Optimized Production Plan'!C325*(1.045))+ ('Conversion Cost'!$B$3*'Optimized Production Plan'!C325)+ ((4.1/100)*('Conversion Cost'!$B$8)*'Optimized Production Plan'!C325)+ ('Optimized Production Plan'!C325*'Conversion Cost'!$B$4)),IF(VLOOKUP(A324,CSTVAT!$A$2:$D$40,2)="VAT",0.05*((VLOOKUP(B324,'Input Angle Price'!$B$4:$E$22,2)*'Optimized Production Plan'!C325*(1.045))+ ('Conversion Cost'!$B$3*'Optimized Production Plan'!C325)+ ((4.1/100)*('Conversion Cost'!$B$8)*'Optimized Production Plan'!C325)+ ('Optimized Production Plan'!C325*'Conversion Cost'!$B$4)),0)))+ IF(VLOOKUP(A324,CSTVAT!$A$2:$D$40,3)="NA",0,IF(VLOOKUP(A324,CSTVAT!$A$2:$D$40,3)="CST",0.02*((VLOOKUP(B324,'Input Angle Price'!$B$4:$E$22,3)*'Optimized Production Plan'!D325*(1.045))+ ('Conversion Cost'!$C$3*'Optimized Production Plan'!D325)+ ((4.1/100)*('Conversion Cost'!$B$8)*'Optimized Production Plan'!D325)+ ('Optimized Production Plan'!D325*'Conversion Cost'!$C$4)),IF(VLOOKUP(A324,CSTVAT!$A$2:$D$40,3)="VAT",0.05*((VLOOKUP(B324,'Input Angle Price'!$B$4:$E$22,3)*'Optimized Production Plan'!D325*(1.045))+ ('Conversion Cost'!$C$3*'Optimized Production Plan'!D325)+ ((4.1/100)*('Conversion Cost'!$B$8)*'Optimized Production Plan'!D325)+ ('Optimized Production Plan'!D325*'Conversion Cost'!$C$4)),0)))+ IF(VLOOKUP(A324,CSTVAT!$A$2:$D$40,4)="NA",0,IF(VLOOKUP(A324,CSTVAT!$A$2:$D$40,4)="CST",0.02*((VLOOKUP(B324,'Input Angle Price'!$B$4:$E$22,4)*'Optimized Production Plan'!E325*(1.045))+ ('Conversion Cost'!$D$3*'Optimized Production Plan'!E325)+ ((4.1/100)*('Conversion Cost'!$B$8)*'Optimized Production Plan'!E325)+ ('Optimized Production Plan'!E325*'Conversion Cost'!$D$4)),IF(VLOOKUP(A324,CSTVAT!$A$2:$D$40,4)="VAT",0.05*((VLOOKUP(B324,'Input Angle Price'!$B$4:$E$22,4)*'Optimized Production Plan'!E325*(1.045))+ ('Conversion Cost'!$D$3*'Optimized Production Plan'!E325)+ ((4.1/100)*('Conversion Cost'!$B$8)*'Optimized Production Plan'!E325)+ ('Optimized Production Plan'!E325*'Conversion Cost'!$D$4)),0)))</f>
        <v>82.492006200599974</v>
      </c>
      <c r="I324" s="95">
        <f t="shared" ref="I324:I387" si="17">(0.045*0.5)*(C324/1.045)</f>
        <v>27.369903869999995</v>
      </c>
      <c r="N324" s="9">
        <v>123</v>
      </c>
      <c r="O324" s="5" t="s">
        <v>11</v>
      </c>
      <c r="P324" s="94">
        <f>((VLOOKUP(O324,'Input Angle Price'!$B$4:$E$22,2)*'Optimized Production Plan'!M325)+(VLOOKUP(O324,'Input Angle Price'!$B$4:$E$22,3)*'Optimized Production Plan'!N325)+(VLOOKUP(O324,'Input Angle Price'!$B$4:$E$22,4)*'Optimized Production Plan'!O325))*(104.5/100)</f>
        <v>1200.8250704999998</v>
      </c>
      <c r="Q324" s="94">
        <f>SUMPRODUCT('Conversion Cost'!$B$3:$D$3,'Optimized Production Plan'!M325:O325)</f>
        <v>199.70554519999996</v>
      </c>
      <c r="R324" s="94">
        <f>(4.1/100)*('Conversion Cost'!$B$8)*SUM('Optimized Production Plan'!M325:O325)</f>
        <v>169.52682427199997</v>
      </c>
      <c r="S324" s="94">
        <f>SUMPRODUCT('Conversion Cost'!$B$4:$D$4,'Optimized Production Plan'!M325:O325)</f>
        <v>13.643991999999997</v>
      </c>
      <c r="T324" s="94">
        <f>(VLOOKUP(N324,'Outbound Logistic Price'!$A$3:$D$41,2)*'Optimized Production Plan'!M325)+(VLOOKUP(N324,'Outbound Logistic Price'!$A$3:$D$41,3)*'Optimized Production Plan'!N325)+(VLOOKUP(N324,'Outbound Logistic Price'!$A$3:$D$41,4)*'Optimized Production Plan'!O325)</f>
        <v>88.014931999999988</v>
      </c>
      <c r="U324" s="94">
        <f>IF(VLOOKUP(N324,CSTVAT!$A$2:$D$40,2)="NA",0,IF(VLOOKUP(N324,CSTVAT!$A$2:$D$40,2)="CST",0.02*((VLOOKUP(O324,'Input Angle Price'!$B$4:$E$22,2)*'Optimized Production Plan'!M325*(1.045))+ ('Conversion Cost'!$B$3*'Optimized Production Plan'!M325)+ ((4.1/100)*('Conversion Cost'!$B$8)*'Optimized Production Plan'!M325)+ ('Optimized Production Plan'!M325*'Conversion Cost'!$B$4)),IF(VLOOKUP(N324,CSTVAT!$A$2:$D$40,2)="VAT",0.05*((VLOOKUP(O324,'Input Angle Price'!$B$4:$E$22,2)*'Optimized Production Plan'!M325*(1.045))+ ('Conversion Cost'!$B$3*'Optimized Production Plan'!M325)+ ((4.1/100)*('Conversion Cost'!$B$8)*'Optimized Production Plan'!M325)+ ('Optimized Production Plan'!M325*'Conversion Cost'!$B$4)),0)))+ IF(VLOOKUP(N324,CSTVAT!$A$2:$D$40,3)="NA",0,IF(VLOOKUP(N324,CSTVAT!$A$2:$D$40,3)="CST",0.02*((VLOOKUP(O324,'Input Angle Price'!$B$4:$E$22,3)*'Optimized Production Plan'!N325*(1.045))+ ('Conversion Cost'!$C$3*'Optimized Production Plan'!N325)+ ((4.1/100)*('Conversion Cost'!$B$8)*'Optimized Production Plan'!N325)+ ('Optimized Production Plan'!N325*'Conversion Cost'!$C$4)),IF(VLOOKUP(N324,CSTVAT!$A$2:$D$40,3)="VAT",0.05*((VLOOKUP(O324,'Input Angle Price'!$B$4:$E$22,3)*'Optimized Production Plan'!N325*(1.045))+ ('Conversion Cost'!$C$3*'Optimized Production Plan'!N325)+ ((4.1/100)*('Conversion Cost'!$B$8)*'Optimized Production Plan'!N325)+ ('Optimized Production Plan'!N325*'Conversion Cost'!$C$4)),0)))+ IF(VLOOKUP(N324,CSTVAT!$A$2:$D$40,4)="NA",0,IF(VLOOKUP(N324,CSTVAT!$A$2:$D$40,4)="CST",0.02*((VLOOKUP(O324,'Input Angle Price'!$B$4:$E$22,4)*'Optimized Production Plan'!O325*(1.045))+ ('Conversion Cost'!$D$3*'Optimized Production Plan'!O325)+ ((4.1/100)*('Conversion Cost'!$B$8)*'Optimized Production Plan'!O325)+ ('Optimized Production Plan'!O325*'Conversion Cost'!$D$4)),IF(VLOOKUP(N324,CSTVAT!$A$2:$D$40,4)="VAT",0.05*((VLOOKUP(O324,'Input Angle Price'!$B$4:$E$22,4)*'Optimized Production Plan'!O325*(1.045))+ ('Conversion Cost'!$D$3*'Optimized Production Plan'!O325)+ ((4.1/100)*('Conversion Cost'!$B$8)*'Optimized Production Plan'!O325)+ ('Optimized Production Plan'!O325*'Conversion Cost'!$D$4)),0)))</f>
        <v>31.674028639439996</v>
      </c>
      <c r="V324" s="95">
        <f t="shared" ref="V324:V387" si="18">(0.045*0.5)*(P324/1.045)</f>
        <v>25.855085249999995</v>
      </c>
      <c r="X324" s="101">
        <f>IF('Optimized Production Plan'!M325&gt;0,1,0)+IF('Optimized Production Plan'!N325&gt;0,1,0)+IF('Optimized Production Plan'!O325&gt;0,1,0)</f>
        <v>1</v>
      </c>
      <c r="AH324" s="11"/>
      <c r="AI324" s="5" t="s">
        <v>10</v>
      </c>
      <c r="AJ324" s="6">
        <v>0</v>
      </c>
      <c r="AK324" s="6">
        <v>20.267299999999999</v>
      </c>
      <c r="AL324" s="113">
        <v>0</v>
      </c>
      <c r="AM324" s="11">
        <v>20.267299999999999</v>
      </c>
      <c r="AN324" s="68">
        <f t="shared" si="16"/>
        <v>20.267299999999999</v>
      </c>
    </row>
    <row r="325" spans="1:40">
      <c r="A325" s="9">
        <v>123</v>
      </c>
      <c r="B325" s="5" t="s">
        <v>14</v>
      </c>
      <c r="C325" s="94">
        <f>((VLOOKUP(B325,'Input Angle Price'!$B$4:$E$22,2)*'Optimized Production Plan'!C326)+(VLOOKUP(B325,'Input Angle Price'!$B$4:$E$22,3)*'Optimized Production Plan'!D326)+(VLOOKUP(B325,'Input Angle Price'!$B$4:$E$22,4)*'Optimized Production Plan'!E326))*(104.5/100)</f>
        <v>97.831186199999976</v>
      </c>
      <c r="D325" s="94">
        <f>SUMPRODUCT('Conversion Cost'!$B$3:$D$3,'Optimized Production Plan'!C326:E326)</f>
        <v>14.788079999999997</v>
      </c>
      <c r="E325" s="94">
        <f>(4.1/100)*('Conversion Cost'!$B$8)*SUM('Optimized Production Plan'!C326:E326)</f>
        <v>12.824107919999998</v>
      </c>
      <c r="F325" s="94">
        <f>SUMPRODUCT('Conversion Cost'!$B$4:$D$4,'Optimized Production Plan'!C326:E326)</f>
        <v>1.0321199999999997</v>
      </c>
      <c r="G325" s="94">
        <f>(VLOOKUP(A325,'Outbound Logistic Price'!$A$3:$D$41,2)*'Optimized Production Plan'!C326)+(VLOOKUP(A325,'Outbound Logistic Price'!$A$3:$D$41,3)*'Optimized Production Plan'!D326)+(VLOOKUP(A325,'Outbound Logistic Price'!$A$3:$D$41,4)*'Optimized Production Plan'!E326)</f>
        <v>1.4381999999999997</v>
      </c>
      <c r="H325" s="94">
        <f>IF(VLOOKUP(A325,CSTVAT!$A$2:$D$40,2)="NA",0,IF(VLOOKUP(A325,CSTVAT!$A$2:$D$40,2)="CST",0.02*((VLOOKUP(B325,'Input Angle Price'!$B$4:$E$22,2)*'Optimized Production Plan'!C326*(1.045))+ ('Conversion Cost'!$B$3*'Optimized Production Plan'!C326)+ ((4.1/100)*('Conversion Cost'!$B$8)*'Optimized Production Plan'!C326)+ ('Optimized Production Plan'!C326*'Conversion Cost'!$B$4)),IF(VLOOKUP(A325,CSTVAT!$A$2:$D$40,2)="VAT",0.05*((VLOOKUP(B325,'Input Angle Price'!$B$4:$E$22,2)*'Optimized Production Plan'!C326*(1.045))+ ('Conversion Cost'!$B$3*'Optimized Production Plan'!C326)+ ((4.1/100)*('Conversion Cost'!$B$8)*'Optimized Production Plan'!C326)+ ('Optimized Production Plan'!C326*'Conversion Cost'!$B$4)),0)))+ IF(VLOOKUP(A325,CSTVAT!$A$2:$D$40,3)="NA",0,IF(VLOOKUP(A325,CSTVAT!$A$2:$D$40,3)="CST",0.02*((VLOOKUP(B325,'Input Angle Price'!$B$4:$E$22,3)*'Optimized Production Plan'!D326*(1.045))+ ('Conversion Cost'!$C$3*'Optimized Production Plan'!D326)+ ((4.1/100)*('Conversion Cost'!$B$8)*'Optimized Production Plan'!D326)+ ('Optimized Production Plan'!D326*'Conversion Cost'!$C$4)),IF(VLOOKUP(A325,CSTVAT!$A$2:$D$40,3)="VAT",0.05*((VLOOKUP(B325,'Input Angle Price'!$B$4:$E$22,3)*'Optimized Production Plan'!D326*(1.045))+ ('Conversion Cost'!$C$3*'Optimized Production Plan'!D326)+ ((4.1/100)*('Conversion Cost'!$B$8)*'Optimized Production Plan'!D326)+ ('Optimized Production Plan'!D326*'Conversion Cost'!$C$4)),0)))+ IF(VLOOKUP(A325,CSTVAT!$A$2:$D$40,4)="NA",0,IF(VLOOKUP(A325,CSTVAT!$A$2:$D$40,4)="CST",0.02*((VLOOKUP(B325,'Input Angle Price'!$B$4:$E$22,4)*'Optimized Production Plan'!E326*(1.045))+ ('Conversion Cost'!$D$3*'Optimized Production Plan'!E326)+ ((4.1/100)*('Conversion Cost'!$B$8)*'Optimized Production Plan'!E326)+ ('Optimized Production Plan'!E326*'Conversion Cost'!$D$4)),IF(VLOOKUP(A325,CSTVAT!$A$2:$D$40,4)="VAT",0.05*((VLOOKUP(B325,'Input Angle Price'!$B$4:$E$22,4)*'Optimized Production Plan'!E326*(1.045))+ ('Conversion Cost'!$D$3*'Optimized Production Plan'!E326)+ ((4.1/100)*('Conversion Cost'!$B$8)*'Optimized Production Plan'!E326)+ ('Optimized Production Plan'!E326*'Conversion Cost'!$D$4)),0)))</f>
        <v>6.3237747059999991</v>
      </c>
      <c r="I325" s="95">
        <f t="shared" si="17"/>
        <v>2.1064130999999997</v>
      </c>
      <c r="N325" s="9">
        <v>123</v>
      </c>
      <c r="O325" s="5" t="s">
        <v>14</v>
      </c>
      <c r="P325" s="94">
        <f>((VLOOKUP(O325,'Input Angle Price'!$B$4:$E$22,2)*'Optimized Production Plan'!M326)+(VLOOKUP(O325,'Input Angle Price'!$B$4:$E$22,3)*'Optimized Production Plan'!N326)+(VLOOKUP(O325,'Input Angle Price'!$B$4:$E$22,4)*'Optimized Production Plan'!O326))*(104.5/100)</f>
        <v>91.545448499999978</v>
      </c>
      <c r="Q325" s="94">
        <f>SUMPRODUCT('Conversion Cost'!$B$3:$D$3,'Optimized Production Plan'!M326:O326)</f>
        <v>15.107021999999997</v>
      </c>
      <c r="R325" s="94">
        <f>(4.1/100)*('Conversion Cost'!$B$8)*SUM('Optimized Production Plan'!M326:O326)</f>
        <v>12.824107919999998</v>
      </c>
      <c r="S325" s="94">
        <f>SUMPRODUCT('Conversion Cost'!$B$4:$D$4,'Optimized Production Plan'!M326:O326)</f>
        <v>1.0321199999999997</v>
      </c>
      <c r="T325" s="94">
        <f>(VLOOKUP(N325,'Outbound Logistic Price'!$A$3:$D$41,2)*'Optimized Production Plan'!M326)+(VLOOKUP(N325,'Outbound Logistic Price'!$A$3:$D$41,3)*'Optimized Production Plan'!N326)+(VLOOKUP(N325,'Outbound Logistic Price'!$A$3:$D$41,4)*'Optimized Production Plan'!O326)</f>
        <v>6.6580199999999987</v>
      </c>
      <c r="U325" s="94">
        <f>IF(VLOOKUP(N325,CSTVAT!$A$2:$D$40,2)="NA",0,IF(VLOOKUP(N325,CSTVAT!$A$2:$D$40,2)="CST",0.02*((VLOOKUP(O325,'Input Angle Price'!$B$4:$E$22,2)*'Optimized Production Plan'!M326*(1.045))+ ('Conversion Cost'!$B$3*'Optimized Production Plan'!M326)+ ((4.1/100)*('Conversion Cost'!$B$8)*'Optimized Production Plan'!M326)+ ('Optimized Production Plan'!M326*'Conversion Cost'!$B$4)),IF(VLOOKUP(N325,CSTVAT!$A$2:$D$40,2)="VAT",0.05*((VLOOKUP(O325,'Input Angle Price'!$B$4:$E$22,2)*'Optimized Production Plan'!M326*(1.045))+ ('Conversion Cost'!$B$3*'Optimized Production Plan'!M326)+ ((4.1/100)*('Conversion Cost'!$B$8)*'Optimized Production Plan'!M326)+ ('Optimized Production Plan'!M326*'Conversion Cost'!$B$4)),0)))+ IF(VLOOKUP(N325,CSTVAT!$A$2:$D$40,3)="NA",0,IF(VLOOKUP(N325,CSTVAT!$A$2:$D$40,3)="CST",0.02*((VLOOKUP(O325,'Input Angle Price'!$B$4:$E$22,3)*'Optimized Production Plan'!N326*(1.045))+ ('Conversion Cost'!$C$3*'Optimized Production Plan'!N326)+ ((4.1/100)*('Conversion Cost'!$B$8)*'Optimized Production Plan'!N326)+ ('Optimized Production Plan'!N326*'Conversion Cost'!$C$4)),IF(VLOOKUP(N325,CSTVAT!$A$2:$D$40,3)="VAT",0.05*((VLOOKUP(O325,'Input Angle Price'!$B$4:$E$22,3)*'Optimized Production Plan'!N326*(1.045))+ ('Conversion Cost'!$C$3*'Optimized Production Plan'!N326)+ ((4.1/100)*('Conversion Cost'!$B$8)*'Optimized Production Plan'!N326)+ ('Optimized Production Plan'!N326*'Conversion Cost'!$C$4)),0)))+ IF(VLOOKUP(N325,CSTVAT!$A$2:$D$40,4)="NA",0,IF(VLOOKUP(N325,CSTVAT!$A$2:$D$40,4)="CST",0.02*((VLOOKUP(O325,'Input Angle Price'!$B$4:$E$22,4)*'Optimized Production Plan'!O326*(1.045))+ ('Conversion Cost'!$D$3*'Optimized Production Plan'!O326)+ ((4.1/100)*('Conversion Cost'!$B$8)*'Optimized Production Plan'!O326)+ ('Optimized Production Plan'!O326*'Conversion Cost'!$D$4)),IF(VLOOKUP(N325,CSTVAT!$A$2:$D$40,4)="VAT",0.05*((VLOOKUP(O325,'Input Angle Price'!$B$4:$E$22,4)*'Optimized Production Plan'!O326*(1.045))+ ('Conversion Cost'!$D$3*'Optimized Production Plan'!O326)+ ((4.1/100)*('Conversion Cost'!$B$8)*'Optimized Production Plan'!O326)+ ('Optimized Production Plan'!O326*'Conversion Cost'!$D$4)),0)))</f>
        <v>2.4101739683999996</v>
      </c>
      <c r="V325" s="95">
        <f t="shared" si="18"/>
        <v>1.9710742499999998</v>
      </c>
      <c r="X325" s="101">
        <f>IF('Optimized Production Plan'!M326&gt;0,1,0)+IF('Optimized Production Plan'!N326&gt;0,1,0)+IF('Optimized Production Plan'!O326&gt;0,1,0)</f>
        <v>1</v>
      </c>
      <c r="AH325" s="11"/>
      <c r="AI325" s="5" t="s">
        <v>11</v>
      </c>
      <c r="AJ325" s="6">
        <v>11.183599999999998</v>
      </c>
      <c r="AK325" s="6">
        <v>0</v>
      </c>
      <c r="AL325" s="113">
        <v>0</v>
      </c>
      <c r="AM325" s="11">
        <v>11.183599999999998</v>
      </c>
      <c r="AN325" s="68">
        <f t="shared" ref="AN325:AN388" si="19">SUM(AJ325:AL325)</f>
        <v>11.183599999999998</v>
      </c>
    </row>
    <row r="326" spans="1:40">
      <c r="A326" s="85">
        <v>124</v>
      </c>
      <c r="B326" s="5" t="s">
        <v>9</v>
      </c>
      <c r="C326" s="94">
        <f>((VLOOKUP(B326,'Input Angle Price'!$B$4:$E$22,2)*'Optimized Production Plan'!C327)+(VLOOKUP(B326,'Input Angle Price'!$B$4:$E$22,3)*'Optimized Production Plan'!D327)+(VLOOKUP(B326,'Input Angle Price'!$B$4:$E$22,4)*'Optimized Production Plan'!E327))*(104.5/100)</f>
        <v>314.11628874999997</v>
      </c>
      <c r="D326" s="94">
        <f>SUMPRODUCT('Conversion Cost'!$B$3:$D$3,'Optimized Production Plan'!C327:E327)</f>
        <v>46.759</v>
      </c>
      <c r="E326" s="94">
        <f>(4.1/100)*('Conversion Cost'!$B$8)*SUM('Optimized Production Plan'!C327:E327)</f>
        <v>40.549040999999995</v>
      </c>
      <c r="F326" s="94">
        <f>SUMPRODUCT('Conversion Cost'!$B$4:$D$4,'Optimized Production Plan'!C327:E327)</f>
        <v>3.2634999999999996</v>
      </c>
      <c r="G326" s="94">
        <f>(VLOOKUP(A326,'Outbound Logistic Price'!$A$3:$D$41,2)*'Optimized Production Plan'!C327)+(VLOOKUP(A326,'Outbound Logistic Price'!$A$3:$D$41,3)*'Optimized Production Plan'!D327)+(VLOOKUP(A326,'Outbound Logistic Price'!$A$3:$D$41,4)*'Optimized Production Plan'!E327)</f>
        <v>4.5474999999999994</v>
      </c>
      <c r="H326" s="94">
        <f>IF(VLOOKUP(A326,CSTVAT!$A$2:$D$40,2)="NA",0,IF(VLOOKUP(A326,CSTVAT!$A$2:$D$40,2)="CST",0.02*((VLOOKUP(B326,'Input Angle Price'!$B$4:$E$22,2)*'Optimized Production Plan'!C327*(1.045))+ ('Conversion Cost'!$B$3*'Optimized Production Plan'!C327)+ ((4.1/100)*('Conversion Cost'!$B$8)*'Optimized Production Plan'!C327)+ ('Optimized Production Plan'!C327*'Conversion Cost'!$B$4)),IF(VLOOKUP(A326,CSTVAT!$A$2:$D$40,2)="VAT",0.05*((VLOOKUP(B326,'Input Angle Price'!$B$4:$E$22,2)*'Optimized Production Plan'!C327*(1.045))+ ('Conversion Cost'!$B$3*'Optimized Production Plan'!C327)+ ((4.1/100)*('Conversion Cost'!$B$8)*'Optimized Production Plan'!C327)+ ('Optimized Production Plan'!C327*'Conversion Cost'!$B$4)),0)))+ IF(VLOOKUP(A326,CSTVAT!$A$2:$D$40,3)="NA",0,IF(VLOOKUP(A326,CSTVAT!$A$2:$D$40,3)="CST",0.02*((VLOOKUP(B326,'Input Angle Price'!$B$4:$E$22,3)*'Optimized Production Plan'!D327*(1.045))+ ('Conversion Cost'!$C$3*'Optimized Production Plan'!D327)+ ((4.1/100)*('Conversion Cost'!$B$8)*'Optimized Production Plan'!D327)+ ('Optimized Production Plan'!D327*'Conversion Cost'!$C$4)),IF(VLOOKUP(A326,CSTVAT!$A$2:$D$40,3)="VAT",0.05*((VLOOKUP(B326,'Input Angle Price'!$B$4:$E$22,3)*'Optimized Production Plan'!D327*(1.045))+ ('Conversion Cost'!$C$3*'Optimized Production Plan'!D327)+ ((4.1/100)*('Conversion Cost'!$B$8)*'Optimized Production Plan'!D327)+ ('Optimized Production Plan'!D327*'Conversion Cost'!$C$4)),0)))+ IF(VLOOKUP(A326,CSTVAT!$A$2:$D$40,4)="NA",0,IF(VLOOKUP(A326,CSTVAT!$A$2:$D$40,4)="CST",0.02*((VLOOKUP(B326,'Input Angle Price'!$B$4:$E$22,4)*'Optimized Production Plan'!E327*(1.045))+ ('Conversion Cost'!$D$3*'Optimized Production Plan'!E327)+ ((4.1/100)*('Conversion Cost'!$B$8)*'Optimized Production Plan'!E327)+ ('Optimized Production Plan'!E327*'Conversion Cost'!$D$4)),IF(VLOOKUP(A326,CSTVAT!$A$2:$D$40,4)="VAT",0.05*((VLOOKUP(B326,'Input Angle Price'!$B$4:$E$22,4)*'Optimized Production Plan'!E327*(1.045))+ ('Conversion Cost'!$D$3*'Optimized Production Plan'!E327)+ ((4.1/100)*('Conversion Cost'!$B$8)*'Optimized Production Plan'!E327)+ ('Optimized Production Plan'!E327*'Conversion Cost'!$D$4)),0)))</f>
        <v>20.234391487500002</v>
      </c>
      <c r="I326" s="95">
        <f t="shared" si="17"/>
        <v>6.7632693749999993</v>
      </c>
      <c r="N326" s="85">
        <v>124</v>
      </c>
      <c r="O326" s="5" t="s">
        <v>9</v>
      </c>
      <c r="P326" s="94">
        <f>((VLOOKUP(O326,'Input Angle Price'!$B$4:$E$22,2)*'Optimized Production Plan'!M327)+(VLOOKUP(O326,'Input Angle Price'!$B$4:$E$22,3)*'Optimized Production Plan'!N327)+(VLOOKUP(O326,'Input Angle Price'!$B$4:$E$22,4)*'Optimized Production Plan'!O327))*(104.5/100)</f>
        <v>314.11628874999997</v>
      </c>
      <c r="Q326" s="94">
        <f>SUMPRODUCT('Conversion Cost'!$B$3:$D$3,'Optimized Production Plan'!M327:O327)</f>
        <v>46.759</v>
      </c>
      <c r="R326" s="94">
        <f>(4.1/100)*('Conversion Cost'!$B$8)*SUM('Optimized Production Plan'!M327:O327)</f>
        <v>40.549040999999995</v>
      </c>
      <c r="S326" s="94">
        <f>SUMPRODUCT('Conversion Cost'!$B$4:$D$4,'Optimized Production Plan'!M327:O327)</f>
        <v>3.2634999999999996</v>
      </c>
      <c r="T326" s="94">
        <f>(VLOOKUP(N326,'Outbound Logistic Price'!$A$3:$D$41,2)*'Optimized Production Plan'!M327)+(VLOOKUP(N326,'Outbound Logistic Price'!$A$3:$D$41,3)*'Optimized Production Plan'!N327)+(VLOOKUP(N326,'Outbound Logistic Price'!$A$3:$D$41,4)*'Optimized Production Plan'!O327)</f>
        <v>4.5474999999999994</v>
      </c>
      <c r="U326" s="94">
        <f>IF(VLOOKUP(N326,CSTVAT!$A$2:$D$40,2)="NA",0,IF(VLOOKUP(N326,CSTVAT!$A$2:$D$40,2)="CST",0.02*((VLOOKUP(O326,'Input Angle Price'!$B$4:$E$22,2)*'Optimized Production Plan'!M327*(1.045))+ ('Conversion Cost'!$B$3*'Optimized Production Plan'!M327)+ ((4.1/100)*('Conversion Cost'!$B$8)*'Optimized Production Plan'!M327)+ ('Optimized Production Plan'!M327*'Conversion Cost'!$B$4)),IF(VLOOKUP(N326,CSTVAT!$A$2:$D$40,2)="VAT",0.05*((VLOOKUP(O326,'Input Angle Price'!$B$4:$E$22,2)*'Optimized Production Plan'!M327*(1.045))+ ('Conversion Cost'!$B$3*'Optimized Production Plan'!M327)+ ((4.1/100)*('Conversion Cost'!$B$8)*'Optimized Production Plan'!M327)+ ('Optimized Production Plan'!M327*'Conversion Cost'!$B$4)),0)))+ IF(VLOOKUP(N326,CSTVAT!$A$2:$D$40,3)="NA",0,IF(VLOOKUP(N326,CSTVAT!$A$2:$D$40,3)="CST",0.02*((VLOOKUP(O326,'Input Angle Price'!$B$4:$E$22,3)*'Optimized Production Plan'!N327*(1.045))+ ('Conversion Cost'!$C$3*'Optimized Production Plan'!N327)+ ((4.1/100)*('Conversion Cost'!$B$8)*'Optimized Production Plan'!N327)+ ('Optimized Production Plan'!N327*'Conversion Cost'!$C$4)),IF(VLOOKUP(N326,CSTVAT!$A$2:$D$40,3)="VAT",0.05*((VLOOKUP(O326,'Input Angle Price'!$B$4:$E$22,3)*'Optimized Production Plan'!N327*(1.045))+ ('Conversion Cost'!$C$3*'Optimized Production Plan'!N327)+ ((4.1/100)*('Conversion Cost'!$B$8)*'Optimized Production Plan'!N327)+ ('Optimized Production Plan'!N327*'Conversion Cost'!$C$4)),0)))+ IF(VLOOKUP(N326,CSTVAT!$A$2:$D$40,4)="NA",0,IF(VLOOKUP(N326,CSTVAT!$A$2:$D$40,4)="CST",0.02*((VLOOKUP(O326,'Input Angle Price'!$B$4:$E$22,4)*'Optimized Production Plan'!O327*(1.045))+ ('Conversion Cost'!$D$3*'Optimized Production Plan'!O327)+ ((4.1/100)*('Conversion Cost'!$B$8)*'Optimized Production Plan'!O327)+ ('Optimized Production Plan'!O327*'Conversion Cost'!$D$4)),IF(VLOOKUP(N326,CSTVAT!$A$2:$D$40,4)="VAT",0.05*((VLOOKUP(O326,'Input Angle Price'!$B$4:$E$22,4)*'Optimized Production Plan'!O327*(1.045))+ ('Conversion Cost'!$D$3*'Optimized Production Plan'!O327)+ ((4.1/100)*('Conversion Cost'!$B$8)*'Optimized Production Plan'!O327)+ ('Optimized Production Plan'!O327*'Conversion Cost'!$D$4)),0)))</f>
        <v>20.234391487500002</v>
      </c>
      <c r="V326" s="95">
        <f t="shared" si="18"/>
        <v>6.7632693749999993</v>
      </c>
      <c r="X326" s="101">
        <f>IF('Optimized Production Plan'!M327&gt;0,1,0)+IF('Optimized Production Plan'!N327&gt;0,1,0)+IF('Optimized Production Plan'!O327&gt;0,1,0)</f>
        <v>1</v>
      </c>
      <c r="AH326" s="11"/>
      <c r="AI326" s="5" t="s">
        <v>14</v>
      </c>
      <c r="AJ326" s="6">
        <v>0.84599999999999986</v>
      </c>
      <c r="AK326" s="6">
        <v>0</v>
      </c>
      <c r="AL326" s="113">
        <v>0</v>
      </c>
      <c r="AM326" s="11">
        <v>0.84599999999999986</v>
      </c>
      <c r="AN326" s="68">
        <f t="shared" si="19"/>
        <v>0.84599999999999986</v>
      </c>
    </row>
    <row r="327" spans="1:40">
      <c r="A327" s="9">
        <v>124</v>
      </c>
      <c r="B327" s="5" t="s">
        <v>13</v>
      </c>
      <c r="C327" s="94">
        <f>((VLOOKUP(B327,'Input Angle Price'!$B$4:$E$22,2)*'Optimized Production Plan'!C328)+(VLOOKUP(B327,'Input Angle Price'!$B$4:$E$22,3)*'Optimized Production Plan'!D328)+(VLOOKUP(B327,'Input Angle Price'!$B$4:$E$22,4)*'Optimized Production Plan'!E328))*(104.5/100)</f>
        <v>423.17483999999996</v>
      </c>
      <c r="D327" s="94">
        <f>SUMPRODUCT('Conversion Cost'!$B$3:$D$3,'Optimized Production Plan'!C328:E328)</f>
        <v>61.616999999999997</v>
      </c>
      <c r="E327" s="94">
        <f>(4.1/100)*('Conversion Cost'!$B$8)*SUM('Optimized Production Plan'!C328:E328)</f>
        <v>53.433782999999998</v>
      </c>
      <c r="F327" s="94">
        <f>SUMPRODUCT('Conversion Cost'!$B$4:$D$4,'Optimized Production Plan'!C328:E328)</f>
        <v>4.3004999999999995</v>
      </c>
      <c r="G327" s="94">
        <f>(VLOOKUP(A327,'Outbound Logistic Price'!$A$3:$D$41,2)*'Optimized Production Plan'!C328)+(VLOOKUP(A327,'Outbound Logistic Price'!$A$3:$D$41,3)*'Optimized Production Plan'!D328)+(VLOOKUP(A327,'Outbound Logistic Price'!$A$3:$D$41,4)*'Optimized Production Plan'!E328)</f>
        <v>5.9924999999999997</v>
      </c>
      <c r="H327" s="94">
        <f>IF(VLOOKUP(A327,CSTVAT!$A$2:$D$40,2)="NA",0,IF(VLOOKUP(A327,CSTVAT!$A$2:$D$40,2)="CST",0.02*((VLOOKUP(B327,'Input Angle Price'!$B$4:$E$22,2)*'Optimized Production Plan'!C328*(1.045))+ ('Conversion Cost'!$B$3*'Optimized Production Plan'!C328)+ ((4.1/100)*('Conversion Cost'!$B$8)*'Optimized Production Plan'!C328)+ ('Optimized Production Plan'!C328*'Conversion Cost'!$B$4)),IF(VLOOKUP(A327,CSTVAT!$A$2:$D$40,2)="VAT",0.05*((VLOOKUP(B327,'Input Angle Price'!$B$4:$E$22,2)*'Optimized Production Plan'!C328*(1.045))+ ('Conversion Cost'!$B$3*'Optimized Production Plan'!C328)+ ((4.1/100)*('Conversion Cost'!$B$8)*'Optimized Production Plan'!C328)+ ('Optimized Production Plan'!C328*'Conversion Cost'!$B$4)),0)))+ IF(VLOOKUP(A327,CSTVAT!$A$2:$D$40,3)="NA",0,IF(VLOOKUP(A327,CSTVAT!$A$2:$D$40,3)="CST",0.02*((VLOOKUP(B327,'Input Angle Price'!$B$4:$E$22,3)*'Optimized Production Plan'!D328*(1.045))+ ('Conversion Cost'!$C$3*'Optimized Production Plan'!D328)+ ((4.1/100)*('Conversion Cost'!$B$8)*'Optimized Production Plan'!D328)+ ('Optimized Production Plan'!D328*'Conversion Cost'!$C$4)),IF(VLOOKUP(A327,CSTVAT!$A$2:$D$40,3)="VAT",0.05*((VLOOKUP(B327,'Input Angle Price'!$B$4:$E$22,3)*'Optimized Production Plan'!D328*(1.045))+ ('Conversion Cost'!$C$3*'Optimized Production Plan'!D328)+ ((4.1/100)*('Conversion Cost'!$B$8)*'Optimized Production Plan'!D328)+ ('Optimized Production Plan'!D328*'Conversion Cost'!$C$4)),0)))+ IF(VLOOKUP(A327,CSTVAT!$A$2:$D$40,4)="NA",0,IF(VLOOKUP(A327,CSTVAT!$A$2:$D$40,4)="CST",0.02*((VLOOKUP(B327,'Input Angle Price'!$B$4:$E$22,4)*'Optimized Production Plan'!E328*(1.045))+ ('Conversion Cost'!$D$3*'Optimized Production Plan'!E328)+ ((4.1/100)*('Conversion Cost'!$B$8)*'Optimized Production Plan'!E328)+ ('Optimized Production Plan'!E328*'Conversion Cost'!$D$4)),IF(VLOOKUP(A327,CSTVAT!$A$2:$D$40,4)="VAT",0.05*((VLOOKUP(B327,'Input Angle Price'!$B$4:$E$22,4)*'Optimized Production Plan'!E328*(1.045))+ ('Conversion Cost'!$D$3*'Optimized Production Plan'!E328)+ ((4.1/100)*('Conversion Cost'!$B$8)*'Optimized Production Plan'!E328)+ ('Optimized Production Plan'!E328*'Conversion Cost'!$D$4)),0)))</f>
        <v>27.126306149999994</v>
      </c>
      <c r="I327" s="95">
        <f t="shared" si="17"/>
        <v>9.111419999999999</v>
      </c>
      <c r="N327" s="9">
        <v>124</v>
      </c>
      <c r="O327" s="5" t="s">
        <v>13</v>
      </c>
      <c r="P327" s="94">
        <f>((VLOOKUP(O327,'Input Angle Price'!$B$4:$E$22,2)*'Optimized Production Plan'!M328)+(VLOOKUP(O327,'Input Angle Price'!$B$4:$E$22,3)*'Optimized Production Plan'!N328)+(VLOOKUP(O327,'Input Angle Price'!$B$4:$E$22,4)*'Optimized Production Plan'!O328))*(104.5/100)</f>
        <v>407.37208874999999</v>
      </c>
      <c r="Q327" s="94">
        <f>SUMPRODUCT('Conversion Cost'!$B$3:$D$3,'Optimized Production Plan'!M328:O328)</f>
        <v>62.945924999999995</v>
      </c>
      <c r="R327" s="94">
        <f>(4.1/100)*('Conversion Cost'!$B$8)*SUM('Optimized Production Plan'!M328:O328)</f>
        <v>53.433782999999998</v>
      </c>
      <c r="S327" s="94">
        <f>SUMPRODUCT('Conversion Cost'!$B$4:$D$4,'Optimized Production Plan'!M328:O328)</f>
        <v>4.3004999999999995</v>
      </c>
      <c r="T327" s="94">
        <f>(VLOOKUP(N327,'Outbound Logistic Price'!$A$3:$D$41,2)*'Optimized Production Plan'!M328)+(VLOOKUP(N327,'Outbound Logistic Price'!$A$3:$D$41,3)*'Optimized Production Plan'!N328)+(VLOOKUP(N327,'Outbound Logistic Price'!$A$3:$D$41,4)*'Optimized Production Plan'!O328)</f>
        <v>27.74175</v>
      </c>
      <c r="U327" s="94">
        <f>IF(VLOOKUP(N327,CSTVAT!$A$2:$D$40,2)="NA",0,IF(VLOOKUP(N327,CSTVAT!$A$2:$D$40,2)="CST",0.02*((VLOOKUP(O327,'Input Angle Price'!$B$4:$E$22,2)*'Optimized Production Plan'!M328*(1.045))+ ('Conversion Cost'!$B$3*'Optimized Production Plan'!M328)+ ((4.1/100)*('Conversion Cost'!$B$8)*'Optimized Production Plan'!M328)+ ('Optimized Production Plan'!M328*'Conversion Cost'!$B$4)),IF(VLOOKUP(N327,CSTVAT!$A$2:$D$40,2)="VAT",0.05*((VLOOKUP(O327,'Input Angle Price'!$B$4:$E$22,2)*'Optimized Production Plan'!M328*(1.045))+ ('Conversion Cost'!$B$3*'Optimized Production Plan'!M328)+ ((4.1/100)*('Conversion Cost'!$B$8)*'Optimized Production Plan'!M328)+ ('Optimized Production Plan'!M328*'Conversion Cost'!$B$4)),0)))+ IF(VLOOKUP(N327,CSTVAT!$A$2:$D$40,3)="NA",0,IF(VLOOKUP(N327,CSTVAT!$A$2:$D$40,3)="CST",0.02*((VLOOKUP(O327,'Input Angle Price'!$B$4:$E$22,3)*'Optimized Production Plan'!N328*(1.045))+ ('Conversion Cost'!$C$3*'Optimized Production Plan'!N328)+ ((4.1/100)*('Conversion Cost'!$B$8)*'Optimized Production Plan'!N328)+ ('Optimized Production Plan'!N328*'Conversion Cost'!$C$4)),IF(VLOOKUP(N327,CSTVAT!$A$2:$D$40,3)="VAT",0.05*((VLOOKUP(O327,'Input Angle Price'!$B$4:$E$22,3)*'Optimized Production Plan'!N328*(1.045))+ ('Conversion Cost'!$C$3*'Optimized Production Plan'!N328)+ ((4.1/100)*('Conversion Cost'!$B$8)*'Optimized Production Plan'!N328)+ ('Optimized Production Plan'!N328*'Conversion Cost'!$C$4)),0)))+ IF(VLOOKUP(N327,CSTVAT!$A$2:$D$40,4)="NA",0,IF(VLOOKUP(N327,CSTVAT!$A$2:$D$40,4)="CST",0.02*((VLOOKUP(O327,'Input Angle Price'!$B$4:$E$22,4)*'Optimized Production Plan'!O328*(1.045))+ ('Conversion Cost'!$D$3*'Optimized Production Plan'!O328)+ ((4.1/100)*('Conversion Cost'!$B$8)*'Optimized Production Plan'!O328)+ ('Optimized Production Plan'!O328*'Conversion Cost'!$D$4)),IF(VLOOKUP(N327,CSTVAT!$A$2:$D$40,4)="VAT",0.05*((VLOOKUP(O327,'Input Angle Price'!$B$4:$E$22,4)*'Optimized Production Plan'!O328*(1.045))+ ('Conversion Cost'!$D$3*'Optimized Production Plan'!O328)+ ((4.1/100)*('Conversion Cost'!$B$8)*'Optimized Production Plan'!O328)+ ('Optimized Production Plan'!O328*'Conversion Cost'!$D$4)),0)))</f>
        <v>10.561045934999997</v>
      </c>
      <c r="V327" s="95">
        <f t="shared" si="18"/>
        <v>8.7711693749999995</v>
      </c>
      <c r="X327" s="101">
        <f>IF('Optimized Production Plan'!M328&gt;0,1,0)+IF('Optimized Production Plan'!N328&gt;0,1,0)+IF('Optimized Production Plan'!O328&gt;0,1,0)</f>
        <v>1</v>
      </c>
      <c r="AH327" s="9">
        <v>124</v>
      </c>
      <c r="AI327" s="5" t="s">
        <v>9</v>
      </c>
      <c r="AJ327" s="6">
        <v>0</v>
      </c>
      <c r="AK327" s="6">
        <v>0</v>
      </c>
      <c r="AL327" s="113">
        <v>2.6749999999999998</v>
      </c>
      <c r="AM327" s="11">
        <v>2.6749999999999998</v>
      </c>
      <c r="AN327" s="68">
        <f t="shared" si="19"/>
        <v>2.6749999999999998</v>
      </c>
    </row>
    <row r="328" spans="1:40">
      <c r="A328" s="9">
        <v>124</v>
      </c>
      <c r="B328" s="5" t="s">
        <v>15</v>
      </c>
      <c r="C328" s="94">
        <f>((VLOOKUP(B328,'Input Angle Price'!$B$4:$E$22,2)*'Optimized Production Plan'!C329)+(VLOOKUP(B328,'Input Angle Price'!$B$4:$E$22,3)*'Optimized Production Plan'!D329)+(VLOOKUP(B328,'Input Angle Price'!$B$4:$E$22,4)*'Optimized Production Plan'!E329))*(104.5/100)</f>
        <v>1085.607087565</v>
      </c>
      <c r="D328" s="94">
        <f>SUMPRODUCT('Conversion Cost'!$B$3:$D$3,'Optimized Production Plan'!C329:E329)</f>
        <v>157.318252</v>
      </c>
      <c r="E328" s="94">
        <f>(4.1/100)*('Conversion Cost'!$B$8)*SUM('Optimized Production Plan'!C329:E329)</f>
        <v>136.42516414799999</v>
      </c>
      <c r="F328" s="94">
        <f>SUMPRODUCT('Conversion Cost'!$B$4:$D$4,'Optimized Production Plan'!C329:E329)</f>
        <v>10.979877999999999</v>
      </c>
      <c r="G328" s="94">
        <f>(VLOOKUP(A328,'Outbound Logistic Price'!$A$3:$D$41,2)*'Optimized Production Plan'!C329)+(VLOOKUP(A328,'Outbound Logistic Price'!$A$3:$D$41,3)*'Optimized Production Plan'!D329)+(VLOOKUP(A328,'Outbound Logistic Price'!$A$3:$D$41,4)*'Optimized Production Plan'!E329)</f>
        <v>15.29983</v>
      </c>
      <c r="H328" s="94">
        <f>IF(VLOOKUP(A328,CSTVAT!$A$2:$D$40,2)="NA",0,IF(VLOOKUP(A328,CSTVAT!$A$2:$D$40,2)="CST",0.02*((VLOOKUP(B328,'Input Angle Price'!$B$4:$E$22,2)*'Optimized Production Plan'!C329*(1.045))+ ('Conversion Cost'!$B$3*'Optimized Production Plan'!C329)+ ((4.1/100)*('Conversion Cost'!$B$8)*'Optimized Production Plan'!C329)+ ('Optimized Production Plan'!C329*'Conversion Cost'!$B$4)),IF(VLOOKUP(A328,CSTVAT!$A$2:$D$40,2)="VAT",0.05*((VLOOKUP(B328,'Input Angle Price'!$B$4:$E$22,2)*'Optimized Production Plan'!C329*(1.045))+ ('Conversion Cost'!$B$3*'Optimized Production Plan'!C329)+ ((4.1/100)*('Conversion Cost'!$B$8)*'Optimized Production Plan'!C329)+ ('Optimized Production Plan'!C329*'Conversion Cost'!$B$4)),0)))+ IF(VLOOKUP(A328,CSTVAT!$A$2:$D$40,3)="NA",0,IF(VLOOKUP(A328,CSTVAT!$A$2:$D$40,3)="CST",0.02*((VLOOKUP(B328,'Input Angle Price'!$B$4:$E$22,3)*'Optimized Production Plan'!D329*(1.045))+ ('Conversion Cost'!$C$3*'Optimized Production Plan'!D329)+ ((4.1/100)*('Conversion Cost'!$B$8)*'Optimized Production Plan'!D329)+ ('Optimized Production Plan'!D329*'Conversion Cost'!$C$4)),IF(VLOOKUP(A328,CSTVAT!$A$2:$D$40,3)="VAT",0.05*((VLOOKUP(B328,'Input Angle Price'!$B$4:$E$22,3)*'Optimized Production Plan'!D329*(1.045))+ ('Conversion Cost'!$C$3*'Optimized Production Plan'!D329)+ ((4.1/100)*('Conversion Cost'!$B$8)*'Optimized Production Plan'!D329)+ ('Optimized Production Plan'!D329*'Conversion Cost'!$C$4)),0)))+ IF(VLOOKUP(A328,CSTVAT!$A$2:$D$40,4)="NA",0,IF(VLOOKUP(A328,CSTVAT!$A$2:$D$40,4)="CST",0.02*((VLOOKUP(B328,'Input Angle Price'!$B$4:$E$22,4)*'Optimized Production Plan'!E329*(1.045))+ ('Conversion Cost'!$D$3*'Optimized Production Plan'!E329)+ ((4.1/100)*('Conversion Cost'!$B$8)*'Optimized Production Plan'!E329)+ ('Optimized Production Plan'!E329*'Conversion Cost'!$D$4)),IF(VLOOKUP(A328,CSTVAT!$A$2:$D$40,4)="VAT",0.05*((VLOOKUP(B328,'Input Angle Price'!$B$4:$E$22,4)*'Optimized Production Plan'!E329*(1.045))+ ('Conversion Cost'!$D$3*'Optimized Production Plan'!E329)+ ((4.1/100)*('Conversion Cost'!$B$8)*'Optimized Production Plan'!E329)+ ('Optimized Production Plan'!E329*'Conversion Cost'!$D$4)),0)))</f>
        <v>69.516519085650017</v>
      </c>
      <c r="I328" s="95">
        <f t="shared" si="17"/>
        <v>23.3743152825</v>
      </c>
      <c r="N328" s="9">
        <v>124</v>
      </c>
      <c r="O328" s="5" t="s">
        <v>15</v>
      </c>
      <c r="P328" s="94">
        <f>((VLOOKUP(O328,'Input Angle Price'!$B$4:$E$22,2)*'Optimized Production Plan'!M329)+(VLOOKUP(O328,'Input Angle Price'!$B$4:$E$22,3)*'Optimized Production Plan'!N329)+(VLOOKUP(O328,'Input Angle Price'!$B$4:$E$22,4)*'Optimized Production Plan'!O329))*(104.5/100)</f>
        <v>1065.0103664199999</v>
      </c>
      <c r="Q328" s="94">
        <f>SUMPRODUCT('Conversion Cost'!$B$3:$D$3,'Optimized Production Plan'!M329:O329)</f>
        <v>195.00083330000001</v>
      </c>
      <c r="R328" s="94">
        <f>(4.1/100)*('Conversion Cost'!$B$8)*SUM('Optimized Production Plan'!M329:O329)</f>
        <v>136.42516414799999</v>
      </c>
      <c r="S328" s="94">
        <f>SUMPRODUCT('Conversion Cost'!$B$4:$D$4,'Optimized Production Plan'!M329:O329)</f>
        <v>16.469817000000003</v>
      </c>
      <c r="T328" s="94">
        <f>(VLOOKUP(N328,'Outbound Logistic Price'!$A$3:$D$41,2)*'Optimized Production Plan'!M329)+(VLOOKUP(N328,'Outbound Logistic Price'!$A$3:$D$41,3)*'Optimized Production Plan'!N329)+(VLOOKUP(N328,'Outbound Logistic Price'!$A$3:$D$41,4)*'Optimized Production Plan'!O329)</f>
        <v>57.329363000000001</v>
      </c>
      <c r="U328" s="94">
        <f>IF(VLOOKUP(N328,CSTVAT!$A$2:$D$40,2)="NA",0,IF(VLOOKUP(N328,CSTVAT!$A$2:$D$40,2)="CST",0.02*((VLOOKUP(O328,'Input Angle Price'!$B$4:$E$22,2)*'Optimized Production Plan'!M329*(1.045))+ ('Conversion Cost'!$B$3*'Optimized Production Plan'!M329)+ ((4.1/100)*('Conversion Cost'!$B$8)*'Optimized Production Plan'!M329)+ ('Optimized Production Plan'!M329*'Conversion Cost'!$B$4)),IF(VLOOKUP(N328,CSTVAT!$A$2:$D$40,2)="VAT",0.05*((VLOOKUP(O328,'Input Angle Price'!$B$4:$E$22,2)*'Optimized Production Plan'!M329*(1.045))+ ('Conversion Cost'!$B$3*'Optimized Production Plan'!M329)+ ((4.1/100)*('Conversion Cost'!$B$8)*'Optimized Production Plan'!M329)+ ('Optimized Production Plan'!M329*'Conversion Cost'!$B$4)),0)))+ IF(VLOOKUP(N328,CSTVAT!$A$2:$D$40,3)="NA",0,IF(VLOOKUP(N328,CSTVAT!$A$2:$D$40,3)="CST",0.02*((VLOOKUP(O328,'Input Angle Price'!$B$4:$E$22,3)*'Optimized Production Plan'!N329*(1.045))+ ('Conversion Cost'!$C$3*'Optimized Production Plan'!N329)+ ((4.1/100)*('Conversion Cost'!$B$8)*'Optimized Production Plan'!N329)+ ('Optimized Production Plan'!N329*'Conversion Cost'!$C$4)),IF(VLOOKUP(N328,CSTVAT!$A$2:$D$40,3)="VAT",0.05*((VLOOKUP(O328,'Input Angle Price'!$B$4:$E$22,3)*'Optimized Production Plan'!N329*(1.045))+ ('Conversion Cost'!$C$3*'Optimized Production Plan'!N329)+ ((4.1/100)*('Conversion Cost'!$B$8)*'Optimized Production Plan'!N329)+ ('Optimized Production Plan'!N329*'Conversion Cost'!$C$4)),0)))+ IF(VLOOKUP(N328,CSTVAT!$A$2:$D$40,4)="NA",0,IF(VLOOKUP(N328,CSTVAT!$A$2:$D$40,4)="CST",0.02*((VLOOKUP(O328,'Input Angle Price'!$B$4:$E$22,4)*'Optimized Production Plan'!O329*(1.045))+ ('Conversion Cost'!$D$3*'Optimized Production Plan'!O329)+ ((4.1/100)*('Conversion Cost'!$B$8)*'Optimized Production Plan'!O329)+ ('Optimized Production Plan'!O329*'Conversion Cost'!$D$4)),IF(VLOOKUP(N328,CSTVAT!$A$2:$D$40,4)="VAT",0.05*((VLOOKUP(O328,'Input Angle Price'!$B$4:$E$22,4)*'Optimized Production Plan'!O329*(1.045))+ ('Conversion Cost'!$D$3*'Optimized Production Plan'!O329)+ ((4.1/100)*('Conversion Cost'!$B$8)*'Optimized Production Plan'!O329)+ ('Optimized Production Plan'!O329*'Conversion Cost'!$D$4)),0)))</f>
        <v>28.258123617359999</v>
      </c>
      <c r="V328" s="95">
        <f t="shared" si="18"/>
        <v>22.930845209999998</v>
      </c>
      <c r="X328" s="101">
        <f>IF('Optimized Production Plan'!M329&gt;0,1,0)+IF('Optimized Production Plan'!N329&gt;0,1,0)+IF('Optimized Production Plan'!O329&gt;0,1,0)</f>
        <v>1</v>
      </c>
      <c r="AH328" s="11"/>
      <c r="AI328" s="5" t="s">
        <v>13</v>
      </c>
      <c r="AJ328" s="6">
        <v>3.5249999999999999</v>
      </c>
      <c r="AK328" s="6">
        <v>0</v>
      </c>
      <c r="AL328" s="113">
        <v>0</v>
      </c>
      <c r="AM328" s="11">
        <v>3.5249999999999999</v>
      </c>
      <c r="AN328" s="68">
        <f t="shared" si="19"/>
        <v>3.5249999999999999</v>
      </c>
    </row>
    <row r="329" spans="1:40">
      <c r="A329" s="9">
        <v>124</v>
      </c>
      <c r="B329" s="5" t="s">
        <v>17</v>
      </c>
      <c r="C329" s="94">
        <f>((VLOOKUP(B329,'Input Angle Price'!$B$4:$E$22,2)*'Optimized Production Plan'!C330)+(VLOOKUP(B329,'Input Angle Price'!$B$4:$E$22,3)*'Optimized Production Plan'!D330)+(VLOOKUP(B329,'Input Angle Price'!$B$4:$E$22,4)*'Optimized Production Plan'!E330))*(104.5/100)</f>
        <v>4219.5601443875003</v>
      </c>
      <c r="D329" s="94">
        <f>SUMPRODUCT('Conversion Cost'!$B$3:$D$3,'Optimized Production Plan'!C330:E330)</f>
        <v>593.57273000000009</v>
      </c>
      <c r="E329" s="94">
        <f>(4.1/100)*('Conversion Cost'!$B$8)*SUM('Optimized Production Plan'!C330:E330)</f>
        <v>514.74165327000003</v>
      </c>
      <c r="F329" s="94">
        <f>SUMPRODUCT('Conversion Cost'!$B$4:$D$4,'Optimized Production Plan'!C330:E330)</f>
        <v>41.427845000000005</v>
      </c>
      <c r="G329" s="94">
        <f>(VLOOKUP(A329,'Outbound Logistic Price'!$A$3:$D$41,2)*'Optimized Production Plan'!C330)+(VLOOKUP(A329,'Outbound Logistic Price'!$A$3:$D$41,3)*'Optimized Production Plan'!D330)+(VLOOKUP(A329,'Outbound Logistic Price'!$A$3:$D$41,4)*'Optimized Production Plan'!E330)</f>
        <v>57.727325</v>
      </c>
      <c r="H329" s="94">
        <f>IF(VLOOKUP(A329,CSTVAT!$A$2:$D$40,2)="NA",0,IF(VLOOKUP(A329,CSTVAT!$A$2:$D$40,2)="CST",0.02*((VLOOKUP(B329,'Input Angle Price'!$B$4:$E$22,2)*'Optimized Production Plan'!C330*(1.045))+ ('Conversion Cost'!$B$3*'Optimized Production Plan'!C330)+ ((4.1/100)*('Conversion Cost'!$B$8)*'Optimized Production Plan'!C330)+ ('Optimized Production Plan'!C330*'Conversion Cost'!$B$4)),IF(VLOOKUP(A329,CSTVAT!$A$2:$D$40,2)="VAT",0.05*((VLOOKUP(B329,'Input Angle Price'!$B$4:$E$22,2)*'Optimized Production Plan'!C330*(1.045))+ ('Conversion Cost'!$B$3*'Optimized Production Plan'!C330)+ ((4.1/100)*('Conversion Cost'!$B$8)*'Optimized Production Plan'!C330)+ ('Optimized Production Plan'!C330*'Conversion Cost'!$B$4)),0)))+ IF(VLOOKUP(A329,CSTVAT!$A$2:$D$40,3)="NA",0,IF(VLOOKUP(A329,CSTVAT!$A$2:$D$40,3)="CST",0.02*((VLOOKUP(B329,'Input Angle Price'!$B$4:$E$22,3)*'Optimized Production Plan'!D330*(1.045))+ ('Conversion Cost'!$C$3*'Optimized Production Plan'!D330)+ ((4.1/100)*('Conversion Cost'!$B$8)*'Optimized Production Plan'!D330)+ ('Optimized Production Plan'!D330*'Conversion Cost'!$C$4)),IF(VLOOKUP(A329,CSTVAT!$A$2:$D$40,3)="VAT",0.05*((VLOOKUP(B329,'Input Angle Price'!$B$4:$E$22,3)*'Optimized Production Plan'!D330*(1.045))+ ('Conversion Cost'!$C$3*'Optimized Production Plan'!D330)+ ((4.1/100)*('Conversion Cost'!$B$8)*'Optimized Production Plan'!D330)+ ('Optimized Production Plan'!D330*'Conversion Cost'!$C$4)),0)))+ IF(VLOOKUP(A329,CSTVAT!$A$2:$D$40,4)="NA",0,IF(VLOOKUP(A329,CSTVAT!$A$2:$D$40,4)="CST",0.02*((VLOOKUP(B329,'Input Angle Price'!$B$4:$E$22,4)*'Optimized Production Plan'!E330*(1.045))+ ('Conversion Cost'!$D$3*'Optimized Production Plan'!E330)+ ((4.1/100)*('Conversion Cost'!$B$8)*'Optimized Production Plan'!E330)+ ('Optimized Production Plan'!E330*'Conversion Cost'!$D$4)),IF(VLOOKUP(A329,CSTVAT!$A$2:$D$40,4)="VAT",0.05*((VLOOKUP(B329,'Input Angle Price'!$B$4:$E$22,4)*'Optimized Production Plan'!E330*(1.045))+ ('Conversion Cost'!$D$3*'Optimized Production Plan'!E330)+ ((4.1/100)*('Conversion Cost'!$B$8)*'Optimized Production Plan'!E330)+ ('Optimized Production Plan'!E330*'Conversion Cost'!$D$4)),0)))</f>
        <v>268.46511863287503</v>
      </c>
      <c r="I329" s="95">
        <f t="shared" si="17"/>
        <v>90.851773443750005</v>
      </c>
      <c r="N329" s="9">
        <v>124</v>
      </c>
      <c r="O329" s="5" t="s">
        <v>17</v>
      </c>
      <c r="P329" s="94">
        <f>((VLOOKUP(O329,'Input Angle Price'!$B$4:$E$22,2)*'Optimized Production Plan'!M330)+(VLOOKUP(O329,'Input Angle Price'!$B$4:$E$22,3)*'Optimized Production Plan'!N330)+(VLOOKUP(O329,'Input Angle Price'!$B$4:$E$22,4)*'Optimized Production Plan'!O330))*(104.5/100)</f>
        <v>4008.4224531999994</v>
      </c>
      <c r="Q329" s="94">
        <f>SUMPRODUCT('Conversion Cost'!$B$3:$D$3,'Optimized Production Plan'!M330:O330)</f>
        <v>606.37461325000004</v>
      </c>
      <c r="R329" s="94">
        <f>(4.1/100)*('Conversion Cost'!$B$8)*SUM('Optimized Production Plan'!M330:O330)</f>
        <v>514.74165327000003</v>
      </c>
      <c r="S329" s="94">
        <f>SUMPRODUCT('Conversion Cost'!$B$4:$D$4,'Optimized Production Plan'!M330:O330)</f>
        <v>41.427845000000005</v>
      </c>
      <c r="T329" s="94">
        <f>(VLOOKUP(N329,'Outbound Logistic Price'!$A$3:$D$41,2)*'Optimized Production Plan'!M330)+(VLOOKUP(N329,'Outbound Logistic Price'!$A$3:$D$41,3)*'Optimized Production Plan'!N330)+(VLOOKUP(N329,'Outbound Logistic Price'!$A$3:$D$41,4)*'Optimized Production Plan'!O330)</f>
        <v>267.24355750000001</v>
      </c>
      <c r="U329" s="94">
        <f>IF(VLOOKUP(N329,CSTVAT!$A$2:$D$40,2)="NA",0,IF(VLOOKUP(N329,CSTVAT!$A$2:$D$40,2)="CST",0.02*((VLOOKUP(O329,'Input Angle Price'!$B$4:$E$22,2)*'Optimized Production Plan'!M330*(1.045))+ ('Conversion Cost'!$B$3*'Optimized Production Plan'!M330)+ ((4.1/100)*('Conversion Cost'!$B$8)*'Optimized Production Plan'!M330)+ ('Optimized Production Plan'!M330*'Conversion Cost'!$B$4)),IF(VLOOKUP(N329,CSTVAT!$A$2:$D$40,2)="VAT",0.05*((VLOOKUP(O329,'Input Angle Price'!$B$4:$E$22,2)*'Optimized Production Plan'!M330*(1.045))+ ('Conversion Cost'!$B$3*'Optimized Production Plan'!M330)+ ((4.1/100)*('Conversion Cost'!$B$8)*'Optimized Production Plan'!M330)+ ('Optimized Production Plan'!M330*'Conversion Cost'!$B$4)),0)))+ IF(VLOOKUP(N329,CSTVAT!$A$2:$D$40,3)="NA",0,IF(VLOOKUP(N329,CSTVAT!$A$2:$D$40,3)="CST",0.02*((VLOOKUP(O329,'Input Angle Price'!$B$4:$E$22,3)*'Optimized Production Plan'!N330*(1.045))+ ('Conversion Cost'!$C$3*'Optimized Production Plan'!N330)+ ((4.1/100)*('Conversion Cost'!$B$8)*'Optimized Production Plan'!N330)+ ('Optimized Production Plan'!N330*'Conversion Cost'!$C$4)),IF(VLOOKUP(N329,CSTVAT!$A$2:$D$40,3)="VAT",0.05*((VLOOKUP(O329,'Input Angle Price'!$B$4:$E$22,3)*'Optimized Production Plan'!N330*(1.045))+ ('Conversion Cost'!$C$3*'Optimized Production Plan'!N330)+ ((4.1/100)*('Conversion Cost'!$B$8)*'Optimized Production Plan'!N330)+ ('Optimized Production Plan'!N330*'Conversion Cost'!$C$4)),0)))+ IF(VLOOKUP(N329,CSTVAT!$A$2:$D$40,4)="NA",0,IF(VLOOKUP(N329,CSTVAT!$A$2:$D$40,4)="CST",0.02*((VLOOKUP(O329,'Input Angle Price'!$B$4:$E$22,4)*'Optimized Production Plan'!O330*(1.045))+ ('Conversion Cost'!$D$3*'Optimized Production Plan'!O330)+ ((4.1/100)*('Conversion Cost'!$B$8)*'Optimized Production Plan'!O330)+ ('Optimized Production Plan'!O330*'Conversion Cost'!$D$4)),IF(VLOOKUP(N329,CSTVAT!$A$2:$D$40,4)="VAT",0.05*((VLOOKUP(O329,'Input Angle Price'!$B$4:$E$22,4)*'Optimized Production Plan'!O330*(1.045))+ ('Conversion Cost'!$D$3*'Optimized Production Plan'!O330)+ ((4.1/100)*('Conversion Cost'!$B$8)*'Optimized Production Plan'!O330)+ ('Optimized Production Plan'!O330*'Conversion Cost'!$D$4)),0)))</f>
        <v>103.41933129439998</v>
      </c>
      <c r="V329" s="95">
        <f t="shared" si="18"/>
        <v>86.305746599999992</v>
      </c>
      <c r="X329" s="101">
        <f>IF('Optimized Production Plan'!M330&gt;0,1,0)+IF('Optimized Production Plan'!N330&gt;0,1,0)+IF('Optimized Production Plan'!O330&gt;0,1,0)</f>
        <v>1</v>
      </c>
      <c r="AH329" s="11"/>
      <c r="AI329" s="5" t="s">
        <v>15</v>
      </c>
      <c r="AJ329" s="6">
        <v>0</v>
      </c>
      <c r="AK329" s="6">
        <v>8.9999000000000002</v>
      </c>
      <c r="AL329" s="113">
        <v>0</v>
      </c>
      <c r="AM329" s="11">
        <v>8.9999000000000002</v>
      </c>
      <c r="AN329" s="68">
        <f t="shared" si="19"/>
        <v>8.9999000000000002</v>
      </c>
    </row>
    <row r="330" spans="1:40">
      <c r="A330" s="9">
        <v>124</v>
      </c>
      <c r="B330" s="5" t="s">
        <v>11</v>
      </c>
      <c r="C330" s="94">
        <f>((VLOOKUP(B330,'Input Angle Price'!$B$4:$E$22,2)*'Optimized Production Plan'!C331)+(VLOOKUP(B330,'Input Angle Price'!$B$4:$E$22,3)*'Optimized Production Plan'!D331)+(VLOOKUP(B330,'Input Angle Price'!$B$4:$E$22,4)*'Optimized Production Plan'!E331))*(104.5/100)</f>
        <v>782.87664333999987</v>
      </c>
      <c r="D330" s="94">
        <f>SUMPRODUCT('Conversion Cost'!$B$3:$D$3,'Optimized Production Plan'!C331:E331)</f>
        <v>120.395248</v>
      </c>
      <c r="E330" s="94">
        <f>(4.1/100)*('Conversion Cost'!$B$8)*SUM('Optimized Production Plan'!C331:E331)</f>
        <v>104.405822352</v>
      </c>
      <c r="F330" s="94">
        <f>SUMPRODUCT('Conversion Cost'!$B$4:$D$4,'Optimized Production Plan'!C331:E331)</f>
        <v>8.4028720000000003</v>
      </c>
      <c r="G330" s="94">
        <f>(VLOOKUP(A330,'Outbound Logistic Price'!$A$3:$D$41,2)*'Optimized Production Plan'!C331)+(VLOOKUP(A330,'Outbound Logistic Price'!$A$3:$D$41,3)*'Optimized Production Plan'!D331)+(VLOOKUP(A330,'Outbound Logistic Price'!$A$3:$D$41,4)*'Optimized Production Plan'!E331)</f>
        <v>11.708919999999999</v>
      </c>
      <c r="H330" s="94">
        <f>IF(VLOOKUP(A330,CSTVAT!$A$2:$D$40,2)="NA",0,IF(VLOOKUP(A330,CSTVAT!$A$2:$D$40,2)="CST",0.02*((VLOOKUP(B330,'Input Angle Price'!$B$4:$E$22,2)*'Optimized Production Plan'!C331*(1.045))+ ('Conversion Cost'!$B$3*'Optimized Production Plan'!C331)+ ((4.1/100)*('Conversion Cost'!$B$8)*'Optimized Production Plan'!C331)+ ('Optimized Production Plan'!C331*'Conversion Cost'!$B$4)),IF(VLOOKUP(A330,CSTVAT!$A$2:$D$40,2)="VAT",0.05*((VLOOKUP(B330,'Input Angle Price'!$B$4:$E$22,2)*'Optimized Production Plan'!C331*(1.045))+ ('Conversion Cost'!$B$3*'Optimized Production Plan'!C331)+ ((4.1/100)*('Conversion Cost'!$B$8)*'Optimized Production Plan'!C331)+ ('Optimized Production Plan'!C331*'Conversion Cost'!$B$4)),0)))+ IF(VLOOKUP(A330,CSTVAT!$A$2:$D$40,3)="NA",0,IF(VLOOKUP(A330,CSTVAT!$A$2:$D$40,3)="CST",0.02*((VLOOKUP(B330,'Input Angle Price'!$B$4:$E$22,3)*'Optimized Production Plan'!D331*(1.045))+ ('Conversion Cost'!$C$3*'Optimized Production Plan'!D331)+ ((4.1/100)*('Conversion Cost'!$B$8)*'Optimized Production Plan'!D331)+ ('Optimized Production Plan'!D331*'Conversion Cost'!$C$4)),IF(VLOOKUP(A330,CSTVAT!$A$2:$D$40,3)="VAT",0.05*((VLOOKUP(B330,'Input Angle Price'!$B$4:$E$22,3)*'Optimized Production Plan'!D331*(1.045))+ ('Conversion Cost'!$C$3*'Optimized Production Plan'!D331)+ ((4.1/100)*('Conversion Cost'!$B$8)*'Optimized Production Plan'!D331)+ ('Optimized Production Plan'!D331*'Conversion Cost'!$C$4)),0)))+ IF(VLOOKUP(A330,CSTVAT!$A$2:$D$40,4)="NA",0,IF(VLOOKUP(A330,CSTVAT!$A$2:$D$40,4)="CST",0.02*((VLOOKUP(B330,'Input Angle Price'!$B$4:$E$22,4)*'Optimized Production Plan'!E331*(1.045))+ ('Conversion Cost'!$D$3*'Optimized Production Plan'!E331)+ ((4.1/100)*('Conversion Cost'!$B$8)*'Optimized Production Plan'!E331)+ ('Optimized Production Plan'!E331*'Conversion Cost'!$D$4)),IF(VLOOKUP(A330,CSTVAT!$A$2:$D$40,4)="VAT",0.05*((VLOOKUP(B330,'Input Angle Price'!$B$4:$E$22,4)*'Optimized Production Plan'!E331*(1.045))+ ('Conversion Cost'!$D$3*'Optimized Production Plan'!E331)+ ((4.1/100)*('Conversion Cost'!$B$8)*'Optimized Production Plan'!E331)+ ('Optimized Production Plan'!E331*'Conversion Cost'!$D$4)),0)))</f>
        <v>50.804029284599999</v>
      </c>
      <c r="I330" s="95">
        <f t="shared" si="17"/>
        <v>16.856195669999998</v>
      </c>
      <c r="N330" s="9">
        <v>124</v>
      </c>
      <c r="O330" s="5" t="s">
        <v>11</v>
      </c>
      <c r="P330" s="94">
        <f>((VLOOKUP(O330,'Input Angle Price'!$B$4:$E$22,2)*'Optimized Production Plan'!M331)+(VLOOKUP(O330,'Input Angle Price'!$B$4:$E$22,3)*'Optimized Production Plan'!N331)+(VLOOKUP(O330,'Input Angle Price'!$B$4:$E$22,4)*'Optimized Production Plan'!O331))*(104.5/100)</f>
        <v>739.54744049999999</v>
      </c>
      <c r="Q330" s="94">
        <f>SUMPRODUCT('Conversion Cost'!$B$3:$D$3,'Optimized Production Plan'!M331:O331)</f>
        <v>122.9918732</v>
      </c>
      <c r="R330" s="94">
        <f>(4.1/100)*('Conversion Cost'!$B$8)*SUM('Optimized Production Plan'!M331:O331)</f>
        <v>104.405822352</v>
      </c>
      <c r="S330" s="94">
        <f>SUMPRODUCT('Conversion Cost'!$B$4:$D$4,'Optimized Production Plan'!M331:O331)</f>
        <v>8.4028720000000003</v>
      </c>
      <c r="T330" s="94">
        <f>(VLOOKUP(N330,'Outbound Logistic Price'!$A$3:$D$41,2)*'Optimized Production Plan'!M331)+(VLOOKUP(N330,'Outbound Logistic Price'!$A$3:$D$41,3)*'Optimized Production Plan'!N331)+(VLOOKUP(N330,'Outbound Logistic Price'!$A$3:$D$41,4)*'Optimized Production Plan'!O331)</f>
        <v>54.205412000000003</v>
      </c>
      <c r="U330" s="94">
        <f>IF(VLOOKUP(N330,CSTVAT!$A$2:$D$40,2)="NA",0,IF(VLOOKUP(N330,CSTVAT!$A$2:$D$40,2)="CST",0.02*((VLOOKUP(O330,'Input Angle Price'!$B$4:$E$22,2)*'Optimized Production Plan'!M331*(1.045))+ ('Conversion Cost'!$B$3*'Optimized Production Plan'!M331)+ ((4.1/100)*('Conversion Cost'!$B$8)*'Optimized Production Plan'!M331)+ ('Optimized Production Plan'!M331*'Conversion Cost'!$B$4)),IF(VLOOKUP(N330,CSTVAT!$A$2:$D$40,2)="VAT",0.05*((VLOOKUP(O330,'Input Angle Price'!$B$4:$E$22,2)*'Optimized Production Plan'!M331*(1.045))+ ('Conversion Cost'!$B$3*'Optimized Production Plan'!M331)+ ((4.1/100)*('Conversion Cost'!$B$8)*'Optimized Production Plan'!M331)+ ('Optimized Production Plan'!M331*'Conversion Cost'!$B$4)),0)))+ IF(VLOOKUP(N330,CSTVAT!$A$2:$D$40,3)="NA",0,IF(VLOOKUP(N330,CSTVAT!$A$2:$D$40,3)="CST",0.02*((VLOOKUP(O330,'Input Angle Price'!$B$4:$E$22,3)*'Optimized Production Plan'!N331*(1.045))+ ('Conversion Cost'!$C$3*'Optimized Production Plan'!N331)+ ((4.1/100)*('Conversion Cost'!$B$8)*'Optimized Production Plan'!N331)+ ('Optimized Production Plan'!N331*'Conversion Cost'!$C$4)),IF(VLOOKUP(N330,CSTVAT!$A$2:$D$40,3)="VAT",0.05*((VLOOKUP(O330,'Input Angle Price'!$B$4:$E$22,3)*'Optimized Production Plan'!N331*(1.045))+ ('Conversion Cost'!$C$3*'Optimized Production Plan'!N331)+ ((4.1/100)*('Conversion Cost'!$B$8)*'Optimized Production Plan'!N331)+ ('Optimized Production Plan'!N331*'Conversion Cost'!$C$4)),0)))+ IF(VLOOKUP(N330,CSTVAT!$A$2:$D$40,4)="NA",0,IF(VLOOKUP(N330,CSTVAT!$A$2:$D$40,4)="CST",0.02*((VLOOKUP(O330,'Input Angle Price'!$B$4:$E$22,4)*'Optimized Production Plan'!O331*(1.045))+ ('Conversion Cost'!$D$3*'Optimized Production Plan'!O331)+ ((4.1/100)*('Conversion Cost'!$B$8)*'Optimized Production Plan'!O331)+ ('Optimized Production Plan'!O331*'Conversion Cost'!$D$4)),IF(VLOOKUP(N330,CSTVAT!$A$2:$D$40,4)="VAT",0.05*((VLOOKUP(O330,'Input Angle Price'!$B$4:$E$22,4)*'Optimized Production Plan'!O331*(1.045))+ ('Conversion Cost'!$D$3*'Optimized Production Plan'!O331)+ ((4.1/100)*('Conversion Cost'!$B$8)*'Optimized Production Plan'!O331)+ ('Optimized Production Plan'!O331*'Conversion Cost'!$D$4)),0)))</f>
        <v>19.506960161039999</v>
      </c>
      <c r="V330" s="95">
        <f t="shared" si="18"/>
        <v>15.92327025</v>
      </c>
      <c r="X330" s="101">
        <f>IF('Optimized Production Plan'!M331&gt;0,1,0)+IF('Optimized Production Plan'!N331&gt;0,1,0)+IF('Optimized Production Plan'!O331&gt;0,1,0)</f>
        <v>1</v>
      </c>
      <c r="AH330" s="11"/>
      <c r="AI330" s="5" t="s">
        <v>17</v>
      </c>
      <c r="AJ330" s="6">
        <v>33.957250000000002</v>
      </c>
      <c r="AK330" s="6">
        <v>0</v>
      </c>
      <c r="AL330" s="113">
        <v>0</v>
      </c>
      <c r="AM330" s="11">
        <v>33.957250000000002</v>
      </c>
      <c r="AN330" s="68">
        <f t="shared" si="19"/>
        <v>33.957250000000002</v>
      </c>
    </row>
    <row r="331" spans="1:40">
      <c r="A331" s="85">
        <v>125</v>
      </c>
      <c r="B331" s="5" t="s">
        <v>3</v>
      </c>
      <c r="C331" s="94">
        <f>((VLOOKUP(B331,'Input Angle Price'!$B$4:$E$22,2)*'Optimized Production Plan'!C332)+(VLOOKUP(B331,'Input Angle Price'!$B$4:$E$22,3)*'Optimized Production Plan'!D332)+(VLOOKUP(B331,'Input Angle Price'!$B$4:$E$22,4)*'Optimized Production Plan'!E332))*(104.5/100)</f>
        <v>4901.7391565999997</v>
      </c>
      <c r="D331" s="94">
        <f>SUMPRODUCT('Conversion Cost'!$B$3:$D$3,'Optimized Production Plan'!C332:E332)</f>
        <v>903.88223900000014</v>
      </c>
      <c r="E331" s="94">
        <f>(4.1/100)*('Conversion Cost'!$B$8)*SUM('Optimized Production Plan'!C332:E332)</f>
        <v>632.36797884000009</v>
      </c>
      <c r="F331" s="94">
        <f>SUMPRODUCT('Conversion Cost'!$B$4:$D$4,'Optimized Production Plan'!C332:E332)</f>
        <v>76.342110000000019</v>
      </c>
      <c r="G331" s="94">
        <f>(VLOOKUP(A331,'Outbound Logistic Price'!$A$3:$D$41,2)*'Optimized Production Plan'!C332)+(VLOOKUP(A331,'Outbound Logistic Price'!$A$3:$D$41,3)*'Optimized Production Plan'!D332)+(VLOOKUP(A331,'Outbound Logistic Price'!$A$3:$D$41,4)*'Optimized Production Plan'!E332)</f>
        <v>236.95256000000003</v>
      </c>
      <c r="H331" s="94">
        <f>IF(VLOOKUP(A331,CSTVAT!$A$2:$D$40,2)="NA",0,IF(VLOOKUP(A331,CSTVAT!$A$2:$D$40,2)="CST",0.02*((VLOOKUP(B331,'Input Angle Price'!$B$4:$E$22,2)*'Optimized Production Plan'!C332*(1.045))+ ('Conversion Cost'!$B$3*'Optimized Production Plan'!C332)+ ((4.1/100)*('Conversion Cost'!$B$8)*'Optimized Production Plan'!C332)+ ('Optimized Production Plan'!C332*'Conversion Cost'!$B$4)),IF(VLOOKUP(A331,CSTVAT!$A$2:$D$40,2)="VAT",0.05*((VLOOKUP(B331,'Input Angle Price'!$B$4:$E$22,2)*'Optimized Production Plan'!C332*(1.045))+ ('Conversion Cost'!$B$3*'Optimized Production Plan'!C332)+ ((4.1/100)*('Conversion Cost'!$B$8)*'Optimized Production Plan'!C332)+ ('Optimized Production Plan'!C332*'Conversion Cost'!$B$4)),0)))+ IF(VLOOKUP(A331,CSTVAT!$A$2:$D$40,3)="NA",0,IF(VLOOKUP(A331,CSTVAT!$A$2:$D$40,3)="CST",0.02*((VLOOKUP(B331,'Input Angle Price'!$B$4:$E$22,3)*'Optimized Production Plan'!D332*(1.045))+ ('Conversion Cost'!$C$3*'Optimized Production Plan'!D332)+ ((4.1/100)*('Conversion Cost'!$B$8)*'Optimized Production Plan'!D332)+ ('Optimized Production Plan'!D332*'Conversion Cost'!$C$4)),IF(VLOOKUP(A331,CSTVAT!$A$2:$D$40,3)="VAT",0.05*((VLOOKUP(B331,'Input Angle Price'!$B$4:$E$22,3)*'Optimized Production Plan'!D332*(1.045))+ ('Conversion Cost'!$C$3*'Optimized Production Plan'!D332)+ ((4.1/100)*('Conversion Cost'!$B$8)*'Optimized Production Plan'!D332)+ ('Optimized Production Plan'!D332*'Conversion Cost'!$C$4)),0)))+ IF(VLOOKUP(A331,CSTVAT!$A$2:$D$40,4)="NA",0,IF(VLOOKUP(A331,CSTVAT!$A$2:$D$40,4)="CST",0.02*((VLOOKUP(B331,'Input Angle Price'!$B$4:$E$22,4)*'Optimized Production Plan'!E332*(1.045))+ ('Conversion Cost'!$D$3*'Optimized Production Plan'!E332)+ ((4.1/100)*('Conversion Cost'!$B$8)*'Optimized Production Plan'!E332)+ ('Optimized Production Plan'!E332*'Conversion Cost'!$D$4)),IF(VLOOKUP(A331,CSTVAT!$A$2:$D$40,4)="VAT",0.05*((VLOOKUP(B331,'Input Angle Price'!$B$4:$E$22,4)*'Optimized Production Plan'!E332*(1.045))+ ('Conversion Cost'!$D$3*'Optimized Production Plan'!E332)+ ((4.1/100)*('Conversion Cost'!$B$8)*'Optimized Production Plan'!E332)+ ('Optimized Production Plan'!E332*'Conversion Cost'!$D$4)),0)))</f>
        <v>130.28662968880002</v>
      </c>
      <c r="I331" s="95">
        <f t="shared" si="17"/>
        <v>105.5398383</v>
      </c>
      <c r="N331" s="85">
        <v>125</v>
      </c>
      <c r="O331" s="5" t="s">
        <v>3</v>
      </c>
      <c r="P331" s="94">
        <f>((VLOOKUP(O331,'Input Angle Price'!$B$4:$E$22,2)*'Optimized Production Plan'!M332)+(VLOOKUP(O331,'Input Angle Price'!$B$4:$E$22,3)*'Optimized Production Plan'!N332)+(VLOOKUP(O331,'Input Angle Price'!$B$4:$E$22,4)*'Optimized Production Plan'!O332))*(104.5/100)</f>
        <v>4619.2483194000006</v>
      </c>
      <c r="Q331" s="94">
        <f>SUMPRODUCT('Conversion Cost'!$B$3:$D$3,'Optimized Production Plan'!M332:O332)</f>
        <v>744.94046900000012</v>
      </c>
      <c r="R331" s="94">
        <f>(4.1/100)*('Conversion Cost'!$B$8)*SUM('Optimized Production Plan'!M332:O332)</f>
        <v>632.36797884000009</v>
      </c>
      <c r="S331" s="94">
        <f>SUMPRODUCT('Conversion Cost'!$B$4:$D$4,'Optimized Production Plan'!M332:O332)</f>
        <v>50.894740000000006</v>
      </c>
      <c r="T331" s="94">
        <f>(VLOOKUP(N331,'Outbound Logistic Price'!$A$3:$D$41,2)*'Optimized Production Plan'!M332)+(VLOOKUP(N331,'Outbound Logistic Price'!$A$3:$D$41,3)*'Optimized Production Plan'!N332)+(VLOOKUP(N331,'Outbound Logistic Price'!$A$3:$D$41,4)*'Optimized Production Plan'!O332)</f>
        <v>269.90899000000002</v>
      </c>
      <c r="U331" s="94">
        <f>IF(VLOOKUP(N331,CSTVAT!$A$2:$D$40,2)="NA",0,IF(VLOOKUP(N331,CSTVAT!$A$2:$D$40,2)="CST",0.02*((VLOOKUP(O331,'Input Angle Price'!$B$4:$E$22,2)*'Optimized Production Plan'!M332*(1.045))+ ('Conversion Cost'!$B$3*'Optimized Production Plan'!M332)+ ((4.1/100)*('Conversion Cost'!$B$8)*'Optimized Production Plan'!M332)+ ('Optimized Production Plan'!M332*'Conversion Cost'!$B$4)),IF(VLOOKUP(N331,CSTVAT!$A$2:$D$40,2)="VAT",0.05*((VLOOKUP(O331,'Input Angle Price'!$B$4:$E$22,2)*'Optimized Production Plan'!M332*(1.045))+ ('Conversion Cost'!$B$3*'Optimized Production Plan'!M332)+ ((4.1/100)*('Conversion Cost'!$B$8)*'Optimized Production Plan'!M332)+ ('Optimized Production Plan'!M332*'Conversion Cost'!$B$4)),0)))+ IF(VLOOKUP(N331,CSTVAT!$A$2:$D$40,3)="NA",0,IF(VLOOKUP(N331,CSTVAT!$A$2:$D$40,3)="CST",0.02*((VLOOKUP(O331,'Input Angle Price'!$B$4:$E$22,3)*'Optimized Production Plan'!N332*(1.045))+ ('Conversion Cost'!$C$3*'Optimized Production Plan'!N332)+ ((4.1/100)*('Conversion Cost'!$B$8)*'Optimized Production Plan'!N332)+ ('Optimized Production Plan'!N332*'Conversion Cost'!$C$4)),IF(VLOOKUP(N331,CSTVAT!$A$2:$D$40,3)="VAT",0.05*((VLOOKUP(O331,'Input Angle Price'!$B$4:$E$22,3)*'Optimized Production Plan'!N332*(1.045))+ ('Conversion Cost'!$C$3*'Optimized Production Plan'!N332)+ ((4.1/100)*('Conversion Cost'!$B$8)*'Optimized Production Plan'!N332)+ ('Optimized Production Plan'!N332*'Conversion Cost'!$C$4)),0)))+ IF(VLOOKUP(N331,CSTVAT!$A$2:$D$40,4)="NA",0,IF(VLOOKUP(N331,CSTVAT!$A$2:$D$40,4)="CST",0.02*((VLOOKUP(O331,'Input Angle Price'!$B$4:$E$22,4)*'Optimized Production Plan'!O332*(1.045))+ ('Conversion Cost'!$D$3*'Optimized Production Plan'!O332)+ ((4.1/100)*('Conversion Cost'!$B$8)*'Optimized Production Plan'!O332)+ ('Optimized Production Plan'!O332*'Conversion Cost'!$D$4)),IF(VLOOKUP(N331,CSTVAT!$A$2:$D$40,4)="VAT",0.05*((VLOOKUP(O331,'Input Angle Price'!$B$4:$E$22,4)*'Optimized Production Plan'!O332*(1.045))+ ('Conversion Cost'!$D$3*'Optimized Production Plan'!O332)+ ((4.1/100)*('Conversion Cost'!$B$8)*'Optimized Production Plan'!O332)+ ('Optimized Production Plan'!O332*'Conversion Cost'!$D$4)),0)))</f>
        <v>120.94903014480002</v>
      </c>
      <c r="V331" s="95">
        <f t="shared" si="18"/>
        <v>99.457499700000014</v>
      </c>
      <c r="X331" s="101">
        <f>IF('Optimized Production Plan'!M332&gt;0,1,0)+IF('Optimized Production Plan'!N332&gt;0,1,0)+IF('Optimized Production Plan'!O332&gt;0,1,0)</f>
        <v>1</v>
      </c>
      <c r="AH331" s="11"/>
      <c r="AI331" s="5" t="s">
        <v>11</v>
      </c>
      <c r="AJ331" s="6">
        <v>6.8875999999999999</v>
      </c>
      <c r="AK331" s="6">
        <v>0</v>
      </c>
      <c r="AL331" s="113">
        <v>0</v>
      </c>
      <c r="AM331" s="11">
        <v>6.8875999999999999</v>
      </c>
      <c r="AN331" s="68">
        <f t="shared" si="19"/>
        <v>6.8875999999999999</v>
      </c>
    </row>
    <row r="332" spans="1:40">
      <c r="A332" s="9">
        <v>125</v>
      </c>
      <c r="B332" s="5" t="s">
        <v>5</v>
      </c>
      <c r="C332" s="94">
        <f>((VLOOKUP(B332,'Input Angle Price'!$B$4:$E$22,2)*'Optimized Production Plan'!C333)+(VLOOKUP(B332,'Input Angle Price'!$B$4:$E$22,3)*'Optimized Production Plan'!D333)+(VLOOKUP(B332,'Input Angle Price'!$B$4:$E$22,4)*'Optimized Production Plan'!E333))*(104.5/100)</f>
        <v>2298.8895644000004</v>
      </c>
      <c r="D332" s="94">
        <f>SUMPRODUCT('Conversion Cost'!$B$3:$D$3,'Optimized Production Plan'!C333:E333)</f>
        <v>428.33492300000006</v>
      </c>
      <c r="E332" s="94">
        <f>(4.1/100)*('Conversion Cost'!$B$8)*SUM('Optimized Production Plan'!C333:E333)</f>
        <v>299.66878188000004</v>
      </c>
      <c r="F332" s="94">
        <f>SUMPRODUCT('Conversion Cost'!$B$4:$D$4,'Optimized Production Plan'!C333:E333)</f>
        <v>36.177270000000007</v>
      </c>
      <c r="G332" s="94">
        <f>(VLOOKUP(A332,'Outbound Logistic Price'!$A$3:$D$41,2)*'Optimized Production Plan'!C333)+(VLOOKUP(A332,'Outbound Logistic Price'!$A$3:$D$41,3)*'Optimized Production Plan'!D333)+(VLOOKUP(A332,'Outbound Logistic Price'!$A$3:$D$41,4)*'Optimized Production Plan'!E333)</f>
        <v>112.28792</v>
      </c>
      <c r="H332" s="94">
        <f>IF(VLOOKUP(A332,CSTVAT!$A$2:$D$40,2)="NA",0,IF(VLOOKUP(A332,CSTVAT!$A$2:$D$40,2)="CST",0.02*((VLOOKUP(B332,'Input Angle Price'!$B$4:$E$22,2)*'Optimized Production Plan'!C333*(1.045))+ ('Conversion Cost'!$B$3*'Optimized Production Plan'!C333)+ ((4.1/100)*('Conversion Cost'!$B$8)*'Optimized Production Plan'!C333)+ ('Optimized Production Plan'!C333*'Conversion Cost'!$B$4)),IF(VLOOKUP(A332,CSTVAT!$A$2:$D$40,2)="VAT",0.05*((VLOOKUP(B332,'Input Angle Price'!$B$4:$E$22,2)*'Optimized Production Plan'!C333*(1.045))+ ('Conversion Cost'!$B$3*'Optimized Production Plan'!C333)+ ((4.1/100)*('Conversion Cost'!$B$8)*'Optimized Production Plan'!C333)+ ('Optimized Production Plan'!C333*'Conversion Cost'!$B$4)),0)))+ IF(VLOOKUP(A332,CSTVAT!$A$2:$D$40,3)="NA",0,IF(VLOOKUP(A332,CSTVAT!$A$2:$D$40,3)="CST",0.02*((VLOOKUP(B332,'Input Angle Price'!$B$4:$E$22,3)*'Optimized Production Plan'!D333*(1.045))+ ('Conversion Cost'!$C$3*'Optimized Production Plan'!D333)+ ((4.1/100)*('Conversion Cost'!$B$8)*'Optimized Production Plan'!D333)+ ('Optimized Production Plan'!D333*'Conversion Cost'!$C$4)),IF(VLOOKUP(A332,CSTVAT!$A$2:$D$40,3)="VAT",0.05*((VLOOKUP(B332,'Input Angle Price'!$B$4:$E$22,3)*'Optimized Production Plan'!D333*(1.045))+ ('Conversion Cost'!$C$3*'Optimized Production Plan'!D333)+ ((4.1/100)*('Conversion Cost'!$B$8)*'Optimized Production Plan'!D333)+ ('Optimized Production Plan'!D333*'Conversion Cost'!$C$4)),0)))+ IF(VLOOKUP(A332,CSTVAT!$A$2:$D$40,4)="NA",0,IF(VLOOKUP(A332,CSTVAT!$A$2:$D$40,4)="CST",0.02*((VLOOKUP(B332,'Input Angle Price'!$B$4:$E$22,4)*'Optimized Production Plan'!E333*(1.045))+ ('Conversion Cost'!$D$3*'Optimized Production Plan'!E333)+ ((4.1/100)*('Conversion Cost'!$B$8)*'Optimized Production Plan'!E333)+ ('Optimized Production Plan'!E333*'Conversion Cost'!$D$4)),IF(VLOOKUP(A332,CSTVAT!$A$2:$D$40,4)="VAT",0.05*((VLOOKUP(B332,'Input Angle Price'!$B$4:$E$22,4)*'Optimized Production Plan'!E333*(1.045))+ ('Conversion Cost'!$D$3*'Optimized Production Plan'!E333)+ ((4.1/100)*('Conversion Cost'!$B$8)*'Optimized Production Plan'!E333)+ ('Optimized Production Plan'!E333*'Conversion Cost'!$D$4)),0)))</f>
        <v>61.261410785600013</v>
      </c>
      <c r="I332" s="95">
        <f t="shared" si="17"/>
        <v>49.497622200000009</v>
      </c>
      <c r="N332" s="9">
        <v>125</v>
      </c>
      <c r="O332" s="5" t="s">
        <v>5</v>
      </c>
      <c r="P332" s="94">
        <f>((VLOOKUP(O332,'Input Angle Price'!$B$4:$E$22,2)*'Optimized Production Plan'!M333)+(VLOOKUP(O332,'Input Angle Price'!$B$4:$E$22,3)*'Optimized Production Plan'!N333)+(VLOOKUP(O332,'Input Angle Price'!$B$4:$E$22,4)*'Optimized Production Plan'!O333))*(104.5/100)</f>
        <v>2222.6593119499998</v>
      </c>
      <c r="Q332" s="94">
        <f>SUMPRODUCT('Conversion Cost'!$B$3:$D$3,'Optimized Production Plan'!M333:O333)</f>
        <v>353.01503300000002</v>
      </c>
      <c r="R332" s="94">
        <f>(4.1/100)*('Conversion Cost'!$B$8)*SUM('Optimized Production Plan'!M333:O333)</f>
        <v>299.66878188000004</v>
      </c>
      <c r="S332" s="94">
        <f>SUMPRODUCT('Conversion Cost'!$B$4:$D$4,'Optimized Production Plan'!M333:O333)</f>
        <v>24.118180000000002</v>
      </c>
      <c r="T332" s="94">
        <f>(VLOOKUP(N332,'Outbound Logistic Price'!$A$3:$D$41,2)*'Optimized Production Plan'!M333)+(VLOOKUP(N332,'Outbound Logistic Price'!$A$3:$D$41,3)*'Optimized Production Plan'!N333)+(VLOOKUP(N332,'Outbound Logistic Price'!$A$3:$D$41,4)*'Optimized Production Plan'!O333)</f>
        <v>127.90543000000001</v>
      </c>
      <c r="U332" s="94">
        <f>IF(VLOOKUP(N332,CSTVAT!$A$2:$D$40,2)="NA",0,IF(VLOOKUP(N332,CSTVAT!$A$2:$D$40,2)="CST",0.02*((VLOOKUP(O332,'Input Angle Price'!$B$4:$E$22,2)*'Optimized Production Plan'!M333*(1.045))+ ('Conversion Cost'!$B$3*'Optimized Production Plan'!M333)+ ((4.1/100)*('Conversion Cost'!$B$8)*'Optimized Production Plan'!M333)+ ('Optimized Production Plan'!M333*'Conversion Cost'!$B$4)),IF(VLOOKUP(N332,CSTVAT!$A$2:$D$40,2)="VAT",0.05*((VLOOKUP(O332,'Input Angle Price'!$B$4:$E$22,2)*'Optimized Production Plan'!M333*(1.045))+ ('Conversion Cost'!$B$3*'Optimized Production Plan'!M333)+ ((4.1/100)*('Conversion Cost'!$B$8)*'Optimized Production Plan'!M333)+ ('Optimized Production Plan'!M333*'Conversion Cost'!$B$4)),0)))+ IF(VLOOKUP(N332,CSTVAT!$A$2:$D$40,3)="NA",0,IF(VLOOKUP(N332,CSTVAT!$A$2:$D$40,3)="CST",0.02*((VLOOKUP(O332,'Input Angle Price'!$B$4:$E$22,3)*'Optimized Production Plan'!N333*(1.045))+ ('Conversion Cost'!$C$3*'Optimized Production Plan'!N333)+ ((4.1/100)*('Conversion Cost'!$B$8)*'Optimized Production Plan'!N333)+ ('Optimized Production Plan'!N333*'Conversion Cost'!$C$4)),IF(VLOOKUP(N332,CSTVAT!$A$2:$D$40,3)="VAT",0.05*((VLOOKUP(O332,'Input Angle Price'!$B$4:$E$22,3)*'Optimized Production Plan'!N333*(1.045))+ ('Conversion Cost'!$C$3*'Optimized Production Plan'!N333)+ ((4.1/100)*('Conversion Cost'!$B$8)*'Optimized Production Plan'!N333)+ ('Optimized Production Plan'!N333*'Conversion Cost'!$C$4)),0)))+ IF(VLOOKUP(N332,CSTVAT!$A$2:$D$40,4)="NA",0,IF(VLOOKUP(N332,CSTVAT!$A$2:$D$40,4)="CST",0.02*((VLOOKUP(O332,'Input Angle Price'!$B$4:$E$22,4)*'Optimized Production Plan'!O333*(1.045))+ ('Conversion Cost'!$D$3*'Optimized Production Plan'!O333)+ ((4.1/100)*('Conversion Cost'!$B$8)*'Optimized Production Plan'!O333)+ ('Optimized Production Plan'!O333*'Conversion Cost'!$D$4)),IF(VLOOKUP(N332,CSTVAT!$A$2:$D$40,4)="VAT",0.05*((VLOOKUP(O332,'Input Angle Price'!$B$4:$E$22,4)*'Optimized Production Plan'!O333*(1.045))+ ('Conversion Cost'!$D$3*'Optimized Production Plan'!O333)+ ((4.1/100)*('Conversion Cost'!$B$8)*'Optimized Production Plan'!O333)+ ('Optimized Production Plan'!O333*'Conversion Cost'!$D$4)),0)))</f>
        <v>57.989226136600003</v>
      </c>
      <c r="V332" s="95">
        <f t="shared" si="18"/>
        <v>47.856300975000003</v>
      </c>
      <c r="X332" s="101">
        <f>IF('Optimized Production Plan'!M333&gt;0,1,0)+IF('Optimized Production Plan'!N333&gt;0,1,0)+IF('Optimized Production Plan'!O333&gt;0,1,0)</f>
        <v>1</v>
      </c>
      <c r="AH332" s="9">
        <v>125</v>
      </c>
      <c r="AI332" s="5" t="s">
        <v>3</v>
      </c>
      <c r="AJ332" s="6">
        <v>41.717000000000006</v>
      </c>
      <c r="AK332" s="6">
        <v>0</v>
      </c>
      <c r="AL332" s="113">
        <v>0</v>
      </c>
      <c r="AM332" s="11">
        <v>41.717000000000006</v>
      </c>
      <c r="AN332" s="68">
        <f t="shared" si="19"/>
        <v>41.717000000000006</v>
      </c>
    </row>
    <row r="333" spans="1:40">
      <c r="A333" s="9">
        <v>125</v>
      </c>
      <c r="B333" s="5" t="s">
        <v>7</v>
      </c>
      <c r="C333" s="94">
        <f>((VLOOKUP(B333,'Input Angle Price'!$B$4:$E$22,2)*'Optimized Production Plan'!C334)+(VLOOKUP(B333,'Input Angle Price'!$B$4:$E$22,3)*'Optimized Production Plan'!D334)+(VLOOKUP(B333,'Input Angle Price'!$B$4:$E$22,4)*'Optimized Production Plan'!E334))*(104.5/100)</f>
        <v>7240.8741789999985</v>
      </c>
      <c r="D333" s="94">
        <f>SUMPRODUCT('Conversion Cost'!$B$3:$D$3,'Optimized Production Plan'!C334:E334)</f>
        <v>1333.322179</v>
      </c>
      <c r="E333" s="94">
        <f>(4.1/100)*('Conversion Cost'!$B$8)*SUM('Optimized Production Plan'!C334:E334)</f>
        <v>932.80984523999996</v>
      </c>
      <c r="F333" s="94">
        <f>SUMPRODUCT('Conversion Cost'!$B$4:$D$4,'Optimized Production Plan'!C334:E334)</f>
        <v>112.61271000000001</v>
      </c>
      <c r="G333" s="94">
        <f>(VLOOKUP(A333,'Outbound Logistic Price'!$A$3:$D$41,2)*'Optimized Production Plan'!C334)+(VLOOKUP(A333,'Outbound Logistic Price'!$A$3:$D$41,3)*'Optimized Production Plan'!D334)+(VLOOKUP(A333,'Outbound Logistic Price'!$A$3:$D$41,4)*'Optimized Production Plan'!E334)</f>
        <v>349.53015999999997</v>
      </c>
      <c r="H333" s="94">
        <f>IF(VLOOKUP(A333,CSTVAT!$A$2:$D$40,2)="NA",0,IF(VLOOKUP(A333,CSTVAT!$A$2:$D$40,2)="CST",0.02*((VLOOKUP(B333,'Input Angle Price'!$B$4:$E$22,2)*'Optimized Production Plan'!C334*(1.045))+ ('Conversion Cost'!$B$3*'Optimized Production Plan'!C334)+ ((4.1/100)*('Conversion Cost'!$B$8)*'Optimized Production Plan'!C334)+ ('Optimized Production Plan'!C334*'Conversion Cost'!$B$4)),IF(VLOOKUP(A333,CSTVAT!$A$2:$D$40,2)="VAT",0.05*((VLOOKUP(B333,'Input Angle Price'!$B$4:$E$22,2)*'Optimized Production Plan'!C334*(1.045))+ ('Conversion Cost'!$B$3*'Optimized Production Plan'!C334)+ ((4.1/100)*('Conversion Cost'!$B$8)*'Optimized Production Plan'!C334)+ ('Optimized Production Plan'!C334*'Conversion Cost'!$B$4)),0)))+ IF(VLOOKUP(A333,CSTVAT!$A$2:$D$40,3)="NA",0,IF(VLOOKUP(A333,CSTVAT!$A$2:$D$40,3)="CST",0.02*((VLOOKUP(B333,'Input Angle Price'!$B$4:$E$22,3)*'Optimized Production Plan'!D334*(1.045))+ ('Conversion Cost'!$C$3*'Optimized Production Plan'!D334)+ ((4.1/100)*('Conversion Cost'!$B$8)*'Optimized Production Plan'!D334)+ ('Optimized Production Plan'!D334*'Conversion Cost'!$C$4)),IF(VLOOKUP(A333,CSTVAT!$A$2:$D$40,3)="VAT",0.05*((VLOOKUP(B333,'Input Angle Price'!$B$4:$E$22,3)*'Optimized Production Plan'!D334*(1.045))+ ('Conversion Cost'!$C$3*'Optimized Production Plan'!D334)+ ((4.1/100)*('Conversion Cost'!$B$8)*'Optimized Production Plan'!D334)+ ('Optimized Production Plan'!D334*'Conversion Cost'!$C$4)),0)))+ IF(VLOOKUP(A333,CSTVAT!$A$2:$D$40,4)="NA",0,IF(VLOOKUP(A333,CSTVAT!$A$2:$D$40,4)="CST",0.02*((VLOOKUP(B333,'Input Angle Price'!$B$4:$E$22,4)*'Optimized Production Plan'!E334*(1.045))+ ('Conversion Cost'!$D$3*'Optimized Production Plan'!E334)+ ((4.1/100)*('Conversion Cost'!$B$8)*'Optimized Production Plan'!E334)+ ('Optimized Production Plan'!E334*'Conversion Cost'!$D$4)),IF(VLOOKUP(A333,CSTVAT!$A$2:$D$40,4)="VAT",0.05*((VLOOKUP(B333,'Input Angle Price'!$B$4:$E$22,4)*'Optimized Production Plan'!E334*(1.045))+ ('Conversion Cost'!$D$3*'Optimized Production Plan'!E334)+ ((4.1/100)*('Conversion Cost'!$B$8)*'Optimized Production Plan'!E334)+ ('Optimized Production Plan'!E334*'Conversion Cost'!$D$4)),0)))</f>
        <v>192.39237826479996</v>
      </c>
      <c r="I333" s="95">
        <f t="shared" si="17"/>
        <v>155.90398949999997</v>
      </c>
      <c r="N333" s="9">
        <v>125</v>
      </c>
      <c r="O333" s="5" t="s">
        <v>7</v>
      </c>
      <c r="P333" s="94">
        <f>((VLOOKUP(O333,'Input Angle Price'!$B$4:$E$22,2)*'Optimized Production Plan'!M334)+(VLOOKUP(O333,'Input Angle Price'!$B$4:$E$22,3)*'Optimized Production Plan'!N334)+(VLOOKUP(O333,'Input Angle Price'!$B$4:$E$22,4)*'Optimized Production Plan'!O334))*(104.5/100)</f>
        <v>6990.7231971499987</v>
      </c>
      <c r="Q333" s="94">
        <f>SUMPRODUCT('Conversion Cost'!$B$3:$D$3,'Optimized Production Plan'!M334:O334)</f>
        <v>1098.866209</v>
      </c>
      <c r="R333" s="94">
        <f>(4.1/100)*('Conversion Cost'!$B$8)*SUM('Optimized Production Plan'!M334:O334)</f>
        <v>932.80984523999996</v>
      </c>
      <c r="S333" s="94">
        <f>SUMPRODUCT('Conversion Cost'!$B$4:$D$4,'Optimized Production Plan'!M334:O334)</f>
        <v>75.07513999999999</v>
      </c>
      <c r="T333" s="94">
        <f>(VLOOKUP(N333,'Outbound Logistic Price'!$A$3:$D$41,2)*'Optimized Production Plan'!M334)+(VLOOKUP(N333,'Outbound Logistic Price'!$A$3:$D$41,3)*'Optimized Production Plan'!N334)+(VLOOKUP(N333,'Outbound Logistic Price'!$A$3:$D$41,4)*'Optimized Production Plan'!O334)</f>
        <v>398.14438999999999</v>
      </c>
      <c r="U333" s="94">
        <f>IF(VLOOKUP(N333,CSTVAT!$A$2:$D$40,2)="NA",0,IF(VLOOKUP(N333,CSTVAT!$A$2:$D$40,2)="CST",0.02*((VLOOKUP(O333,'Input Angle Price'!$B$4:$E$22,2)*'Optimized Production Plan'!M334*(1.045))+ ('Conversion Cost'!$B$3*'Optimized Production Plan'!M334)+ ((4.1/100)*('Conversion Cost'!$B$8)*'Optimized Production Plan'!M334)+ ('Optimized Production Plan'!M334*'Conversion Cost'!$B$4)),IF(VLOOKUP(N333,CSTVAT!$A$2:$D$40,2)="VAT",0.05*((VLOOKUP(O333,'Input Angle Price'!$B$4:$E$22,2)*'Optimized Production Plan'!M334*(1.045))+ ('Conversion Cost'!$B$3*'Optimized Production Plan'!M334)+ ((4.1/100)*('Conversion Cost'!$B$8)*'Optimized Production Plan'!M334)+ ('Optimized Production Plan'!M334*'Conversion Cost'!$B$4)),0)))+ IF(VLOOKUP(N333,CSTVAT!$A$2:$D$40,3)="NA",0,IF(VLOOKUP(N333,CSTVAT!$A$2:$D$40,3)="CST",0.02*((VLOOKUP(O333,'Input Angle Price'!$B$4:$E$22,3)*'Optimized Production Plan'!N334*(1.045))+ ('Conversion Cost'!$C$3*'Optimized Production Plan'!N334)+ ((4.1/100)*('Conversion Cost'!$B$8)*'Optimized Production Plan'!N334)+ ('Optimized Production Plan'!N334*'Conversion Cost'!$C$4)),IF(VLOOKUP(N333,CSTVAT!$A$2:$D$40,3)="VAT",0.05*((VLOOKUP(O333,'Input Angle Price'!$B$4:$E$22,3)*'Optimized Production Plan'!N334*(1.045))+ ('Conversion Cost'!$C$3*'Optimized Production Plan'!N334)+ ((4.1/100)*('Conversion Cost'!$B$8)*'Optimized Production Plan'!N334)+ ('Optimized Production Plan'!N334*'Conversion Cost'!$C$4)),0)))+ IF(VLOOKUP(N333,CSTVAT!$A$2:$D$40,4)="NA",0,IF(VLOOKUP(N333,CSTVAT!$A$2:$D$40,4)="CST",0.02*((VLOOKUP(O333,'Input Angle Price'!$B$4:$E$22,4)*'Optimized Production Plan'!O334*(1.045))+ ('Conversion Cost'!$D$3*'Optimized Production Plan'!O334)+ ((4.1/100)*('Conversion Cost'!$B$8)*'Optimized Production Plan'!O334)+ ('Optimized Production Plan'!O334*'Conversion Cost'!$D$4)),IF(VLOOKUP(N333,CSTVAT!$A$2:$D$40,4)="VAT",0.05*((VLOOKUP(O333,'Input Angle Price'!$B$4:$E$22,4)*'Optimized Production Plan'!O334*(1.045))+ ('Conversion Cost'!$D$3*'Optimized Production Plan'!O334)+ ((4.1/100)*('Conversion Cost'!$B$8)*'Optimized Production Plan'!O334)+ ('Optimized Production Plan'!O334*'Conversion Cost'!$D$4)),0)))</f>
        <v>181.94948782779997</v>
      </c>
      <c r="V333" s="95">
        <f t="shared" si="18"/>
        <v>150.51796357499998</v>
      </c>
      <c r="X333" s="101">
        <f>IF('Optimized Production Plan'!M334&gt;0,1,0)+IF('Optimized Production Plan'!N334&gt;0,1,0)+IF('Optimized Production Plan'!O334&gt;0,1,0)</f>
        <v>1</v>
      </c>
      <c r="AH333" s="11"/>
      <c r="AI333" s="5" t="s">
        <v>5</v>
      </c>
      <c r="AJ333" s="6">
        <v>19.769000000000002</v>
      </c>
      <c r="AK333" s="6">
        <v>0</v>
      </c>
      <c r="AL333" s="113">
        <v>0</v>
      </c>
      <c r="AM333" s="11">
        <v>19.769000000000002</v>
      </c>
      <c r="AN333" s="68">
        <f t="shared" si="19"/>
        <v>19.769000000000002</v>
      </c>
    </row>
    <row r="334" spans="1:40">
      <c r="A334" s="9">
        <v>125</v>
      </c>
      <c r="B334" s="5" t="s">
        <v>9</v>
      </c>
      <c r="C334" s="94">
        <f>((VLOOKUP(B334,'Input Angle Price'!$B$4:$E$22,2)*'Optimized Production Plan'!C335)+(VLOOKUP(B334,'Input Angle Price'!$B$4:$E$22,3)*'Optimized Production Plan'!D335)+(VLOOKUP(B334,'Input Angle Price'!$B$4:$E$22,4)*'Optimized Production Plan'!E335))*(104.5/100)</f>
        <v>3215.3526415999991</v>
      </c>
      <c r="D334" s="94">
        <f>SUMPRODUCT('Conversion Cost'!$B$3:$D$3,'Optimized Production Plan'!C335:E335)</f>
        <v>583.15559600000006</v>
      </c>
      <c r="E334" s="94">
        <f>(4.1/100)*('Conversion Cost'!$B$8)*SUM('Optimized Production Plan'!C335:E335)</f>
        <v>414.25203455999997</v>
      </c>
      <c r="F334" s="94">
        <f>SUMPRODUCT('Conversion Cost'!$B$4:$D$4,'Optimized Production Plan'!C335:E335)</f>
        <v>48.704839999999997</v>
      </c>
      <c r="G334" s="94">
        <f>(VLOOKUP(A334,'Outbound Logistic Price'!$A$3:$D$41,2)*'Optimized Production Plan'!C335)+(VLOOKUP(A334,'Outbound Logistic Price'!$A$3:$D$41,3)*'Optimized Production Plan'!D335)+(VLOOKUP(A334,'Outbound Logistic Price'!$A$3:$D$41,4)*'Optimized Production Plan'!E335)</f>
        <v>144.52303999999998</v>
      </c>
      <c r="H334" s="94">
        <f>IF(VLOOKUP(A334,CSTVAT!$A$2:$D$40,2)="NA",0,IF(VLOOKUP(A334,CSTVAT!$A$2:$D$40,2)="CST",0.02*((VLOOKUP(B334,'Input Angle Price'!$B$4:$E$22,2)*'Optimized Production Plan'!C335*(1.045))+ ('Conversion Cost'!$B$3*'Optimized Production Plan'!C335)+ ((4.1/100)*('Conversion Cost'!$B$8)*'Optimized Production Plan'!C335)+ ('Optimized Production Plan'!C335*'Conversion Cost'!$B$4)),IF(VLOOKUP(A334,CSTVAT!$A$2:$D$40,2)="VAT",0.05*((VLOOKUP(B334,'Input Angle Price'!$B$4:$E$22,2)*'Optimized Production Plan'!C335*(1.045))+ ('Conversion Cost'!$B$3*'Optimized Production Plan'!C335)+ ((4.1/100)*('Conversion Cost'!$B$8)*'Optimized Production Plan'!C335)+ ('Optimized Production Plan'!C335*'Conversion Cost'!$B$4)),0)))+ IF(VLOOKUP(A334,CSTVAT!$A$2:$D$40,3)="NA",0,IF(VLOOKUP(A334,CSTVAT!$A$2:$D$40,3)="CST",0.02*((VLOOKUP(B334,'Input Angle Price'!$B$4:$E$22,3)*'Optimized Production Plan'!D335*(1.045))+ ('Conversion Cost'!$C$3*'Optimized Production Plan'!D335)+ ((4.1/100)*('Conversion Cost'!$B$8)*'Optimized Production Plan'!D335)+ ('Optimized Production Plan'!D335*'Conversion Cost'!$C$4)),IF(VLOOKUP(A334,CSTVAT!$A$2:$D$40,3)="VAT",0.05*((VLOOKUP(B334,'Input Angle Price'!$B$4:$E$22,3)*'Optimized Production Plan'!D335*(1.045))+ ('Conversion Cost'!$C$3*'Optimized Production Plan'!D335)+ ((4.1/100)*('Conversion Cost'!$B$8)*'Optimized Production Plan'!D335)+ ('Optimized Production Plan'!D335*'Conversion Cost'!$C$4)),0)))+ IF(VLOOKUP(A334,CSTVAT!$A$2:$D$40,4)="NA",0,IF(VLOOKUP(A334,CSTVAT!$A$2:$D$40,4)="CST",0.02*((VLOOKUP(B334,'Input Angle Price'!$B$4:$E$22,4)*'Optimized Production Plan'!E335*(1.045))+ ('Conversion Cost'!$D$3*'Optimized Production Plan'!E335)+ ((4.1/100)*('Conversion Cost'!$B$8)*'Optimized Production Plan'!E335)+ ('Optimized Production Plan'!E335*'Conversion Cost'!$D$4)),IF(VLOOKUP(A334,CSTVAT!$A$2:$D$40,4)="VAT",0.05*((VLOOKUP(B334,'Input Angle Price'!$B$4:$E$22,4)*'Optimized Production Plan'!E335*(1.045))+ ('Conversion Cost'!$D$3*'Optimized Production Plan'!E335)+ ((4.1/100)*('Conversion Cost'!$B$8)*'Optimized Production Plan'!E335)+ ('Optimized Production Plan'!E335*'Conversion Cost'!$D$4)),0)))</f>
        <v>94.941810157199996</v>
      </c>
      <c r="I334" s="95">
        <f t="shared" si="17"/>
        <v>69.230080799999982</v>
      </c>
      <c r="N334" s="9">
        <v>125</v>
      </c>
      <c r="O334" s="5" t="s">
        <v>9</v>
      </c>
      <c r="P334" s="94">
        <f>((VLOOKUP(O334,'Input Angle Price'!$B$4:$E$22,2)*'Optimized Production Plan'!M335)+(VLOOKUP(O334,'Input Angle Price'!$B$4:$E$22,3)*'Optimized Production Plan'!N335)+(VLOOKUP(O334,'Input Angle Price'!$B$4:$E$22,4)*'Optimized Production Plan'!O335))*(104.5/100)</f>
        <v>3111.6535295999997</v>
      </c>
      <c r="Q334" s="94">
        <f>SUMPRODUCT('Conversion Cost'!$B$3:$D$3,'Optimized Production Plan'!M335:O335)</f>
        <v>487.99609599999997</v>
      </c>
      <c r="R334" s="94">
        <f>(4.1/100)*('Conversion Cost'!$B$8)*SUM('Optimized Production Plan'!M335:O335)</f>
        <v>414.25203455999997</v>
      </c>
      <c r="S334" s="94">
        <f>SUMPRODUCT('Conversion Cost'!$B$4:$D$4,'Optimized Production Plan'!M335:O335)</f>
        <v>33.340159999999997</v>
      </c>
      <c r="T334" s="94">
        <f>(VLOOKUP(N334,'Outbound Logistic Price'!$A$3:$D$41,2)*'Optimized Production Plan'!M335)+(VLOOKUP(N334,'Outbound Logistic Price'!$A$3:$D$41,3)*'Optimized Production Plan'!N335)+(VLOOKUP(N334,'Outbound Logistic Price'!$A$3:$D$41,4)*'Optimized Production Plan'!O335)</f>
        <v>176.81215999999998</v>
      </c>
      <c r="U334" s="94">
        <f>IF(VLOOKUP(N334,CSTVAT!$A$2:$D$40,2)="NA",0,IF(VLOOKUP(N334,CSTVAT!$A$2:$D$40,2)="CST",0.02*((VLOOKUP(O334,'Input Angle Price'!$B$4:$E$22,2)*'Optimized Production Plan'!M335*(1.045))+ ('Conversion Cost'!$B$3*'Optimized Production Plan'!M335)+ ((4.1/100)*('Conversion Cost'!$B$8)*'Optimized Production Plan'!M335)+ ('Optimized Production Plan'!M335*'Conversion Cost'!$B$4)),IF(VLOOKUP(N334,CSTVAT!$A$2:$D$40,2)="VAT",0.05*((VLOOKUP(O334,'Input Angle Price'!$B$4:$E$22,2)*'Optimized Production Plan'!M335*(1.045))+ ('Conversion Cost'!$B$3*'Optimized Production Plan'!M335)+ ((4.1/100)*('Conversion Cost'!$B$8)*'Optimized Production Plan'!M335)+ ('Optimized Production Plan'!M335*'Conversion Cost'!$B$4)),0)))+ IF(VLOOKUP(N334,CSTVAT!$A$2:$D$40,3)="NA",0,IF(VLOOKUP(N334,CSTVAT!$A$2:$D$40,3)="CST",0.02*((VLOOKUP(O334,'Input Angle Price'!$B$4:$E$22,3)*'Optimized Production Plan'!N335*(1.045))+ ('Conversion Cost'!$C$3*'Optimized Production Plan'!N335)+ ((4.1/100)*('Conversion Cost'!$B$8)*'Optimized Production Plan'!N335)+ ('Optimized Production Plan'!N335*'Conversion Cost'!$C$4)),IF(VLOOKUP(N334,CSTVAT!$A$2:$D$40,3)="VAT",0.05*((VLOOKUP(O334,'Input Angle Price'!$B$4:$E$22,3)*'Optimized Production Plan'!N335*(1.045))+ ('Conversion Cost'!$C$3*'Optimized Production Plan'!N335)+ ((4.1/100)*('Conversion Cost'!$B$8)*'Optimized Production Plan'!N335)+ ('Optimized Production Plan'!N335*'Conversion Cost'!$C$4)),0)))+ IF(VLOOKUP(N334,CSTVAT!$A$2:$D$40,4)="NA",0,IF(VLOOKUP(N334,CSTVAT!$A$2:$D$40,4)="CST",0.02*((VLOOKUP(O334,'Input Angle Price'!$B$4:$E$22,4)*'Optimized Production Plan'!O335*(1.045))+ ('Conversion Cost'!$D$3*'Optimized Production Plan'!O335)+ ((4.1/100)*('Conversion Cost'!$B$8)*'Optimized Production Plan'!O335)+ ('Optimized Production Plan'!O335*'Conversion Cost'!$D$4)),IF(VLOOKUP(N334,CSTVAT!$A$2:$D$40,4)="VAT",0.05*((VLOOKUP(O334,'Input Angle Price'!$B$4:$E$22,4)*'Optimized Production Plan'!O335*(1.045))+ ('Conversion Cost'!$D$3*'Optimized Production Plan'!O335)+ ((4.1/100)*('Conversion Cost'!$B$8)*'Optimized Production Plan'!O335)+ ('Optimized Production Plan'!O335*'Conversion Cost'!$D$4)),0)))</f>
        <v>80.9448364032</v>
      </c>
      <c r="V334" s="95">
        <f t="shared" si="18"/>
        <v>66.997324800000001</v>
      </c>
      <c r="X334" s="101">
        <f>IF('Optimized Production Plan'!M335&gt;0,1,0)+IF('Optimized Production Plan'!N335&gt;0,1,0)+IF('Optimized Production Plan'!O335&gt;0,1,0)</f>
        <v>1</v>
      </c>
      <c r="AH334" s="11"/>
      <c r="AI334" s="5" t="s">
        <v>7</v>
      </c>
      <c r="AJ334" s="6">
        <v>61.536999999999999</v>
      </c>
      <c r="AK334" s="6">
        <v>0</v>
      </c>
      <c r="AL334" s="113">
        <v>0</v>
      </c>
      <c r="AM334" s="11">
        <v>61.536999999999999</v>
      </c>
      <c r="AN334" s="68">
        <f t="shared" si="19"/>
        <v>61.536999999999999</v>
      </c>
    </row>
    <row r="335" spans="1:40">
      <c r="A335" s="9">
        <v>125</v>
      </c>
      <c r="B335" s="5" t="s">
        <v>12</v>
      </c>
      <c r="C335" s="94">
        <f>((VLOOKUP(B335,'Input Angle Price'!$B$4:$E$22,2)*'Optimized Production Plan'!C336)+(VLOOKUP(B335,'Input Angle Price'!$B$4:$E$22,3)*'Optimized Production Plan'!D336)+(VLOOKUP(B335,'Input Angle Price'!$B$4:$E$22,4)*'Optimized Production Plan'!E336))*(104.5/100)</f>
        <v>1308.19345965</v>
      </c>
      <c r="D335" s="94">
        <f>SUMPRODUCT('Conversion Cost'!$B$3:$D$3,'Optimized Production Plan'!C336:E336)</f>
        <v>240.52536700000005</v>
      </c>
      <c r="E335" s="94">
        <f>(4.1/100)*('Conversion Cost'!$B$8)*SUM('Optimized Production Plan'!C336:E336)</f>
        <v>168.27473052000002</v>
      </c>
      <c r="F335" s="94">
        <f>SUMPRODUCT('Conversion Cost'!$B$4:$D$4,'Optimized Production Plan'!C336:E336)</f>
        <v>20.314830000000001</v>
      </c>
      <c r="G335" s="94">
        <f>(VLOOKUP(A335,'Outbound Logistic Price'!$A$3:$D$41,2)*'Optimized Production Plan'!C336)+(VLOOKUP(A335,'Outbound Logistic Price'!$A$3:$D$41,3)*'Optimized Production Plan'!D336)+(VLOOKUP(A335,'Outbound Logistic Price'!$A$3:$D$41,4)*'Optimized Production Plan'!E336)</f>
        <v>63.05368</v>
      </c>
      <c r="H335" s="94">
        <f>IF(VLOOKUP(A335,CSTVAT!$A$2:$D$40,2)="NA",0,IF(VLOOKUP(A335,CSTVAT!$A$2:$D$40,2)="CST",0.02*((VLOOKUP(B335,'Input Angle Price'!$B$4:$E$22,2)*'Optimized Production Plan'!C336*(1.045))+ ('Conversion Cost'!$B$3*'Optimized Production Plan'!C336)+ ((4.1/100)*('Conversion Cost'!$B$8)*'Optimized Production Plan'!C336)+ ('Optimized Production Plan'!C336*'Conversion Cost'!$B$4)),IF(VLOOKUP(A335,CSTVAT!$A$2:$D$40,2)="VAT",0.05*((VLOOKUP(B335,'Input Angle Price'!$B$4:$E$22,2)*'Optimized Production Plan'!C336*(1.045))+ ('Conversion Cost'!$B$3*'Optimized Production Plan'!C336)+ ((4.1/100)*('Conversion Cost'!$B$8)*'Optimized Production Plan'!C336)+ ('Optimized Production Plan'!C336*'Conversion Cost'!$B$4)),0)))+ IF(VLOOKUP(A335,CSTVAT!$A$2:$D$40,3)="NA",0,IF(VLOOKUP(A335,CSTVAT!$A$2:$D$40,3)="CST",0.02*((VLOOKUP(B335,'Input Angle Price'!$B$4:$E$22,3)*'Optimized Production Plan'!D336*(1.045))+ ('Conversion Cost'!$C$3*'Optimized Production Plan'!D336)+ ((4.1/100)*('Conversion Cost'!$B$8)*'Optimized Production Plan'!D336)+ ('Optimized Production Plan'!D336*'Conversion Cost'!$C$4)),IF(VLOOKUP(A335,CSTVAT!$A$2:$D$40,3)="VAT",0.05*((VLOOKUP(B335,'Input Angle Price'!$B$4:$E$22,3)*'Optimized Production Plan'!D336*(1.045))+ ('Conversion Cost'!$C$3*'Optimized Production Plan'!D336)+ ((4.1/100)*('Conversion Cost'!$B$8)*'Optimized Production Plan'!D336)+ ('Optimized Production Plan'!D336*'Conversion Cost'!$C$4)),0)))+ IF(VLOOKUP(A335,CSTVAT!$A$2:$D$40,4)="NA",0,IF(VLOOKUP(A335,CSTVAT!$A$2:$D$40,4)="CST",0.02*((VLOOKUP(B335,'Input Angle Price'!$B$4:$E$22,4)*'Optimized Production Plan'!E336*(1.045))+ ('Conversion Cost'!$D$3*'Optimized Production Plan'!E336)+ ((4.1/100)*('Conversion Cost'!$B$8)*'Optimized Production Plan'!E336)+ ('Optimized Production Plan'!E336*'Conversion Cost'!$D$4)),IF(VLOOKUP(A335,CSTVAT!$A$2:$D$40,4)="VAT",0.05*((VLOOKUP(B335,'Input Angle Price'!$B$4:$E$22,4)*'Optimized Production Plan'!E336*(1.045))+ ('Conversion Cost'!$D$3*'Optimized Production Plan'!E336)+ ((4.1/100)*('Conversion Cost'!$B$8)*'Optimized Production Plan'!E336)+ ('Optimized Production Plan'!E336*'Conversion Cost'!$D$4)),0)))</f>
        <v>34.746167743400001</v>
      </c>
      <c r="I335" s="95">
        <f t="shared" si="17"/>
        <v>28.166844824999998</v>
      </c>
      <c r="N335" s="9">
        <v>125</v>
      </c>
      <c r="O335" s="5" t="s">
        <v>12</v>
      </c>
      <c r="P335" s="94">
        <f>((VLOOKUP(O335,'Input Angle Price'!$B$4:$E$22,2)*'Optimized Production Plan'!M336)+(VLOOKUP(O335,'Input Angle Price'!$B$4:$E$22,3)*'Optimized Production Plan'!N336)+(VLOOKUP(O335,'Input Angle Price'!$B$4:$E$22,4)*'Optimized Production Plan'!O336))*(104.5/100)</f>
        <v>1270.83970475</v>
      </c>
      <c r="Q335" s="94">
        <f>SUMPRODUCT('Conversion Cost'!$B$3:$D$3,'Optimized Production Plan'!M336:O336)</f>
        <v>198.230557</v>
      </c>
      <c r="R335" s="94">
        <f>(4.1/100)*('Conversion Cost'!$B$8)*SUM('Optimized Production Plan'!M336:O336)</f>
        <v>168.27473052000002</v>
      </c>
      <c r="S335" s="94">
        <f>SUMPRODUCT('Conversion Cost'!$B$4:$D$4,'Optimized Production Plan'!M336:O336)</f>
        <v>13.543220000000002</v>
      </c>
      <c r="T335" s="94">
        <f>(VLOOKUP(N335,'Outbound Logistic Price'!$A$3:$D$41,2)*'Optimized Production Plan'!M336)+(VLOOKUP(N335,'Outbound Logistic Price'!$A$3:$D$41,3)*'Optimized Production Plan'!N336)+(VLOOKUP(N335,'Outbound Logistic Price'!$A$3:$D$41,4)*'Optimized Production Plan'!O336)</f>
        <v>71.82347</v>
      </c>
      <c r="U335" s="94">
        <f>IF(VLOOKUP(N335,CSTVAT!$A$2:$D$40,2)="NA",0,IF(VLOOKUP(N335,CSTVAT!$A$2:$D$40,2)="CST",0.02*((VLOOKUP(O335,'Input Angle Price'!$B$4:$E$22,2)*'Optimized Production Plan'!M336*(1.045))+ ('Conversion Cost'!$B$3*'Optimized Production Plan'!M336)+ ((4.1/100)*('Conversion Cost'!$B$8)*'Optimized Production Plan'!M336)+ ('Optimized Production Plan'!M336*'Conversion Cost'!$B$4)),IF(VLOOKUP(N335,CSTVAT!$A$2:$D$40,2)="VAT",0.05*((VLOOKUP(O335,'Input Angle Price'!$B$4:$E$22,2)*'Optimized Production Plan'!M336*(1.045))+ ('Conversion Cost'!$B$3*'Optimized Production Plan'!M336)+ ((4.1/100)*('Conversion Cost'!$B$8)*'Optimized Production Plan'!M336)+ ('Optimized Production Plan'!M336*'Conversion Cost'!$B$4)),0)))+ IF(VLOOKUP(N335,CSTVAT!$A$2:$D$40,3)="NA",0,IF(VLOOKUP(N335,CSTVAT!$A$2:$D$40,3)="CST",0.02*((VLOOKUP(O335,'Input Angle Price'!$B$4:$E$22,3)*'Optimized Production Plan'!N336*(1.045))+ ('Conversion Cost'!$C$3*'Optimized Production Plan'!N336)+ ((4.1/100)*('Conversion Cost'!$B$8)*'Optimized Production Plan'!N336)+ ('Optimized Production Plan'!N336*'Conversion Cost'!$C$4)),IF(VLOOKUP(N335,CSTVAT!$A$2:$D$40,3)="VAT",0.05*((VLOOKUP(O335,'Input Angle Price'!$B$4:$E$22,3)*'Optimized Production Plan'!N336*(1.045))+ ('Conversion Cost'!$C$3*'Optimized Production Plan'!N336)+ ((4.1/100)*('Conversion Cost'!$B$8)*'Optimized Production Plan'!N336)+ ('Optimized Production Plan'!N336*'Conversion Cost'!$C$4)),0)))+ IF(VLOOKUP(N335,CSTVAT!$A$2:$D$40,4)="NA",0,IF(VLOOKUP(N335,CSTVAT!$A$2:$D$40,4)="CST",0.02*((VLOOKUP(O335,'Input Angle Price'!$B$4:$E$22,4)*'Optimized Production Plan'!O336*(1.045))+ ('Conversion Cost'!$D$3*'Optimized Production Plan'!O336)+ ((4.1/100)*('Conversion Cost'!$B$8)*'Optimized Production Plan'!O336)+ ('Optimized Production Plan'!O336*'Conversion Cost'!$D$4)),IF(VLOOKUP(N335,CSTVAT!$A$2:$D$40,4)="VAT",0.05*((VLOOKUP(O335,'Input Angle Price'!$B$4:$E$22,4)*'Optimized Production Plan'!O336*(1.045))+ ('Conversion Cost'!$D$3*'Optimized Production Plan'!O336)+ ((4.1/100)*('Conversion Cost'!$B$8)*'Optimized Production Plan'!O336)+ ('Optimized Production Plan'!O336*'Conversion Cost'!$D$4)),0)))</f>
        <v>33.017764245400002</v>
      </c>
      <c r="V335" s="95">
        <f t="shared" si="18"/>
        <v>27.362577375000001</v>
      </c>
      <c r="X335" s="101">
        <f>IF('Optimized Production Plan'!M336&gt;0,1,0)+IF('Optimized Production Plan'!N336&gt;0,1,0)+IF('Optimized Production Plan'!O336&gt;0,1,0)</f>
        <v>1</v>
      </c>
      <c r="AH335" s="11"/>
      <c r="AI335" s="5" t="s">
        <v>9</v>
      </c>
      <c r="AJ335" s="6">
        <v>27.327999999999999</v>
      </c>
      <c r="AK335" s="6">
        <v>0</v>
      </c>
      <c r="AL335" s="113">
        <v>0</v>
      </c>
      <c r="AM335" s="11">
        <v>27.327999999999999</v>
      </c>
      <c r="AN335" s="68">
        <f t="shared" si="19"/>
        <v>27.327999999999999</v>
      </c>
    </row>
    <row r="336" spans="1:40">
      <c r="A336" s="9">
        <v>125</v>
      </c>
      <c r="B336" s="5" t="s">
        <v>13</v>
      </c>
      <c r="C336" s="94">
        <f>((VLOOKUP(B336,'Input Angle Price'!$B$4:$E$22,2)*'Optimized Production Plan'!C337)+(VLOOKUP(B336,'Input Angle Price'!$B$4:$E$22,3)*'Optimized Production Plan'!D337)+(VLOOKUP(B336,'Input Angle Price'!$B$4:$E$22,4)*'Optimized Production Plan'!E337))*(104.5/100)</f>
        <v>10896.358833800003</v>
      </c>
      <c r="D336" s="94">
        <f>SUMPRODUCT('Conversion Cost'!$B$3:$D$3,'Optimized Production Plan'!C337:E337)</f>
        <v>1905.3329060000005</v>
      </c>
      <c r="E336" s="94">
        <f>(4.1/100)*('Conversion Cost'!$B$8)*SUM('Optimized Production Plan'!C337:E337)</f>
        <v>1384.6246923600002</v>
      </c>
      <c r="F336" s="94">
        <f>SUMPRODUCT('Conversion Cost'!$B$4:$D$4,'Optimized Production Plan'!C337:E337)</f>
        <v>156.40644000000003</v>
      </c>
      <c r="G336" s="94">
        <f>(VLOOKUP(A336,'Outbound Logistic Price'!$A$3:$D$41,2)*'Optimized Production Plan'!C337)+(VLOOKUP(A336,'Outbound Logistic Price'!$A$3:$D$41,3)*'Optimized Production Plan'!D337)+(VLOOKUP(A336,'Outbound Logistic Price'!$A$3:$D$41,4)*'Optimized Production Plan'!E337)</f>
        <v>430.70324000000011</v>
      </c>
      <c r="H336" s="94">
        <f>IF(VLOOKUP(A336,CSTVAT!$A$2:$D$40,2)="NA",0,IF(VLOOKUP(A336,CSTVAT!$A$2:$D$40,2)="CST",0.02*((VLOOKUP(B336,'Input Angle Price'!$B$4:$E$22,2)*'Optimized Production Plan'!C337*(1.045))+ ('Conversion Cost'!$B$3*'Optimized Production Plan'!C337)+ ((4.1/100)*('Conversion Cost'!$B$8)*'Optimized Production Plan'!C337)+ ('Optimized Production Plan'!C337*'Conversion Cost'!$B$4)),IF(VLOOKUP(A336,CSTVAT!$A$2:$D$40,2)="VAT",0.05*((VLOOKUP(B336,'Input Angle Price'!$B$4:$E$22,2)*'Optimized Production Plan'!C337*(1.045))+ ('Conversion Cost'!$B$3*'Optimized Production Plan'!C337)+ ((4.1/100)*('Conversion Cost'!$B$8)*'Optimized Production Plan'!C337)+ ('Optimized Production Plan'!C337*'Conversion Cost'!$B$4)),0)))+ IF(VLOOKUP(A336,CSTVAT!$A$2:$D$40,3)="NA",0,IF(VLOOKUP(A336,CSTVAT!$A$2:$D$40,3)="CST",0.02*((VLOOKUP(B336,'Input Angle Price'!$B$4:$E$22,3)*'Optimized Production Plan'!D337*(1.045))+ ('Conversion Cost'!$C$3*'Optimized Production Plan'!D337)+ ((4.1/100)*('Conversion Cost'!$B$8)*'Optimized Production Plan'!D337)+ ('Optimized Production Plan'!D337*'Conversion Cost'!$C$4)),IF(VLOOKUP(A336,CSTVAT!$A$2:$D$40,3)="VAT",0.05*((VLOOKUP(B336,'Input Angle Price'!$B$4:$E$22,3)*'Optimized Production Plan'!D337*(1.045))+ ('Conversion Cost'!$C$3*'Optimized Production Plan'!D337)+ ((4.1/100)*('Conversion Cost'!$B$8)*'Optimized Production Plan'!D337)+ ('Optimized Production Plan'!D337*'Conversion Cost'!$C$4)),0)))+ IF(VLOOKUP(A336,CSTVAT!$A$2:$D$40,4)="NA",0,IF(VLOOKUP(A336,CSTVAT!$A$2:$D$40,4)="CST",0.02*((VLOOKUP(B336,'Input Angle Price'!$B$4:$E$22,4)*'Optimized Production Plan'!E337*(1.045))+ ('Conversion Cost'!$D$3*'Optimized Production Plan'!E337)+ ((4.1/100)*('Conversion Cost'!$B$8)*'Optimized Production Plan'!E337)+ ('Optimized Production Plan'!E337*'Conversion Cost'!$D$4)),IF(VLOOKUP(A336,CSTVAT!$A$2:$D$40,4)="VAT",0.05*((VLOOKUP(B336,'Input Angle Price'!$B$4:$E$22,4)*'Optimized Production Plan'!E337*(1.045))+ ('Conversion Cost'!$D$3*'Optimized Production Plan'!E337)+ ((4.1/100)*('Conversion Cost'!$B$8)*'Optimized Production Plan'!E337)+ ('Optimized Production Plan'!E337*'Conversion Cost'!$D$4)),0)))</f>
        <v>368.2333758932001</v>
      </c>
      <c r="I336" s="95">
        <f t="shared" si="17"/>
        <v>234.61059690000005</v>
      </c>
      <c r="N336" s="9">
        <v>125</v>
      </c>
      <c r="O336" s="5" t="s">
        <v>13</v>
      </c>
      <c r="P336" s="94">
        <f>((VLOOKUP(O336,'Input Angle Price'!$B$4:$E$22,2)*'Optimized Production Plan'!M337)+(VLOOKUP(O336,'Input Angle Price'!$B$4:$E$22,3)*'Optimized Production Plan'!N337)+(VLOOKUP(O336,'Input Angle Price'!$B$4:$E$22,4)*'Optimized Production Plan'!O337))*(104.5/100)</f>
        <v>10556.195376650003</v>
      </c>
      <c r="Q336" s="94">
        <f>SUMPRODUCT('Conversion Cost'!$B$3:$D$3,'Optimized Production Plan'!M337:O337)</f>
        <v>1631.1119510000003</v>
      </c>
      <c r="R336" s="94">
        <f>(4.1/100)*('Conversion Cost'!$B$8)*SUM('Optimized Production Plan'!M337:O337)</f>
        <v>1384.6246923600002</v>
      </c>
      <c r="S336" s="94">
        <f>SUMPRODUCT('Conversion Cost'!$B$4:$D$4,'Optimized Production Plan'!M337:O337)</f>
        <v>111.43846000000002</v>
      </c>
      <c r="T336" s="94">
        <f>(VLOOKUP(N336,'Outbound Logistic Price'!$A$3:$D$41,2)*'Optimized Production Plan'!M337)+(VLOOKUP(N336,'Outbound Logistic Price'!$A$3:$D$41,3)*'Optimized Production Plan'!N337)+(VLOOKUP(N336,'Outbound Logistic Price'!$A$3:$D$41,4)*'Optimized Production Plan'!O337)</f>
        <v>590.98921000000007</v>
      </c>
      <c r="U336" s="94">
        <f>IF(VLOOKUP(N336,CSTVAT!$A$2:$D$40,2)="NA",0,IF(VLOOKUP(N336,CSTVAT!$A$2:$D$40,2)="CST",0.02*((VLOOKUP(O336,'Input Angle Price'!$B$4:$E$22,2)*'Optimized Production Plan'!M337*(1.045))+ ('Conversion Cost'!$B$3*'Optimized Production Plan'!M337)+ ((4.1/100)*('Conversion Cost'!$B$8)*'Optimized Production Plan'!M337)+ ('Optimized Production Plan'!M337*'Conversion Cost'!$B$4)),IF(VLOOKUP(N336,CSTVAT!$A$2:$D$40,2)="VAT",0.05*((VLOOKUP(O336,'Input Angle Price'!$B$4:$E$22,2)*'Optimized Production Plan'!M337*(1.045))+ ('Conversion Cost'!$B$3*'Optimized Production Plan'!M337)+ ((4.1/100)*('Conversion Cost'!$B$8)*'Optimized Production Plan'!M337)+ ('Optimized Production Plan'!M337*'Conversion Cost'!$B$4)),0)))+ IF(VLOOKUP(N336,CSTVAT!$A$2:$D$40,3)="NA",0,IF(VLOOKUP(N336,CSTVAT!$A$2:$D$40,3)="CST",0.02*((VLOOKUP(O336,'Input Angle Price'!$B$4:$E$22,3)*'Optimized Production Plan'!N337*(1.045))+ ('Conversion Cost'!$C$3*'Optimized Production Plan'!N337)+ ((4.1/100)*('Conversion Cost'!$B$8)*'Optimized Production Plan'!N337)+ ('Optimized Production Plan'!N337*'Conversion Cost'!$C$4)),IF(VLOOKUP(N336,CSTVAT!$A$2:$D$40,3)="VAT",0.05*((VLOOKUP(O336,'Input Angle Price'!$B$4:$E$22,3)*'Optimized Production Plan'!N337*(1.045))+ ('Conversion Cost'!$C$3*'Optimized Production Plan'!N337)+ ((4.1/100)*('Conversion Cost'!$B$8)*'Optimized Production Plan'!N337)+ ('Optimized Production Plan'!N337*'Conversion Cost'!$C$4)),0)))+ IF(VLOOKUP(N336,CSTVAT!$A$2:$D$40,4)="NA",0,IF(VLOOKUP(N336,CSTVAT!$A$2:$D$40,4)="CST",0.02*((VLOOKUP(O336,'Input Angle Price'!$B$4:$E$22,4)*'Optimized Production Plan'!O337*(1.045))+ ('Conversion Cost'!$D$3*'Optimized Production Plan'!O337)+ ((4.1/100)*('Conversion Cost'!$B$8)*'Optimized Production Plan'!O337)+ ('Optimized Production Plan'!O337*'Conversion Cost'!$D$4)),IF(VLOOKUP(N336,CSTVAT!$A$2:$D$40,4)="VAT",0.05*((VLOOKUP(O336,'Input Angle Price'!$B$4:$E$22,4)*'Optimized Production Plan'!O337*(1.045))+ ('Conversion Cost'!$D$3*'Optimized Production Plan'!O337)+ ((4.1/100)*('Conversion Cost'!$B$8)*'Optimized Production Plan'!O337)+ ('Optimized Production Plan'!O337*'Conversion Cost'!$D$4)),0)))</f>
        <v>273.66740960020007</v>
      </c>
      <c r="V336" s="95">
        <f t="shared" si="18"/>
        <v>227.28650332500004</v>
      </c>
      <c r="X336" s="101">
        <f>IF('Optimized Production Plan'!M337&gt;0,1,0)+IF('Optimized Production Plan'!N337&gt;0,1,0)+IF('Optimized Production Plan'!O337&gt;0,1,0)</f>
        <v>1</v>
      </c>
      <c r="AH336" s="11"/>
      <c r="AI336" s="5" t="s">
        <v>12</v>
      </c>
      <c r="AJ336" s="6">
        <v>11.101000000000001</v>
      </c>
      <c r="AK336" s="6">
        <v>0</v>
      </c>
      <c r="AL336" s="113">
        <v>0</v>
      </c>
      <c r="AM336" s="11">
        <v>11.101000000000001</v>
      </c>
      <c r="AN336" s="68">
        <f t="shared" si="19"/>
        <v>11.101000000000001</v>
      </c>
    </row>
    <row r="337" spans="1:40">
      <c r="A337" s="9">
        <v>125</v>
      </c>
      <c r="B337" s="5" t="s">
        <v>15</v>
      </c>
      <c r="C337" s="94">
        <f>((VLOOKUP(B337,'Input Angle Price'!$B$4:$E$22,2)*'Optimized Production Plan'!C338)+(VLOOKUP(B337,'Input Angle Price'!$B$4:$E$22,3)*'Optimized Production Plan'!D338)+(VLOOKUP(B337,'Input Angle Price'!$B$4:$E$22,4)*'Optimized Production Plan'!E338))*(104.5/100)</f>
        <v>16463.8596408825</v>
      </c>
      <c r="D337" s="94">
        <f>SUMPRODUCT('Conversion Cost'!$B$3:$D$3,'Optimized Production Plan'!C338:E338)</f>
        <v>2586.8972790000007</v>
      </c>
      <c r="E337" s="94">
        <f>(4.1/100)*('Conversion Cost'!$B$8)*SUM('Optimized Production Plan'!C338:E338)</f>
        <v>2081.764269234</v>
      </c>
      <c r="F337" s="94">
        <f>SUMPRODUCT('Conversion Cost'!$B$4:$D$4,'Optimized Production Plan'!C338:E338)</f>
        <v>194.69058900000002</v>
      </c>
      <c r="G337" s="94">
        <f>(VLOOKUP(A337,'Outbound Logistic Price'!$A$3:$D$41,2)*'Optimized Production Plan'!C338)+(VLOOKUP(A337,'Outbound Logistic Price'!$A$3:$D$41,3)*'Optimized Production Plan'!D338)+(VLOOKUP(A337,'Outbound Logistic Price'!$A$3:$D$41,4)*'Optimized Production Plan'!E338)</f>
        <v>315.88140600000003</v>
      </c>
      <c r="H337" s="94">
        <f>IF(VLOOKUP(A337,CSTVAT!$A$2:$D$40,2)="NA",0,IF(VLOOKUP(A337,CSTVAT!$A$2:$D$40,2)="CST",0.02*((VLOOKUP(B337,'Input Angle Price'!$B$4:$E$22,2)*'Optimized Production Plan'!C338*(1.045))+ ('Conversion Cost'!$B$3*'Optimized Production Plan'!C338)+ ((4.1/100)*('Conversion Cost'!$B$8)*'Optimized Production Plan'!C338)+ ('Optimized Production Plan'!C338*'Conversion Cost'!$B$4)),IF(VLOOKUP(A337,CSTVAT!$A$2:$D$40,2)="VAT",0.05*((VLOOKUP(B337,'Input Angle Price'!$B$4:$E$22,2)*'Optimized Production Plan'!C338*(1.045))+ ('Conversion Cost'!$B$3*'Optimized Production Plan'!C338)+ ((4.1/100)*('Conversion Cost'!$B$8)*'Optimized Production Plan'!C338)+ ('Optimized Production Plan'!C338*'Conversion Cost'!$B$4)),0)))+ IF(VLOOKUP(A337,CSTVAT!$A$2:$D$40,3)="NA",0,IF(VLOOKUP(A337,CSTVAT!$A$2:$D$40,3)="CST",0.02*((VLOOKUP(B337,'Input Angle Price'!$B$4:$E$22,3)*'Optimized Production Plan'!D338*(1.045))+ ('Conversion Cost'!$C$3*'Optimized Production Plan'!D338)+ ((4.1/100)*('Conversion Cost'!$B$8)*'Optimized Production Plan'!D338)+ ('Optimized Production Plan'!D338*'Conversion Cost'!$C$4)),IF(VLOOKUP(A337,CSTVAT!$A$2:$D$40,3)="VAT",0.05*((VLOOKUP(B337,'Input Angle Price'!$B$4:$E$22,3)*'Optimized Production Plan'!D338*(1.045))+ ('Conversion Cost'!$C$3*'Optimized Production Plan'!D338)+ ((4.1/100)*('Conversion Cost'!$B$8)*'Optimized Production Plan'!D338)+ ('Optimized Production Plan'!D338*'Conversion Cost'!$C$4)),0)))+ IF(VLOOKUP(A337,CSTVAT!$A$2:$D$40,4)="NA",0,IF(VLOOKUP(A337,CSTVAT!$A$2:$D$40,4)="CST",0.02*((VLOOKUP(B337,'Input Angle Price'!$B$4:$E$22,4)*'Optimized Production Plan'!E338*(1.045))+ ('Conversion Cost'!$D$3*'Optimized Production Plan'!E338)+ ((4.1/100)*('Conversion Cost'!$B$8)*'Optimized Production Plan'!E338)+ ('Optimized Production Plan'!E338*'Conversion Cost'!$D$4)),IF(VLOOKUP(A337,CSTVAT!$A$2:$D$40,4)="VAT",0.05*((VLOOKUP(B337,'Input Angle Price'!$B$4:$E$22,4)*'Optimized Production Plan'!E338*(1.045))+ ('Conversion Cost'!$D$3*'Optimized Production Plan'!E338)+ ((4.1/100)*('Conversion Cost'!$B$8)*'Optimized Production Plan'!E338)+ ('Optimized Production Plan'!E338*'Conversion Cost'!$D$4)),0)))</f>
        <v>856.78188644542513</v>
      </c>
      <c r="I337" s="95">
        <f t="shared" si="17"/>
        <v>354.48501619125</v>
      </c>
      <c r="N337" s="9">
        <v>125</v>
      </c>
      <c r="O337" s="5" t="s">
        <v>15</v>
      </c>
      <c r="P337" s="94">
        <f>((VLOOKUP(O337,'Input Angle Price'!$B$4:$E$22,2)*'Optimized Production Plan'!M338)+(VLOOKUP(O337,'Input Angle Price'!$B$4:$E$22,3)*'Optimized Production Plan'!N338)+(VLOOKUP(O337,'Input Angle Price'!$B$4:$E$22,4)*'Optimized Production Plan'!O338))*(104.5/100)</f>
        <v>15849.56829291</v>
      </c>
      <c r="Q337" s="94">
        <f>SUMPRODUCT('Conversion Cost'!$B$3:$D$3,'Optimized Production Plan'!M338:O338)</f>
        <v>2452.3544881500002</v>
      </c>
      <c r="R337" s="94">
        <f>(4.1/100)*('Conversion Cost'!$B$8)*SUM('Optimized Production Plan'!M338:O338)</f>
        <v>2081.764269234</v>
      </c>
      <c r="S337" s="94">
        <f>SUMPRODUCT('Conversion Cost'!$B$4:$D$4,'Optimized Production Plan'!M338:O338)</f>
        <v>167.546199</v>
      </c>
      <c r="T337" s="94">
        <f>(VLOOKUP(N337,'Outbound Logistic Price'!$A$3:$D$41,2)*'Optimized Production Plan'!M338)+(VLOOKUP(N337,'Outbound Logistic Price'!$A$3:$D$41,3)*'Optimized Production Plan'!N338)+(VLOOKUP(N337,'Outbound Logistic Price'!$A$3:$D$41,4)*'Optimized Production Plan'!O338)</f>
        <v>888.54418650000002</v>
      </c>
      <c r="U337" s="94">
        <f>IF(VLOOKUP(N337,CSTVAT!$A$2:$D$40,2)="NA",0,IF(VLOOKUP(N337,CSTVAT!$A$2:$D$40,2)="CST",0.02*((VLOOKUP(O337,'Input Angle Price'!$B$4:$E$22,2)*'Optimized Production Plan'!M338*(1.045))+ ('Conversion Cost'!$B$3*'Optimized Production Plan'!M338)+ ((4.1/100)*('Conversion Cost'!$B$8)*'Optimized Production Plan'!M338)+ ('Optimized Production Plan'!M338*'Conversion Cost'!$B$4)),IF(VLOOKUP(N337,CSTVAT!$A$2:$D$40,2)="VAT",0.05*((VLOOKUP(O337,'Input Angle Price'!$B$4:$E$22,2)*'Optimized Production Plan'!M338*(1.045))+ ('Conversion Cost'!$B$3*'Optimized Production Plan'!M338)+ ((4.1/100)*('Conversion Cost'!$B$8)*'Optimized Production Plan'!M338)+ ('Optimized Production Plan'!M338*'Conversion Cost'!$B$4)),0)))+ IF(VLOOKUP(N337,CSTVAT!$A$2:$D$40,3)="NA",0,IF(VLOOKUP(N337,CSTVAT!$A$2:$D$40,3)="CST",0.02*((VLOOKUP(O337,'Input Angle Price'!$B$4:$E$22,3)*'Optimized Production Plan'!N338*(1.045))+ ('Conversion Cost'!$C$3*'Optimized Production Plan'!N338)+ ((4.1/100)*('Conversion Cost'!$B$8)*'Optimized Production Plan'!N338)+ ('Optimized Production Plan'!N338*'Conversion Cost'!$C$4)),IF(VLOOKUP(N337,CSTVAT!$A$2:$D$40,3)="VAT",0.05*((VLOOKUP(O337,'Input Angle Price'!$B$4:$E$22,3)*'Optimized Production Plan'!N338*(1.045))+ ('Conversion Cost'!$C$3*'Optimized Production Plan'!N338)+ ((4.1/100)*('Conversion Cost'!$B$8)*'Optimized Production Plan'!N338)+ ('Optimized Production Plan'!N338*'Conversion Cost'!$C$4)),0)))+ IF(VLOOKUP(N337,CSTVAT!$A$2:$D$40,4)="NA",0,IF(VLOOKUP(N337,CSTVAT!$A$2:$D$40,4)="CST",0.02*((VLOOKUP(O337,'Input Angle Price'!$B$4:$E$22,4)*'Optimized Production Plan'!O338*(1.045))+ ('Conversion Cost'!$D$3*'Optimized Production Plan'!O338)+ ((4.1/100)*('Conversion Cost'!$B$8)*'Optimized Production Plan'!O338)+ ('Optimized Production Plan'!O338*'Conversion Cost'!$D$4)),IF(VLOOKUP(N337,CSTVAT!$A$2:$D$40,4)="VAT",0.05*((VLOOKUP(O337,'Input Angle Price'!$B$4:$E$22,4)*'Optimized Production Plan'!O338*(1.045))+ ('Conversion Cost'!$D$3*'Optimized Production Plan'!O338)+ ((4.1/100)*('Conversion Cost'!$B$8)*'Optimized Production Plan'!O338)+ ('Optimized Production Plan'!O338*'Conversion Cost'!$D$4)),0)))</f>
        <v>411.02466498588001</v>
      </c>
      <c r="V337" s="95">
        <f t="shared" si="18"/>
        <v>341.25864745500002</v>
      </c>
      <c r="X337" s="101">
        <f>IF('Optimized Production Plan'!M338&gt;0,1,0)+IF('Optimized Production Plan'!N338&gt;0,1,0)+IF('Optimized Production Plan'!O338&gt;0,1,0)</f>
        <v>1</v>
      </c>
      <c r="AH337" s="11"/>
      <c r="AI337" s="5" t="s">
        <v>13</v>
      </c>
      <c r="AJ337" s="6">
        <v>91.343000000000018</v>
      </c>
      <c r="AK337" s="6">
        <v>0</v>
      </c>
      <c r="AL337" s="113">
        <v>0</v>
      </c>
      <c r="AM337" s="11">
        <v>91.343000000000018</v>
      </c>
      <c r="AN337" s="68">
        <f t="shared" si="19"/>
        <v>91.343000000000018</v>
      </c>
    </row>
    <row r="338" spans="1:40">
      <c r="A338" s="9">
        <v>125</v>
      </c>
      <c r="B338" s="5" t="s">
        <v>17</v>
      </c>
      <c r="C338" s="94">
        <f>((VLOOKUP(B338,'Input Angle Price'!$B$4:$E$22,2)*'Optimized Production Plan'!C339)+(VLOOKUP(B338,'Input Angle Price'!$B$4:$E$22,3)*'Optimized Production Plan'!D339)+(VLOOKUP(B338,'Input Angle Price'!$B$4:$E$22,4)*'Optimized Production Plan'!E339))*(104.5/100)</f>
        <v>4976.1571102237504</v>
      </c>
      <c r="D338" s="94">
        <f>SUMPRODUCT('Conversion Cost'!$B$3:$D$3,'Optimized Production Plan'!C339:E339)</f>
        <v>700.00451699999996</v>
      </c>
      <c r="E338" s="94">
        <f>(4.1/100)*('Conversion Cost'!$B$8)*SUM('Optimized Production Plan'!C339:E339)</f>
        <v>607.03847088299995</v>
      </c>
      <c r="F338" s="94">
        <f>SUMPRODUCT('Conversion Cost'!$B$4:$D$4,'Optimized Production Plan'!C339:E339)</f>
        <v>48.856150499999998</v>
      </c>
      <c r="G338" s="94">
        <f>(VLOOKUP(A338,'Outbound Logistic Price'!$A$3:$D$41,2)*'Optimized Production Plan'!C339)+(VLOOKUP(A338,'Outbound Logistic Price'!$A$3:$D$41,3)*'Optimized Production Plan'!D339)+(VLOOKUP(A338,'Outbound Logistic Price'!$A$3:$D$41,4)*'Optimized Production Plan'!E339)</f>
        <v>27.231297000000001</v>
      </c>
      <c r="H338" s="94">
        <f>IF(VLOOKUP(A338,CSTVAT!$A$2:$D$40,2)="NA",0,IF(VLOOKUP(A338,CSTVAT!$A$2:$D$40,2)="CST",0.02*((VLOOKUP(B338,'Input Angle Price'!$B$4:$E$22,2)*'Optimized Production Plan'!C339*(1.045))+ ('Conversion Cost'!$B$3*'Optimized Production Plan'!C339)+ ((4.1/100)*('Conversion Cost'!$B$8)*'Optimized Production Plan'!C339)+ ('Optimized Production Plan'!C339*'Conversion Cost'!$B$4)),IF(VLOOKUP(A338,CSTVAT!$A$2:$D$40,2)="VAT",0.05*((VLOOKUP(B338,'Input Angle Price'!$B$4:$E$22,2)*'Optimized Production Plan'!C339*(1.045))+ ('Conversion Cost'!$B$3*'Optimized Production Plan'!C339)+ ((4.1/100)*('Conversion Cost'!$B$8)*'Optimized Production Plan'!C339)+ ('Optimized Production Plan'!C339*'Conversion Cost'!$B$4)),0)))+ IF(VLOOKUP(A338,CSTVAT!$A$2:$D$40,3)="NA",0,IF(VLOOKUP(A338,CSTVAT!$A$2:$D$40,3)="CST",0.02*((VLOOKUP(B338,'Input Angle Price'!$B$4:$E$22,3)*'Optimized Production Plan'!D339*(1.045))+ ('Conversion Cost'!$C$3*'Optimized Production Plan'!D339)+ ((4.1/100)*('Conversion Cost'!$B$8)*'Optimized Production Plan'!D339)+ ('Optimized Production Plan'!D339*'Conversion Cost'!$C$4)),IF(VLOOKUP(A338,CSTVAT!$A$2:$D$40,3)="VAT",0.05*((VLOOKUP(B338,'Input Angle Price'!$B$4:$E$22,3)*'Optimized Production Plan'!D339*(1.045))+ ('Conversion Cost'!$C$3*'Optimized Production Plan'!D339)+ ((4.1/100)*('Conversion Cost'!$B$8)*'Optimized Production Plan'!D339)+ ('Optimized Production Plan'!D339*'Conversion Cost'!$C$4)),0)))+ IF(VLOOKUP(A338,CSTVAT!$A$2:$D$40,4)="NA",0,IF(VLOOKUP(A338,CSTVAT!$A$2:$D$40,4)="CST",0.02*((VLOOKUP(B338,'Input Angle Price'!$B$4:$E$22,4)*'Optimized Production Plan'!E339*(1.045))+ ('Conversion Cost'!$D$3*'Optimized Production Plan'!E339)+ ((4.1/100)*('Conversion Cost'!$B$8)*'Optimized Production Plan'!E339)+ ('Optimized Production Plan'!E339*'Conversion Cost'!$D$4)),IF(VLOOKUP(A338,CSTVAT!$A$2:$D$40,4)="VAT",0.05*((VLOOKUP(B338,'Input Angle Price'!$B$4:$E$22,4)*'Optimized Production Plan'!E339*(1.045))+ ('Conversion Cost'!$D$3*'Optimized Production Plan'!E339)+ ((4.1/100)*('Conversion Cost'!$B$8)*'Optimized Production Plan'!E339)+ ('Optimized Production Plan'!E339*'Conversion Cost'!$D$4)),0)))</f>
        <v>316.60281243033751</v>
      </c>
      <c r="I338" s="95">
        <f t="shared" si="17"/>
        <v>107.142138736875</v>
      </c>
      <c r="N338" s="9">
        <v>125</v>
      </c>
      <c r="O338" s="5" t="s">
        <v>17</v>
      </c>
      <c r="P338" s="94">
        <f>((VLOOKUP(O338,'Input Angle Price'!$B$4:$E$22,2)*'Optimized Production Plan'!M339)+(VLOOKUP(O338,'Input Angle Price'!$B$4:$E$22,3)*'Optimized Production Plan'!N339)+(VLOOKUP(O338,'Input Angle Price'!$B$4:$E$22,4)*'Optimized Production Plan'!O339))*(104.5/100)</f>
        <v>4727.1609382799998</v>
      </c>
      <c r="Q338" s="94">
        <f>SUMPRODUCT('Conversion Cost'!$B$3:$D$3,'Optimized Production Plan'!M339:O339)</f>
        <v>715.10186842500002</v>
      </c>
      <c r="R338" s="94">
        <f>(4.1/100)*('Conversion Cost'!$B$8)*SUM('Optimized Production Plan'!M339:O339)</f>
        <v>607.03847088299995</v>
      </c>
      <c r="S338" s="94">
        <f>SUMPRODUCT('Conversion Cost'!$B$4:$D$4,'Optimized Production Plan'!M339:O339)</f>
        <v>48.856150499999998</v>
      </c>
      <c r="T338" s="94">
        <f>(VLOOKUP(N338,'Outbound Logistic Price'!$A$3:$D$41,2)*'Optimized Production Plan'!M339)+(VLOOKUP(N338,'Outbound Logistic Price'!$A$3:$D$41,3)*'Optimized Production Plan'!N339)+(VLOOKUP(N338,'Outbound Logistic Price'!$A$3:$D$41,4)*'Optimized Production Plan'!O339)</f>
        <v>259.09778174999997</v>
      </c>
      <c r="U338" s="94">
        <f>IF(VLOOKUP(N338,CSTVAT!$A$2:$D$40,2)="NA",0,IF(VLOOKUP(N338,CSTVAT!$A$2:$D$40,2)="CST",0.02*((VLOOKUP(O338,'Input Angle Price'!$B$4:$E$22,2)*'Optimized Production Plan'!M339*(1.045))+ ('Conversion Cost'!$B$3*'Optimized Production Plan'!M339)+ ((4.1/100)*('Conversion Cost'!$B$8)*'Optimized Production Plan'!M339)+ ('Optimized Production Plan'!M339*'Conversion Cost'!$B$4)),IF(VLOOKUP(N338,CSTVAT!$A$2:$D$40,2)="VAT",0.05*((VLOOKUP(O338,'Input Angle Price'!$B$4:$E$22,2)*'Optimized Production Plan'!M339*(1.045))+ ('Conversion Cost'!$B$3*'Optimized Production Plan'!M339)+ ((4.1/100)*('Conversion Cost'!$B$8)*'Optimized Production Plan'!M339)+ ('Optimized Production Plan'!M339*'Conversion Cost'!$B$4)),0)))+ IF(VLOOKUP(N338,CSTVAT!$A$2:$D$40,3)="NA",0,IF(VLOOKUP(N338,CSTVAT!$A$2:$D$40,3)="CST",0.02*((VLOOKUP(O338,'Input Angle Price'!$B$4:$E$22,3)*'Optimized Production Plan'!N339*(1.045))+ ('Conversion Cost'!$C$3*'Optimized Production Plan'!N339)+ ((4.1/100)*('Conversion Cost'!$B$8)*'Optimized Production Plan'!N339)+ ('Optimized Production Plan'!N339*'Conversion Cost'!$C$4)),IF(VLOOKUP(N338,CSTVAT!$A$2:$D$40,3)="VAT",0.05*((VLOOKUP(O338,'Input Angle Price'!$B$4:$E$22,3)*'Optimized Production Plan'!N339*(1.045))+ ('Conversion Cost'!$C$3*'Optimized Production Plan'!N339)+ ((4.1/100)*('Conversion Cost'!$B$8)*'Optimized Production Plan'!N339)+ ('Optimized Production Plan'!N339*'Conversion Cost'!$C$4)),0)))+ IF(VLOOKUP(N338,CSTVAT!$A$2:$D$40,4)="NA",0,IF(VLOOKUP(N338,CSTVAT!$A$2:$D$40,4)="CST",0.02*((VLOOKUP(O338,'Input Angle Price'!$B$4:$E$22,4)*'Optimized Production Plan'!O339*(1.045))+ ('Conversion Cost'!$D$3*'Optimized Production Plan'!O339)+ ((4.1/100)*('Conversion Cost'!$B$8)*'Optimized Production Plan'!O339)+ ('Optimized Production Plan'!O339*'Conversion Cost'!$D$4)),IF(VLOOKUP(N338,CSTVAT!$A$2:$D$40,4)="VAT",0.05*((VLOOKUP(O338,'Input Angle Price'!$B$4:$E$22,4)*'Optimized Production Plan'!O339*(1.045))+ ('Conversion Cost'!$D$3*'Optimized Production Plan'!O339)+ ((4.1/100)*('Conversion Cost'!$B$8)*'Optimized Production Plan'!O339)+ ('Optimized Production Plan'!O339*'Conversion Cost'!$D$4)),0)))</f>
        <v>121.96314856175999</v>
      </c>
      <c r="V338" s="95">
        <f t="shared" si="18"/>
        <v>101.78097714</v>
      </c>
      <c r="X338" s="101">
        <f>IF('Optimized Production Plan'!M339&gt;0,1,0)+IF('Optimized Production Plan'!N339&gt;0,1,0)+IF('Optimized Production Plan'!O339&gt;0,1,0)</f>
        <v>1</v>
      </c>
      <c r="AH338" s="11"/>
      <c r="AI338" s="5" t="s">
        <v>15</v>
      </c>
      <c r="AJ338" s="6">
        <v>137.33295000000001</v>
      </c>
      <c r="AK338" s="6">
        <v>0</v>
      </c>
      <c r="AL338" s="113">
        <v>0</v>
      </c>
      <c r="AM338" s="11">
        <v>137.33295000000001</v>
      </c>
      <c r="AN338" s="68">
        <f t="shared" si="19"/>
        <v>137.33295000000001</v>
      </c>
    </row>
    <row r="339" spans="1:40">
      <c r="A339" s="9">
        <v>125</v>
      </c>
      <c r="B339" s="5" t="s">
        <v>16</v>
      </c>
      <c r="C339" s="94">
        <f>((VLOOKUP(B339,'Input Angle Price'!$B$4:$E$22,2)*'Optimized Production Plan'!C340)+(VLOOKUP(B339,'Input Angle Price'!$B$4:$E$22,3)*'Optimized Production Plan'!D340)+(VLOOKUP(B339,'Input Angle Price'!$B$4:$E$22,4)*'Optimized Production Plan'!E340))*(104.5/100)</f>
        <v>1101.2046645599999</v>
      </c>
      <c r="D339" s="94">
        <f>SUMPRODUCT('Conversion Cost'!$B$3:$D$3,'Optimized Production Plan'!C340:E340)</f>
        <v>166.066992</v>
      </c>
      <c r="E339" s="94">
        <f>(4.1/100)*('Conversion Cost'!$B$8)*SUM('Optimized Production Plan'!C340:E340)</f>
        <v>144.01200340799997</v>
      </c>
      <c r="F339" s="94">
        <f>SUMPRODUCT('Conversion Cost'!$B$4:$D$4,'Optimized Production Plan'!C340:E340)</f>
        <v>11.590487999999999</v>
      </c>
      <c r="G339" s="94">
        <f>(VLOOKUP(A339,'Outbound Logistic Price'!$A$3:$D$41,2)*'Optimized Production Plan'!C340)+(VLOOKUP(A339,'Outbound Logistic Price'!$A$3:$D$41,3)*'Optimized Production Plan'!D340)+(VLOOKUP(A339,'Outbound Logistic Price'!$A$3:$D$41,4)*'Optimized Production Plan'!E340)</f>
        <v>6.4602719999999998</v>
      </c>
      <c r="H339" s="94">
        <f>IF(VLOOKUP(A339,CSTVAT!$A$2:$D$40,2)="NA",0,IF(VLOOKUP(A339,CSTVAT!$A$2:$D$40,2)="CST",0.02*((VLOOKUP(B339,'Input Angle Price'!$B$4:$E$22,2)*'Optimized Production Plan'!C340*(1.045))+ ('Conversion Cost'!$B$3*'Optimized Production Plan'!C340)+ ((4.1/100)*('Conversion Cost'!$B$8)*'Optimized Production Plan'!C340)+ ('Optimized Production Plan'!C340*'Conversion Cost'!$B$4)),IF(VLOOKUP(A339,CSTVAT!$A$2:$D$40,2)="VAT",0.05*((VLOOKUP(B339,'Input Angle Price'!$B$4:$E$22,2)*'Optimized Production Plan'!C340*(1.045))+ ('Conversion Cost'!$B$3*'Optimized Production Plan'!C340)+ ((4.1/100)*('Conversion Cost'!$B$8)*'Optimized Production Plan'!C340)+ ('Optimized Production Plan'!C340*'Conversion Cost'!$B$4)),0)))+ IF(VLOOKUP(A339,CSTVAT!$A$2:$D$40,3)="NA",0,IF(VLOOKUP(A339,CSTVAT!$A$2:$D$40,3)="CST",0.02*((VLOOKUP(B339,'Input Angle Price'!$B$4:$E$22,3)*'Optimized Production Plan'!D340*(1.045))+ ('Conversion Cost'!$C$3*'Optimized Production Plan'!D340)+ ((4.1/100)*('Conversion Cost'!$B$8)*'Optimized Production Plan'!D340)+ ('Optimized Production Plan'!D340*'Conversion Cost'!$C$4)),IF(VLOOKUP(A339,CSTVAT!$A$2:$D$40,3)="VAT",0.05*((VLOOKUP(B339,'Input Angle Price'!$B$4:$E$22,3)*'Optimized Production Plan'!D340*(1.045))+ ('Conversion Cost'!$C$3*'Optimized Production Plan'!D340)+ ((4.1/100)*('Conversion Cost'!$B$8)*'Optimized Production Plan'!D340)+ ('Optimized Production Plan'!D340*'Conversion Cost'!$C$4)),0)))+ IF(VLOOKUP(A339,CSTVAT!$A$2:$D$40,4)="NA",0,IF(VLOOKUP(A339,CSTVAT!$A$2:$D$40,4)="CST",0.02*((VLOOKUP(B339,'Input Angle Price'!$B$4:$E$22,4)*'Optimized Production Plan'!E340*(1.045))+ ('Conversion Cost'!$D$3*'Optimized Production Plan'!E340)+ ((4.1/100)*('Conversion Cost'!$B$8)*'Optimized Production Plan'!E340)+ ('Optimized Production Plan'!E340*'Conversion Cost'!$D$4)),IF(VLOOKUP(A339,CSTVAT!$A$2:$D$40,4)="VAT",0.05*((VLOOKUP(B339,'Input Angle Price'!$B$4:$E$22,4)*'Optimized Production Plan'!E340*(1.045))+ ('Conversion Cost'!$D$3*'Optimized Production Plan'!E340)+ ((4.1/100)*('Conversion Cost'!$B$8)*'Optimized Production Plan'!E340)+ ('Optimized Production Plan'!E340*'Conversion Cost'!$D$4)),0)))</f>
        <v>71.143707398399997</v>
      </c>
      <c r="I339" s="95">
        <f t="shared" si="17"/>
        <v>23.710148279999995</v>
      </c>
      <c r="N339" s="9">
        <v>125</v>
      </c>
      <c r="O339" s="5" t="s">
        <v>16</v>
      </c>
      <c r="P339" s="94">
        <f>((VLOOKUP(O339,'Input Angle Price'!$B$4:$E$22,2)*'Optimized Production Plan'!M340)+(VLOOKUP(O339,'Input Angle Price'!$B$4:$E$22,3)*'Optimized Production Plan'!N340)+(VLOOKUP(O339,'Input Angle Price'!$B$4:$E$22,4)*'Optimized Production Plan'!O340))*(104.5/100)</f>
        <v>1043.5234609799998</v>
      </c>
      <c r="Q339" s="94">
        <f>SUMPRODUCT('Conversion Cost'!$B$3:$D$3,'Optimized Production Plan'!M340:O340)</f>
        <v>169.64864279999998</v>
      </c>
      <c r="R339" s="94">
        <f>(4.1/100)*('Conversion Cost'!$B$8)*SUM('Optimized Production Plan'!M340:O340)</f>
        <v>144.01200340799997</v>
      </c>
      <c r="S339" s="94">
        <f>SUMPRODUCT('Conversion Cost'!$B$4:$D$4,'Optimized Production Plan'!M340:O340)</f>
        <v>11.590487999999999</v>
      </c>
      <c r="T339" s="94">
        <f>(VLOOKUP(N339,'Outbound Logistic Price'!$A$3:$D$41,2)*'Optimized Production Plan'!M340)+(VLOOKUP(N339,'Outbound Logistic Price'!$A$3:$D$41,3)*'Optimized Production Plan'!N340)+(VLOOKUP(N339,'Outbound Logistic Price'!$A$3:$D$41,4)*'Optimized Production Plan'!O340)</f>
        <v>61.467587999999992</v>
      </c>
      <c r="U339" s="94">
        <f>IF(VLOOKUP(N339,CSTVAT!$A$2:$D$40,2)="NA",0,IF(VLOOKUP(N339,CSTVAT!$A$2:$D$40,2)="CST",0.02*((VLOOKUP(O339,'Input Angle Price'!$B$4:$E$22,2)*'Optimized Production Plan'!M340*(1.045))+ ('Conversion Cost'!$B$3*'Optimized Production Plan'!M340)+ ((4.1/100)*('Conversion Cost'!$B$8)*'Optimized Production Plan'!M340)+ ('Optimized Production Plan'!M340*'Conversion Cost'!$B$4)),IF(VLOOKUP(N339,CSTVAT!$A$2:$D$40,2)="VAT",0.05*((VLOOKUP(O339,'Input Angle Price'!$B$4:$E$22,2)*'Optimized Production Plan'!M340*(1.045))+ ('Conversion Cost'!$B$3*'Optimized Production Plan'!M340)+ ((4.1/100)*('Conversion Cost'!$B$8)*'Optimized Production Plan'!M340)+ ('Optimized Production Plan'!M340*'Conversion Cost'!$B$4)),0)))+ IF(VLOOKUP(N339,CSTVAT!$A$2:$D$40,3)="NA",0,IF(VLOOKUP(N339,CSTVAT!$A$2:$D$40,3)="CST",0.02*((VLOOKUP(O339,'Input Angle Price'!$B$4:$E$22,3)*'Optimized Production Plan'!N340*(1.045))+ ('Conversion Cost'!$C$3*'Optimized Production Plan'!N340)+ ((4.1/100)*('Conversion Cost'!$B$8)*'Optimized Production Plan'!N340)+ ('Optimized Production Plan'!N340*'Conversion Cost'!$C$4)),IF(VLOOKUP(N339,CSTVAT!$A$2:$D$40,3)="VAT",0.05*((VLOOKUP(O339,'Input Angle Price'!$B$4:$E$22,3)*'Optimized Production Plan'!N340*(1.045))+ ('Conversion Cost'!$C$3*'Optimized Production Plan'!N340)+ ((4.1/100)*('Conversion Cost'!$B$8)*'Optimized Production Plan'!N340)+ ('Optimized Production Plan'!N340*'Conversion Cost'!$C$4)),0)))+ IF(VLOOKUP(N339,CSTVAT!$A$2:$D$40,4)="NA",0,IF(VLOOKUP(N339,CSTVAT!$A$2:$D$40,4)="CST",0.02*((VLOOKUP(O339,'Input Angle Price'!$B$4:$E$22,4)*'Optimized Production Plan'!O340*(1.045))+ ('Conversion Cost'!$D$3*'Optimized Production Plan'!O340)+ ((4.1/100)*('Conversion Cost'!$B$8)*'Optimized Production Plan'!O340)+ ('Optimized Production Plan'!O340*'Conversion Cost'!$D$4)),IF(VLOOKUP(N339,CSTVAT!$A$2:$D$40,4)="VAT",0.05*((VLOOKUP(O339,'Input Angle Price'!$B$4:$E$22,4)*'Optimized Production Plan'!O340*(1.045))+ ('Conversion Cost'!$D$3*'Optimized Production Plan'!O340)+ ((4.1/100)*('Conversion Cost'!$B$8)*'Optimized Production Plan'!O340)+ ('Optimized Production Plan'!O340*'Conversion Cost'!$D$4)),0)))</f>
        <v>27.37549190376</v>
      </c>
      <c r="V339" s="95">
        <f t="shared" si="18"/>
        <v>22.468208489999995</v>
      </c>
      <c r="X339" s="101">
        <f>IF('Optimized Production Plan'!M340&gt;0,1,0)+IF('Optimized Production Plan'!N340&gt;0,1,0)+IF('Optimized Production Plan'!O340&gt;0,1,0)</f>
        <v>1</v>
      </c>
      <c r="AH339" s="11"/>
      <c r="AI339" s="5" t="s">
        <v>17</v>
      </c>
      <c r="AJ339" s="6">
        <v>40.046025</v>
      </c>
      <c r="AK339" s="6">
        <v>0</v>
      </c>
      <c r="AL339" s="113">
        <v>0</v>
      </c>
      <c r="AM339" s="11">
        <v>40.046025</v>
      </c>
      <c r="AN339" s="68">
        <f t="shared" si="19"/>
        <v>40.046025</v>
      </c>
    </row>
    <row r="340" spans="1:40">
      <c r="A340" s="9">
        <v>125</v>
      </c>
      <c r="B340" s="5" t="s">
        <v>2</v>
      </c>
      <c r="C340" s="94">
        <f>((VLOOKUP(B340,'Input Angle Price'!$B$4:$E$22,2)*'Optimized Production Plan'!C341)+(VLOOKUP(B340,'Input Angle Price'!$B$4:$E$22,3)*'Optimized Production Plan'!D341)+(VLOOKUP(B340,'Input Angle Price'!$B$4:$E$22,4)*'Optimized Production Plan'!E341))*(104.5/100)</f>
        <v>19734.737784299999</v>
      </c>
      <c r="D340" s="94">
        <f>SUMPRODUCT('Conversion Cost'!$B$3:$D$3,'Optimized Production Plan'!C341:E341)</f>
        <v>3995.1131290000003</v>
      </c>
      <c r="E340" s="94">
        <f>(4.1/100)*('Conversion Cost'!$B$8)*SUM('Optimized Production Plan'!C341:E341)</f>
        <v>2795.0340272399999</v>
      </c>
      <c r="F340" s="94">
        <f>SUMPRODUCT('Conversion Cost'!$B$4:$D$4,'Optimized Production Plan'!C341:E341)</f>
        <v>337.42821000000004</v>
      </c>
      <c r="G340" s="94">
        <f>(VLOOKUP(A340,'Outbound Logistic Price'!$A$3:$D$41,2)*'Optimized Production Plan'!C341)+(VLOOKUP(A340,'Outbound Logistic Price'!$A$3:$D$41,3)*'Optimized Production Plan'!D341)+(VLOOKUP(A340,'Outbound Logistic Price'!$A$3:$D$41,4)*'Optimized Production Plan'!E341)</f>
        <v>1047.31816</v>
      </c>
      <c r="H340" s="94">
        <f>IF(VLOOKUP(A340,CSTVAT!$A$2:$D$40,2)="NA",0,IF(VLOOKUP(A340,CSTVAT!$A$2:$D$40,2)="CST",0.02*((VLOOKUP(B340,'Input Angle Price'!$B$4:$E$22,2)*'Optimized Production Plan'!C341*(1.045))+ ('Conversion Cost'!$B$3*'Optimized Production Plan'!C341)+ ((4.1/100)*('Conversion Cost'!$B$8)*'Optimized Production Plan'!C341)+ ('Optimized Production Plan'!C341*'Conversion Cost'!$B$4)),IF(VLOOKUP(A340,CSTVAT!$A$2:$D$40,2)="VAT",0.05*((VLOOKUP(B340,'Input Angle Price'!$B$4:$E$22,2)*'Optimized Production Plan'!C341*(1.045))+ ('Conversion Cost'!$B$3*'Optimized Production Plan'!C341)+ ((4.1/100)*('Conversion Cost'!$B$8)*'Optimized Production Plan'!C341)+ ('Optimized Production Plan'!C341*'Conversion Cost'!$B$4)),0)))+ IF(VLOOKUP(A340,CSTVAT!$A$2:$D$40,3)="NA",0,IF(VLOOKUP(A340,CSTVAT!$A$2:$D$40,3)="CST",0.02*((VLOOKUP(B340,'Input Angle Price'!$B$4:$E$22,3)*'Optimized Production Plan'!D341*(1.045))+ ('Conversion Cost'!$C$3*'Optimized Production Plan'!D341)+ ((4.1/100)*('Conversion Cost'!$B$8)*'Optimized Production Plan'!D341)+ ('Optimized Production Plan'!D341*'Conversion Cost'!$C$4)),IF(VLOOKUP(A340,CSTVAT!$A$2:$D$40,3)="VAT",0.05*((VLOOKUP(B340,'Input Angle Price'!$B$4:$E$22,3)*'Optimized Production Plan'!D341*(1.045))+ ('Conversion Cost'!$C$3*'Optimized Production Plan'!D341)+ ((4.1/100)*('Conversion Cost'!$B$8)*'Optimized Production Plan'!D341)+ ('Optimized Production Plan'!D341*'Conversion Cost'!$C$4)),0)))+ IF(VLOOKUP(A340,CSTVAT!$A$2:$D$40,4)="NA",0,IF(VLOOKUP(A340,CSTVAT!$A$2:$D$40,4)="CST",0.02*((VLOOKUP(B340,'Input Angle Price'!$B$4:$E$22,4)*'Optimized Production Plan'!E341*(1.045))+ ('Conversion Cost'!$D$3*'Optimized Production Plan'!E341)+ ((4.1/100)*('Conversion Cost'!$B$8)*'Optimized Production Plan'!E341)+ ('Optimized Production Plan'!E341*'Conversion Cost'!$D$4)),IF(VLOOKUP(A340,CSTVAT!$A$2:$D$40,4)="VAT",0.05*((VLOOKUP(B340,'Input Angle Price'!$B$4:$E$22,4)*'Optimized Production Plan'!E341*(1.045))+ ('Conversion Cost'!$D$3*'Optimized Production Plan'!E341)+ ((4.1/100)*('Conversion Cost'!$B$8)*'Optimized Production Plan'!E341)+ ('Optimized Production Plan'!E341*'Conversion Cost'!$D$4)),0)))</f>
        <v>537.24626301080002</v>
      </c>
      <c r="I340" s="95">
        <f t="shared" si="17"/>
        <v>424.91062215000005</v>
      </c>
      <c r="N340" s="9">
        <v>125</v>
      </c>
      <c r="O340" s="5" t="s">
        <v>2</v>
      </c>
      <c r="P340" s="94">
        <f>((VLOOKUP(O340,'Input Angle Price'!$B$4:$E$22,2)*'Optimized Production Plan'!M341)+(VLOOKUP(O340,'Input Angle Price'!$B$4:$E$22,3)*'Optimized Production Plan'!N341)+(VLOOKUP(O340,'Input Angle Price'!$B$4:$E$22,4)*'Optimized Production Plan'!O341))*(104.5/100)</f>
        <v>19734.737784299999</v>
      </c>
      <c r="Q340" s="94">
        <f>SUMPRODUCT('Conversion Cost'!$B$3:$D$3,'Optimized Production Plan'!M341:O341)</f>
        <v>3995.1131290000003</v>
      </c>
      <c r="R340" s="94">
        <f>(4.1/100)*('Conversion Cost'!$B$8)*SUM('Optimized Production Plan'!M341:O341)</f>
        <v>2795.0340272399999</v>
      </c>
      <c r="S340" s="94">
        <f>SUMPRODUCT('Conversion Cost'!$B$4:$D$4,'Optimized Production Plan'!M341:O341)</f>
        <v>337.42821000000004</v>
      </c>
      <c r="T340" s="94">
        <f>(VLOOKUP(N340,'Outbound Logistic Price'!$A$3:$D$41,2)*'Optimized Production Plan'!M341)+(VLOOKUP(N340,'Outbound Logistic Price'!$A$3:$D$41,3)*'Optimized Production Plan'!N341)+(VLOOKUP(N340,'Outbound Logistic Price'!$A$3:$D$41,4)*'Optimized Production Plan'!O341)</f>
        <v>1047.31816</v>
      </c>
      <c r="U340" s="94">
        <f>IF(VLOOKUP(N340,CSTVAT!$A$2:$D$40,2)="NA",0,IF(VLOOKUP(N340,CSTVAT!$A$2:$D$40,2)="CST",0.02*((VLOOKUP(O340,'Input Angle Price'!$B$4:$E$22,2)*'Optimized Production Plan'!M341*(1.045))+ ('Conversion Cost'!$B$3*'Optimized Production Plan'!M341)+ ((4.1/100)*('Conversion Cost'!$B$8)*'Optimized Production Plan'!M341)+ ('Optimized Production Plan'!M341*'Conversion Cost'!$B$4)),IF(VLOOKUP(N340,CSTVAT!$A$2:$D$40,2)="VAT",0.05*((VLOOKUP(O340,'Input Angle Price'!$B$4:$E$22,2)*'Optimized Production Plan'!M341*(1.045))+ ('Conversion Cost'!$B$3*'Optimized Production Plan'!M341)+ ((4.1/100)*('Conversion Cost'!$B$8)*'Optimized Production Plan'!M341)+ ('Optimized Production Plan'!M341*'Conversion Cost'!$B$4)),0)))+ IF(VLOOKUP(N340,CSTVAT!$A$2:$D$40,3)="NA",0,IF(VLOOKUP(N340,CSTVAT!$A$2:$D$40,3)="CST",0.02*((VLOOKUP(O340,'Input Angle Price'!$B$4:$E$22,3)*'Optimized Production Plan'!N341*(1.045))+ ('Conversion Cost'!$C$3*'Optimized Production Plan'!N341)+ ((4.1/100)*('Conversion Cost'!$B$8)*'Optimized Production Plan'!N341)+ ('Optimized Production Plan'!N341*'Conversion Cost'!$C$4)),IF(VLOOKUP(N340,CSTVAT!$A$2:$D$40,3)="VAT",0.05*((VLOOKUP(O340,'Input Angle Price'!$B$4:$E$22,3)*'Optimized Production Plan'!N341*(1.045))+ ('Conversion Cost'!$C$3*'Optimized Production Plan'!N341)+ ((4.1/100)*('Conversion Cost'!$B$8)*'Optimized Production Plan'!N341)+ ('Optimized Production Plan'!N341*'Conversion Cost'!$C$4)),0)))+ IF(VLOOKUP(N340,CSTVAT!$A$2:$D$40,4)="NA",0,IF(VLOOKUP(N340,CSTVAT!$A$2:$D$40,4)="CST",0.02*((VLOOKUP(O340,'Input Angle Price'!$B$4:$E$22,4)*'Optimized Production Plan'!O341*(1.045))+ ('Conversion Cost'!$D$3*'Optimized Production Plan'!O341)+ ((4.1/100)*('Conversion Cost'!$B$8)*'Optimized Production Plan'!O341)+ ('Optimized Production Plan'!O341*'Conversion Cost'!$D$4)),IF(VLOOKUP(N340,CSTVAT!$A$2:$D$40,4)="VAT",0.05*((VLOOKUP(O340,'Input Angle Price'!$B$4:$E$22,4)*'Optimized Production Plan'!O341*(1.045))+ ('Conversion Cost'!$D$3*'Optimized Production Plan'!O341)+ ((4.1/100)*('Conversion Cost'!$B$8)*'Optimized Production Plan'!O341)+ ('Optimized Production Plan'!O341*'Conversion Cost'!$D$4)),0)))</f>
        <v>537.24626301080002</v>
      </c>
      <c r="V340" s="95">
        <f t="shared" si="18"/>
        <v>424.91062215000005</v>
      </c>
      <c r="X340" s="101">
        <f>IF('Optimized Production Plan'!M341&gt;0,1,0)+IF('Optimized Production Plan'!N341&gt;0,1,0)+IF('Optimized Production Plan'!O341&gt;0,1,0)</f>
        <v>1</v>
      </c>
      <c r="AH340" s="11"/>
      <c r="AI340" s="5" t="s">
        <v>16</v>
      </c>
      <c r="AJ340" s="6">
        <v>9.5003999999999991</v>
      </c>
      <c r="AK340" s="6">
        <v>0</v>
      </c>
      <c r="AL340" s="113">
        <v>0</v>
      </c>
      <c r="AM340" s="11">
        <v>9.5003999999999991</v>
      </c>
      <c r="AN340" s="68">
        <f t="shared" si="19"/>
        <v>9.5003999999999991</v>
      </c>
    </row>
    <row r="341" spans="1:40">
      <c r="A341" s="9">
        <v>125</v>
      </c>
      <c r="B341" s="5" t="s">
        <v>4</v>
      </c>
      <c r="C341" s="94">
        <f>((VLOOKUP(B341,'Input Angle Price'!$B$4:$E$22,2)*'Optimized Production Plan'!C342)+(VLOOKUP(B341,'Input Angle Price'!$B$4:$E$22,3)*'Optimized Production Plan'!D342)+(VLOOKUP(B341,'Input Angle Price'!$B$4:$E$22,4)*'Optimized Production Plan'!E342))*(104.5/100)</f>
        <v>7588.317450999999</v>
      </c>
      <c r="D341" s="94">
        <f>SUMPRODUCT('Conversion Cost'!$B$3:$D$3,'Optimized Production Plan'!C342:E342)</f>
        <v>1576.5125869999999</v>
      </c>
      <c r="E341" s="94">
        <f>(4.1/100)*('Conversion Cost'!$B$8)*SUM('Optimized Production Plan'!C342:E342)</f>
        <v>1102.9490737199999</v>
      </c>
      <c r="F341" s="94">
        <f>SUMPRODUCT('Conversion Cost'!$B$4:$D$4,'Optimized Production Plan'!C342:E342)</f>
        <v>133.15262999999999</v>
      </c>
      <c r="G341" s="94">
        <f>(VLOOKUP(A341,'Outbound Logistic Price'!$A$3:$D$41,2)*'Optimized Production Plan'!C342)+(VLOOKUP(A341,'Outbound Logistic Price'!$A$3:$D$41,3)*'Optimized Production Plan'!D342)+(VLOOKUP(A341,'Outbound Logistic Price'!$A$3:$D$41,4)*'Optimized Production Plan'!E342)</f>
        <v>413.28247999999996</v>
      </c>
      <c r="H341" s="94">
        <f>IF(VLOOKUP(A341,CSTVAT!$A$2:$D$40,2)="NA",0,IF(VLOOKUP(A341,CSTVAT!$A$2:$D$40,2)="CST",0.02*((VLOOKUP(B341,'Input Angle Price'!$B$4:$E$22,2)*'Optimized Production Plan'!C342*(1.045))+ ('Conversion Cost'!$B$3*'Optimized Production Plan'!C342)+ ((4.1/100)*('Conversion Cost'!$B$8)*'Optimized Production Plan'!C342)+ ('Optimized Production Plan'!C342*'Conversion Cost'!$B$4)),IF(VLOOKUP(A341,CSTVAT!$A$2:$D$40,2)="VAT",0.05*((VLOOKUP(B341,'Input Angle Price'!$B$4:$E$22,2)*'Optimized Production Plan'!C342*(1.045))+ ('Conversion Cost'!$B$3*'Optimized Production Plan'!C342)+ ((4.1/100)*('Conversion Cost'!$B$8)*'Optimized Production Plan'!C342)+ ('Optimized Production Plan'!C342*'Conversion Cost'!$B$4)),0)))+ IF(VLOOKUP(A341,CSTVAT!$A$2:$D$40,3)="NA",0,IF(VLOOKUP(A341,CSTVAT!$A$2:$D$40,3)="CST",0.02*((VLOOKUP(B341,'Input Angle Price'!$B$4:$E$22,3)*'Optimized Production Plan'!D342*(1.045))+ ('Conversion Cost'!$C$3*'Optimized Production Plan'!D342)+ ((4.1/100)*('Conversion Cost'!$B$8)*'Optimized Production Plan'!D342)+ ('Optimized Production Plan'!D342*'Conversion Cost'!$C$4)),IF(VLOOKUP(A341,CSTVAT!$A$2:$D$40,3)="VAT",0.05*((VLOOKUP(B341,'Input Angle Price'!$B$4:$E$22,3)*'Optimized Production Plan'!D342*(1.045))+ ('Conversion Cost'!$C$3*'Optimized Production Plan'!D342)+ ((4.1/100)*('Conversion Cost'!$B$8)*'Optimized Production Plan'!D342)+ ('Optimized Production Plan'!D342*'Conversion Cost'!$C$4)),0)))+ IF(VLOOKUP(A341,CSTVAT!$A$2:$D$40,4)="NA",0,IF(VLOOKUP(A341,CSTVAT!$A$2:$D$40,4)="CST",0.02*((VLOOKUP(B341,'Input Angle Price'!$B$4:$E$22,4)*'Optimized Production Plan'!E342*(1.045))+ ('Conversion Cost'!$D$3*'Optimized Production Plan'!E342)+ ((4.1/100)*('Conversion Cost'!$B$8)*'Optimized Production Plan'!E342)+ ('Optimized Production Plan'!E342*'Conversion Cost'!$D$4)),IF(VLOOKUP(A341,CSTVAT!$A$2:$D$40,4)="VAT",0.05*((VLOOKUP(B341,'Input Angle Price'!$B$4:$E$22,4)*'Optimized Production Plan'!E342*(1.045))+ ('Conversion Cost'!$D$3*'Optimized Production Plan'!E342)+ ((4.1/100)*('Conversion Cost'!$B$8)*'Optimized Production Plan'!E342)+ ('Optimized Production Plan'!E342*'Conversion Cost'!$D$4)),0)))</f>
        <v>208.01863483439996</v>
      </c>
      <c r="I341" s="95">
        <f t="shared" si="17"/>
        <v>163.38482549999998</v>
      </c>
      <c r="N341" s="9">
        <v>125</v>
      </c>
      <c r="O341" s="5" t="s">
        <v>4</v>
      </c>
      <c r="P341" s="94">
        <f>((VLOOKUP(O341,'Input Angle Price'!$B$4:$E$22,2)*'Optimized Production Plan'!M342)+(VLOOKUP(O341,'Input Angle Price'!$B$4:$E$22,3)*'Optimized Production Plan'!N342)+(VLOOKUP(O341,'Input Angle Price'!$B$4:$E$22,4)*'Optimized Production Plan'!O342))*(104.5/100)</f>
        <v>7588.317450999999</v>
      </c>
      <c r="Q341" s="94">
        <f>SUMPRODUCT('Conversion Cost'!$B$3:$D$3,'Optimized Production Plan'!M342:O342)</f>
        <v>1576.5125869999999</v>
      </c>
      <c r="R341" s="94">
        <f>(4.1/100)*('Conversion Cost'!$B$8)*SUM('Optimized Production Plan'!M342:O342)</f>
        <v>1102.9490737199999</v>
      </c>
      <c r="S341" s="94">
        <f>SUMPRODUCT('Conversion Cost'!$B$4:$D$4,'Optimized Production Plan'!M342:O342)</f>
        <v>133.15262999999999</v>
      </c>
      <c r="T341" s="94">
        <f>(VLOOKUP(N341,'Outbound Logistic Price'!$A$3:$D$41,2)*'Optimized Production Plan'!M342)+(VLOOKUP(N341,'Outbound Logistic Price'!$A$3:$D$41,3)*'Optimized Production Plan'!N342)+(VLOOKUP(N341,'Outbound Logistic Price'!$A$3:$D$41,4)*'Optimized Production Plan'!O342)</f>
        <v>413.28247999999996</v>
      </c>
      <c r="U341" s="94">
        <f>IF(VLOOKUP(N341,CSTVAT!$A$2:$D$40,2)="NA",0,IF(VLOOKUP(N341,CSTVAT!$A$2:$D$40,2)="CST",0.02*((VLOOKUP(O341,'Input Angle Price'!$B$4:$E$22,2)*'Optimized Production Plan'!M342*(1.045))+ ('Conversion Cost'!$B$3*'Optimized Production Plan'!M342)+ ((4.1/100)*('Conversion Cost'!$B$8)*'Optimized Production Plan'!M342)+ ('Optimized Production Plan'!M342*'Conversion Cost'!$B$4)),IF(VLOOKUP(N341,CSTVAT!$A$2:$D$40,2)="VAT",0.05*((VLOOKUP(O341,'Input Angle Price'!$B$4:$E$22,2)*'Optimized Production Plan'!M342*(1.045))+ ('Conversion Cost'!$B$3*'Optimized Production Plan'!M342)+ ((4.1/100)*('Conversion Cost'!$B$8)*'Optimized Production Plan'!M342)+ ('Optimized Production Plan'!M342*'Conversion Cost'!$B$4)),0)))+ IF(VLOOKUP(N341,CSTVAT!$A$2:$D$40,3)="NA",0,IF(VLOOKUP(N341,CSTVAT!$A$2:$D$40,3)="CST",0.02*((VLOOKUP(O341,'Input Angle Price'!$B$4:$E$22,3)*'Optimized Production Plan'!N342*(1.045))+ ('Conversion Cost'!$C$3*'Optimized Production Plan'!N342)+ ((4.1/100)*('Conversion Cost'!$B$8)*'Optimized Production Plan'!N342)+ ('Optimized Production Plan'!N342*'Conversion Cost'!$C$4)),IF(VLOOKUP(N341,CSTVAT!$A$2:$D$40,3)="VAT",0.05*((VLOOKUP(O341,'Input Angle Price'!$B$4:$E$22,3)*'Optimized Production Plan'!N342*(1.045))+ ('Conversion Cost'!$C$3*'Optimized Production Plan'!N342)+ ((4.1/100)*('Conversion Cost'!$B$8)*'Optimized Production Plan'!N342)+ ('Optimized Production Plan'!N342*'Conversion Cost'!$C$4)),0)))+ IF(VLOOKUP(N341,CSTVAT!$A$2:$D$40,4)="NA",0,IF(VLOOKUP(N341,CSTVAT!$A$2:$D$40,4)="CST",0.02*((VLOOKUP(O341,'Input Angle Price'!$B$4:$E$22,4)*'Optimized Production Plan'!O342*(1.045))+ ('Conversion Cost'!$D$3*'Optimized Production Plan'!O342)+ ((4.1/100)*('Conversion Cost'!$B$8)*'Optimized Production Plan'!O342)+ ('Optimized Production Plan'!O342*'Conversion Cost'!$D$4)),IF(VLOOKUP(N341,CSTVAT!$A$2:$D$40,4)="VAT",0.05*((VLOOKUP(O341,'Input Angle Price'!$B$4:$E$22,4)*'Optimized Production Plan'!O342*(1.045))+ ('Conversion Cost'!$D$3*'Optimized Production Plan'!O342)+ ((4.1/100)*('Conversion Cost'!$B$8)*'Optimized Production Plan'!O342)+ ('Optimized Production Plan'!O342*'Conversion Cost'!$D$4)),0)))</f>
        <v>208.01863483439996</v>
      </c>
      <c r="V341" s="95">
        <f t="shared" si="18"/>
        <v>163.38482549999998</v>
      </c>
      <c r="X341" s="101">
        <f>IF('Optimized Production Plan'!M342&gt;0,1,0)+IF('Optimized Production Plan'!N342&gt;0,1,0)+IF('Optimized Production Plan'!O342&gt;0,1,0)</f>
        <v>1</v>
      </c>
      <c r="AH341" s="11"/>
      <c r="AI341" s="5" t="s">
        <v>2</v>
      </c>
      <c r="AJ341" s="6">
        <v>0</v>
      </c>
      <c r="AK341" s="6">
        <v>184.387</v>
      </c>
      <c r="AL341" s="113">
        <v>0</v>
      </c>
      <c r="AM341" s="11">
        <v>184.387</v>
      </c>
      <c r="AN341" s="68">
        <f t="shared" si="19"/>
        <v>184.387</v>
      </c>
    </row>
    <row r="342" spans="1:40">
      <c r="A342" s="9">
        <v>125</v>
      </c>
      <c r="B342" s="5" t="s">
        <v>6</v>
      </c>
      <c r="C342" s="94">
        <f>((VLOOKUP(B342,'Input Angle Price'!$B$4:$E$22,2)*'Optimized Production Plan'!C343)+(VLOOKUP(B342,'Input Angle Price'!$B$4:$E$22,3)*'Optimized Production Plan'!D343)+(VLOOKUP(B342,'Input Angle Price'!$B$4:$E$22,4)*'Optimized Production Plan'!E343))*(104.5/100)</f>
        <v>8157.3535059499991</v>
      </c>
      <c r="D342" s="94">
        <f>SUMPRODUCT('Conversion Cost'!$B$3:$D$3,'Optimized Production Plan'!C343:E343)</f>
        <v>1557.191607</v>
      </c>
      <c r="E342" s="94">
        <f>(4.1/100)*('Conversion Cost'!$B$8)*SUM('Optimized Production Plan'!C343:E343)</f>
        <v>1113.1355991599999</v>
      </c>
      <c r="F342" s="94">
        <f>SUMPRODUCT('Conversion Cost'!$B$4:$D$4,'Optimized Production Plan'!C343:E343)</f>
        <v>129.44627</v>
      </c>
      <c r="G342" s="94">
        <f>(VLOOKUP(A342,'Outbound Logistic Price'!$A$3:$D$41,2)*'Optimized Production Plan'!C343)+(VLOOKUP(A342,'Outbound Logistic Price'!$A$3:$D$41,3)*'Optimized Production Plan'!D343)+(VLOOKUP(A342,'Outbound Logistic Price'!$A$3:$D$41,4)*'Optimized Production Plan'!E343)</f>
        <v>376.63943999999998</v>
      </c>
      <c r="H342" s="94">
        <f>IF(VLOOKUP(A342,CSTVAT!$A$2:$D$40,2)="NA",0,IF(VLOOKUP(A342,CSTVAT!$A$2:$D$40,2)="CST",0.02*((VLOOKUP(B342,'Input Angle Price'!$B$4:$E$22,2)*'Optimized Production Plan'!C343*(1.045))+ ('Conversion Cost'!$B$3*'Optimized Production Plan'!C343)+ ((4.1/100)*('Conversion Cost'!$B$8)*'Optimized Production Plan'!C343)+ ('Optimized Production Plan'!C343*'Conversion Cost'!$B$4)),IF(VLOOKUP(A342,CSTVAT!$A$2:$D$40,2)="VAT",0.05*((VLOOKUP(B342,'Input Angle Price'!$B$4:$E$22,2)*'Optimized Production Plan'!C343*(1.045))+ ('Conversion Cost'!$B$3*'Optimized Production Plan'!C343)+ ((4.1/100)*('Conversion Cost'!$B$8)*'Optimized Production Plan'!C343)+ ('Optimized Production Plan'!C343*'Conversion Cost'!$B$4)),0)))+ IF(VLOOKUP(A342,CSTVAT!$A$2:$D$40,3)="NA",0,IF(VLOOKUP(A342,CSTVAT!$A$2:$D$40,3)="CST",0.02*((VLOOKUP(B342,'Input Angle Price'!$B$4:$E$22,3)*'Optimized Production Plan'!D343*(1.045))+ ('Conversion Cost'!$C$3*'Optimized Production Plan'!D343)+ ((4.1/100)*('Conversion Cost'!$B$8)*'Optimized Production Plan'!D343)+ ('Optimized Production Plan'!D343*'Conversion Cost'!$C$4)),IF(VLOOKUP(A342,CSTVAT!$A$2:$D$40,3)="VAT",0.05*((VLOOKUP(B342,'Input Angle Price'!$B$4:$E$22,3)*'Optimized Production Plan'!D343*(1.045))+ ('Conversion Cost'!$C$3*'Optimized Production Plan'!D343)+ ((4.1/100)*('Conversion Cost'!$B$8)*'Optimized Production Plan'!D343)+ ('Optimized Production Plan'!D343*'Conversion Cost'!$C$4)),0)))+ IF(VLOOKUP(A342,CSTVAT!$A$2:$D$40,4)="NA",0,IF(VLOOKUP(A342,CSTVAT!$A$2:$D$40,4)="CST",0.02*((VLOOKUP(B342,'Input Angle Price'!$B$4:$E$22,4)*'Optimized Production Plan'!E343*(1.045))+ ('Conversion Cost'!$D$3*'Optimized Production Plan'!E343)+ ((4.1/100)*('Conversion Cost'!$B$8)*'Optimized Production Plan'!E343)+ ('Optimized Production Plan'!E343*'Conversion Cost'!$D$4)),IF(VLOOKUP(A342,CSTVAT!$A$2:$D$40,4)="VAT",0.05*((VLOOKUP(B342,'Input Angle Price'!$B$4:$E$22,4)*'Optimized Production Plan'!E343*(1.045))+ ('Conversion Cost'!$D$3*'Optimized Production Plan'!E343)+ ((4.1/100)*('Conversion Cost'!$B$8)*'Optimized Production Plan'!E343)+ ('Optimized Production Plan'!E343*'Conversion Cost'!$D$4)),0)))</f>
        <v>254.64069598340001</v>
      </c>
      <c r="I342" s="95">
        <f t="shared" si="17"/>
        <v>175.63679797499998</v>
      </c>
      <c r="N342" s="9">
        <v>125</v>
      </c>
      <c r="O342" s="5" t="s">
        <v>6</v>
      </c>
      <c r="P342" s="94">
        <f>((VLOOKUP(O342,'Input Angle Price'!$B$4:$E$22,2)*'Optimized Production Plan'!M343)+(VLOOKUP(O342,'Input Angle Price'!$B$4:$E$22,3)*'Optimized Production Plan'!N343)+(VLOOKUP(O342,'Input Angle Price'!$B$4:$E$22,4)*'Optimized Production Plan'!O343))*(104.5/100)</f>
        <v>7860.2205885499998</v>
      </c>
      <c r="Q342" s="94">
        <f>SUMPRODUCT('Conversion Cost'!$B$3:$D$3,'Optimized Production Plan'!M343:O343)</f>
        <v>1311.2930809999998</v>
      </c>
      <c r="R342" s="94">
        <f>(4.1/100)*('Conversion Cost'!$B$8)*SUM('Optimized Production Plan'!M343:O343)</f>
        <v>1113.1355991599999</v>
      </c>
      <c r="S342" s="94">
        <f>SUMPRODUCT('Conversion Cost'!$B$4:$D$4,'Optimized Production Plan'!M343:O343)</f>
        <v>89.588259999999991</v>
      </c>
      <c r="T342" s="94">
        <f>(VLOOKUP(N342,'Outbound Logistic Price'!$A$3:$D$41,2)*'Optimized Production Plan'!M343)+(VLOOKUP(N342,'Outbound Logistic Price'!$A$3:$D$41,3)*'Optimized Production Plan'!N343)+(VLOOKUP(N342,'Outbound Logistic Price'!$A$3:$D$41,4)*'Optimized Production Plan'!O343)</f>
        <v>475.11150999999995</v>
      </c>
      <c r="U342" s="94">
        <f>IF(VLOOKUP(N342,CSTVAT!$A$2:$D$40,2)="NA",0,IF(VLOOKUP(N342,CSTVAT!$A$2:$D$40,2)="CST",0.02*((VLOOKUP(O342,'Input Angle Price'!$B$4:$E$22,2)*'Optimized Production Plan'!M343*(1.045))+ ('Conversion Cost'!$B$3*'Optimized Production Plan'!M343)+ ((4.1/100)*('Conversion Cost'!$B$8)*'Optimized Production Plan'!M343)+ ('Optimized Production Plan'!M343*'Conversion Cost'!$B$4)),IF(VLOOKUP(N342,CSTVAT!$A$2:$D$40,2)="VAT",0.05*((VLOOKUP(O342,'Input Angle Price'!$B$4:$E$22,2)*'Optimized Production Plan'!M343*(1.045))+ ('Conversion Cost'!$B$3*'Optimized Production Plan'!M343)+ ((4.1/100)*('Conversion Cost'!$B$8)*'Optimized Production Plan'!M343)+ ('Optimized Production Plan'!M343*'Conversion Cost'!$B$4)),0)))+ IF(VLOOKUP(N342,CSTVAT!$A$2:$D$40,3)="NA",0,IF(VLOOKUP(N342,CSTVAT!$A$2:$D$40,3)="CST",0.02*((VLOOKUP(O342,'Input Angle Price'!$B$4:$E$22,3)*'Optimized Production Plan'!N343*(1.045))+ ('Conversion Cost'!$C$3*'Optimized Production Plan'!N343)+ ((4.1/100)*('Conversion Cost'!$B$8)*'Optimized Production Plan'!N343)+ ('Optimized Production Plan'!N343*'Conversion Cost'!$C$4)),IF(VLOOKUP(N342,CSTVAT!$A$2:$D$40,3)="VAT",0.05*((VLOOKUP(O342,'Input Angle Price'!$B$4:$E$22,3)*'Optimized Production Plan'!N343*(1.045))+ ('Conversion Cost'!$C$3*'Optimized Production Plan'!N343)+ ((4.1/100)*('Conversion Cost'!$B$8)*'Optimized Production Plan'!N343)+ ('Optimized Production Plan'!N343*'Conversion Cost'!$C$4)),0)))+ IF(VLOOKUP(N342,CSTVAT!$A$2:$D$40,4)="NA",0,IF(VLOOKUP(N342,CSTVAT!$A$2:$D$40,4)="CST",0.02*((VLOOKUP(O342,'Input Angle Price'!$B$4:$E$22,4)*'Optimized Production Plan'!O343*(1.045))+ ('Conversion Cost'!$D$3*'Optimized Production Plan'!O343)+ ((4.1/100)*('Conversion Cost'!$B$8)*'Optimized Production Plan'!O343)+ ('Optimized Production Plan'!O343*'Conversion Cost'!$D$4)),IF(VLOOKUP(N342,CSTVAT!$A$2:$D$40,4)="VAT",0.05*((VLOOKUP(O342,'Input Angle Price'!$B$4:$E$22,4)*'Optimized Production Plan'!O343*(1.045))+ ('Conversion Cost'!$D$3*'Optimized Production Plan'!O343)+ ((4.1/100)*('Conversion Cost'!$B$8)*'Optimized Production Plan'!O343)+ ('Optimized Production Plan'!O343*'Conversion Cost'!$D$4)),0)))</f>
        <v>207.48475057420001</v>
      </c>
      <c r="V342" s="95">
        <f t="shared" si="18"/>
        <v>169.239199275</v>
      </c>
      <c r="X342" s="101">
        <f>IF('Optimized Production Plan'!M343&gt;0,1,0)+IF('Optimized Production Plan'!N343&gt;0,1,0)+IF('Optimized Production Plan'!O343&gt;0,1,0)</f>
        <v>1</v>
      </c>
      <c r="AH342" s="11"/>
      <c r="AI342" s="5" t="s">
        <v>4</v>
      </c>
      <c r="AJ342" s="6">
        <v>0</v>
      </c>
      <c r="AK342" s="6">
        <v>72.760999999999996</v>
      </c>
      <c r="AL342" s="113">
        <v>0</v>
      </c>
      <c r="AM342" s="11">
        <v>72.760999999999996</v>
      </c>
      <c r="AN342" s="68">
        <f t="shared" si="19"/>
        <v>72.760999999999996</v>
      </c>
    </row>
    <row r="343" spans="1:40">
      <c r="A343" s="9">
        <v>125</v>
      </c>
      <c r="B343" s="5" t="s">
        <v>8</v>
      </c>
      <c r="C343" s="94">
        <f>((VLOOKUP(B343,'Input Angle Price'!$B$4:$E$22,2)*'Optimized Production Plan'!C344)+(VLOOKUP(B343,'Input Angle Price'!$B$4:$E$22,3)*'Optimized Production Plan'!D344)+(VLOOKUP(B343,'Input Angle Price'!$B$4:$E$22,4)*'Optimized Production Plan'!E344))*(104.5/100)</f>
        <v>2800.9421748</v>
      </c>
      <c r="D343" s="94">
        <f>SUMPRODUCT('Conversion Cost'!$B$3:$D$3,'Optimized Production Plan'!C344:E344)</f>
        <v>543.66836400000011</v>
      </c>
      <c r="E343" s="94">
        <f>(4.1/100)*('Conversion Cost'!$B$8)*SUM('Optimized Production Plan'!C344:E344)</f>
        <v>380.35758384000002</v>
      </c>
      <c r="F343" s="94">
        <f>SUMPRODUCT('Conversion Cost'!$B$4:$D$4,'Optimized Production Plan'!C344:E344)</f>
        <v>45.918360000000007</v>
      </c>
      <c r="G343" s="94">
        <f>(VLOOKUP(A343,'Outbound Logistic Price'!$A$3:$D$41,2)*'Optimized Production Plan'!C344)+(VLOOKUP(A343,'Outbound Logistic Price'!$A$3:$D$41,3)*'Optimized Production Plan'!D344)+(VLOOKUP(A343,'Outbound Logistic Price'!$A$3:$D$41,4)*'Optimized Production Plan'!E344)</f>
        <v>142.52256</v>
      </c>
      <c r="H343" s="94">
        <f>IF(VLOOKUP(A343,CSTVAT!$A$2:$D$40,2)="NA",0,IF(VLOOKUP(A343,CSTVAT!$A$2:$D$40,2)="CST",0.02*((VLOOKUP(B343,'Input Angle Price'!$B$4:$E$22,2)*'Optimized Production Plan'!C344*(1.045))+ ('Conversion Cost'!$B$3*'Optimized Production Plan'!C344)+ ((4.1/100)*('Conversion Cost'!$B$8)*'Optimized Production Plan'!C344)+ ('Optimized Production Plan'!C344*'Conversion Cost'!$B$4)),IF(VLOOKUP(A343,CSTVAT!$A$2:$D$40,2)="VAT",0.05*((VLOOKUP(B343,'Input Angle Price'!$B$4:$E$22,2)*'Optimized Production Plan'!C344*(1.045))+ ('Conversion Cost'!$B$3*'Optimized Production Plan'!C344)+ ((4.1/100)*('Conversion Cost'!$B$8)*'Optimized Production Plan'!C344)+ ('Optimized Production Plan'!C344*'Conversion Cost'!$B$4)),0)))+ IF(VLOOKUP(A343,CSTVAT!$A$2:$D$40,3)="NA",0,IF(VLOOKUP(A343,CSTVAT!$A$2:$D$40,3)="CST",0.02*((VLOOKUP(B343,'Input Angle Price'!$B$4:$E$22,3)*'Optimized Production Plan'!D344*(1.045))+ ('Conversion Cost'!$C$3*'Optimized Production Plan'!D344)+ ((4.1/100)*('Conversion Cost'!$B$8)*'Optimized Production Plan'!D344)+ ('Optimized Production Plan'!D344*'Conversion Cost'!$C$4)),IF(VLOOKUP(A343,CSTVAT!$A$2:$D$40,3)="VAT",0.05*((VLOOKUP(B343,'Input Angle Price'!$B$4:$E$22,3)*'Optimized Production Plan'!D344*(1.045))+ ('Conversion Cost'!$C$3*'Optimized Production Plan'!D344)+ ((4.1/100)*('Conversion Cost'!$B$8)*'Optimized Production Plan'!D344)+ ('Optimized Production Plan'!D344*'Conversion Cost'!$C$4)),0)))+ IF(VLOOKUP(A343,CSTVAT!$A$2:$D$40,4)="NA",0,IF(VLOOKUP(A343,CSTVAT!$A$2:$D$40,4)="CST",0.02*((VLOOKUP(B343,'Input Angle Price'!$B$4:$E$22,4)*'Optimized Production Plan'!E344*(1.045))+ ('Conversion Cost'!$D$3*'Optimized Production Plan'!E344)+ ((4.1/100)*('Conversion Cost'!$B$8)*'Optimized Production Plan'!E344)+ ('Optimized Production Plan'!E344*'Conversion Cost'!$D$4)),IF(VLOOKUP(A343,CSTVAT!$A$2:$D$40,4)="VAT",0.05*((VLOOKUP(B343,'Input Angle Price'!$B$4:$E$22,4)*'Optimized Production Plan'!E344*(1.045))+ ('Conversion Cost'!$D$3*'Optimized Production Plan'!E344)+ ((4.1/100)*('Conversion Cost'!$B$8)*'Optimized Production Plan'!E344)+ ('Optimized Production Plan'!E344*'Conversion Cost'!$D$4)),0)))</f>
        <v>75.417729652800006</v>
      </c>
      <c r="I343" s="95">
        <f t="shared" si="17"/>
        <v>60.307367399999997</v>
      </c>
      <c r="N343" s="9">
        <v>125</v>
      </c>
      <c r="O343" s="5" t="s">
        <v>8</v>
      </c>
      <c r="P343" s="94">
        <f>((VLOOKUP(O343,'Input Angle Price'!$B$4:$E$22,2)*'Optimized Production Plan'!M344)+(VLOOKUP(O343,'Input Angle Price'!$B$4:$E$22,3)*'Optimized Production Plan'!N344)+(VLOOKUP(O343,'Input Angle Price'!$B$4:$E$22,4)*'Optimized Production Plan'!O344))*(104.5/100)</f>
        <v>2712.0525102000001</v>
      </c>
      <c r="Q343" s="94">
        <f>SUMPRODUCT('Conversion Cost'!$B$3:$D$3,'Optimized Production Plan'!M344:O344)</f>
        <v>448.06784400000004</v>
      </c>
      <c r="R343" s="94">
        <f>(4.1/100)*('Conversion Cost'!$B$8)*SUM('Optimized Production Plan'!M344:O344)</f>
        <v>380.35758384000002</v>
      </c>
      <c r="S343" s="94">
        <f>SUMPRODUCT('Conversion Cost'!$B$4:$D$4,'Optimized Production Plan'!M344:O344)</f>
        <v>30.612240000000003</v>
      </c>
      <c r="T343" s="94">
        <f>(VLOOKUP(N343,'Outbound Logistic Price'!$A$3:$D$41,2)*'Optimized Production Plan'!M344)+(VLOOKUP(N343,'Outbound Logistic Price'!$A$3:$D$41,3)*'Optimized Production Plan'!N344)+(VLOOKUP(N343,'Outbound Logistic Price'!$A$3:$D$41,4)*'Optimized Production Plan'!O344)</f>
        <v>162.34524000000002</v>
      </c>
      <c r="U343" s="94">
        <f>IF(VLOOKUP(N343,CSTVAT!$A$2:$D$40,2)="NA",0,IF(VLOOKUP(N343,CSTVAT!$A$2:$D$40,2)="CST",0.02*((VLOOKUP(O343,'Input Angle Price'!$B$4:$E$22,2)*'Optimized Production Plan'!M344*(1.045))+ ('Conversion Cost'!$B$3*'Optimized Production Plan'!M344)+ ((4.1/100)*('Conversion Cost'!$B$8)*'Optimized Production Plan'!M344)+ ('Optimized Production Plan'!M344*'Conversion Cost'!$B$4)),IF(VLOOKUP(N343,CSTVAT!$A$2:$D$40,2)="VAT",0.05*((VLOOKUP(O343,'Input Angle Price'!$B$4:$E$22,2)*'Optimized Production Plan'!M344*(1.045))+ ('Conversion Cost'!$B$3*'Optimized Production Plan'!M344)+ ((4.1/100)*('Conversion Cost'!$B$8)*'Optimized Production Plan'!M344)+ ('Optimized Production Plan'!M344*'Conversion Cost'!$B$4)),0)))+ IF(VLOOKUP(N343,CSTVAT!$A$2:$D$40,3)="NA",0,IF(VLOOKUP(N343,CSTVAT!$A$2:$D$40,3)="CST",0.02*((VLOOKUP(O343,'Input Angle Price'!$B$4:$E$22,3)*'Optimized Production Plan'!N344*(1.045))+ ('Conversion Cost'!$C$3*'Optimized Production Plan'!N344)+ ((4.1/100)*('Conversion Cost'!$B$8)*'Optimized Production Plan'!N344)+ ('Optimized Production Plan'!N344*'Conversion Cost'!$C$4)),IF(VLOOKUP(N343,CSTVAT!$A$2:$D$40,3)="VAT",0.05*((VLOOKUP(O343,'Input Angle Price'!$B$4:$E$22,3)*'Optimized Production Plan'!N344*(1.045))+ ('Conversion Cost'!$C$3*'Optimized Production Plan'!N344)+ ((4.1/100)*('Conversion Cost'!$B$8)*'Optimized Production Plan'!N344)+ ('Optimized Production Plan'!N344*'Conversion Cost'!$C$4)),0)))+ IF(VLOOKUP(N343,CSTVAT!$A$2:$D$40,4)="NA",0,IF(VLOOKUP(N343,CSTVAT!$A$2:$D$40,4)="CST",0.02*((VLOOKUP(O343,'Input Angle Price'!$B$4:$E$22,4)*'Optimized Production Plan'!O344*(1.045))+ ('Conversion Cost'!$D$3*'Optimized Production Plan'!O344)+ ((4.1/100)*('Conversion Cost'!$B$8)*'Optimized Production Plan'!O344)+ ('Optimized Production Plan'!O344*'Conversion Cost'!$D$4)),IF(VLOOKUP(N343,CSTVAT!$A$2:$D$40,4)="VAT",0.05*((VLOOKUP(O343,'Input Angle Price'!$B$4:$E$22,4)*'Optimized Production Plan'!O344*(1.045))+ ('Conversion Cost'!$D$3*'Optimized Production Plan'!O344)+ ((4.1/100)*('Conversion Cost'!$B$8)*'Optimized Production Plan'!O344)+ ('Optimized Production Plan'!O344*'Conversion Cost'!$D$4)),0)))</f>
        <v>71.421803560800015</v>
      </c>
      <c r="V343" s="95">
        <f t="shared" si="18"/>
        <v>58.393475100000003</v>
      </c>
      <c r="X343" s="101">
        <f>IF('Optimized Production Plan'!M344&gt;0,1,0)+IF('Optimized Production Plan'!N344&gt;0,1,0)+IF('Optimized Production Plan'!O344&gt;0,1,0)</f>
        <v>1</v>
      </c>
      <c r="AH343" s="11"/>
      <c r="AI343" s="5" t="s">
        <v>6</v>
      </c>
      <c r="AJ343" s="6">
        <v>73.432999999999993</v>
      </c>
      <c r="AK343" s="6">
        <v>0</v>
      </c>
      <c r="AL343" s="113">
        <v>0</v>
      </c>
      <c r="AM343" s="11">
        <v>73.432999999999993</v>
      </c>
      <c r="AN343" s="68">
        <f t="shared" si="19"/>
        <v>73.432999999999993</v>
      </c>
    </row>
    <row r="344" spans="1:40">
      <c r="A344" s="9">
        <v>125</v>
      </c>
      <c r="B344" s="5" t="s">
        <v>10</v>
      </c>
      <c r="C344" s="94">
        <f>((VLOOKUP(B344,'Input Angle Price'!$B$4:$E$22,2)*'Optimized Production Plan'!C345)+(VLOOKUP(B344,'Input Angle Price'!$B$4:$E$22,3)*'Optimized Production Plan'!D345)+(VLOOKUP(B344,'Input Angle Price'!$B$4:$E$22,4)*'Optimized Production Plan'!E345))*(104.5/100)</f>
        <v>3394.3390068279987</v>
      </c>
      <c r="D344" s="94">
        <f>SUMPRODUCT('Conversion Cost'!$B$3:$D$3,'Optimized Production Plan'!C345:E345)</f>
        <v>565.1676657999999</v>
      </c>
      <c r="E344" s="94">
        <f>(4.1/100)*('Conversion Cost'!$B$8)*SUM('Optimized Production Plan'!C345:E345)</f>
        <v>460.7456407631999</v>
      </c>
      <c r="F344" s="94">
        <f>SUMPRODUCT('Conversion Cost'!$B$4:$D$4,'Optimized Production Plan'!C345:E345)</f>
        <v>42.015165199999991</v>
      </c>
      <c r="G344" s="94">
        <f>(VLOOKUP(A344,'Outbound Logistic Price'!$A$3:$D$41,2)*'Optimized Production Plan'!C345)+(VLOOKUP(A344,'Outbound Logistic Price'!$A$3:$D$41,3)*'Optimized Production Plan'!D345)+(VLOOKUP(A344,'Outbound Logistic Price'!$A$3:$D$41,4)*'Optimized Production Plan'!E345)</f>
        <v>61.103708799999993</v>
      </c>
      <c r="H344" s="94">
        <f>IF(VLOOKUP(A344,CSTVAT!$A$2:$D$40,2)="NA",0,IF(VLOOKUP(A344,CSTVAT!$A$2:$D$40,2)="CST",0.02*((VLOOKUP(B344,'Input Angle Price'!$B$4:$E$22,2)*'Optimized Production Plan'!C345*(1.045))+ ('Conversion Cost'!$B$3*'Optimized Production Plan'!C345)+ ((4.1/100)*('Conversion Cost'!$B$8)*'Optimized Production Plan'!C345)+ ('Optimized Production Plan'!C345*'Conversion Cost'!$B$4)),IF(VLOOKUP(A344,CSTVAT!$A$2:$D$40,2)="VAT",0.05*((VLOOKUP(B344,'Input Angle Price'!$B$4:$E$22,2)*'Optimized Production Plan'!C345*(1.045))+ ('Conversion Cost'!$B$3*'Optimized Production Plan'!C345)+ ((4.1/100)*('Conversion Cost'!$B$8)*'Optimized Production Plan'!C345)+ ('Optimized Production Plan'!C345*'Conversion Cost'!$B$4)),0)))+ IF(VLOOKUP(A344,CSTVAT!$A$2:$D$40,3)="NA",0,IF(VLOOKUP(A344,CSTVAT!$A$2:$D$40,3)="CST",0.02*((VLOOKUP(B344,'Input Angle Price'!$B$4:$E$22,3)*'Optimized Production Plan'!D345*(1.045))+ ('Conversion Cost'!$C$3*'Optimized Production Plan'!D345)+ ((4.1/100)*('Conversion Cost'!$B$8)*'Optimized Production Plan'!D345)+ ('Optimized Production Plan'!D345*'Conversion Cost'!$C$4)),IF(VLOOKUP(A344,CSTVAT!$A$2:$D$40,3)="VAT",0.05*((VLOOKUP(B344,'Input Angle Price'!$B$4:$E$22,3)*'Optimized Production Plan'!D345*(1.045))+ ('Conversion Cost'!$C$3*'Optimized Production Plan'!D345)+ ((4.1/100)*('Conversion Cost'!$B$8)*'Optimized Production Plan'!D345)+ ('Optimized Production Plan'!D345*'Conversion Cost'!$C$4)),0)))+ IF(VLOOKUP(A344,CSTVAT!$A$2:$D$40,4)="NA",0,IF(VLOOKUP(A344,CSTVAT!$A$2:$D$40,4)="CST",0.02*((VLOOKUP(B344,'Input Angle Price'!$B$4:$E$22,4)*'Optimized Production Plan'!E345*(1.045))+ ('Conversion Cost'!$D$3*'Optimized Production Plan'!E345)+ ((4.1/100)*('Conversion Cost'!$B$8)*'Optimized Production Plan'!E345)+ ('Optimized Production Plan'!E345*'Conversion Cost'!$D$4)),IF(VLOOKUP(A344,CSTVAT!$A$2:$D$40,4)="VAT",0.05*((VLOOKUP(B344,'Input Angle Price'!$B$4:$E$22,4)*'Optimized Production Plan'!E345*(1.045))+ ('Conversion Cost'!$D$3*'Optimized Production Plan'!E345)+ ((4.1/100)*('Conversion Cost'!$B$8)*'Optimized Production Plan'!E345)+ ('Optimized Production Plan'!E345*'Conversion Cost'!$D$4)),0)))</f>
        <v>187.07928212935997</v>
      </c>
      <c r="I344" s="95">
        <f t="shared" si="17"/>
        <v>73.083854213999984</v>
      </c>
      <c r="N344" s="9">
        <v>125</v>
      </c>
      <c r="O344" s="5" t="s">
        <v>10</v>
      </c>
      <c r="P344" s="94">
        <f>((VLOOKUP(O344,'Input Angle Price'!$B$4:$E$22,2)*'Optimized Production Plan'!M345)+(VLOOKUP(O344,'Input Angle Price'!$B$4:$E$22,3)*'Optimized Production Plan'!N345)+(VLOOKUP(O344,'Input Angle Price'!$B$4:$E$22,4)*'Optimized Production Plan'!O345))*(104.5/100)</f>
        <v>3254.7486872339987</v>
      </c>
      <c r="Q344" s="94">
        <f>SUMPRODUCT('Conversion Cost'!$B$3:$D$3,'Optimized Production Plan'!M345:O345)</f>
        <v>542.76637211999991</v>
      </c>
      <c r="R344" s="94">
        <f>(4.1/100)*('Conversion Cost'!$B$8)*SUM('Optimized Production Plan'!M345:O345)</f>
        <v>460.7456407631999</v>
      </c>
      <c r="S344" s="94">
        <f>SUMPRODUCT('Conversion Cost'!$B$4:$D$4,'Optimized Production Plan'!M345:O345)</f>
        <v>37.082095199999991</v>
      </c>
      <c r="T344" s="94">
        <f>(VLOOKUP(N344,'Outbound Logistic Price'!$A$3:$D$41,2)*'Optimized Production Plan'!M345)+(VLOOKUP(N344,'Outbound Logistic Price'!$A$3:$D$41,3)*'Optimized Production Plan'!N345)+(VLOOKUP(N344,'Outbound Logistic Price'!$A$3:$D$41,4)*'Optimized Production Plan'!O345)</f>
        <v>196.65668519999994</v>
      </c>
      <c r="U344" s="94">
        <f>IF(VLOOKUP(N344,CSTVAT!$A$2:$D$40,2)="NA",0,IF(VLOOKUP(N344,CSTVAT!$A$2:$D$40,2)="CST",0.02*((VLOOKUP(O344,'Input Angle Price'!$B$4:$E$22,2)*'Optimized Production Plan'!M345*(1.045))+ ('Conversion Cost'!$B$3*'Optimized Production Plan'!M345)+ ((4.1/100)*('Conversion Cost'!$B$8)*'Optimized Production Plan'!M345)+ ('Optimized Production Plan'!M345*'Conversion Cost'!$B$4)),IF(VLOOKUP(N344,CSTVAT!$A$2:$D$40,2)="VAT",0.05*((VLOOKUP(O344,'Input Angle Price'!$B$4:$E$22,2)*'Optimized Production Plan'!M345*(1.045))+ ('Conversion Cost'!$B$3*'Optimized Production Plan'!M345)+ ((4.1/100)*('Conversion Cost'!$B$8)*'Optimized Production Plan'!M345)+ ('Optimized Production Plan'!M345*'Conversion Cost'!$B$4)),0)))+ IF(VLOOKUP(N344,CSTVAT!$A$2:$D$40,3)="NA",0,IF(VLOOKUP(N344,CSTVAT!$A$2:$D$40,3)="CST",0.02*((VLOOKUP(O344,'Input Angle Price'!$B$4:$E$22,3)*'Optimized Production Plan'!N345*(1.045))+ ('Conversion Cost'!$C$3*'Optimized Production Plan'!N345)+ ((4.1/100)*('Conversion Cost'!$B$8)*'Optimized Production Plan'!N345)+ ('Optimized Production Plan'!N345*'Conversion Cost'!$C$4)),IF(VLOOKUP(N344,CSTVAT!$A$2:$D$40,3)="VAT",0.05*((VLOOKUP(O344,'Input Angle Price'!$B$4:$E$22,3)*'Optimized Production Plan'!N345*(1.045))+ ('Conversion Cost'!$C$3*'Optimized Production Plan'!N345)+ ((4.1/100)*('Conversion Cost'!$B$8)*'Optimized Production Plan'!N345)+ ('Optimized Production Plan'!N345*'Conversion Cost'!$C$4)),0)))+ IF(VLOOKUP(N344,CSTVAT!$A$2:$D$40,4)="NA",0,IF(VLOOKUP(N344,CSTVAT!$A$2:$D$40,4)="CST",0.02*((VLOOKUP(O344,'Input Angle Price'!$B$4:$E$22,4)*'Optimized Production Plan'!O345*(1.045))+ ('Conversion Cost'!$D$3*'Optimized Production Plan'!O345)+ ((4.1/100)*('Conversion Cost'!$B$8)*'Optimized Production Plan'!O345)+ ('Optimized Production Plan'!O345*'Conversion Cost'!$D$4)),IF(VLOOKUP(N344,CSTVAT!$A$2:$D$40,4)="VAT",0.05*((VLOOKUP(O344,'Input Angle Price'!$B$4:$E$22,4)*'Optimized Production Plan'!O345*(1.045))+ ('Conversion Cost'!$D$3*'Optimized Production Plan'!O345)+ ((4.1/100)*('Conversion Cost'!$B$8)*'Optimized Production Plan'!O345)+ ('Optimized Production Plan'!O345*'Conversion Cost'!$D$4)),0)))</f>
        <v>85.906855906343978</v>
      </c>
      <c r="V344" s="95">
        <f t="shared" si="18"/>
        <v>70.078321016999979</v>
      </c>
      <c r="X344" s="101">
        <f>IF('Optimized Production Plan'!M345&gt;0,1,0)+IF('Optimized Production Plan'!N345&gt;0,1,0)+IF('Optimized Production Plan'!O345&gt;0,1,0)</f>
        <v>1</v>
      </c>
      <c r="AH344" s="11"/>
      <c r="AI344" s="5" t="s">
        <v>8</v>
      </c>
      <c r="AJ344" s="6">
        <v>25.092000000000002</v>
      </c>
      <c r="AK344" s="6">
        <v>0</v>
      </c>
      <c r="AL344" s="113">
        <v>0</v>
      </c>
      <c r="AM344" s="11">
        <v>25.092000000000002</v>
      </c>
      <c r="AN344" s="68">
        <f t="shared" si="19"/>
        <v>25.092000000000002</v>
      </c>
    </row>
    <row r="345" spans="1:40">
      <c r="A345" s="9">
        <v>125</v>
      </c>
      <c r="B345" s="5" t="s">
        <v>11</v>
      </c>
      <c r="C345" s="94">
        <f>((VLOOKUP(B345,'Input Angle Price'!$B$4:$E$22,2)*'Optimized Production Plan'!C346)+(VLOOKUP(B345,'Input Angle Price'!$B$4:$E$22,3)*'Optimized Production Plan'!D346)+(VLOOKUP(B345,'Input Angle Price'!$B$4:$E$22,4)*'Optimized Production Plan'!E346))*(104.5/100)</f>
        <v>2035.1519105499997</v>
      </c>
      <c r="D345" s="94">
        <f>SUMPRODUCT('Conversion Cost'!$B$3:$D$3,'Optimized Production Plan'!C346:E346)</f>
        <v>334.11801200000002</v>
      </c>
      <c r="E345" s="94">
        <f>(4.1/100)*('Conversion Cost'!$B$8)*SUM('Optimized Production Plan'!C346:E346)</f>
        <v>273.20200596000001</v>
      </c>
      <c r="F345" s="94">
        <f>SUMPRODUCT('Conversion Cost'!$B$4:$D$4,'Optimized Production Plan'!C346:E346)</f>
        <v>24.767220000000002</v>
      </c>
      <c r="G345" s="94">
        <f>(VLOOKUP(A345,'Outbound Logistic Price'!$A$3:$D$41,2)*'Optimized Production Plan'!C346)+(VLOOKUP(A345,'Outbound Logistic Price'!$A$3:$D$41,3)*'Optimized Production Plan'!D346)+(VLOOKUP(A345,'Outbound Logistic Price'!$A$3:$D$41,4)*'Optimized Production Plan'!E346)</f>
        <v>35.035640000000001</v>
      </c>
      <c r="H345" s="94">
        <f>IF(VLOOKUP(A345,CSTVAT!$A$2:$D$40,2)="NA",0,IF(VLOOKUP(A345,CSTVAT!$A$2:$D$40,2)="CST",0.02*((VLOOKUP(B345,'Input Angle Price'!$B$4:$E$22,2)*'Optimized Production Plan'!C346*(1.045))+ ('Conversion Cost'!$B$3*'Optimized Production Plan'!C346)+ ((4.1/100)*('Conversion Cost'!$B$8)*'Optimized Production Plan'!C346)+ ('Optimized Production Plan'!C346*'Conversion Cost'!$B$4)),IF(VLOOKUP(A345,CSTVAT!$A$2:$D$40,2)="VAT",0.05*((VLOOKUP(B345,'Input Angle Price'!$B$4:$E$22,2)*'Optimized Production Plan'!C346*(1.045))+ ('Conversion Cost'!$B$3*'Optimized Production Plan'!C346)+ ((4.1/100)*('Conversion Cost'!$B$8)*'Optimized Production Plan'!C346)+ ('Optimized Production Plan'!C346*'Conversion Cost'!$B$4)),0)))+ IF(VLOOKUP(A345,CSTVAT!$A$2:$D$40,3)="NA",0,IF(VLOOKUP(A345,CSTVAT!$A$2:$D$40,3)="CST",0.02*((VLOOKUP(B345,'Input Angle Price'!$B$4:$E$22,3)*'Optimized Production Plan'!D346*(1.045))+ ('Conversion Cost'!$C$3*'Optimized Production Plan'!D346)+ ((4.1/100)*('Conversion Cost'!$B$8)*'Optimized Production Plan'!D346)+ ('Optimized Production Plan'!D346*'Conversion Cost'!$C$4)),IF(VLOOKUP(A345,CSTVAT!$A$2:$D$40,3)="VAT",0.05*((VLOOKUP(B345,'Input Angle Price'!$B$4:$E$22,3)*'Optimized Production Plan'!D346*(1.045))+ ('Conversion Cost'!$C$3*'Optimized Production Plan'!D346)+ ((4.1/100)*('Conversion Cost'!$B$8)*'Optimized Production Plan'!D346)+ ('Optimized Production Plan'!D346*'Conversion Cost'!$C$4)),0)))+ IF(VLOOKUP(A345,CSTVAT!$A$2:$D$40,4)="NA",0,IF(VLOOKUP(A345,CSTVAT!$A$2:$D$40,4)="CST",0.02*((VLOOKUP(B345,'Input Angle Price'!$B$4:$E$22,4)*'Optimized Production Plan'!E346*(1.045))+ ('Conversion Cost'!$D$3*'Optimized Production Plan'!E346)+ ((4.1/100)*('Conversion Cost'!$B$8)*'Optimized Production Plan'!E346)+ ('Optimized Production Plan'!E346*'Conversion Cost'!$D$4)),IF(VLOOKUP(A345,CSTVAT!$A$2:$D$40,4)="VAT",0.05*((VLOOKUP(B345,'Input Angle Price'!$B$4:$E$22,4)*'Optimized Production Plan'!E346*(1.045))+ ('Conversion Cost'!$D$3*'Optimized Production Plan'!E346)+ ((4.1/100)*('Conversion Cost'!$B$8)*'Optimized Production Plan'!E346)+ ('Optimized Production Plan'!E346*'Conversion Cost'!$D$4)),0)))</f>
        <v>112.9456188819</v>
      </c>
      <c r="I345" s="95">
        <f t="shared" si="17"/>
        <v>43.819060274999991</v>
      </c>
      <c r="N345" s="9">
        <v>125</v>
      </c>
      <c r="O345" s="5" t="s">
        <v>11</v>
      </c>
      <c r="P345" s="94">
        <f>((VLOOKUP(O345,'Input Angle Price'!$B$4:$E$22,2)*'Optimized Production Plan'!M346)+(VLOOKUP(O345,'Input Angle Price'!$B$4:$E$22,3)*'Optimized Production Plan'!N346)+(VLOOKUP(O345,'Input Angle Price'!$B$4:$E$22,4)*'Optimized Production Plan'!O346))*(104.5/100)</f>
        <v>1935.1970962499997</v>
      </c>
      <c r="Q345" s="94">
        <f>SUMPRODUCT('Conversion Cost'!$B$3:$D$3,'Optimized Production Plan'!M346:O346)</f>
        <v>321.83671099999998</v>
      </c>
      <c r="R345" s="94">
        <f>(4.1/100)*('Conversion Cost'!$B$8)*SUM('Optimized Production Plan'!M346:O346)</f>
        <v>273.20200596000001</v>
      </c>
      <c r="S345" s="94">
        <f>SUMPRODUCT('Conversion Cost'!$B$4:$D$4,'Optimized Production Plan'!M346:O346)</f>
        <v>21.988060000000001</v>
      </c>
      <c r="T345" s="94">
        <f>(VLOOKUP(N345,'Outbound Logistic Price'!$A$3:$D$41,2)*'Optimized Production Plan'!M346)+(VLOOKUP(N345,'Outbound Logistic Price'!$A$3:$D$41,3)*'Optimized Production Plan'!N346)+(VLOOKUP(N345,'Outbound Logistic Price'!$A$3:$D$41,4)*'Optimized Production Plan'!O346)</f>
        <v>116.60880999999999</v>
      </c>
      <c r="U345" s="94">
        <f>IF(VLOOKUP(N345,CSTVAT!$A$2:$D$40,2)="NA",0,IF(VLOOKUP(N345,CSTVAT!$A$2:$D$40,2)="CST",0.02*((VLOOKUP(O345,'Input Angle Price'!$B$4:$E$22,2)*'Optimized Production Plan'!M346*(1.045))+ ('Conversion Cost'!$B$3*'Optimized Production Plan'!M346)+ ((4.1/100)*('Conversion Cost'!$B$8)*'Optimized Production Plan'!M346)+ ('Optimized Production Plan'!M346*'Conversion Cost'!$B$4)),IF(VLOOKUP(N345,CSTVAT!$A$2:$D$40,2)="VAT",0.05*((VLOOKUP(O345,'Input Angle Price'!$B$4:$E$22,2)*'Optimized Production Plan'!M346*(1.045))+ ('Conversion Cost'!$B$3*'Optimized Production Plan'!M346)+ ((4.1/100)*('Conversion Cost'!$B$8)*'Optimized Production Plan'!M346)+ ('Optimized Production Plan'!M346*'Conversion Cost'!$B$4)),0)))+ IF(VLOOKUP(N345,CSTVAT!$A$2:$D$40,3)="NA",0,IF(VLOOKUP(N345,CSTVAT!$A$2:$D$40,3)="CST",0.02*((VLOOKUP(O345,'Input Angle Price'!$B$4:$E$22,3)*'Optimized Production Plan'!N346*(1.045))+ ('Conversion Cost'!$C$3*'Optimized Production Plan'!N346)+ ((4.1/100)*('Conversion Cost'!$B$8)*'Optimized Production Plan'!N346)+ ('Optimized Production Plan'!N346*'Conversion Cost'!$C$4)),IF(VLOOKUP(N345,CSTVAT!$A$2:$D$40,3)="VAT",0.05*((VLOOKUP(O345,'Input Angle Price'!$B$4:$E$22,3)*'Optimized Production Plan'!N346*(1.045))+ ('Conversion Cost'!$C$3*'Optimized Production Plan'!N346)+ ((4.1/100)*('Conversion Cost'!$B$8)*'Optimized Production Plan'!N346)+ ('Optimized Production Plan'!N346*'Conversion Cost'!$C$4)),0)))+ IF(VLOOKUP(N345,CSTVAT!$A$2:$D$40,4)="NA",0,IF(VLOOKUP(N345,CSTVAT!$A$2:$D$40,4)="CST",0.02*((VLOOKUP(O345,'Input Angle Price'!$B$4:$E$22,4)*'Optimized Production Plan'!O346*(1.045))+ ('Conversion Cost'!$D$3*'Optimized Production Plan'!O346)+ ((4.1/100)*('Conversion Cost'!$B$8)*'Optimized Production Plan'!O346)+ ('Optimized Production Plan'!O346*'Conversion Cost'!$D$4)),IF(VLOOKUP(N345,CSTVAT!$A$2:$D$40,4)="VAT",0.05*((VLOOKUP(O345,'Input Angle Price'!$B$4:$E$22,4)*'Optimized Production Plan'!O346*(1.045))+ ('Conversion Cost'!$D$3*'Optimized Production Plan'!O346)+ ((4.1/100)*('Conversion Cost'!$B$8)*'Optimized Production Plan'!O346)+ ('Optimized Production Plan'!O346*'Conversion Cost'!$D$4)),0)))</f>
        <v>51.0444774642</v>
      </c>
      <c r="V345" s="95">
        <f t="shared" si="18"/>
        <v>41.666923124999997</v>
      </c>
      <c r="X345" s="101">
        <f>IF('Optimized Production Plan'!M346&gt;0,1,0)+IF('Optimized Production Plan'!N346&gt;0,1,0)+IF('Optimized Production Plan'!O346&gt;0,1,0)</f>
        <v>1</v>
      </c>
      <c r="AH345" s="11"/>
      <c r="AI345" s="5" t="s">
        <v>10</v>
      </c>
      <c r="AJ345" s="6">
        <v>30.395159999999994</v>
      </c>
      <c r="AK345" s="6">
        <v>0</v>
      </c>
      <c r="AL345" s="113">
        <v>0</v>
      </c>
      <c r="AM345" s="11">
        <v>30.395159999999994</v>
      </c>
      <c r="AN345" s="68">
        <f t="shared" si="19"/>
        <v>30.395159999999994</v>
      </c>
    </row>
    <row r="346" spans="1:40">
      <c r="A346" s="9">
        <v>125</v>
      </c>
      <c r="B346" s="5" t="s">
        <v>14</v>
      </c>
      <c r="C346" s="94">
        <f>((VLOOKUP(B346,'Input Angle Price'!$B$4:$E$22,2)*'Optimized Production Plan'!C347)+(VLOOKUP(B346,'Input Angle Price'!$B$4:$E$22,3)*'Optimized Production Plan'!D347)+(VLOOKUP(B346,'Input Angle Price'!$B$4:$E$22,4)*'Optimized Production Plan'!E347))*(104.5/100)</f>
        <v>731.09995936999974</v>
      </c>
      <c r="D346" s="94">
        <f>SUMPRODUCT('Conversion Cost'!$B$3:$D$3,'Optimized Production Plan'!C347:E347)</f>
        <v>113.22137599999999</v>
      </c>
      <c r="E346" s="94">
        <f>(4.1/100)*('Conversion Cost'!$B$8)*SUM('Optimized Production Plan'!C347:E347)</f>
        <v>96.136849691999984</v>
      </c>
      <c r="F346" s="94">
        <f>SUMPRODUCT('Conversion Cost'!$B$4:$D$4,'Optimized Production Plan'!C347:E347)</f>
        <v>8.0814019999999989</v>
      </c>
      <c r="G346" s="94">
        <f>(VLOOKUP(A346,'Outbound Logistic Price'!$A$3:$D$41,2)*'Optimized Production Plan'!C347)+(VLOOKUP(A346,'Outbound Logistic Price'!$A$3:$D$41,3)*'Optimized Production Plan'!D347)+(VLOOKUP(A346,'Outbound Logistic Price'!$A$3:$D$41,4)*'Optimized Production Plan'!E347)</f>
        <v>7.1326279999999995</v>
      </c>
      <c r="H346" s="94">
        <f>IF(VLOOKUP(A346,CSTVAT!$A$2:$D$40,2)="NA",0,IF(VLOOKUP(A346,CSTVAT!$A$2:$D$40,2)="CST",0.02*((VLOOKUP(B346,'Input Angle Price'!$B$4:$E$22,2)*'Optimized Production Plan'!C347*(1.045))+ ('Conversion Cost'!$B$3*'Optimized Production Plan'!C347)+ ((4.1/100)*('Conversion Cost'!$B$8)*'Optimized Production Plan'!C347)+ ('Optimized Production Plan'!C347*'Conversion Cost'!$B$4)),IF(VLOOKUP(A346,CSTVAT!$A$2:$D$40,2)="VAT",0.05*((VLOOKUP(B346,'Input Angle Price'!$B$4:$E$22,2)*'Optimized Production Plan'!C347*(1.045))+ ('Conversion Cost'!$B$3*'Optimized Production Plan'!C347)+ ((4.1/100)*('Conversion Cost'!$B$8)*'Optimized Production Plan'!C347)+ ('Optimized Production Plan'!C347*'Conversion Cost'!$B$4)),0)))+ IF(VLOOKUP(A346,CSTVAT!$A$2:$D$40,3)="NA",0,IF(VLOOKUP(A346,CSTVAT!$A$2:$D$40,3)="CST",0.02*((VLOOKUP(B346,'Input Angle Price'!$B$4:$E$22,3)*'Optimized Production Plan'!D347*(1.045))+ ('Conversion Cost'!$C$3*'Optimized Production Plan'!D347)+ ((4.1/100)*('Conversion Cost'!$B$8)*'Optimized Production Plan'!D347)+ ('Optimized Production Plan'!D347*'Conversion Cost'!$C$4)),IF(VLOOKUP(A346,CSTVAT!$A$2:$D$40,3)="VAT",0.05*((VLOOKUP(B346,'Input Angle Price'!$B$4:$E$22,3)*'Optimized Production Plan'!D347*(1.045))+ ('Conversion Cost'!$C$3*'Optimized Production Plan'!D347)+ ((4.1/100)*('Conversion Cost'!$B$8)*'Optimized Production Plan'!D347)+ ('Optimized Production Plan'!D347*'Conversion Cost'!$C$4)),0)))+ IF(VLOOKUP(A346,CSTVAT!$A$2:$D$40,4)="NA",0,IF(VLOOKUP(A346,CSTVAT!$A$2:$D$40,4)="CST",0.02*((VLOOKUP(B346,'Input Angle Price'!$B$4:$E$22,4)*'Optimized Production Plan'!E347*(1.045))+ ('Conversion Cost'!$D$3*'Optimized Production Plan'!E347)+ ((4.1/100)*('Conversion Cost'!$B$8)*'Optimized Production Plan'!E347)+ ('Optimized Production Plan'!E347*'Conversion Cost'!$D$4)),IF(VLOOKUP(A346,CSTVAT!$A$2:$D$40,4)="VAT",0.05*((VLOOKUP(B346,'Input Angle Price'!$B$4:$E$22,4)*'Optimized Production Plan'!E347*(1.045))+ ('Conversion Cost'!$D$3*'Optimized Production Plan'!E347)+ ((4.1/100)*('Conversion Cost'!$B$8)*'Optimized Production Plan'!E347)+ ('Optimized Production Plan'!E347*'Conversion Cost'!$D$4)),0)))</f>
        <v>44.885261690699984</v>
      </c>
      <c r="I346" s="95">
        <f t="shared" si="17"/>
        <v>15.741386684999995</v>
      </c>
      <c r="N346" s="9">
        <v>125</v>
      </c>
      <c r="O346" s="5" t="s">
        <v>14</v>
      </c>
      <c r="P346" s="94">
        <f>((VLOOKUP(O346,'Input Angle Price'!$B$4:$E$22,2)*'Optimized Production Plan'!M347)+(VLOOKUP(O346,'Input Angle Price'!$B$4:$E$22,3)*'Optimized Production Plan'!N347)+(VLOOKUP(O346,'Input Angle Price'!$B$4:$E$22,4)*'Optimized Production Plan'!O347))*(104.5/100)</f>
        <v>686.27705547499988</v>
      </c>
      <c r="Q346" s="94">
        <f>SUMPRODUCT('Conversion Cost'!$B$3:$D$3,'Optimized Production Plan'!M347:O347)</f>
        <v>113.25087969999998</v>
      </c>
      <c r="R346" s="94">
        <f>(4.1/100)*('Conversion Cost'!$B$8)*SUM('Optimized Production Plan'!M347:O347)</f>
        <v>96.136849691999984</v>
      </c>
      <c r="S346" s="94">
        <f>SUMPRODUCT('Conversion Cost'!$B$4:$D$4,'Optimized Production Plan'!M347:O347)</f>
        <v>7.7373619999999992</v>
      </c>
      <c r="T346" s="94">
        <f>(VLOOKUP(N346,'Outbound Logistic Price'!$A$3:$D$41,2)*'Optimized Production Plan'!M347)+(VLOOKUP(N346,'Outbound Logistic Price'!$A$3:$D$41,3)*'Optimized Production Plan'!N347)+(VLOOKUP(N346,'Outbound Logistic Price'!$A$3:$D$41,4)*'Optimized Production Plan'!O347)</f>
        <v>41.033386999999998</v>
      </c>
      <c r="U346" s="94">
        <f>IF(VLOOKUP(N346,CSTVAT!$A$2:$D$40,2)="NA",0,IF(VLOOKUP(N346,CSTVAT!$A$2:$D$40,2)="CST",0.02*((VLOOKUP(O346,'Input Angle Price'!$B$4:$E$22,2)*'Optimized Production Plan'!M347*(1.045))+ ('Conversion Cost'!$B$3*'Optimized Production Plan'!M347)+ ((4.1/100)*('Conversion Cost'!$B$8)*'Optimized Production Plan'!M347)+ ('Optimized Production Plan'!M347*'Conversion Cost'!$B$4)),IF(VLOOKUP(N346,CSTVAT!$A$2:$D$40,2)="VAT",0.05*((VLOOKUP(O346,'Input Angle Price'!$B$4:$E$22,2)*'Optimized Production Plan'!M347*(1.045))+ ('Conversion Cost'!$B$3*'Optimized Production Plan'!M347)+ ((4.1/100)*('Conversion Cost'!$B$8)*'Optimized Production Plan'!M347)+ ('Optimized Production Plan'!M347*'Conversion Cost'!$B$4)),0)))+ IF(VLOOKUP(N346,CSTVAT!$A$2:$D$40,3)="NA",0,IF(VLOOKUP(N346,CSTVAT!$A$2:$D$40,3)="CST",0.02*((VLOOKUP(O346,'Input Angle Price'!$B$4:$E$22,3)*'Optimized Production Plan'!N347*(1.045))+ ('Conversion Cost'!$C$3*'Optimized Production Plan'!N347)+ ((4.1/100)*('Conversion Cost'!$B$8)*'Optimized Production Plan'!N347)+ ('Optimized Production Plan'!N347*'Conversion Cost'!$C$4)),IF(VLOOKUP(N346,CSTVAT!$A$2:$D$40,3)="VAT",0.05*((VLOOKUP(O346,'Input Angle Price'!$B$4:$E$22,3)*'Optimized Production Plan'!N347*(1.045))+ ('Conversion Cost'!$C$3*'Optimized Production Plan'!N347)+ ((4.1/100)*('Conversion Cost'!$B$8)*'Optimized Production Plan'!N347)+ ('Optimized Production Plan'!N347*'Conversion Cost'!$C$4)),0)))+ IF(VLOOKUP(N346,CSTVAT!$A$2:$D$40,4)="NA",0,IF(VLOOKUP(N346,CSTVAT!$A$2:$D$40,4)="CST",0.02*((VLOOKUP(O346,'Input Angle Price'!$B$4:$E$22,4)*'Optimized Production Plan'!O347*(1.045))+ ('Conversion Cost'!$D$3*'Optimized Production Plan'!O347)+ ((4.1/100)*('Conversion Cost'!$B$8)*'Optimized Production Plan'!O347)+ ('Optimized Production Plan'!O347*'Conversion Cost'!$D$4)),IF(VLOOKUP(N346,CSTVAT!$A$2:$D$40,4)="VAT",0.05*((VLOOKUP(O346,'Input Angle Price'!$B$4:$E$22,4)*'Optimized Production Plan'!O347*(1.045))+ ('Conversion Cost'!$D$3*'Optimized Production Plan'!O347)+ ((4.1/100)*('Conversion Cost'!$B$8)*'Optimized Production Plan'!O347)+ ('Optimized Production Plan'!O347*'Conversion Cost'!$D$4)),0)))</f>
        <v>18.068042937339996</v>
      </c>
      <c r="V346" s="95">
        <f t="shared" si="18"/>
        <v>14.776300237499997</v>
      </c>
      <c r="X346" s="101">
        <f>IF('Optimized Production Plan'!M347&gt;0,1,0)+IF('Optimized Production Plan'!N347&gt;0,1,0)+IF('Optimized Production Plan'!O347&gt;0,1,0)</f>
        <v>1</v>
      </c>
      <c r="AH346" s="11"/>
      <c r="AI346" s="5" t="s">
        <v>11</v>
      </c>
      <c r="AJ346" s="6">
        <v>18.023</v>
      </c>
      <c r="AK346" s="6">
        <v>0</v>
      </c>
      <c r="AL346" s="113">
        <v>0</v>
      </c>
      <c r="AM346" s="11">
        <v>18.023</v>
      </c>
      <c r="AN346" s="68">
        <f t="shared" si="19"/>
        <v>18.023</v>
      </c>
    </row>
    <row r="347" spans="1:40">
      <c r="A347" s="85">
        <v>126</v>
      </c>
      <c r="B347" s="5" t="s">
        <v>9</v>
      </c>
      <c r="C347" s="94">
        <f>((VLOOKUP(B347,'Input Angle Price'!$B$4:$E$22,2)*'Optimized Production Plan'!C348)+(VLOOKUP(B347,'Input Angle Price'!$B$4:$E$22,3)*'Optimized Production Plan'!D348)+(VLOOKUP(B347,'Input Angle Price'!$B$4:$E$22,4)*'Optimized Production Plan'!E348))*(104.5/100)</f>
        <v>1192.5576115199999</v>
      </c>
      <c r="D347" s="94">
        <f>SUMPRODUCT('Conversion Cost'!$B$3:$D$3,'Optimized Production Plan'!C348:E348)</f>
        <v>187.02707520000001</v>
      </c>
      <c r="E347" s="94">
        <f>(4.1/100)*('Conversion Cost'!$B$8)*SUM('Optimized Production Plan'!C348:E348)</f>
        <v>158.764275072</v>
      </c>
      <c r="F347" s="94">
        <f>SUMPRODUCT('Conversion Cost'!$B$4:$D$4,'Optimized Production Plan'!C348:E348)</f>
        <v>12.777792000000002</v>
      </c>
      <c r="G347" s="94">
        <f>(VLOOKUP(A347,'Outbound Logistic Price'!$A$3:$D$41,2)*'Optimized Production Plan'!C348)+(VLOOKUP(A347,'Outbound Logistic Price'!$A$3:$D$41,3)*'Optimized Production Plan'!D348)+(VLOOKUP(A347,'Outbound Logistic Price'!$A$3:$D$41,4)*'Optimized Production Plan'!E348)</f>
        <v>73.838880000000003</v>
      </c>
      <c r="H347" s="94">
        <f>IF(VLOOKUP(A347,CSTVAT!$A$2:$D$40,2)="NA",0,IF(VLOOKUP(A347,CSTVAT!$A$2:$D$40,2)="CST",0.02*((VLOOKUP(B347,'Input Angle Price'!$B$4:$E$22,2)*'Optimized Production Plan'!C348*(1.045))+ ('Conversion Cost'!$B$3*'Optimized Production Plan'!C348)+ ((4.1/100)*('Conversion Cost'!$B$8)*'Optimized Production Plan'!C348)+ ('Optimized Production Plan'!C348*'Conversion Cost'!$B$4)),IF(VLOOKUP(A347,CSTVAT!$A$2:$D$40,2)="VAT",0.05*((VLOOKUP(B347,'Input Angle Price'!$B$4:$E$22,2)*'Optimized Production Plan'!C348*(1.045))+ ('Conversion Cost'!$B$3*'Optimized Production Plan'!C348)+ ((4.1/100)*('Conversion Cost'!$B$8)*'Optimized Production Plan'!C348)+ ('Optimized Production Plan'!C348*'Conversion Cost'!$B$4)),0)))+ IF(VLOOKUP(A347,CSTVAT!$A$2:$D$40,3)="NA",0,IF(VLOOKUP(A347,CSTVAT!$A$2:$D$40,3)="CST",0.02*((VLOOKUP(B347,'Input Angle Price'!$B$4:$E$22,3)*'Optimized Production Plan'!D348*(1.045))+ ('Conversion Cost'!$C$3*'Optimized Production Plan'!D348)+ ((4.1/100)*('Conversion Cost'!$B$8)*'Optimized Production Plan'!D348)+ ('Optimized Production Plan'!D348*'Conversion Cost'!$C$4)),IF(VLOOKUP(A347,CSTVAT!$A$2:$D$40,3)="VAT",0.05*((VLOOKUP(B347,'Input Angle Price'!$B$4:$E$22,3)*'Optimized Production Plan'!D348*(1.045))+ ('Conversion Cost'!$C$3*'Optimized Production Plan'!D348)+ ((4.1/100)*('Conversion Cost'!$B$8)*'Optimized Production Plan'!D348)+ ('Optimized Production Plan'!D348*'Conversion Cost'!$C$4)),0)))+ IF(VLOOKUP(A347,CSTVAT!$A$2:$D$40,4)="NA",0,IF(VLOOKUP(A347,CSTVAT!$A$2:$D$40,4)="CST",0.02*((VLOOKUP(B347,'Input Angle Price'!$B$4:$E$22,4)*'Optimized Production Plan'!E348*(1.045))+ ('Conversion Cost'!$D$3*'Optimized Production Plan'!E348)+ ((4.1/100)*('Conversion Cost'!$B$8)*'Optimized Production Plan'!E348)+ ('Optimized Production Plan'!E348*'Conversion Cost'!$D$4)),IF(VLOOKUP(A347,CSTVAT!$A$2:$D$40,4)="VAT",0.05*((VLOOKUP(B347,'Input Angle Price'!$B$4:$E$22,4)*'Optimized Production Plan'!E348*(1.045))+ ('Conversion Cost'!$D$3*'Optimized Production Plan'!E348)+ ((4.1/100)*('Conversion Cost'!$B$8)*'Optimized Production Plan'!E348)+ ('Optimized Production Plan'!E348*'Conversion Cost'!$D$4)),0)))</f>
        <v>31.022535075839997</v>
      </c>
      <c r="I347" s="95">
        <f t="shared" si="17"/>
        <v>25.67707776</v>
      </c>
      <c r="N347" s="85">
        <v>126</v>
      </c>
      <c r="O347" s="5" t="s">
        <v>9</v>
      </c>
      <c r="P347" s="94">
        <f>((VLOOKUP(O347,'Input Angle Price'!$B$4:$E$22,2)*'Optimized Production Plan'!M348)+(VLOOKUP(O347,'Input Angle Price'!$B$4:$E$22,3)*'Optimized Production Plan'!N348)+(VLOOKUP(O347,'Input Angle Price'!$B$4:$E$22,4)*'Optimized Production Plan'!O348))*(104.5/100)</f>
        <v>1192.5576115199999</v>
      </c>
      <c r="Q347" s="94">
        <f>SUMPRODUCT('Conversion Cost'!$B$3:$D$3,'Optimized Production Plan'!M348:O348)</f>
        <v>187.02707520000001</v>
      </c>
      <c r="R347" s="94">
        <f>(4.1/100)*('Conversion Cost'!$B$8)*SUM('Optimized Production Plan'!M348:O348)</f>
        <v>158.764275072</v>
      </c>
      <c r="S347" s="94">
        <f>SUMPRODUCT('Conversion Cost'!$B$4:$D$4,'Optimized Production Plan'!M348:O348)</f>
        <v>12.777792000000002</v>
      </c>
      <c r="T347" s="94">
        <f>(VLOOKUP(N347,'Outbound Logistic Price'!$A$3:$D$41,2)*'Optimized Production Plan'!M348)+(VLOOKUP(N347,'Outbound Logistic Price'!$A$3:$D$41,3)*'Optimized Production Plan'!N348)+(VLOOKUP(N347,'Outbound Logistic Price'!$A$3:$D$41,4)*'Optimized Production Plan'!O348)</f>
        <v>73.838880000000003</v>
      </c>
      <c r="U347" s="94">
        <f>IF(VLOOKUP(N347,CSTVAT!$A$2:$D$40,2)="NA",0,IF(VLOOKUP(N347,CSTVAT!$A$2:$D$40,2)="CST",0.02*((VLOOKUP(O347,'Input Angle Price'!$B$4:$E$22,2)*'Optimized Production Plan'!M348*(1.045))+ ('Conversion Cost'!$B$3*'Optimized Production Plan'!M348)+ ((4.1/100)*('Conversion Cost'!$B$8)*'Optimized Production Plan'!M348)+ ('Optimized Production Plan'!M348*'Conversion Cost'!$B$4)),IF(VLOOKUP(N347,CSTVAT!$A$2:$D$40,2)="VAT",0.05*((VLOOKUP(O347,'Input Angle Price'!$B$4:$E$22,2)*'Optimized Production Plan'!M348*(1.045))+ ('Conversion Cost'!$B$3*'Optimized Production Plan'!M348)+ ((4.1/100)*('Conversion Cost'!$B$8)*'Optimized Production Plan'!M348)+ ('Optimized Production Plan'!M348*'Conversion Cost'!$B$4)),0)))+ IF(VLOOKUP(N347,CSTVAT!$A$2:$D$40,3)="NA",0,IF(VLOOKUP(N347,CSTVAT!$A$2:$D$40,3)="CST",0.02*((VLOOKUP(O347,'Input Angle Price'!$B$4:$E$22,3)*'Optimized Production Plan'!N348*(1.045))+ ('Conversion Cost'!$C$3*'Optimized Production Plan'!N348)+ ((4.1/100)*('Conversion Cost'!$B$8)*'Optimized Production Plan'!N348)+ ('Optimized Production Plan'!N348*'Conversion Cost'!$C$4)),IF(VLOOKUP(N347,CSTVAT!$A$2:$D$40,3)="VAT",0.05*((VLOOKUP(O347,'Input Angle Price'!$B$4:$E$22,3)*'Optimized Production Plan'!N348*(1.045))+ ('Conversion Cost'!$C$3*'Optimized Production Plan'!N348)+ ((4.1/100)*('Conversion Cost'!$B$8)*'Optimized Production Plan'!N348)+ ('Optimized Production Plan'!N348*'Conversion Cost'!$C$4)),0)))+ IF(VLOOKUP(N347,CSTVAT!$A$2:$D$40,4)="NA",0,IF(VLOOKUP(N347,CSTVAT!$A$2:$D$40,4)="CST",0.02*((VLOOKUP(O347,'Input Angle Price'!$B$4:$E$22,4)*'Optimized Production Plan'!O348*(1.045))+ ('Conversion Cost'!$D$3*'Optimized Production Plan'!O348)+ ((4.1/100)*('Conversion Cost'!$B$8)*'Optimized Production Plan'!O348)+ ('Optimized Production Plan'!O348*'Conversion Cost'!$D$4)),IF(VLOOKUP(N347,CSTVAT!$A$2:$D$40,4)="VAT",0.05*((VLOOKUP(O347,'Input Angle Price'!$B$4:$E$22,4)*'Optimized Production Plan'!O348*(1.045))+ ('Conversion Cost'!$D$3*'Optimized Production Plan'!O348)+ ((4.1/100)*('Conversion Cost'!$B$8)*'Optimized Production Plan'!O348)+ ('Optimized Production Plan'!O348*'Conversion Cost'!$D$4)),0)))</f>
        <v>31.022535075839997</v>
      </c>
      <c r="V347" s="95">
        <f t="shared" si="18"/>
        <v>25.67707776</v>
      </c>
      <c r="X347" s="101">
        <f>IF('Optimized Production Plan'!M348&gt;0,1,0)+IF('Optimized Production Plan'!N348&gt;0,1,0)+IF('Optimized Production Plan'!O348&gt;0,1,0)</f>
        <v>1</v>
      </c>
      <c r="AH347" s="11"/>
      <c r="AI347" s="5" t="s">
        <v>14</v>
      </c>
      <c r="AJ347" s="6">
        <v>6.3420999999999994</v>
      </c>
      <c r="AK347" s="6">
        <v>0</v>
      </c>
      <c r="AL347" s="113">
        <v>0</v>
      </c>
      <c r="AM347" s="11">
        <v>6.3420999999999994</v>
      </c>
      <c r="AN347" s="68">
        <f t="shared" si="19"/>
        <v>6.3420999999999994</v>
      </c>
    </row>
    <row r="348" spans="1:40">
      <c r="A348" s="9">
        <v>126</v>
      </c>
      <c r="B348" s="5" t="s">
        <v>13</v>
      </c>
      <c r="C348" s="94">
        <f>((VLOOKUP(B348,'Input Angle Price'!$B$4:$E$22,2)*'Optimized Production Plan'!C349)+(VLOOKUP(B348,'Input Angle Price'!$B$4:$E$22,3)*'Optimized Production Plan'!D349)+(VLOOKUP(B348,'Input Angle Price'!$B$4:$E$22,4)*'Optimized Production Plan'!E349))*(104.5/100)</f>
        <v>2296.2075338506966</v>
      </c>
      <c r="D348" s="94">
        <f>SUMPRODUCT('Conversion Cost'!$B$3:$D$3,'Optimized Production Plan'!C349:E349)</f>
        <v>354.80316693690247</v>
      </c>
      <c r="E348" s="94">
        <f>(4.1/100)*('Conversion Cost'!$B$8)*SUM('Optimized Production Plan'!C349:E349)</f>
        <v>301.18670000987709</v>
      </c>
      <c r="F348" s="94">
        <f>SUMPRODUCT('Conversion Cost'!$B$4:$D$4,'Optimized Production Plan'!C349:E349)</f>
        <v>24.240346287899481</v>
      </c>
      <c r="G348" s="94">
        <f>(VLOOKUP(A348,'Outbound Logistic Price'!$A$3:$D$41,2)*'Optimized Production Plan'!C349)+(VLOOKUP(A348,'Outbound Logistic Price'!$A$3:$D$41,3)*'Optimized Production Plan'!D349)+(VLOOKUP(A348,'Outbound Logistic Price'!$A$3:$D$41,4)*'Optimized Production Plan'!E349)</f>
        <v>140.07741092597652</v>
      </c>
      <c r="H348" s="94">
        <f>IF(VLOOKUP(A348,CSTVAT!$A$2:$D$40,2)="NA",0,IF(VLOOKUP(A348,CSTVAT!$A$2:$D$40,2)="CST",0.02*((VLOOKUP(B348,'Input Angle Price'!$B$4:$E$22,2)*'Optimized Production Plan'!C349*(1.045))+ ('Conversion Cost'!$B$3*'Optimized Production Plan'!C349)+ ((4.1/100)*('Conversion Cost'!$B$8)*'Optimized Production Plan'!C349)+ ('Optimized Production Plan'!C349*'Conversion Cost'!$B$4)),IF(VLOOKUP(A348,CSTVAT!$A$2:$D$40,2)="VAT",0.05*((VLOOKUP(B348,'Input Angle Price'!$B$4:$E$22,2)*'Optimized Production Plan'!C349*(1.045))+ ('Conversion Cost'!$B$3*'Optimized Production Plan'!C349)+ ((4.1/100)*('Conversion Cost'!$B$8)*'Optimized Production Plan'!C349)+ ('Optimized Production Plan'!C349*'Conversion Cost'!$B$4)),0)))+ IF(VLOOKUP(A348,CSTVAT!$A$2:$D$40,3)="NA",0,IF(VLOOKUP(A348,CSTVAT!$A$2:$D$40,3)="CST",0.02*((VLOOKUP(B348,'Input Angle Price'!$B$4:$E$22,3)*'Optimized Production Plan'!D349*(1.045))+ ('Conversion Cost'!$C$3*'Optimized Production Plan'!D349)+ ((4.1/100)*('Conversion Cost'!$B$8)*'Optimized Production Plan'!D349)+ ('Optimized Production Plan'!D349*'Conversion Cost'!$C$4)),IF(VLOOKUP(A348,CSTVAT!$A$2:$D$40,3)="VAT",0.05*((VLOOKUP(B348,'Input Angle Price'!$B$4:$E$22,3)*'Optimized Production Plan'!D349*(1.045))+ ('Conversion Cost'!$C$3*'Optimized Production Plan'!D349)+ ((4.1/100)*('Conversion Cost'!$B$8)*'Optimized Production Plan'!D349)+ ('Optimized Production Plan'!D349*'Conversion Cost'!$C$4)),0)))+ IF(VLOOKUP(A348,CSTVAT!$A$2:$D$40,4)="NA",0,IF(VLOOKUP(A348,CSTVAT!$A$2:$D$40,4)="CST",0.02*((VLOOKUP(B348,'Input Angle Price'!$B$4:$E$22,4)*'Optimized Production Plan'!E349*(1.045))+ ('Conversion Cost'!$D$3*'Optimized Production Plan'!E349)+ ((4.1/100)*('Conversion Cost'!$B$8)*'Optimized Production Plan'!E349)+ ('Optimized Production Plan'!E349*'Conversion Cost'!$D$4)),IF(VLOOKUP(A348,CSTVAT!$A$2:$D$40,4)="VAT",0.05*((VLOOKUP(B348,'Input Angle Price'!$B$4:$E$22,4)*'Optimized Production Plan'!E349*(1.045))+ ('Conversion Cost'!$D$3*'Optimized Production Plan'!E349)+ ((4.1/100)*('Conversion Cost'!$B$8)*'Optimized Production Plan'!E349)+ ('Optimized Production Plan'!E349*'Conversion Cost'!$D$4)),0)))</f>
        <v>59.528754941707511</v>
      </c>
      <c r="I348" s="95">
        <f t="shared" si="17"/>
        <v>49.439875130756626</v>
      </c>
      <c r="N348" s="9">
        <v>126</v>
      </c>
      <c r="O348" s="5" t="s">
        <v>13</v>
      </c>
      <c r="P348" s="94">
        <f>((VLOOKUP(O348,'Input Angle Price'!$B$4:$E$22,2)*'Optimized Production Plan'!M349)+(VLOOKUP(O348,'Input Angle Price'!$B$4:$E$22,3)*'Optimized Production Plan'!N349)+(VLOOKUP(O348,'Input Angle Price'!$B$4:$E$22,4)*'Optimized Production Plan'!O349))*(104.5/100)</f>
        <v>2296.2075338506966</v>
      </c>
      <c r="Q348" s="94">
        <f>SUMPRODUCT('Conversion Cost'!$B$3:$D$3,'Optimized Production Plan'!M349:O349)</f>
        <v>354.80316693690247</v>
      </c>
      <c r="R348" s="94">
        <f>(4.1/100)*('Conversion Cost'!$B$8)*SUM('Optimized Production Plan'!M349:O349)</f>
        <v>301.18670000987709</v>
      </c>
      <c r="S348" s="94">
        <f>SUMPRODUCT('Conversion Cost'!$B$4:$D$4,'Optimized Production Plan'!M349:O349)</f>
        <v>24.240346287899481</v>
      </c>
      <c r="T348" s="94">
        <f>(VLOOKUP(N348,'Outbound Logistic Price'!$A$3:$D$41,2)*'Optimized Production Plan'!M349)+(VLOOKUP(N348,'Outbound Logistic Price'!$A$3:$D$41,3)*'Optimized Production Plan'!N349)+(VLOOKUP(N348,'Outbound Logistic Price'!$A$3:$D$41,4)*'Optimized Production Plan'!O349)</f>
        <v>140.07741092597652</v>
      </c>
      <c r="U348" s="94">
        <f>IF(VLOOKUP(N348,CSTVAT!$A$2:$D$40,2)="NA",0,IF(VLOOKUP(N348,CSTVAT!$A$2:$D$40,2)="CST",0.02*((VLOOKUP(O348,'Input Angle Price'!$B$4:$E$22,2)*'Optimized Production Plan'!M349*(1.045))+ ('Conversion Cost'!$B$3*'Optimized Production Plan'!M349)+ ((4.1/100)*('Conversion Cost'!$B$8)*'Optimized Production Plan'!M349)+ ('Optimized Production Plan'!M349*'Conversion Cost'!$B$4)),IF(VLOOKUP(N348,CSTVAT!$A$2:$D$40,2)="VAT",0.05*((VLOOKUP(O348,'Input Angle Price'!$B$4:$E$22,2)*'Optimized Production Plan'!M349*(1.045))+ ('Conversion Cost'!$B$3*'Optimized Production Plan'!M349)+ ((4.1/100)*('Conversion Cost'!$B$8)*'Optimized Production Plan'!M349)+ ('Optimized Production Plan'!M349*'Conversion Cost'!$B$4)),0)))+ IF(VLOOKUP(N348,CSTVAT!$A$2:$D$40,3)="NA",0,IF(VLOOKUP(N348,CSTVAT!$A$2:$D$40,3)="CST",0.02*((VLOOKUP(O348,'Input Angle Price'!$B$4:$E$22,3)*'Optimized Production Plan'!N349*(1.045))+ ('Conversion Cost'!$C$3*'Optimized Production Plan'!N349)+ ((4.1/100)*('Conversion Cost'!$B$8)*'Optimized Production Plan'!N349)+ ('Optimized Production Plan'!N349*'Conversion Cost'!$C$4)),IF(VLOOKUP(N348,CSTVAT!$A$2:$D$40,3)="VAT",0.05*((VLOOKUP(O348,'Input Angle Price'!$B$4:$E$22,3)*'Optimized Production Plan'!N349*(1.045))+ ('Conversion Cost'!$C$3*'Optimized Production Plan'!N349)+ ((4.1/100)*('Conversion Cost'!$B$8)*'Optimized Production Plan'!N349)+ ('Optimized Production Plan'!N349*'Conversion Cost'!$C$4)),0)))+ IF(VLOOKUP(N348,CSTVAT!$A$2:$D$40,4)="NA",0,IF(VLOOKUP(N348,CSTVAT!$A$2:$D$40,4)="CST",0.02*((VLOOKUP(O348,'Input Angle Price'!$B$4:$E$22,4)*'Optimized Production Plan'!O349*(1.045))+ ('Conversion Cost'!$D$3*'Optimized Production Plan'!O349)+ ((4.1/100)*('Conversion Cost'!$B$8)*'Optimized Production Plan'!O349)+ ('Optimized Production Plan'!O349*'Conversion Cost'!$D$4)),IF(VLOOKUP(N348,CSTVAT!$A$2:$D$40,4)="VAT",0.05*((VLOOKUP(O348,'Input Angle Price'!$B$4:$E$22,4)*'Optimized Production Plan'!O349*(1.045))+ ('Conversion Cost'!$D$3*'Optimized Production Plan'!O349)+ ((4.1/100)*('Conversion Cost'!$B$8)*'Optimized Production Plan'!O349)+ ('Optimized Production Plan'!O349*'Conversion Cost'!$D$4)),0)))</f>
        <v>59.528754941707511</v>
      </c>
      <c r="V348" s="95">
        <f t="shared" si="18"/>
        <v>49.439875130756626</v>
      </c>
      <c r="X348" s="101">
        <f>IF('Optimized Production Plan'!M349&gt;0,1,0)+IF('Optimized Production Plan'!N349&gt;0,1,0)+IF('Optimized Production Plan'!O349&gt;0,1,0)</f>
        <v>1</v>
      </c>
      <c r="AH348" s="9">
        <v>126</v>
      </c>
      <c r="AI348" s="5" t="s">
        <v>9</v>
      </c>
      <c r="AJ348" s="6">
        <v>10.473600000000001</v>
      </c>
      <c r="AK348" s="6">
        <v>0</v>
      </c>
      <c r="AL348" s="113">
        <v>0</v>
      </c>
      <c r="AM348" s="11">
        <v>10.473600000000001</v>
      </c>
      <c r="AN348" s="68">
        <f t="shared" si="19"/>
        <v>10.473600000000001</v>
      </c>
    </row>
    <row r="349" spans="1:40">
      <c r="A349" s="9">
        <v>126</v>
      </c>
      <c r="B349" s="5" t="s">
        <v>15</v>
      </c>
      <c r="C349" s="94">
        <f>((VLOOKUP(B349,'Input Angle Price'!$B$4:$E$22,2)*'Optimized Production Plan'!C350)+(VLOOKUP(B349,'Input Angle Price'!$B$4:$E$22,3)*'Optimized Production Plan'!D350)+(VLOOKUP(B349,'Input Angle Price'!$B$4:$E$22,4)*'Optimized Production Plan'!E350))*(104.5/100)</f>
        <v>414.50555330266934</v>
      </c>
      <c r="D349" s="94">
        <f>SUMPRODUCT('Conversion Cost'!$B$3:$D$3,'Optimized Production Plan'!C350:E350)</f>
        <v>64.135157199178636</v>
      </c>
      <c r="E349" s="94">
        <f>(4.1/100)*('Conversion Cost'!$B$8)*SUM('Optimized Production Plan'!C350:E350)</f>
        <v>54.443303080410672</v>
      </c>
      <c r="F349" s="94">
        <f>SUMPRODUCT('Conversion Cost'!$B$4:$D$4,'Optimized Production Plan'!C350:E350)</f>
        <v>4.3817489938398353</v>
      </c>
      <c r="G349" s="94">
        <f>(VLOOKUP(A349,'Outbound Logistic Price'!$A$3:$D$41,2)*'Optimized Production Plan'!C350)+(VLOOKUP(A349,'Outbound Logistic Price'!$A$3:$D$41,3)*'Optimized Production Plan'!D350)+(VLOOKUP(A349,'Outbound Logistic Price'!$A$3:$D$41,4)*'Optimized Production Plan'!E350)</f>
        <v>25.320762628336752</v>
      </c>
      <c r="H349" s="94">
        <f>IF(VLOOKUP(A349,CSTVAT!$A$2:$D$40,2)="NA",0,IF(VLOOKUP(A349,CSTVAT!$A$2:$D$40,2)="CST",0.02*((VLOOKUP(B349,'Input Angle Price'!$B$4:$E$22,2)*'Optimized Production Plan'!C350*(1.045))+ ('Conversion Cost'!$B$3*'Optimized Production Plan'!C350)+ ((4.1/100)*('Conversion Cost'!$B$8)*'Optimized Production Plan'!C350)+ ('Optimized Production Plan'!C350*'Conversion Cost'!$B$4)),IF(VLOOKUP(A349,CSTVAT!$A$2:$D$40,2)="VAT",0.05*((VLOOKUP(B349,'Input Angle Price'!$B$4:$E$22,2)*'Optimized Production Plan'!C350*(1.045))+ ('Conversion Cost'!$B$3*'Optimized Production Plan'!C350)+ ((4.1/100)*('Conversion Cost'!$B$8)*'Optimized Production Plan'!C350)+ ('Optimized Production Plan'!C350*'Conversion Cost'!$B$4)),0)))+ IF(VLOOKUP(A349,CSTVAT!$A$2:$D$40,3)="NA",0,IF(VLOOKUP(A349,CSTVAT!$A$2:$D$40,3)="CST",0.02*((VLOOKUP(B349,'Input Angle Price'!$B$4:$E$22,3)*'Optimized Production Plan'!D350*(1.045))+ ('Conversion Cost'!$C$3*'Optimized Production Plan'!D350)+ ((4.1/100)*('Conversion Cost'!$B$8)*'Optimized Production Plan'!D350)+ ('Optimized Production Plan'!D350*'Conversion Cost'!$C$4)),IF(VLOOKUP(A349,CSTVAT!$A$2:$D$40,3)="VAT",0.05*((VLOOKUP(B349,'Input Angle Price'!$B$4:$E$22,3)*'Optimized Production Plan'!D350*(1.045))+ ('Conversion Cost'!$C$3*'Optimized Production Plan'!D350)+ ((4.1/100)*('Conversion Cost'!$B$8)*'Optimized Production Plan'!D350)+ ('Optimized Production Plan'!D350*'Conversion Cost'!$C$4)),0)))+ IF(VLOOKUP(A349,CSTVAT!$A$2:$D$40,4)="NA",0,IF(VLOOKUP(A349,CSTVAT!$A$2:$D$40,4)="CST",0.02*((VLOOKUP(B349,'Input Angle Price'!$B$4:$E$22,4)*'Optimized Production Plan'!E350*(1.045))+ ('Conversion Cost'!$D$3*'Optimized Production Plan'!E350)+ ((4.1/100)*('Conversion Cost'!$B$8)*'Optimized Production Plan'!E350)+ ('Optimized Production Plan'!E350*'Conversion Cost'!$D$4)),IF(VLOOKUP(A349,CSTVAT!$A$2:$D$40,4)="VAT",0.05*((VLOOKUP(B349,'Input Angle Price'!$B$4:$E$22,4)*'Optimized Production Plan'!E350*(1.045))+ ('Conversion Cost'!$D$3*'Optimized Production Plan'!E350)+ ((4.1/100)*('Conversion Cost'!$B$8)*'Optimized Production Plan'!E350)+ ('Optimized Production Plan'!E350*'Conversion Cost'!$D$4)),0)))</f>
        <v>10.749315251521971</v>
      </c>
      <c r="I349" s="95">
        <f t="shared" si="17"/>
        <v>8.9247607170431191</v>
      </c>
      <c r="N349" s="9">
        <v>126</v>
      </c>
      <c r="O349" s="5" t="s">
        <v>15</v>
      </c>
      <c r="P349" s="94">
        <f>((VLOOKUP(O349,'Input Angle Price'!$B$4:$E$22,2)*'Optimized Production Plan'!M350)+(VLOOKUP(O349,'Input Angle Price'!$B$4:$E$22,3)*'Optimized Production Plan'!N350)+(VLOOKUP(O349,'Input Angle Price'!$B$4:$E$22,4)*'Optimized Production Plan'!O350))*(104.5/100)</f>
        <v>414.50555330266934</v>
      </c>
      <c r="Q349" s="94">
        <f>SUMPRODUCT('Conversion Cost'!$B$3:$D$3,'Optimized Production Plan'!M350:O350)</f>
        <v>64.135157199178636</v>
      </c>
      <c r="R349" s="94">
        <f>(4.1/100)*('Conversion Cost'!$B$8)*SUM('Optimized Production Plan'!M350:O350)</f>
        <v>54.443303080410672</v>
      </c>
      <c r="S349" s="94">
        <f>SUMPRODUCT('Conversion Cost'!$B$4:$D$4,'Optimized Production Plan'!M350:O350)</f>
        <v>4.3817489938398353</v>
      </c>
      <c r="T349" s="94">
        <f>(VLOOKUP(N349,'Outbound Logistic Price'!$A$3:$D$41,2)*'Optimized Production Plan'!M350)+(VLOOKUP(N349,'Outbound Logistic Price'!$A$3:$D$41,3)*'Optimized Production Plan'!N350)+(VLOOKUP(N349,'Outbound Logistic Price'!$A$3:$D$41,4)*'Optimized Production Plan'!O350)</f>
        <v>25.320762628336752</v>
      </c>
      <c r="U349" s="94">
        <f>IF(VLOOKUP(N349,CSTVAT!$A$2:$D$40,2)="NA",0,IF(VLOOKUP(N349,CSTVAT!$A$2:$D$40,2)="CST",0.02*((VLOOKUP(O349,'Input Angle Price'!$B$4:$E$22,2)*'Optimized Production Plan'!M350*(1.045))+ ('Conversion Cost'!$B$3*'Optimized Production Plan'!M350)+ ((4.1/100)*('Conversion Cost'!$B$8)*'Optimized Production Plan'!M350)+ ('Optimized Production Plan'!M350*'Conversion Cost'!$B$4)),IF(VLOOKUP(N349,CSTVAT!$A$2:$D$40,2)="VAT",0.05*((VLOOKUP(O349,'Input Angle Price'!$B$4:$E$22,2)*'Optimized Production Plan'!M350*(1.045))+ ('Conversion Cost'!$B$3*'Optimized Production Plan'!M350)+ ((4.1/100)*('Conversion Cost'!$B$8)*'Optimized Production Plan'!M350)+ ('Optimized Production Plan'!M350*'Conversion Cost'!$B$4)),0)))+ IF(VLOOKUP(N349,CSTVAT!$A$2:$D$40,3)="NA",0,IF(VLOOKUP(N349,CSTVAT!$A$2:$D$40,3)="CST",0.02*((VLOOKUP(O349,'Input Angle Price'!$B$4:$E$22,3)*'Optimized Production Plan'!N350*(1.045))+ ('Conversion Cost'!$C$3*'Optimized Production Plan'!N350)+ ((4.1/100)*('Conversion Cost'!$B$8)*'Optimized Production Plan'!N350)+ ('Optimized Production Plan'!N350*'Conversion Cost'!$C$4)),IF(VLOOKUP(N349,CSTVAT!$A$2:$D$40,3)="VAT",0.05*((VLOOKUP(O349,'Input Angle Price'!$B$4:$E$22,3)*'Optimized Production Plan'!N350*(1.045))+ ('Conversion Cost'!$C$3*'Optimized Production Plan'!N350)+ ((4.1/100)*('Conversion Cost'!$B$8)*'Optimized Production Plan'!N350)+ ('Optimized Production Plan'!N350*'Conversion Cost'!$C$4)),0)))+ IF(VLOOKUP(N349,CSTVAT!$A$2:$D$40,4)="NA",0,IF(VLOOKUP(N349,CSTVAT!$A$2:$D$40,4)="CST",0.02*((VLOOKUP(O349,'Input Angle Price'!$B$4:$E$22,4)*'Optimized Production Plan'!O350*(1.045))+ ('Conversion Cost'!$D$3*'Optimized Production Plan'!O350)+ ((4.1/100)*('Conversion Cost'!$B$8)*'Optimized Production Plan'!O350)+ ('Optimized Production Plan'!O350*'Conversion Cost'!$D$4)),IF(VLOOKUP(N349,CSTVAT!$A$2:$D$40,4)="VAT",0.05*((VLOOKUP(O349,'Input Angle Price'!$B$4:$E$22,4)*'Optimized Production Plan'!O350*(1.045))+ ('Conversion Cost'!$D$3*'Optimized Production Plan'!O350)+ ((4.1/100)*('Conversion Cost'!$B$8)*'Optimized Production Plan'!O350)+ ('Optimized Production Plan'!O350*'Conversion Cost'!$D$4)),0)))</f>
        <v>10.749315251521971</v>
      </c>
      <c r="V349" s="95">
        <f t="shared" si="18"/>
        <v>8.9247607170431191</v>
      </c>
      <c r="X349" s="101">
        <f>IF('Optimized Production Plan'!M350&gt;0,1,0)+IF('Optimized Production Plan'!N350&gt;0,1,0)+IF('Optimized Production Plan'!O350&gt;0,1,0)</f>
        <v>1</v>
      </c>
      <c r="AH349" s="11"/>
      <c r="AI349" s="5" t="s">
        <v>13</v>
      </c>
      <c r="AJ349" s="6">
        <v>19.869136301556953</v>
      </c>
      <c r="AK349" s="6">
        <v>0</v>
      </c>
      <c r="AL349" s="113">
        <v>0</v>
      </c>
      <c r="AM349" s="11">
        <v>19.869136301556953</v>
      </c>
      <c r="AN349" s="68">
        <f t="shared" si="19"/>
        <v>19.869136301556953</v>
      </c>
    </row>
    <row r="350" spans="1:40">
      <c r="A350" s="9">
        <v>126</v>
      </c>
      <c r="B350" s="5" t="s">
        <v>17</v>
      </c>
      <c r="C350" s="94">
        <f>((VLOOKUP(B350,'Input Angle Price'!$B$4:$E$22,2)*'Optimized Production Plan'!C351)+(VLOOKUP(B350,'Input Angle Price'!$B$4:$E$22,3)*'Optimized Production Plan'!D351)+(VLOOKUP(B350,'Input Angle Price'!$B$4:$E$22,4)*'Optimized Production Plan'!E351))*(104.5/100)</f>
        <v>3118.5478878399995</v>
      </c>
      <c r="D350" s="94">
        <f>SUMPRODUCT('Conversion Cost'!$B$3:$D$3,'Optimized Production Plan'!C351:E351)</f>
        <v>471.7587259</v>
      </c>
      <c r="E350" s="94">
        <f>(4.1/100)*('Conversion Cost'!$B$8)*SUM('Optimized Production Plan'!C351:E351)</f>
        <v>400.46839232399998</v>
      </c>
      <c r="F350" s="94">
        <f>SUMPRODUCT('Conversion Cost'!$B$4:$D$4,'Optimized Production Plan'!C351:E351)</f>
        <v>32.230814000000002</v>
      </c>
      <c r="G350" s="94">
        <f>(VLOOKUP(A350,'Outbound Logistic Price'!$A$3:$D$41,2)*'Optimized Production Plan'!C351)+(VLOOKUP(A350,'Outbound Logistic Price'!$A$3:$D$41,3)*'Optimized Production Plan'!D351)+(VLOOKUP(A350,'Outbound Logistic Price'!$A$3:$D$41,4)*'Optimized Production Plan'!E351)</f>
        <v>186.251835</v>
      </c>
      <c r="H350" s="94">
        <f>IF(VLOOKUP(A350,CSTVAT!$A$2:$D$40,2)="NA",0,IF(VLOOKUP(A350,CSTVAT!$A$2:$D$40,2)="CST",0.02*((VLOOKUP(B350,'Input Angle Price'!$B$4:$E$22,2)*'Optimized Production Plan'!C351*(1.045))+ ('Conversion Cost'!$B$3*'Optimized Production Plan'!C351)+ ((4.1/100)*('Conversion Cost'!$B$8)*'Optimized Production Plan'!C351)+ ('Optimized Production Plan'!C351*'Conversion Cost'!$B$4)),IF(VLOOKUP(A350,CSTVAT!$A$2:$D$40,2)="VAT",0.05*((VLOOKUP(B350,'Input Angle Price'!$B$4:$E$22,2)*'Optimized Production Plan'!C351*(1.045))+ ('Conversion Cost'!$B$3*'Optimized Production Plan'!C351)+ ((4.1/100)*('Conversion Cost'!$B$8)*'Optimized Production Plan'!C351)+ ('Optimized Production Plan'!C351*'Conversion Cost'!$B$4)),0)))+ IF(VLOOKUP(A350,CSTVAT!$A$2:$D$40,3)="NA",0,IF(VLOOKUP(A350,CSTVAT!$A$2:$D$40,3)="CST",0.02*((VLOOKUP(B350,'Input Angle Price'!$B$4:$E$22,3)*'Optimized Production Plan'!D351*(1.045))+ ('Conversion Cost'!$C$3*'Optimized Production Plan'!D351)+ ((4.1/100)*('Conversion Cost'!$B$8)*'Optimized Production Plan'!D351)+ ('Optimized Production Plan'!D351*'Conversion Cost'!$C$4)),IF(VLOOKUP(A350,CSTVAT!$A$2:$D$40,3)="VAT",0.05*((VLOOKUP(B350,'Input Angle Price'!$B$4:$E$22,3)*'Optimized Production Plan'!D351*(1.045))+ ('Conversion Cost'!$C$3*'Optimized Production Plan'!D351)+ ((4.1/100)*('Conversion Cost'!$B$8)*'Optimized Production Plan'!D351)+ ('Optimized Production Plan'!D351*'Conversion Cost'!$C$4)),0)))+ IF(VLOOKUP(A350,CSTVAT!$A$2:$D$40,4)="NA",0,IF(VLOOKUP(A350,CSTVAT!$A$2:$D$40,4)="CST",0.02*((VLOOKUP(B350,'Input Angle Price'!$B$4:$E$22,4)*'Optimized Production Plan'!E351*(1.045))+ ('Conversion Cost'!$D$3*'Optimized Production Plan'!E351)+ ((4.1/100)*('Conversion Cost'!$B$8)*'Optimized Production Plan'!E351)+ ('Optimized Production Plan'!E351*'Conversion Cost'!$D$4)),IF(VLOOKUP(A350,CSTVAT!$A$2:$D$40,4)="VAT",0.05*((VLOOKUP(B350,'Input Angle Price'!$B$4:$E$22,4)*'Optimized Production Plan'!E351*(1.045))+ ('Conversion Cost'!$D$3*'Optimized Production Plan'!E351)+ ((4.1/100)*('Conversion Cost'!$B$8)*'Optimized Production Plan'!E351)+ ('Optimized Production Plan'!E351*'Conversion Cost'!$D$4)),0)))</f>
        <v>80.46011640127999</v>
      </c>
      <c r="I350" s="95">
        <f t="shared" si="17"/>
        <v>67.145767919999997</v>
      </c>
      <c r="N350" s="9">
        <v>126</v>
      </c>
      <c r="O350" s="5" t="s">
        <v>17</v>
      </c>
      <c r="P350" s="94">
        <f>((VLOOKUP(O350,'Input Angle Price'!$B$4:$E$22,2)*'Optimized Production Plan'!M351)+(VLOOKUP(O350,'Input Angle Price'!$B$4:$E$22,3)*'Optimized Production Plan'!N351)+(VLOOKUP(O350,'Input Angle Price'!$B$4:$E$22,4)*'Optimized Production Plan'!O351))*(104.5/100)</f>
        <v>3118.5478878399995</v>
      </c>
      <c r="Q350" s="94">
        <f>SUMPRODUCT('Conversion Cost'!$B$3:$D$3,'Optimized Production Plan'!M351:O351)</f>
        <v>471.7587259</v>
      </c>
      <c r="R350" s="94">
        <f>(4.1/100)*('Conversion Cost'!$B$8)*SUM('Optimized Production Plan'!M351:O351)</f>
        <v>400.46839232399998</v>
      </c>
      <c r="S350" s="94">
        <f>SUMPRODUCT('Conversion Cost'!$B$4:$D$4,'Optimized Production Plan'!M351:O351)</f>
        <v>32.230814000000002</v>
      </c>
      <c r="T350" s="94">
        <f>(VLOOKUP(N350,'Outbound Logistic Price'!$A$3:$D$41,2)*'Optimized Production Plan'!M351)+(VLOOKUP(N350,'Outbound Logistic Price'!$A$3:$D$41,3)*'Optimized Production Plan'!N351)+(VLOOKUP(N350,'Outbound Logistic Price'!$A$3:$D$41,4)*'Optimized Production Plan'!O351)</f>
        <v>186.251835</v>
      </c>
      <c r="U350" s="94">
        <f>IF(VLOOKUP(N350,CSTVAT!$A$2:$D$40,2)="NA",0,IF(VLOOKUP(N350,CSTVAT!$A$2:$D$40,2)="CST",0.02*((VLOOKUP(O350,'Input Angle Price'!$B$4:$E$22,2)*'Optimized Production Plan'!M351*(1.045))+ ('Conversion Cost'!$B$3*'Optimized Production Plan'!M351)+ ((4.1/100)*('Conversion Cost'!$B$8)*'Optimized Production Plan'!M351)+ ('Optimized Production Plan'!M351*'Conversion Cost'!$B$4)),IF(VLOOKUP(N350,CSTVAT!$A$2:$D$40,2)="VAT",0.05*((VLOOKUP(O350,'Input Angle Price'!$B$4:$E$22,2)*'Optimized Production Plan'!M351*(1.045))+ ('Conversion Cost'!$B$3*'Optimized Production Plan'!M351)+ ((4.1/100)*('Conversion Cost'!$B$8)*'Optimized Production Plan'!M351)+ ('Optimized Production Plan'!M351*'Conversion Cost'!$B$4)),0)))+ IF(VLOOKUP(N350,CSTVAT!$A$2:$D$40,3)="NA",0,IF(VLOOKUP(N350,CSTVAT!$A$2:$D$40,3)="CST",0.02*((VLOOKUP(O350,'Input Angle Price'!$B$4:$E$22,3)*'Optimized Production Plan'!N351*(1.045))+ ('Conversion Cost'!$C$3*'Optimized Production Plan'!N351)+ ((4.1/100)*('Conversion Cost'!$B$8)*'Optimized Production Plan'!N351)+ ('Optimized Production Plan'!N351*'Conversion Cost'!$C$4)),IF(VLOOKUP(N350,CSTVAT!$A$2:$D$40,3)="VAT",0.05*((VLOOKUP(O350,'Input Angle Price'!$B$4:$E$22,3)*'Optimized Production Plan'!N351*(1.045))+ ('Conversion Cost'!$C$3*'Optimized Production Plan'!N351)+ ((4.1/100)*('Conversion Cost'!$B$8)*'Optimized Production Plan'!N351)+ ('Optimized Production Plan'!N351*'Conversion Cost'!$C$4)),0)))+ IF(VLOOKUP(N350,CSTVAT!$A$2:$D$40,4)="NA",0,IF(VLOOKUP(N350,CSTVAT!$A$2:$D$40,4)="CST",0.02*((VLOOKUP(O350,'Input Angle Price'!$B$4:$E$22,4)*'Optimized Production Plan'!O351*(1.045))+ ('Conversion Cost'!$D$3*'Optimized Production Plan'!O351)+ ((4.1/100)*('Conversion Cost'!$B$8)*'Optimized Production Plan'!O351)+ ('Optimized Production Plan'!O351*'Conversion Cost'!$D$4)),IF(VLOOKUP(N350,CSTVAT!$A$2:$D$40,4)="VAT",0.05*((VLOOKUP(O350,'Input Angle Price'!$B$4:$E$22,4)*'Optimized Production Plan'!O351*(1.045))+ ('Conversion Cost'!$D$3*'Optimized Production Plan'!O351)+ ((4.1/100)*('Conversion Cost'!$B$8)*'Optimized Production Plan'!O351)+ ('Optimized Production Plan'!O351*'Conversion Cost'!$D$4)),0)))</f>
        <v>80.46011640127999</v>
      </c>
      <c r="V350" s="95">
        <f t="shared" si="18"/>
        <v>67.145767919999997</v>
      </c>
      <c r="X350" s="101">
        <f>IF('Optimized Production Plan'!M351&gt;0,1,0)+IF('Optimized Production Plan'!N351&gt;0,1,0)+IF('Optimized Production Plan'!O351&gt;0,1,0)</f>
        <v>1</v>
      </c>
      <c r="AH350" s="11"/>
      <c r="AI350" s="5" t="s">
        <v>15</v>
      </c>
      <c r="AJ350" s="6">
        <v>3.5915975359342913</v>
      </c>
      <c r="AK350" s="6">
        <v>0</v>
      </c>
      <c r="AL350" s="113">
        <v>0</v>
      </c>
      <c r="AM350" s="11">
        <v>3.5915975359342913</v>
      </c>
      <c r="AN350" s="68">
        <f t="shared" si="19"/>
        <v>3.5915975359342913</v>
      </c>
    </row>
    <row r="351" spans="1:40">
      <c r="A351" s="9">
        <v>126</v>
      </c>
      <c r="B351" s="5" t="s">
        <v>2</v>
      </c>
      <c r="C351" s="94">
        <f>((VLOOKUP(B351,'Input Angle Price'!$B$4:$E$22,2)*'Optimized Production Plan'!C352)+(VLOOKUP(B351,'Input Angle Price'!$B$4:$E$22,3)*'Optimized Production Plan'!D352)+(VLOOKUP(B351,'Input Angle Price'!$B$4:$E$22,4)*'Optimized Production Plan'!E352))*(104.5/100)</f>
        <v>83.678893320000014</v>
      </c>
      <c r="D351" s="94">
        <f>SUMPRODUCT('Conversion Cost'!$B$3:$D$3,'Optimized Production Plan'!C352:E352)</f>
        <v>14.299081320720001</v>
      </c>
      <c r="E351" s="94">
        <f>(4.1/100)*('Conversion Cost'!$B$8)*SUM('Optimized Production Plan'!C352:E352)</f>
        <v>12.138260076259201</v>
      </c>
      <c r="F351" s="94">
        <f>SUMPRODUCT('Conversion Cost'!$B$4:$D$4,'Optimized Production Plan'!C352:E352)</f>
        <v>0.97692105120000017</v>
      </c>
      <c r="G351" s="94">
        <f>(VLOOKUP(A351,'Outbound Logistic Price'!$A$3:$D$41,2)*'Optimized Production Plan'!C352)+(VLOOKUP(A351,'Outbound Logistic Price'!$A$3:$D$41,3)*'Optimized Production Plan'!D352)+(VLOOKUP(A351,'Outbound Logistic Price'!$A$3:$D$41,4)*'Optimized Production Plan'!E352)</f>
        <v>5.6453224680000007</v>
      </c>
      <c r="H351" s="94">
        <f>IF(VLOOKUP(A351,CSTVAT!$A$2:$D$40,2)="NA",0,IF(VLOOKUP(A351,CSTVAT!$A$2:$D$40,2)="CST",0.02*((VLOOKUP(B351,'Input Angle Price'!$B$4:$E$22,2)*'Optimized Production Plan'!C352*(1.045))+ ('Conversion Cost'!$B$3*'Optimized Production Plan'!C352)+ ((4.1/100)*('Conversion Cost'!$B$8)*'Optimized Production Plan'!C352)+ ('Optimized Production Plan'!C352*'Conversion Cost'!$B$4)),IF(VLOOKUP(A351,CSTVAT!$A$2:$D$40,2)="VAT",0.05*((VLOOKUP(B351,'Input Angle Price'!$B$4:$E$22,2)*'Optimized Production Plan'!C352*(1.045))+ ('Conversion Cost'!$B$3*'Optimized Production Plan'!C352)+ ((4.1/100)*('Conversion Cost'!$B$8)*'Optimized Production Plan'!C352)+ ('Optimized Production Plan'!C352*'Conversion Cost'!$B$4)),0)))+ IF(VLOOKUP(A351,CSTVAT!$A$2:$D$40,3)="NA",0,IF(VLOOKUP(A351,CSTVAT!$A$2:$D$40,3)="CST",0.02*((VLOOKUP(B351,'Input Angle Price'!$B$4:$E$22,3)*'Optimized Production Plan'!D352*(1.045))+ ('Conversion Cost'!$C$3*'Optimized Production Plan'!D352)+ ((4.1/100)*('Conversion Cost'!$B$8)*'Optimized Production Plan'!D352)+ ('Optimized Production Plan'!D352*'Conversion Cost'!$C$4)),IF(VLOOKUP(A351,CSTVAT!$A$2:$D$40,3)="VAT",0.05*((VLOOKUP(B351,'Input Angle Price'!$B$4:$E$22,3)*'Optimized Production Plan'!D352*(1.045))+ ('Conversion Cost'!$C$3*'Optimized Production Plan'!D352)+ ((4.1/100)*('Conversion Cost'!$B$8)*'Optimized Production Plan'!D352)+ ('Optimized Production Plan'!D352*'Conversion Cost'!$C$4)),0)))+ IF(VLOOKUP(A351,CSTVAT!$A$2:$D$40,4)="NA",0,IF(VLOOKUP(A351,CSTVAT!$A$2:$D$40,4)="CST",0.02*((VLOOKUP(B351,'Input Angle Price'!$B$4:$E$22,4)*'Optimized Production Plan'!E352*(1.045))+ ('Conversion Cost'!$D$3*'Optimized Production Plan'!E352)+ ((4.1/100)*('Conversion Cost'!$B$8)*'Optimized Production Plan'!E352)+ ('Optimized Production Plan'!E352*'Conversion Cost'!$D$4)),IF(VLOOKUP(A351,CSTVAT!$A$2:$D$40,4)="VAT",0.05*((VLOOKUP(B351,'Input Angle Price'!$B$4:$E$22,4)*'Optimized Production Plan'!E352*(1.045))+ ('Conversion Cost'!$D$3*'Optimized Production Plan'!E352)+ ((4.1/100)*('Conversion Cost'!$B$8)*'Optimized Production Plan'!E352)+ ('Optimized Production Plan'!E352*'Conversion Cost'!$D$4)),0)))</f>
        <v>2.2218631153635844</v>
      </c>
      <c r="I351" s="95">
        <f t="shared" si="17"/>
        <v>1.8016986600000002</v>
      </c>
      <c r="N351" s="9">
        <v>126</v>
      </c>
      <c r="O351" s="5" t="s">
        <v>2</v>
      </c>
      <c r="P351" s="94">
        <f>((VLOOKUP(O351,'Input Angle Price'!$B$4:$E$22,2)*'Optimized Production Plan'!M352)+(VLOOKUP(O351,'Input Angle Price'!$B$4:$E$22,3)*'Optimized Production Plan'!N352)+(VLOOKUP(O351,'Input Angle Price'!$B$4:$E$22,4)*'Optimized Production Plan'!O352))*(104.5/100)</f>
        <v>85.703922538344003</v>
      </c>
      <c r="Q351" s="94">
        <f>SUMPRODUCT('Conversion Cost'!$B$3:$D$3,'Optimized Production Plan'!M352:O352)</f>
        <v>17.349957718320002</v>
      </c>
      <c r="R351" s="94">
        <f>(4.1/100)*('Conversion Cost'!$B$8)*SUM('Optimized Production Plan'!M352:O352)</f>
        <v>12.138260076259201</v>
      </c>
      <c r="S351" s="94">
        <f>SUMPRODUCT('Conversion Cost'!$B$4:$D$4,'Optimized Production Plan'!M352:O352)</f>
        <v>1.4653815768000003</v>
      </c>
      <c r="T351" s="94">
        <f>(VLOOKUP(N351,'Outbound Logistic Price'!$A$3:$D$41,2)*'Optimized Production Plan'!M352)+(VLOOKUP(N351,'Outbound Logistic Price'!$A$3:$D$41,3)*'Optimized Production Plan'!N352)+(VLOOKUP(N351,'Outbound Logistic Price'!$A$3:$D$41,4)*'Optimized Production Plan'!O352)</f>
        <v>4.876597706400001</v>
      </c>
      <c r="U351" s="94">
        <f>IF(VLOOKUP(N351,CSTVAT!$A$2:$D$40,2)="NA",0,IF(VLOOKUP(N351,CSTVAT!$A$2:$D$40,2)="CST",0.02*((VLOOKUP(O351,'Input Angle Price'!$B$4:$E$22,2)*'Optimized Production Plan'!M352*(1.045))+ ('Conversion Cost'!$B$3*'Optimized Production Plan'!M352)+ ((4.1/100)*('Conversion Cost'!$B$8)*'Optimized Production Plan'!M352)+ ('Optimized Production Plan'!M352*'Conversion Cost'!$B$4)),IF(VLOOKUP(N351,CSTVAT!$A$2:$D$40,2)="VAT",0.05*((VLOOKUP(O351,'Input Angle Price'!$B$4:$E$22,2)*'Optimized Production Plan'!M352*(1.045))+ ('Conversion Cost'!$B$3*'Optimized Production Plan'!M352)+ ((4.1/100)*('Conversion Cost'!$B$8)*'Optimized Production Plan'!M352)+ ('Optimized Production Plan'!M352*'Conversion Cost'!$B$4)),0)))+ IF(VLOOKUP(N351,CSTVAT!$A$2:$D$40,3)="NA",0,IF(VLOOKUP(N351,CSTVAT!$A$2:$D$40,3)="CST",0.02*((VLOOKUP(O351,'Input Angle Price'!$B$4:$E$22,3)*'Optimized Production Plan'!N352*(1.045))+ ('Conversion Cost'!$C$3*'Optimized Production Plan'!N352)+ ((4.1/100)*('Conversion Cost'!$B$8)*'Optimized Production Plan'!N352)+ ('Optimized Production Plan'!N352*'Conversion Cost'!$C$4)),IF(VLOOKUP(N351,CSTVAT!$A$2:$D$40,3)="VAT",0.05*((VLOOKUP(O351,'Input Angle Price'!$B$4:$E$22,3)*'Optimized Production Plan'!N352*(1.045))+ ('Conversion Cost'!$C$3*'Optimized Production Plan'!N352)+ ((4.1/100)*('Conversion Cost'!$B$8)*'Optimized Production Plan'!N352)+ ('Optimized Production Plan'!N352*'Conversion Cost'!$C$4)),0)))+ IF(VLOOKUP(N351,CSTVAT!$A$2:$D$40,4)="NA",0,IF(VLOOKUP(N351,CSTVAT!$A$2:$D$40,4)="CST",0.02*((VLOOKUP(O351,'Input Angle Price'!$B$4:$E$22,4)*'Optimized Production Plan'!O352*(1.045))+ ('Conversion Cost'!$D$3*'Optimized Production Plan'!O352)+ ((4.1/100)*('Conversion Cost'!$B$8)*'Optimized Production Plan'!O352)+ ('Optimized Production Plan'!O352*'Conversion Cost'!$D$4)),IF(VLOOKUP(N351,CSTVAT!$A$2:$D$40,4)="VAT",0.05*((VLOOKUP(O351,'Input Angle Price'!$B$4:$E$22,4)*'Optimized Production Plan'!O352*(1.045))+ ('Conversion Cost'!$D$3*'Optimized Production Plan'!O352)+ ((4.1/100)*('Conversion Cost'!$B$8)*'Optimized Production Plan'!O352)+ ('Optimized Production Plan'!O352*'Conversion Cost'!$D$4)),0)))</f>
        <v>2.3331504381944641</v>
      </c>
      <c r="V351" s="95">
        <f t="shared" si="18"/>
        <v>1.8452997675720002</v>
      </c>
      <c r="X351" s="101">
        <f>IF('Optimized Production Plan'!M352&gt;0,1,0)+IF('Optimized Production Plan'!N352&gt;0,1,0)+IF('Optimized Production Plan'!O352&gt;0,1,0)</f>
        <v>1</v>
      </c>
      <c r="AH351" s="11"/>
      <c r="AI351" s="5" t="s">
        <v>17</v>
      </c>
      <c r="AJ351" s="6">
        <v>26.418700000000001</v>
      </c>
      <c r="AK351" s="6">
        <v>0</v>
      </c>
      <c r="AL351" s="113">
        <v>0</v>
      </c>
      <c r="AM351" s="11">
        <v>26.418700000000001</v>
      </c>
      <c r="AN351" s="68">
        <f t="shared" si="19"/>
        <v>26.418700000000001</v>
      </c>
    </row>
    <row r="352" spans="1:40">
      <c r="A352" s="9">
        <v>126</v>
      </c>
      <c r="B352" s="5" t="s">
        <v>4</v>
      </c>
      <c r="C352" s="94">
        <f>((VLOOKUP(B352,'Input Angle Price'!$B$4:$E$22,2)*'Optimized Production Plan'!C353)+(VLOOKUP(B352,'Input Angle Price'!$B$4:$E$22,3)*'Optimized Production Plan'!D353)+(VLOOKUP(B352,'Input Angle Price'!$B$4:$E$22,4)*'Optimized Production Plan'!E353))*(104.5/100)</f>
        <v>36.290099665335987</v>
      </c>
      <c r="D352" s="94">
        <f>SUMPRODUCT('Conversion Cost'!$B$3:$D$3,'Optimized Production Plan'!C353:E353)</f>
        <v>6.1661192420799988</v>
      </c>
      <c r="E352" s="94">
        <f>(4.1/100)*('Conversion Cost'!$B$8)*SUM('Optimized Production Plan'!C353:E353)</f>
        <v>5.2343194183487993</v>
      </c>
      <c r="F352" s="94">
        <f>SUMPRODUCT('Conversion Cost'!$B$4:$D$4,'Optimized Production Plan'!C353:E353)</f>
        <v>0.42127263679999993</v>
      </c>
      <c r="G352" s="94">
        <f>(VLOOKUP(A352,'Outbound Logistic Price'!$A$3:$D$41,2)*'Optimized Production Plan'!C353)+(VLOOKUP(A352,'Outbound Logistic Price'!$A$3:$D$41,3)*'Optimized Production Plan'!D353)+(VLOOKUP(A352,'Outbound Logistic Price'!$A$3:$D$41,4)*'Optimized Production Plan'!E353)</f>
        <v>2.4344033519999995</v>
      </c>
      <c r="H352" s="94">
        <f>IF(VLOOKUP(A352,CSTVAT!$A$2:$D$40,2)="NA",0,IF(VLOOKUP(A352,CSTVAT!$A$2:$D$40,2)="CST",0.02*((VLOOKUP(B352,'Input Angle Price'!$B$4:$E$22,2)*'Optimized Production Plan'!C353*(1.045))+ ('Conversion Cost'!$B$3*'Optimized Production Plan'!C353)+ ((4.1/100)*('Conversion Cost'!$B$8)*'Optimized Production Plan'!C353)+ ('Optimized Production Plan'!C353*'Conversion Cost'!$B$4)),IF(VLOOKUP(A352,CSTVAT!$A$2:$D$40,2)="VAT",0.05*((VLOOKUP(B352,'Input Angle Price'!$B$4:$E$22,2)*'Optimized Production Plan'!C353*(1.045))+ ('Conversion Cost'!$B$3*'Optimized Production Plan'!C353)+ ((4.1/100)*('Conversion Cost'!$B$8)*'Optimized Production Plan'!C353)+ ('Optimized Production Plan'!C353*'Conversion Cost'!$B$4)),0)))+ IF(VLOOKUP(A352,CSTVAT!$A$2:$D$40,3)="NA",0,IF(VLOOKUP(A352,CSTVAT!$A$2:$D$40,3)="CST",0.02*((VLOOKUP(B352,'Input Angle Price'!$B$4:$E$22,3)*'Optimized Production Plan'!D353*(1.045))+ ('Conversion Cost'!$C$3*'Optimized Production Plan'!D353)+ ((4.1/100)*('Conversion Cost'!$B$8)*'Optimized Production Plan'!D353)+ ('Optimized Production Plan'!D353*'Conversion Cost'!$C$4)),IF(VLOOKUP(A352,CSTVAT!$A$2:$D$40,3)="VAT",0.05*((VLOOKUP(B352,'Input Angle Price'!$B$4:$E$22,3)*'Optimized Production Plan'!D353*(1.045))+ ('Conversion Cost'!$C$3*'Optimized Production Plan'!D353)+ ((4.1/100)*('Conversion Cost'!$B$8)*'Optimized Production Plan'!D353)+ ('Optimized Production Plan'!D353*'Conversion Cost'!$C$4)),0)))+ IF(VLOOKUP(A352,CSTVAT!$A$2:$D$40,4)="NA",0,IF(VLOOKUP(A352,CSTVAT!$A$2:$D$40,4)="CST",0.02*((VLOOKUP(B352,'Input Angle Price'!$B$4:$E$22,4)*'Optimized Production Plan'!E353*(1.045))+ ('Conversion Cost'!$D$3*'Optimized Production Plan'!E353)+ ((4.1/100)*('Conversion Cost'!$B$8)*'Optimized Production Plan'!E353)+ ('Optimized Production Plan'!E353*'Conversion Cost'!$D$4)),IF(VLOOKUP(A352,CSTVAT!$A$2:$D$40,4)="VAT",0.05*((VLOOKUP(B352,'Input Angle Price'!$B$4:$E$22,4)*'Optimized Production Plan'!E353*(1.045))+ ('Conversion Cost'!$D$3*'Optimized Production Plan'!E353)+ ((4.1/100)*('Conversion Cost'!$B$8)*'Optimized Production Plan'!E353)+ ('Optimized Production Plan'!E353*'Conversion Cost'!$D$4)),0)))</f>
        <v>0.96223621925129565</v>
      </c>
      <c r="I352" s="95">
        <f t="shared" si="17"/>
        <v>0.7813657822679998</v>
      </c>
      <c r="N352" s="9">
        <v>126</v>
      </c>
      <c r="O352" s="5" t="s">
        <v>4</v>
      </c>
      <c r="P352" s="94">
        <f>((VLOOKUP(O352,'Input Angle Price'!$B$4:$E$22,2)*'Optimized Production Plan'!M353)+(VLOOKUP(O352,'Input Angle Price'!$B$4:$E$22,3)*'Optimized Production Plan'!N353)+(VLOOKUP(O352,'Input Angle Price'!$B$4:$E$22,4)*'Optimized Production Plan'!O353))*(104.5/100)</f>
        <v>36.012249643039993</v>
      </c>
      <c r="Q352" s="94">
        <f>SUMPRODUCT('Conversion Cost'!$B$3:$D$3,'Optimized Production Plan'!M353:O353)</f>
        <v>7.4817329684799994</v>
      </c>
      <c r="R352" s="94">
        <f>(4.1/100)*('Conversion Cost'!$B$8)*SUM('Optimized Production Plan'!M353:O353)</f>
        <v>5.2343194183487993</v>
      </c>
      <c r="S352" s="94">
        <f>SUMPRODUCT('Conversion Cost'!$B$4:$D$4,'Optimized Production Plan'!M353:O353)</f>
        <v>0.63190895520000001</v>
      </c>
      <c r="T352" s="94">
        <f>(VLOOKUP(N352,'Outbound Logistic Price'!$A$3:$D$41,2)*'Optimized Production Plan'!M353)+(VLOOKUP(N352,'Outbound Logistic Price'!$A$3:$D$41,3)*'Optimized Production Plan'!N353)+(VLOOKUP(N352,'Outbound Logistic Price'!$A$3:$D$41,4)*'Optimized Production Plan'!O353)</f>
        <v>2.1029101295999997</v>
      </c>
      <c r="U352" s="94">
        <f>IF(VLOOKUP(N352,CSTVAT!$A$2:$D$40,2)="NA",0,IF(VLOOKUP(N352,CSTVAT!$A$2:$D$40,2)="CST",0.02*((VLOOKUP(O352,'Input Angle Price'!$B$4:$E$22,2)*'Optimized Production Plan'!M353*(1.045))+ ('Conversion Cost'!$B$3*'Optimized Production Plan'!M353)+ ((4.1/100)*('Conversion Cost'!$B$8)*'Optimized Production Plan'!M353)+ ('Optimized Production Plan'!M353*'Conversion Cost'!$B$4)),IF(VLOOKUP(N352,CSTVAT!$A$2:$D$40,2)="VAT",0.05*((VLOOKUP(O352,'Input Angle Price'!$B$4:$E$22,2)*'Optimized Production Plan'!M353*(1.045))+ ('Conversion Cost'!$B$3*'Optimized Production Plan'!M353)+ ((4.1/100)*('Conversion Cost'!$B$8)*'Optimized Production Plan'!M353)+ ('Optimized Production Plan'!M353*'Conversion Cost'!$B$4)),0)))+ IF(VLOOKUP(N352,CSTVAT!$A$2:$D$40,3)="NA",0,IF(VLOOKUP(N352,CSTVAT!$A$2:$D$40,3)="CST",0.02*((VLOOKUP(O352,'Input Angle Price'!$B$4:$E$22,3)*'Optimized Production Plan'!N353*(1.045))+ ('Conversion Cost'!$C$3*'Optimized Production Plan'!N353)+ ((4.1/100)*('Conversion Cost'!$B$8)*'Optimized Production Plan'!N353)+ ('Optimized Production Plan'!N353*'Conversion Cost'!$C$4)),IF(VLOOKUP(N352,CSTVAT!$A$2:$D$40,3)="VAT",0.05*((VLOOKUP(O352,'Input Angle Price'!$B$4:$E$22,3)*'Optimized Production Plan'!N353*(1.045))+ ('Conversion Cost'!$C$3*'Optimized Production Plan'!N353)+ ((4.1/100)*('Conversion Cost'!$B$8)*'Optimized Production Plan'!N353)+ ('Optimized Production Plan'!N353*'Conversion Cost'!$C$4)),0)))+ IF(VLOOKUP(N352,CSTVAT!$A$2:$D$40,4)="NA",0,IF(VLOOKUP(N352,CSTVAT!$A$2:$D$40,4)="CST",0.02*((VLOOKUP(O352,'Input Angle Price'!$B$4:$E$22,4)*'Optimized Production Plan'!O353*(1.045))+ ('Conversion Cost'!$D$3*'Optimized Production Plan'!O353)+ ((4.1/100)*('Conversion Cost'!$B$8)*'Optimized Production Plan'!O353)+ ('Optimized Production Plan'!O353*'Conversion Cost'!$D$4)),IF(VLOOKUP(N352,CSTVAT!$A$2:$D$40,4)="VAT",0.05*((VLOOKUP(O352,'Input Angle Price'!$B$4:$E$22,4)*'Optimized Production Plan'!O353*(1.045))+ ('Conversion Cost'!$D$3*'Optimized Production Plan'!O353)+ ((4.1/100)*('Conversion Cost'!$B$8)*'Optimized Production Plan'!O353)+ ('Optimized Production Plan'!O353*'Conversion Cost'!$D$4)),0)))</f>
        <v>0.98720421970137584</v>
      </c>
      <c r="V352" s="95">
        <f t="shared" si="18"/>
        <v>0.77538336551999987</v>
      </c>
      <c r="X352" s="101">
        <f>IF('Optimized Production Plan'!M353&gt;0,1,0)+IF('Optimized Production Plan'!N353&gt;0,1,0)+IF('Optimized Production Plan'!O353&gt;0,1,0)</f>
        <v>1</v>
      </c>
      <c r="AH352" s="11"/>
      <c r="AI352" s="5" t="s">
        <v>2</v>
      </c>
      <c r="AJ352" s="6">
        <v>0</v>
      </c>
      <c r="AK352" s="6">
        <v>0.80075496000000013</v>
      </c>
      <c r="AL352" s="113">
        <v>0</v>
      </c>
      <c r="AM352" s="11">
        <v>0.80075496000000013</v>
      </c>
      <c r="AN352" s="68">
        <f t="shared" si="19"/>
        <v>0.80075496000000013</v>
      </c>
    </row>
    <row r="353" spans="1:40">
      <c r="A353" s="9">
        <v>126</v>
      </c>
      <c r="B353" s="5" t="s">
        <v>6</v>
      </c>
      <c r="C353" s="94">
        <f>((VLOOKUP(B353,'Input Angle Price'!$B$4:$E$22,2)*'Optimized Production Plan'!C354)+(VLOOKUP(B353,'Input Angle Price'!$B$4:$E$22,3)*'Optimized Production Plan'!D354)+(VLOOKUP(B353,'Input Angle Price'!$B$4:$E$22,4)*'Optimized Production Plan'!E354))*(104.5/100)</f>
        <v>6.8619930183199997</v>
      </c>
      <c r="D353" s="94">
        <f>SUMPRODUCT('Conversion Cost'!$B$3:$D$3,'Optimized Production Plan'!C354:E354)</f>
        <v>1.1447622704</v>
      </c>
      <c r="E353" s="94">
        <f>(4.1/100)*('Conversion Cost'!$B$8)*SUM('Optimized Production Plan'!C354:E354)</f>
        <v>0.97177027334400001</v>
      </c>
      <c r="F353" s="94">
        <f>SUMPRODUCT('Conversion Cost'!$B$4:$D$4,'Optimized Production Plan'!C354:E354)</f>
        <v>7.8210784000000005E-2</v>
      </c>
      <c r="G353" s="94">
        <f>(VLOOKUP(A353,'Outbound Logistic Price'!$A$3:$D$41,2)*'Optimized Production Plan'!C354)+(VLOOKUP(A353,'Outbound Logistic Price'!$A$3:$D$41,3)*'Optimized Production Plan'!D354)+(VLOOKUP(A353,'Outbound Logistic Price'!$A$3:$D$41,4)*'Optimized Production Plan'!E354)</f>
        <v>0.45195575999999998</v>
      </c>
      <c r="H353" s="94">
        <f>IF(VLOOKUP(A353,CSTVAT!$A$2:$D$40,2)="NA",0,IF(VLOOKUP(A353,CSTVAT!$A$2:$D$40,2)="CST",0.02*((VLOOKUP(B353,'Input Angle Price'!$B$4:$E$22,2)*'Optimized Production Plan'!C354*(1.045))+ ('Conversion Cost'!$B$3*'Optimized Production Plan'!C354)+ ((4.1/100)*('Conversion Cost'!$B$8)*'Optimized Production Plan'!C354)+ ('Optimized Production Plan'!C354*'Conversion Cost'!$B$4)),IF(VLOOKUP(A353,CSTVAT!$A$2:$D$40,2)="VAT",0.05*((VLOOKUP(B353,'Input Angle Price'!$B$4:$E$22,2)*'Optimized Production Plan'!C354*(1.045))+ ('Conversion Cost'!$B$3*'Optimized Production Plan'!C354)+ ((4.1/100)*('Conversion Cost'!$B$8)*'Optimized Production Plan'!C354)+ ('Optimized Production Plan'!C354*'Conversion Cost'!$B$4)),0)))+ IF(VLOOKUP(A353,CSTVAT!$A$2:$D$40,3)="NA",0,IF(VLOOKUP(A353,CSTVAT!$A$2:$D$40,3)="CST",0.02*((VLOOKUP(B353,'Input Angle Price'!$B$4:$E$22,3)*'Optimized Production Plan'!D354*(1.045))+ ('Conversion Cost'!$C$3*'Optimized Production Plan'!D354)+ ((4.1/100)*('Conversion Cost'!$B$8)*'Optimized Production Plan'!D354)+ ('Optimized Production Plan'!D354*'Conversion Cost'!$C$4)),IF(VLOOKUP(A353,CSTVAT!$A$2:$D$40,3)="VAT",0.05*((VLOOKUP(B353,'Input Angle Price'!$B$4:$E$22,3)*'Optimized Production Plan'!D354*(1.045))+ ('Conversion Cost'!$C$3*'Optimized Production Plan'!D354)+ ((4.1/100)*('Conversion Cost'!$B$8)*'Optimized Production Plan'!D354)+ ('Optimized Production Plan'!D354*'Conversion Cost'!$C$4)),0)))+ IF(VLOOKUP(A353,CSTVAT!$A$2:$D$40,4)="NA",0,IF(VLOOKUP(A353,CSTVAT!$A$2:$D$40,4)="CST",0.02*((VLOOKUP(B353,'Input Angle Price'!$B$4:$E$22,4)*'Optimized Production Plan'!E354*(1.045))+ ('Conversion Cost'!$D$3*'Optimized Production Plan'!E354)+ ((4.1/100)*('Conversion Cost'!$B$8)*'Optimized Production Plan'!E354)+ ('Optimized Production Plan'!E354*'Conversion Cost'!$D$4)),IF(VLOOKUP(A353,CSTVAT!$A$2:$D$40,4)="VAT",0.05*((VLOOKUP(B353,'Input Angle Price'!$B$4:$E$22,4)*'Optimized Production Plan'!E354*(1.045))+ ('Conversion Cost'!$D$3*'Optimized Production Plan'!E354)+ ((4.1/100)*('Conversion Cost'!$B$8)*'Optimized Production Plan'!E354)+ ('Optimized Production Plan'!E354*'Conversion Cost'!$D$4)),0)))</f>
        <v>0.18113472692127996</v>
      </c>
      <c r="I353" s="95">
        <f t="shared" si="17"/>
        <v>0.14774626116</v>
      </c>
      <c r="N353" s="9">
        <v>126</v>
      </c>
      <c r="O353" s="5" t="s">
        <v>6</v>
      </c>
      <c r="P353" s="94">
        <f>((VLOOKUP(O353,'Input Angle Price'!$B$4:$E$22,2)*'Optimized Production Plan'!M354)+(VLOOKUP(O353,'Input Angle Price'!$B$4:$E$22,3)*'Optimized Production Plan'!N354)+(VLOOKUP(O353,'Input Angle Price'!$B$4:$E$22,4)*'Optimized Production Plan'!O354))*(104.5/100)</f>
        <v>6.8619930183199997</v>
      </c>
      <c r="Q353" s="94">
        <f>SUMPRODUCT('Conversion Cost'!$B$3:$D$3,'Optimized Production Plan'!M354:O354)</f>
        <v>1.1447622704</v>
      </c>
      <c r="R353" s="94">
        <f>(4.1/100)*('Conversion Cost'!$B$8)*SUM('Optimized Production Plan'!M354:O354)</f>
        <v>0.97177027334400001</v>
      </c>
      <c r="S353" s="94">
        <f>SUMPRODUCT('Conversion Cost'!$B$4:$D$4,'Optimized Production Plan'!M354:O354)</f>
        <v>7.8210784000000005E-2</v>
      </c>
      <c r="T353" s="94">
        <f>(VLOOKUP(N353,'Outbound Logistic Price'!$A$3:$D$41,2)*'Optimized Production Plan'!M354)+(VLOOKUP(N353,'Outbound Logistic Price'!$A$3:$D$41,3)*'Optimized Production Plan'!N354)+(VLOOKUP(N353,'Outbound Logistic Price'!$A$3:$D$41,4)*'Optimized Production Plan'!O354)</f>
        <v>0.45195575999999998</v>
      </c>
      <c r="U353" s="94">
        <f>IF(VLOOKUP(N353,CSTVAT!$A$2:$D$40,2)="NA",0,IF(VLOOKUP(N353,CSTVAT!$A$2:$D$40,2)="CST",0.02*((VLOOKUP(O353,'Input Angle Price'!$B$4:$E$22,2)*'Optimized Production Plan'!M354*(1.045))+ ('Conversion Cost'!$B$3*'Optimized Production Plan'!M354)+ ((4.1/100)*('Conversion Cost'!$B$8)*'Optimized Production Plan'!M354)+ ('Optimized Production Plan'!M354*'Conversion Cost'!$B$4)),IF(VLOOKUP(N353,CSTVAT!$A$2:$D$40,2)="VAT",0.05*((VLOOKUP(O353,'Input Angle Price'!$B$4:$E$22,2)*'Optimized Production Plan'!M354*(1.045))+ ('Conversion Cost'!$B$3*'Optimized Production Plan'!M354)+ ((4.1/100)*('Conversion Cost'!$B$8)*'Optimized Production Plan'!M354)+ ('Optimized Production Plan'!M354*'Conversion Cost'!$B$4)),0)))+ IF(VLOOKUP(N353,CSTVAT!$A$2:$D$40,3)="NA",0,IF(VLOOKUP(N353,CSTVAT!$A$2:$D$40,3)="CST",0.02*((VLOOKUP(O353,'Input Angle Price'!$B$4:$E$22,3)*'Optimized Production Plan'!N354*(1.045))+ ('Conversion Cost'!$C$3*'Optimized Production Plan'!N354)+ ((4.1/100)*('Conversion Cost'!$B$8)*'Optimized Production Plan'!N354)+ ('Optimized Production Plan'!N354*'Conversion Cost'!$C$4)),IF(VLOOKUP(N353,CSTVAT!$A$2:$D$40,3)="VAT",0.05*((VLOOKUP(O353,'Input Angle Price'!$B$4:$E$22,3)*'Optimized Production Plan'!N354*(1.045))+ ('Conversion Cost'!$C$3*'Optimized Production Plan'!N354)+ ((4.1/100)*('Conversion Cost'!$B$8)*'Optimized Production Plan'!N354)+ ('Optimized Production Plan'!N354*'Conversion Cost'!$C$4)),0)))+ IF(VLOOKUP(N353,CSTVAT!$A$2:$D$40,4)="NA",0,IF(VLOOKUP(N353,CSTVAT!$A$2:$D$40,4)="CST",0.02*((VLOOKUP(O353,'Input Angle Price'!$B$4:$E$22,4)*'Optimized Production Plan'!O354*(1.045))+ ('Conversion Cost'!$D$3*'Optimized Production Plan'!O354)+ ((4.1/100)*('Conversion Cost'!$B$8)*'Optimized Production Plan'!O354)+ ('Optimized Production Plan'!O354*'Conversion Cost'!$D$4)),IF(VLOOKUP(N353,CSTVAT!$A$2:$D$40,4)="VAT",0.05*((VLOOKUP(O353,'Input Angle Price'!$B$4:$E$22,4)*'Optimized Production Plan'!O354*(1.045))+ ('Conversion Cost'!$D$3*'Optimized Production Plan'!O354)+ ((4.1/100)*('Conversion Cost'!$B$8)*'Optimized Production Plan'!O354)+ ('Optimized Production Plan'!O354*'Conversion Cost'!$D$4)),0)))</f>
        <v>0.18113472692127996</v>
      </c>
      <c r="V353" s="95">
        <f t="shared" si="18"/>
        <v>0.14774626116</v>
      </c>
      <c r="X353" s="101">
        <f>IF('Optimized Production Plan'!M354&gt;0,1,0)+IF('Optimized Production Plan'!N354&gt;0,1,0)+IF('Optimized Production Plan'!O354&gt;0,1,0)</f>
        <v>1</v>
      </c>
      <c r="AH353" s="11"/>
      <c r="AI353" s="5" t="s">
        <v>4</v>
      </c>
      <c r="AJ353" s="6">
        <v>0</v>
      </c>
      <c r="AK353" s="6">
        <v>0.34530543999999996</v>
      </c>
      <c r="AL353" s="113">
        <v>0</v>
      </c>
      <c r="AM353" s="11">
        <v>0.34530543999999996</v>
      </c>
      <c r="AN353" s="68">
        <f t="shared" si="19"/>
        <v>0.34530543999999996</v>
      </c>
    </row>
    <row r="354" spans="1:40">
      <c r="A354" s="9">
        <v>126</v>
      </c>
      <c r="B354" s="5" t="s">
        <v>8</v>
      </c>
      <c r="C354" s="94">
        <f>((VLOOKUP(B354,'Input Angle Price'!$B$4:$E$22,2)*'Optimized Production Plan'!C355)+(VLOOKUP(B354,'Input Angle Price'!$B$4:$E$22,3)*'Optimized Production Plan'!D355)+(VLOOKUP(B354,'Input Angle Price'!$B$4:$E$22,4)*'Optimized Production Plan'!E355))*(104.5/100)</f>
        <v>154.6107716384</v>
      </c>
      <c r="D354" s="94">
        <f>SUMPRODUCT('Conversion Cost'!$B$3:$D$3,'Optimized Production Plan'!C355:E355)</f>
        <v>25.543795648</v>
      </c>
      <c r="E354" s="94">
        <f>(4.1/100)*('Conversion Cost'!$B$8)*SUM('Optimized Production Plan'!C355:E355)</f>
        <v>21.68371715328</v>
      </c>
      <c r="F354" s="94">
        <f>SUMPRODUCT('Conversion Cost'!$B$4:$D$4,'Optimized Production Plan'!C355:E355)</f>
        <v>1.74516608</v>
      </c>
      <c r="G354" s="94">
        <f>(VLOOKUP(A354,'Outbound Logistic Price'!$A$3:$D$41,2)*'Optimized Production Plan'!C355)+(VLOOKUP(A354,'Outbound Logistic Price'!$A$3:$D$41,3)*'Optimized Production Plan'!D355)+(VLOOKUP(A354,'Outbound Logistic Price'!$A$3:$D$41,4)*'Optimized Production Plan'!E355)</f>
        <v>10.084771199999999</v>
      </c>
      <c r="H354" s="94">
        <f>IF(VLOOKUP(A354,CSTVAT!$A$2:$D$40,2)="NA",0,IF(VLOOKUP(A354,CSTVAT!$A$2:$D$40,2)="CST",0.02*((VLOOKUP(B354,'Input Angle Price'!$B$4:$E$22,2)*'Optimized Production Plan'!C355*(1.045))+ ('Conversion Cost'!$B$3*'Optimized Production Plan'!C355)+ ((4.1/100)*('Conversion Cost'!$B$8)*'Optimized Production Plan'!C355)+ ('Optimized Production Plan'!C355*'Conversion Cost'!$B$4)),IF(VLOOKUP(A354,CSTVAT!$A$2:$D$40,2)="VAT",0.05*((VLOOKUP(B354,'Input Angle Price'!$B$4:$E$22,2)*'Optimized Production Plan'!C355*(1.045))+ ('Conversion Cost'!$B$3*'Optimized Production Plan'!C355)+ ((4.1/100)*('Conversion Cost'!$B$8)*'Optimized Production Plan'!C355)+ ('Optimized Production Plan'!C355*'Conversion Cost'!$B$4)),0)))+ IF(VLOOKUP(A354,CSTVAT!$A$2:$D$40,3)="NA",0,IF(VLOOKUP(A354,CSTVAT!$A$2:$D$40,3)="CST",0.02*((VLOOKUP(B354,'Input Angle Price'!$B$4:$E$22,3)*'Optimized Production Plan'!D355*(1.045))+ ('Conversion Cost'!$C$3*'Optimized Production Plan'!D355)+ ((4.1/100)*('Conversion Cost'!$B$8)*'Optimized Production Plan'!D355)+ ('Optimized Production Plan'!D355*'Conversion Cost'!$C$4)),IF(VLOOKUP(A354,CSTVAT!$A$2:$D$40,3)="VAT",0.05*((VLOOKUP(B354,'Input Angle Price'!$B$4:$E$22,3)*'Optimized Production Plan'!D355*(1.045))+ ('Conversion Cost'!$C$3*'Optimized Production Plan'!D355)+ ((4.1/100)*('Conversion Cost'!$B$8)*'Optimized Production Plan'!D355)+ ('Optimized Production Plan'!D355*'Conversion Cost'!$C$4)),0)))+ IF(VLOOKUP(A354,CSTVAT!$A$2:$D$40,4)="NA",0,IF(VLOOKUP(A354,CSTVAT!$A$2:$D$40,4)="CST",0.02*((VLOOKUP(B354,'Input Angle Price'!$B$4:$E$22,4)*'Optimized Production Plan'!E355*(1.045))+ ('Conversion Cost'!$D$3*'Optimized Production Plan'!E355)+ ((4.1/100)*('Conversion Cost'!$B$8)*'Optimized Production Plan'!E355)+ ('Optimized Production Plan'!E355*'Conversion Cost'!$D$4)),IF(VLOOKUP(A354,CSTVAT!$A$2:$D$40,4)="VAT",0.05*((VLOOKUP(B354,'Input Angle Price'!$B$4:$E$22,4)*'Optimized Production Plan'!E355*(1.045))+ ('Conversion Cost'!$D$3*'Optimized Production Plan'!E355)+ ((4.1/100)*('Conversion Cost'!$B$8)*'Optimized Production Plan'!E355)+ ('Optimized Production Plan'!E355*'Conversion Cost'!$D$4)),0)))</f>
        <v>4.0716690103935989</v>
      </c>
      <c r="I354" s="95">
        <f t="shared" si="17"/>
        <v>3.3289400592000002</v>
      </c>
      <c r="N354" s="9">
        <v>126</v>
      </c>
      <c r="O354" s="5" t="s">
        <v>8</v>
      </c>
      <c r="P354" s="94">
        <f>((VLOOKUP(O354,'Input Angle Price'!$B$4:$E$22,2)*'Optimized Production Plan'!M355)+(VLOOKUP(O354,'Input Angle Price'!$B$4:$E$22,3)*'Optimized Production Plan'!N355)+(VLOOKUP(O354,'Input Angle Price'!$B$4:$E$22,4)*'Optimized Production Plan'!O355))*(104.5/100)</f>
        <v>154.6107716384</v>
      </c>
      <c r="Q354" s="94">
        <f>SUMPRODUCT('Conversion Cost'!$B$3:$D$3,'Optimized Production Plan'!M355:O355)</f>
        <v>25.543795648</v>
      </c>
      <c r="R354" s="94">
        <f>(4.1/100)*('Conversion Cost'!$B$8)*SUM('Optimized Production Plan'!M355:O355)</f>
        <v>21.68371715328</v>
      </c>
      <c r="S354" s="94">
        <f>SUMPRODUCT('Conversion Cost'!$B$4:$D$4,'Optimized Production Plan'!M355:O355)</f>
        <v>1.74516608</v>
      </c>
      <c r="T354" s="94">
        <f>(VLOOKUP(N354,'Outbound Logistic Price'!$A$3:$D$41,2)*'Optimized Production Plan'!M355)+(VLOOKUP(N354,'Outbound Logistic Price'!$A$3:$D$41,3)*'Optimized Production Plan'!N355)+(VLOOKUP(N354,'Outbound Logistic Price'!$A$3:$D$41,4)*'Optimized Production Plan'!O355)</f>
        <v>10.084771199999999</v>
      </c>
      <c r="U354" s="94">
        <f>IF(VLOOKUP(N354,CSTVAT!$A$2:$D$40,2)="NA",0,IF(VLOOKUP(N354,CSTVAT!$A$2:$D$40,2)="CST",0.02*((VLOOKUP(O354,'Input Angle Price'!$B$4:$E$22,2)*'Optimized Production Plan'!M355*(1.045))+ ('Conversion Cost'!$B$3*'Optimized Production Plan'!M355)+ ((4.1/100)*('Conversion Cost'!$B$8)*'Optimized Production Plan'!M355)+ ('Optimized Production Plan'!M355*'Conversion Cost'!$B$4)),IF(VLOOKUP(N354,CSTVAT!$A$2:$D$40,2)="VAT",0.05*((VLOOKUP(O354,'Input Angle Price'!$B$4:$E$22,2)*'Optimized Production Plan'!M355*(1.045))+ ('Conversion Cost'!$B$3*'Optimized Production Plan'!M355)+ ((4.1/100)*('Conversion Cost'!$B$8)*'Optimized Production Plan'!M355)+ ('Optimized Production Plan'!M355*'Conversion Cost'!$B$4)),0)))+ IF(VLOOKUP(N354,CSTVAT!$A$2:$D$40,3)="NA",0,IF(VLOOKUP(N354,CSTVAT!$A$2:$D$40,3)="CST",0.02*((VLOOKUP(O354,'Input Angle Price'!$B$4:$E$22,3)*'Optimized Production Plan'!N355*(1.045))+ ('Conversion Cost'!$C$3*'Optimized Production Plan'!N355)+ ((4.1/100)*('Conversion Cost'!$B$8)*'Optimized Production Plan'!N355)+ ('Optimized Production Plan'!N355*'Conversion Cost'!$C$4)),IF(VLOOKUP(N354,CSTVAT!$A$2:$D$40,3)="VAT",0.05*((VLOOKUP(O354,'Input Angle Price'!$B$4:$E$22,3)*'Optimized Production Plan'!N355*(1.045))+ ('Conversion Cost'!$C$3*'Optimized Production Plan'!N355)+ ((4.1/100)*('Conversion Cost'!$B$8)*'Optimized Production Plan'!N355)+ ('Optimized Production Plan'!N355*'Conversion Cost'!$C$4)),0)))+ IF(VLOOKUP(N354,CSTVAT!$A$2:$D$40,4)="NA",0,IF(VLOOKUP(N354,CSTVAT!$A$2:$D$40,4)="CST",0.02*((VLOOKUP(O354,'Input Angle Price'!$B$4:$E$22,4)*'Optimized Production Plan'!O355*(1.045))+ ('Conversion Cost'!$D$3*'Optimized Production Plan'!O355)+ ((4.1/100)*('Conversion Cost'!$B$8)*'Optimized Production Plan'!O355)+ ('Optimized Production Plan'!O355*'Conversion Cost'!$D$4)),IF(VLOOKUP(N354,CSTVAT!$A$2:$D$40,4)="VAT",0.05*((VLOOKUP(O354,'Input Angle Price'!$B$4:$E$22,4)*'Optimized Production Plan'!O355*(1.045))+ ('Conversion Cost'!$D$3*'Optimized Production Plan'!O355)+ ((4.1/100)*('Conversion Cost'!$B$8)*'Optimized Production Plan'!O355)+ ('Optimized Production Plan'!O355*'Conversion Cost'!$D$4)),0)))</f>
        <v>4.0716690103935989</v>
      </c>
      <c r="V354" s="95">
        <f t="shared" si="18"/>
        <v>3.3289400592000002</v>
      </c>
      <c r="X354" s="101">
        <f>IF('Optimized Production Plan'!M355&gt;0,1,0)+IF('Optimized Production Plan'!N355&gt;0,1,0)+IF('Optimized Production Plan'!O355&gt;0,1,0)</f>
        <v>1</v>
      </c>
      <c r="AH354" s="11"/>
      <c r="AI354" s="5" t="s">
        <v>6</v>
      </c>
      <c r="AJ354" s="6">
        <v>6.4107200000000003E-2</v>
      </c>
      <c r="AK354" s="6">
        <v>0</v>
      </c>
      <c r="AL354" s="113">
        <v>0</v>
      </c>
      <c r="AM354" s="11">
        <v>6.4107200000000003E-2</v>
      </c>
      <c r="AN354" s="68">
        <f t="shared" si="19"/>
        <v>6.4107200000000003E-2</v>
      </c>
    </row>
    <row r="355" spans="1:40">
      <c r="A355" s="9">
        <v>126</v>
      </c>
      <c r="B355" s="5" t="s">
        <v>10</v>
      </c>
      <c r="C355" s="94">
        <f>((VLOOKUP(B355,'Input Angle Price'!$B$4:$E$22,2)*'Optimized Production Plan'!C356)+(VLOOKUP(B355,'Input Angle Price'!$B$4:$E$22,3)*'Optimized Production Plan'!D356)+(VLOOKUP(B355,'Input Angle Price'!$B$4:$E$22,4)*'Optimized Production Plan'!E356))*(104.5/100)</f>
        <v>320.24936000235198</v>
      </c>
      <c r="D355" s="94">
        <f>SUMPRODUCT('Conversion Cost'!$B$3:$D$3,'Optimized Production Plan'!C356:E356)</f>
        <v>53.405224183359998</v>
      </c>
      <c r="E355" s="94">
        <f>(4.1/100)*('Conversion Cost'!$B$8)*SUM('Optimized Production Plan'!C356:E356)</f>
        <v>45.334835576409603</v>
      </c>
      <c r="F355" s="94">
        <f>SUMPRODUCT('Conversion Cost'!$B$4:$D$4,'Optimized Production Plan'!C356:E356)</f>
        <v>3.6486741056000001</v>
      </c>
      <c r="G355" s="94">
        <f>(VLOOKUP(A355,'Outbound Logistic Price'!$A$3:$D$41,2)*'Optimized Production Plan'!C356)+(VLOOKUP(A355,'Outbound Logistic Price'!$A$3:$D$41,3)*'Optimized Production Plan'!D356)+(VLOOKUP(A355,'Outbound Logistic Price'!$A$3:$D$41,4)*'Optimized Production Plan'!E356)</f>
        <v>21.084551183999999</v>
      </c>
      <c r="H355" s="94">
        <f>IF(VLOOKUP(A355,CSTVAT!$A$2:$D$40,2)="NA",0,IF(VLOOKUP(A355,CSTVAT!$A$2:$D$40,2)="CST",0.02*((VLOOKUP(B355,'Input Angle Price'!$B$4:$E$22,2)*'Optimized Production Plan'!C356*(1.045))+ ('Conversion Cost'!$B$3*'Optimized Production Plan'!C356)+ ((4.1/100)*('Conversion Cost'!$B$8)*'Optimized Production Plan'!C356)+ ('Optimized Production Plan'!C356*'Conversion Cost'!$B$4)),IF(VLOOKUP(A355,CSTVAT!$A$2:$D$40,2)="VAT",0.05*((VLOOKUP(B355,'Input Angle Price'!$B$4:$E$22,2)*'Optimized Production Plan'!C356*(1.045))+ ('Conversion Cost'!$B$3*'Optimized Production Plan'!C356)+ ((4.1/100)*('Conversion Cost'!$B$8)*'Optimized Production Plan'!C356)+ ('Optimized Production Plan'!C356*'Conversion Cost'!$B$4)),0)))+ IF(VLOOKUP(A355,CSTVAT!$A$2:$D$40,3)="NA",0,IF(VLOOKUP(A355,CSTVAT!$A$2:$D$40,3)="CST",0.02*((VLOOKUP(B355,'Input Angle Price'!$B$4:$E$22,3)*'Optimized Production Plan'!D356*(1.045))+ ('Conversion Cost'!$C$3*'Optimized Production Plan'!D356)+ ((4.1/100)*('Conversion Cost'!$B$8)*'Optimized Production Plan'!D356)+ ('Optimized Production Plan'!D356*'Conversion Cost'!$C$4)),IF(VLOOKUP(A355,CSTVAT!$A$2:$D$40,3)="VAT",0.05*((VLOOKUP(B355,'Input Angle Price'!$B$4:$E$22,3)*'Optimized Production Plan'!D356*(1.045))+ ('Conversion Cost'!$C$3*'Optimized Production Plan'!D356)+ ((4.1/100)*('Conversion Cost'!$B$8)*'Optimized Production Plan'!D356)+ ('Optimized Production Plan'!D356*'Conversion Cost'!$C$4)),0)))+ IF(VLOOKUP(A355,CSTVAT!$A$2:$D$40,4)="NA",0,IF(VLOOKUP(A355,CSTVAT!$A$2:$D$40,4)="CST",0.02*((VLOOKUP(B355,'Input Angle Price'!$B$4:$E$22,4)*'Optimized Production Plan'!E356*(1.045))+ ('Conversion Cost'!$D$3*'Optimized Production Plan'!E356)+ ((4.1/100)*('Conversion Cost'!$B$8)*'Optimized Production Plan'!E356)+ ('Optimized Production Plan'!E356*'Conversion Cost'!$D$4)),IF(VLOOKUP(A355,CSTVAT!$A$2:$D$40,4)="VAT",0.05*((VLOOKUP(B355,'Input Angle Price'!$B$4:$E$22,4)*'Optimized Production Plan'!E356*(1.045))+ ('Conversion Cost'!$D$3*'Optimized Production Plan'!E356)+ ((4.1/100)*('Conversion Cost'!$B$8)*'Optimized Production Plan'!E356)+ ('Optimized Production Plan'!E356*'Conversion Cost'!$D$4)),0)))</f>
        <v>8.4527618773544315</v>
      </c>
      <c r="I355" s="95">
        <f t="shared" si="17"/>
        <v>6.8953211483759995</v>
      </c>
      <c r="N355" s="9">
        <v>126</v>
      </c>
      <c r="O355" s="5" t="s">
        <v>10</v>
      </c>
      <c r="P355" s="94">
        <f>((VLOOKUP(O355,'Input Angle Price'!$B$4:$E$22,2)*'Optimized Production Plan'!M356)+(VLOOKUP(O355,'Input Angle Price'!$B$4:$E$22,3)*'Optimized Production Plan'!N356)+(VLOOKUP(O355,'Input Angle Price'!$B$4:$E$22,4)*'Optimized Production Plan'!O356))*(104.5/100)</f>
        <v>328.59390758902401</v>
      </c>
      <c r="Q355" s="94">
        <f>SUMPRODUCT('Conversion Cost'!$B$3:$D$3,'Optimized Production Plan'!M356:O356)</f>
        <v>64.799853972160008</v>
      </c>
      <c r="R355" s="94">
        <f>(4.1/100)*('Conversion Cost'!$B$8)*SUM('Optimized Production Plan'!M356:O356)</f>
        <v>45.334835576409603</v>
      </c>
      <c r="S355" s="94">
        <f>SUMPRODUCT('Conversion Cost'!$B$4:$D$4,'Optimized Production Plan'!M356:O356)</f>
        <v>5.4730111584000003</v>
      </c>
      <c r="T355" s="94">
        <f>(VLOOKUP(N355,'Outbound Logistic Price'!$A$3:$D$41,2)*'Optimized Production Plan'!M356)+(VLOOKUP(N355,'Outbound Logistic Price'!$A$3:$D$41,3)*'Optimized Production Plan'!N356)+(VLOOKUP(N355,'Outbound Logistic Price'!$A$3:$D$41,4)*'Optimized Production Plan'!O356)</f>
        <v>18.213463363199999</v>
      </c>
      <c r="U355" s="94">
        <f>IF(VLOOKUP(N355,CSTVAT!$A$2:$D$40,2)="NA",0,IF(VLOOKUP(N355,CSTVAT!$A$2:$D$40,2)="CST",0.02*((VLOOKUP(O355,'Input Angle Price'!$B$4:$E$22,2)*'Optimized Production Plan'!M356*(1.045))+ ('Conversion Cost'!$B$3*'Optimized Production Plan'!M356)+ ((4.1/100)*('Conversion Cost'!$B$8)*'Optimized Production Plan'!M356)+ ('Optimized Production Plan'!M356*'Conversion Cost'!$B$4)),IF(VLOOKUP(N355,CSTVAT!$A$2:$D$40,2)="VAT",0.05*((VLOOKUP(O355,'Input Angle Price'!$B$4:$E$22,2)*'Optimized Production Plan'!M356*(1.045))+ ('Conversion Cost'!$B$3*'Optimized Production Plan'!M356)+ ((4.1/100)*('Conversion Cost'!$B$8)*'Optimized Production Plan'!M356)+ ('Optimized Production Plan'!M356*'Conversion Cost'!$B$4)),0)))+ IF(VLOOKUP(N355,CSTVAT!$A$2:$D$40,3)="NA",0,IF(VLOOKUP(N355,CSTVAT!$A$2:$D$40,3)="CST",0.02*((VLOOKUP(O355,'Input Angle Price'!$B$4:$E$22,3)*'Optimized Production Plan'!N356*(1.045))+ ('Conversion Cost'!$C$3*'Optimized Production Plan'!N356)+ ((4.1/100)*('Conversion Cost'!$B$8)*'Optimized Production Plan'!N356)+ ('Optimized Production Plan'!N356*'Conversion Cost'!$C$4)),IF(VLOOKUP(N355,CSTVAT!$A$2:$D$40,3)="VAT",0.05*((VLOOKUP(O355,'Input Angle Price'!$B$4:$E$22,3)*'Optimized Production Plan'!N356*(1.045))+ ('Conversion Cost'!$C$3*'Optimized Production Plan'!N356)+ ((4.1/100)*('Conversion Cost'!$B$8)*'Optimized Production Plan'!N356)+ ('Optimized Production Plan'!N356*'Conversion Cost'!$C$4)),0)))+ IF(VLOOKUP(N355,CSTVAT!$A$2:$D$40,4)="NA",0,IF(VLOOKUP(N355,CSTVAT!$A$2:$D$40,4)="CST",0.02*((VLOOKUP(O355,'Input Angle Price'!$B$4:$E$22,4)*'Optimized Production Plan'!O356*(1.045))+ ('Conversion Cost'!$D$3*'Optimized Production Plan'!O356)+ ((4.1/100)*('Conversion Cost'!$B$8)*'Optimized Production Plan'!O356)+ ('Optimized Production Plan'!O356*'Conversion Cost'!$D$4)),IF(VLOOKUP(N355,CSTVAT!$A$2:$D$40,4)="VAT",0.05*((VLOOKUP(O355,'Input Angle Price'!$B$4:$E$22,4)*'Optimized Production Plan'!O356*(1.045))+ ('Conversion Cost'!$D$3*'Optimized Production Plan'!O356)+ ((4.1/100)*('Conversion Cost'!$B$8)*'Optimized Production Plan'!O356)+ ('Optimized Production Plan'!O356*'Conversion Cost'!$D$4)),0)))</f>
        <v>8.8840321659198729</v>
      </c>
      <c r="V355" s="95">
        <f t="shared" si="18"/>
        <v>7.0749884409120005</v>
      </c>
      <c r="X355" s="101">
        <f>IF('Optimized Production Plan'!M356&gt;0,1,0)+IF('Optimized Production Plan'!N356&gt;0,1,0)+IF('Optimized Production Plan'!O356&gt;0,1,0)</f>
        <v>1</v>
      </c>
      <c r="AH355" s="11"/>
      <c r="AI355" s="5" t="s">
        <v>8</v>
      </c>
      <c r="AJ355" s="6">
        <v>1.430464</v>
      </c>
      <c r="AK355" s="6">
        <v>0</v>
      </c>
      <c r="AL355" s="113">
        <v>0</v>
      </c>
      <c r="AM355" s="11">
        <v>1.430464</v>
      </c>
      <c r="AN355" s="68">
        <f t="shared" si="19"/>
        <v>1.430464</v>
      </c>
    </row>
    <row r="356" spans="1:40">
      <c r="A356" s="9">
        <v>126</v>
      </c>
      <c r="B356" s="5" t="s">
        <v>14</v>
      </c>
      <c r="C356" s="94">
        <f>((VLOOKUP(B356,'Input Angle Price'!$B$4:$E$22,2)*'Optimized Production Plan'!C357)+(VLOOKUP(B356,'Input Angle Price'!$B$4:$E$22,3)*'Optimized Production Plan'!D357)+(VLOOKUP(B356,'Input Angle Price'!$B$4:$E$22,4)*'Optimized Production Plan'!E357))*(104.5/100)</f>
        <v>113.75549968749999</v>
      </c>
      <c r="D356" s="94">
        <f>SUMPRODUCT('Conversion Cost'!$B$3:$D$3,'Optimized Production Plan'!C357:E357)</f>
        <v>18.77217125</v>
      </c>
      <c r="E356" s="94">
        <f>(4.1/100)*('Conversion Cost'!$B$8)*SUM('Optimized Production Plan'!C357:E357)</f>
        <v>15.935394149999999</v>
      </c>
      <c r="F356" s="94">
        <f>SUMPRODUCT('Conversion Cost'!$B$4:$D$4,'Optimized Production Plan'!C357:E357)</f>
        <v>1.2825249999999999</v>
      </c>
      <c r="G356" s="94">
        <f>(VLOOKUP(A356,'Outbound Logistic Price'!$A$3:$D$41,2)*'Optimized Production Plan'!C357)+(VLOOKUP(A356,'Outbound Logistic Price'!$A$3:$D$41,3)*'Optimized Production Plan'!D357)+(VLOOKUP(A356,'Outbound Logistic Price'!$A$3:$D$41,4)*'Optimized Production Plan'!E357)</f>
        <v>7.4113125000000002</v>
      </c>
      <c r="H356" s="94">
        <f>IF(VLOOKUP(A356,CSTVAT!$A$2:$D$40,2)="NA",0,IF(VLOOKUP(A356,CSTVAT!$A$2:$D$40,2)="CST",0.02*((VLOOKUP(B356,'Input Angle Price'!$B$4:$E$22,2)*'Optimized Production Plan'!C357*(1.045))+ ('Conversion Cost'!$B$3*'Optimized Production Plan'!C357)+ ((4.1/100)*('Conversion Cost'!$B$8)*'Optimized Production Plan'!C357)+ ('Optimized Production Plan'!C357*'Conversion Cost'!$B$4)),IF(VLOOKUP(A356,CSTVAT!$A$2:$D$40,2)="VAT",0.05*((VLOOKUP(B356,'Input Angle Price'!$B$4:$E$22,2)*'Optimized Production Plan'!C357*(1.045))+ ('Conversion Cost'!$B$3*'Optimized Production Plan'!C357)+ ((4.1/100)*('Conversion Cost'!$B$8)*'Optimized Production Plan'!C357)+ ('Optimized Production Plan'!C357*'Conversion Cost'!$B$4)),0)))+ IF(VLOOKUP(A356,CSTVAT!$A$2:$D$40,3)="NA",0,IF(VLOOKUP(A356,CSTVAT!$A$2:$D$40,3)="CST",0.02*((VLOOKUP(B356,'Input Angle Price'!$B$4:$E$22,3)*'Optimized Production Plan'!D357*(1.045))+ ('Conversion Cost'!$C$3*'Optimized Production Plan'!D357)+ ((4.1/100)*('Conversion Cost'!$B$8)*'Optimized Production Plan'!D357)+ ('Optimized Production Plan'!D357*'Conversion Cost'!$C$4)),IF(VLOOKUP(A356,CSTVAT!$A$2:$D$40,3)="VAT",0.05*((VLOOKUP(B356,'Input Angle Price'!$B$4:$E$22,3)*'Optimized Production Plan'!D357*(1.045))+ ('Conversion Cost'!$C$3*'Optimized Production Plan'!D357)+ ((4.1/100)*('Conversion Cost'!$B$8)*'Optimized Production Plan'!D357)+ ('Optimized Production Plan'!D357*'Conversion Cost'!$C$4)),0)))+ IF(VLOOKUP(A356,CSTVAT!$A$2:$D$40,4)="NA",0,IF(VLOOKUP(A356,CSTVAT!$A$2:$D$40,4)="CST",0.02*((VLOOKUP(B356,'Input Angle Price'!$B$4:$E$22,4)*'Optimized Production Plan'!E357*(1.045))+ ('Conversion Cost'!$D$3*'Optimized Production Plan'!E357)+ ((4.1/100)*('Conversion Cost'!$B$8)*'Optimized Production Plan'!E357)+ ('Optimized Production Plan'!E357*'Conversion Cost'!$D$4)),IF(VLOOKUP(A356,CSTVAT!$A$2:$D$40,4)="VAT",0.05*((VLOOKUP(B356,'Input Angle Price'!$B$4:$E$22,4)*'Optimized Production Plan'!E357*(1.045))+ ('Conversion Cost'!$D$3*'Optimized Production Plan'!E357)+ ((4.1/100)*('Conversion Cost'!$B$8)*'Optimized Production Plan'!E357)+ ('Optimized Production Plan'!E357*'Conversion Cost'!$D$4)),0)))</f>
        <v>2.9949118017499998</v>
      </c>
      <c r="I356" s="95">
        <f t="shared" si="17"/>
        <v>2.4492810937499998</v>
      </c>
      <c r="N356" s="9">
        <v>126</v>
      </c>
      <c r="O356" s="5" t="s">
        <v>14</v>
      </c>
      <c r="P356" s="94">
        <f>((VLOOKUP(O356,'Input Angle Price'!$B$4:$E$22,2)*'Optimized Production Plan'!M357)+(VLOOKUP(O356,'Input Angle Price'!$B$4:$E$22,3)*'Optimized Production Plan'!N357)+(VLOOKUP(O356,'Input Angle Price'!$B$4:$E$22,4)*'Optimized Production Plan'!O357))*(104.5/100)</f>
        <v>113.75549968749999</v>
      </c>
      <c r="Q356" s="94">
        <f>SUMPRODUCT('Conversion Cost'!$B$3:$D$3,'Optimized Production Plan'!M357:O357)</f>
        <v>18.77217125</v>
      </c>
      <c r="R356" s="94">
        <f>(4.1/100)*('Conversion Cost'!$B$8)*SUM('Optimized Production Plan'!M357:O357)</f>
        <v>15.935394149999999</v>
      </c>
      <c r="S356" s="94">
        <f>SUMPRODUCT('Conversion Cost'!$B$4:$D$4,'Optimized Production Plan'!M357:O357)</f>
        <v>1.2825249999999999</v>
      </c>
      <c r="T356" s="94">
        <f>(VLOOKUP(N356,'Outbound Logistic Price'!$A$3:$D$41,2)*'Optimized Production Plan'!M357)+(VLOOKUP(N356,'Outbound Logistic Price'!$A$3:$D$41,3)*'Optimized Production Plan'!N357)+(VLOOKUP(N356,'Outbound Logistic Price'!$A$3:$D$41,4)*'Optimized Production Plan'!O357)</f>
        <v>7.4113125000000002</v>
      </c>
      <c r="U356" s="94">
        <f>IF(VLOOKUP(N356,CSTVAT!$A$2:$D$40,2)="NA",0,IF(VLOOKUP(N356,CSTVAT!$A$2:$D$40,2)="CST",0.02*((VLOOKUP(O356,'Input Angle Price'!$B$4:$E$22,2)*'Optimized Production Plan'!M357*(1.045))+ ('Conversion Cost'!$B$3*'Optimized Production Plan'!M357)+ ((4.1/100)*('Conversion Cost'!$B$8)*'Optimized Production Plan'!M357)+ ('Optimized Production Plan'!M357*'Conversion Cost'!$B$4)),IF(VLOOKUP(N356,CSTVAT!$A$2:$D$40,2)="VAT",0.05*((VLOOKUP(O356,'Input Angle Price'!$B$4:$E$22,2)*'Optimized Production Plan'!M357*(1.045))+ ('Conversion Cost'!$B$3*'Optimized Production Plan'!M357)+ ((4.1/100)*('Conversion Cost'!$B$8)*'Optimized Production Plan'!M357)+ ('Optimized Production Plan'!M357*'Conversion Cost'!$B$4)),0)))+ IF(VLOOKUP(N356,CSTVAT!$A$2:$D$40,3)="NA",0,IF(VLOOKUP(N356,CSTVAT!$A$2:$D$40,3)="CST",0.02*((VLOOKUP(O356,'Input Angle Price'!$B$4:$E$22,3)*'Optimized Production Plan'!N357*(1.045))+ ('Conversion Cost'!$C$3*'Optimized Production Plan'!N357)+ ((4.1/100)*('Conversion Cost'!$B$8)*'Optimized Production Plan'!N357)+ ('Optimized Production Plan'!N357*'Conversion Cost'!$C$4)),IF(VLOOKUP(N356,CSTVAT!$A$2:$D$40,3)="VAT",0.05*((VLOOKUP(O356,'Input Angle Price'!$B$4:$E$22,3)*'Optimized Production Plan'!N357*(1.045))+ ('Conversion Cost'!$C$3*'Optimized Production Plan'!N357)+ ((4.1/100)*('Conversion Cost'!$B$8)*'Optimized Production Plan'!N357)+ ('Optimized Production Plan'!N357*'Conversion Cost'!$C$4)),0)))+ IF(VLOOKUP(N356,CSTVAT!$A$2:$D$40,4)="NA",0,IF(VLOOKUP(N356,CSTVAT!$A$2:$D$40,4)="CST",0.02*((VLOOKUP(O356,'Input Angle Price'!$B$4:$E$22,4)*'Optimized Production Plan'!O357*(1.045))+ ('Conversion Cost'!$D$3*'Optimized Production Plan'!O357)+ ((4.1/100)*('Conversion Cost'!$B$8)*'Optimized Production Plan'!O357)+ ('Optimized Production Plan'!O357*'Conversion Cost'!$D$4)),IF(VLOOKUP(N356,CSTVAT!$A$2:$D$40,4)="VAT",0.05*((VLOOKUP(O356,'Input Angle Price'!$B$4:$E$22,4)*'Optimized Production Plan'!O357*(1.045))+ ('Conversion Cost'!$D$3*'Optimized Production Plan'!O357)+ ((4.1/100)*('Conversion Cost'!$B$8)*'Optimized Production Plan'!O357)+ ('Optimized Production Plan'!O357*'Conversion Cost'!$D$4)),0)))</f>
        <v>2.9949118017499998</v>
      </c>
      <c r="V356" s="95">
        <f t="shared" si="18"/>
        <v>2.4492810937499998</v>
      </c>
      <c r="X356" s="101">
        <f>IF('Optimized Production Plan'!M357&gt;0,1,0)+IF('Optimized Production Plan'!N357&gt;0,1,0)+IF('Optimized Production Plan'!O357&gt;0,1,0)</f>
        <v>1</v>
      </c>
      <c r="AH356" s="11"/>
      <c r="AI356" s="5" t="s">
        <v>10</v>
      </c>
      <c r="AJ356" s="6">
        <v>0</v>
      </c>
      <c r="AK356" s="6">
        <v>2.9907164800000001</v>
      </c>
      <c r="AL356" s="113">
        <v>0</v>
      </c>
      <c r="AM356" s="11">
        <v>2.9907164800000001</v>
      </c>
      <c r="AN356" s="68">
        <f t="shared" si="19"/>
        <v>2.9907164800000001</v>
      </c>
    </row>
    <row r="357" spans="1:40">
      <c r="A357" s="85">
        <v>127</v>
      </c>
      <c r="B357" s="5" t="s">
        <v>1</v>
      </c>
      <c r="C357" s="94">
        <f>((VLOOKUP(B357,'Input Angle Price'!$B$4:$E$22,2)*'Optimized Production Plan'!C358)+(VLOOKUP(B357,'Input Angle Price'!$B$4:$E$22,3)*'Optimized Production Plan'!D358)+(VLOOKUP(B357,'Input Angle Price'!$B$4:$E$22,4)*'Optimized Production Plan'!E358))*(104.5/100)</f>
        <v>412.76789400000001</v>
      </c>
      <c r="D357" s="94">
        <f>SUMPRODUCT('Conversion Cost'!$B$3:$D$3,'Optimized Production Plan'!C358:E358)</f>
        <v>76.701180000000022</v>
      </c>
      <c r="E357" s="94">
        <f>(4.1/100)*('Conversion Cost'!$B$8)*SUM('Optimized Production Plan'!C358:E358)</f>
        <v>53.661160800000005</v>
      </c>
      <c r="F357" s="94">
        <f>SUMPRODUCT('Conversion Cost'!$B$4:$D$4,'Optimized Production Plan'!C358:E358)</f>
        <v>6.4782000000000011</v>
      </c>
      <c r="G357" s="94">
        <f>(VLOOKUP(A357,'Outbound Logistic Price'!$A$3:$D$41,2)*'Optimized Production Plan'!C358)+(VLOOKUP(A357,'Outbound Logistic Price'!$A$3:$D$41,3)*'Optimized Production Plan'!D358)+(VLOOKUP(A357,'Outbound Logistic Price'!$A$3:$D$41,4)*'Optimized Production Plan'!E358)</f>
        <v>15.894600000000002</v>
      </c>
      <c r="H357" s="94">
        <f>IF(VLOOKUP(A357,CSTVAT!$A$2:$D$40,2)="NA",0,IF(VLOOKUP(A357,CSTVAT!$A$2:$D$40,2)="CST",0.02*((VLOOKUP(B357,'Input Angle Price'!$B$4:$E$22,2)*'Optimized Production Plan'!C358*(1.045))+ ('Conversion Cost'!$B$3*'Optimized Production Plan'!C358)+ ((4.1/100)*('Conversion Cost'!$B$8)*'Optimized Production Plan'!C358)+ ('Optimized Production Plan'!C358*'Conversion Cost'!$B$4)),IF(VLOOKUP(A357,CSTVAT!$A$2:$D$40,2)="VAT",0.05*((VLOOKUP(B357,'Input Angle Price'!$B$4:$E$22,2)*'Optimized Production Plan'!C358*(1.045))+ ('Conversion Cost'!$B$3*'Optimized Production Plan'!C358)+ ((4.1/100)*('Conversion Cost'!$B$8)*'Optimized Production Plan'!C358)+ ('Optimized Production Plan'!C358*'Conversion Cost'!$B$4)),0)))+ IF(VLOOKUP(A357,CSTVAT!$A$2:$D$40,3)="NA",0,IF(VLOOKUP(A357,CSTVAT!$A$2:$D$40,3)="CST",0.02*((VLOOKUP(B357,'Input Angle Price'!$B$4:$E$22,3)*'Optimized Production Plan'!D358*(1.045))+ ('Conversion Cost'!$C$3*'Optimized Production Plan'!D358)+ ((4.1/100)*('Conversion Cost'!$B$8)*'Optimized Production Plan'!D358)+ ('Optimized Production Plan'!D358*'Conversion Cost'!$C$4)),IF(VLOOKUP(A357,CSTVAT!$A$2:$D$40,3)="VAT",0.05*((VLOOKUP(B357,'Input Angle Price'!$B$4:$E$22,3)*'Optimized Production Plan'!D358*(1.045))+ ('Conversion Cost'!$C$3*'Optimized Production Plan'!D358)+ ((4.1/100)*('Conversion Cost'!$B$8)*'Optimized Production Plan'!D358)+ ('Optimized Production Plan'!D358*'Conversion Cost'!$C$4)),0)))+ IF(VLOOKUP(A357,CSTVAT!$A$2:$D$40,4)="NA",0,IF(VLOOKUP(A357,CSTVAT!$A$2:$D$40,4)="CST",0.02*((VLOOKUP(B357,'Input Angle Price'!$B$4:$E$22,4)*'Optimized Production Plan'!E358*(1.045))+ ('Conversion Cost'!$D$3*'Optimized Production Plan'!E358)+ ((4.1/100)*('Conversion Cost'!$B$8)*'Optimized Production Plan'!E358)+ ('Optimized Production Plan'!E358*'Conversion Cost'!$D$4)),IF(VLOOKUP(A357,CSTVAT!$A$2:$D$40,4)="VAT",0.05*((VLOOKUP(B357,'Input Angle Price'!$B$4:$E$22,4)*'Optimized Production Plan'!E358*(1.045))+ ('Conversion Cost'!$D$3*'Optimized Production Plan'!E358)+ ((4.1/100)*('Conversion Cost'!$B$8)*'Optimized Production Plan'!E358)+ ('Optimized Production Plan'!E358*'Conversion Cost'!$D$4)),0)))</f>
        <v>10.992168696000002</v>
      </c>
      <c r="I357" s="95">
        <f t="shared" si="17"/>
        <v>8.8873470000000001</v>
      </c>
      <c r="N357" s="85">
        <v>127</v>
      </c>
      <c r="O357" s="5" t="s">
        <v>1</v>
      </c>
      <c r="P357" s="94">
        <f>((VLOOKUP(O357,'Input Angle Price'!$B$4:$E$22,2)*'Optimized Production Plan'!M358)+(VLOOKUP(O357,'Input Angle Price'!$B$4:$E$22,3)*'Optimized Production Plan'!N358)+(VLOOKUP(O357,'Input Angle Price'!$B$4:$E$22,4)*'Optimized Production Plan'!O358))*(104.5/100)</f>
        <v>392.42174399999999</v>
      </c>
      <c r="Q357" s="94">
        <f>SUMPRODUCT('Conversion Cost'!$B$3:$D$3,'Optimized Production Plan'!M358:O358)</f>
        <v>63.213780000000007</v>
      </c>
      <c r="R357" s="94">
        <f>(4.1/100)*('Conversion Cost'!$B$8)*SUM('Optimized Production Plan'!M358:O358)</f>
        <v>53.661160800000005</v>
      </c>
      <c r="S357" s="94">
        <f>SUMPRODUCT('Conversion Cost'!$B$4:$D$4,'Optimized Production Plan'!M358:O358)</f>
        <v>4.3188000000000004</v>
      </c>
      <c r="T357" s="94">
        <f>(VLOOKUP(N357,'Outbound Logistic Price'!$A$3:$D$41,2)*'Optimized Production Plan'!M358)+(VLOOKUP(N357,'Outbound Logistic Price'!$A$3:$D$41,3)*'Optimized Production Plan'!N358)+(VLOOKUP(N357,'Outbound Logistic Price'!$A$3:$D$41,4)*'Optimized Production Plan'!O358)</f>
        <v>22.160400000000003</v>
      </c>
      <c r="U357" s="94">
        <f>IF(VLOOKUP(N357,CSTVAT!$A$2:$D$40,2)="NA",0,IF(VLOOKUP(N357,CSTVAT!$A$2:$D$40,2)="CST",0.02*((VLOOKUP(O357,'Input Angle Price'!$B$4:$E$22,2)*'Optimized Production Plan'!M358*(1.045))+ ('Conversion Cost'!$B$3*'Optimized Production Plan'!M358)+ ((4.1/100)*('Conversion Cost'!$B$8)*'Optimized Production Plan'!M358)+ ('Optimized Production Plan'!M358*'Conversion Cost'!$B$4)),IF(VLOOKUP(N357,CSTVAT!$A$2:$D$40,2)="VAT",0.05*((VLOOKUP(O357,'Input Angle Price'!$B$4:$E$22,2)*'Optimized Production Plan'!M358*(1.045))+ ('Conversion Cost'!$B$3*'Optimized Production Plan'!M358)+ ((4.1/100)*('Conversion Cost'!$B$8)*'Optimized Production Plan'!M358)+ ('Optimized Production Plan'!M358*'Conversion Cost'!$B$4)),0)))+ IF(VLOOKUP(N357,CSTVAT!$A$2:$D$40,3)="NA",0,IF(VLOOKUP(N357,CSTVAT!$A$2:$D$40,3)="CST",0.02*((VLOOKUP(O357,'Input Angle Price'!$B$4:$E$22,3)*'Optimized Production Plan'!N358*(1.045))+ ('Conversion Cost'!$C$3*'Optimized Production Plan'!N358)+ ((4.1/100)*('Conversion Cost'!$B$8)*'Optimized Production Plan'!N358)+ ('Optimized Production Plan'!N358*'Conversion Cost'!$C$4)),IF(VLOOKUP(N357,CSTVAT!$A$2:$D$40,3)="VAT",0.05*((VLOOKUP(O357,'Input Angle Price'!$B$4:$E$22,3)*'Optimized Production Plan'!N358*(1.045))+ ('Conversion Cost'!$C$3*'Optimized Production Plan'!N358)+ ((4.1/100)*('Conversion Cost'!$B$8)*'Optimized Production Plan'!N358)+ ('Optimized Production Plan'!N358*'Conversion Cost'!$C$4)),0)))+ IF(VLOOKUP(N357,CSTVAT!$A$2:$D$40,4)="NA",0,IF(VLOOKUP(N357,CSTVAT!$A$2:$D$40,4)="CST",0.02*((VLOOKUP(O357,'Input Angle Price'!$B$4:$E$22,4)*'Optimized Production Plan'!O358*(1.045))+ ('Conversion Cost'!$D$3*'Optimized Production Plan'!O358)+ ((4.1/100)*('Conversion Cost'!$B$8)*'Optimized Production Plan'!O358)+ ('Optimized Production Plan'!O358*'Conversion Cost'!$D$4)),IF(VLOOKUP(N357,CSTVAT!$A$2:$D$40,4)="VAT",0.05*((VLOOKUP(O357,'Input Angle Price'!$B$4:$E$22,4)*'Optimized Production Plan'!O358*(1.045))+ ('Conversion Cost'!$D$3*'Optimized Production Plan'!O358)+ ((4.1/100)*('Conversion Cost'!$B$8)*'Optimized Production Plan'!O358)+ ('Optimized Production Plan'!O358*'Conversion Cost'!$D$4)),0)))</f>
        <v>10.272309696000001</v>
      </c>
      <c r="V357" s="95">
        <f t="shared" si="18"/>
        <v>8.4492720000000006</v>
      </c>
      <c r="X357" s="101">
        <f>IF('Optimized Production Plan'!M358&gt;0,1,0)+IF('Optimized Production Plan'!N358&gt;0,1,0)+IF('Optimized Production Plan'!O358&gt;0,1,0)</f>
        <v>1</v>
      </c>
      <c r="AH357" s="11"/>
      <c r="AI357" s="5" t="s">
        <v>14</v>
      </c>
      <c r="AJ357" s="6">
        <v>1.05125</v>
      </c>
      <c r="AK357" s="6">
        <v>0</v>
      </c>
      <c r="AL357" s="113">
        <v>0</v>
      </c>
      <c r="AM357" s="11">
        <v>1.05125</v>
      </c>
      <c r="AN357" s="68">
        <f t="shared" si="19"/>
        <v>1.05125</v>
      </c>
    </row>
    <row r="358" spans="1:40">
      <c r="A358" s="9">
        <v>127</v>
      </c>
      <c r="B358" s="5" t="s">
        <v>3</v>
      </c>
      <c r="C358" s="94">
        <f>((VLOOKUP(B358,'Input Angle Price'!$B$4:$E$22,2)*'Optimized Production Plan'!C359)+(VLOOKUP(B358,'Input Angle Price'!$B$4:$E$22,3)*'Optimized Production Plan'!D359)+(VLOOKUP(B358,'Input Angle Price'!$B$4:$E$22,4)*'Optimized Production Plan'!E359))*(104.5/100)</f>
        <v>169.43471159999999</v>
      </c>
      <c r="D358" s="94">
        <f>SUMPRODUCT('Conversion Cost'!$B$3:$D$3,'Optimized Production Plan'!C359:E359)</f>
        <v>31.243814</v>
      </c>
      <c r="E358" s="94">
        <f>(4.1/100)*('Conversion Cost'!$B$8)*SUM('Optimized Production Plan'!C359:E359)</f>
        <v>21.85858584</v>
      </c>
      <c r="F358" s="94">
        <f>SUMPRODUCT('Conversion Cost'!$B$4:$D$4,'Optimized Production Plan'!C359:E359)</f>
        <v>2.6388600000000002</v>
      </c>
      <c r="G358" s="94">
        <f>(VLOOKUP(A358,'Outbound Logistic Price'!$A$3:$D$41,2)*'Optimized Production Plan'!C359)+(VLOOKUP(A358,'Outbound Logistic Price'!$A$3:$D$41,3)*'Optimized Production Plan'!D359)+(VLOOKUP(A358,'Outbound Logistic Price'!$A$3:$D$41,4)*'Optimized Production Plan'!E359)</f>
        <v>6.4745800000000004</v>
      </c>
      <c r="H358" s="94">
        <f>IF(VLOOKUP(A358,CSTVAT!$A$2:$D$40,2)="NA",0,IF(VLOOKUP(A358,CSTVAT!$A$2:$D$40,2)="CST",0.02*((VLOOKUP(B358,'Input Angle Price'!$B$4:$E$22,2)*'Optimized Production Plan'!C359*(1.045))+ ('Conversion Cost'!$B$3*'Optimized Production Plan'!C359)+ ((4.1/100)*('Conversion Cost'!$B$8)*'Optimized Production Plan'!C359)+ ('Optimized Production Plan'!C359*'Conversion Cost'!$B$4)),IF(VLOOKUP(A358,CSTVAT!$A$2:$D$40,2)="VAT",0.05*((VLOOKUP(B358,'Input Angle Price'!$B$4:$E$22,2)*'Optimized Production Plan'!C359*(1.045))+ ('Conversion Cost'!$B$3*'Optimized Production Plan'!C359)+ ((4.1/100)*('Conversion Cost'!$B$8)*'Optimized Production Plan'!C359)+ ('Optimized Production Plan'!C359*'Conversion Cost'!$B$4)),0)))+ IF(VLOOKUP(A358,CSTVAT!$A$2:$D$40,3)="NA",0,IF(VLOOKUP(A358,CSTVAT!$A$2:$D$40,3)="CST",0.02*((VLOOKUP(B358,'Input Angle Price'!$B$4:$E$22,3)*'Optimized Production Plan'!D359*(1.045))+ ('Conversion Cost'!$C$3*'Optimized Production Plan'!D359)+ ((4.1/100)*('Conversion Cost'!$B$8)*'Optimized Production Plan'!D359)+ ('Optimized Production Plan'!D359*'Conversion Cost'!$C$4)),IF(VLOOKUP(A358,CSTVAT!$A$2:$D$40,3)="VAT",0.05*((VLOOKUP(B358,'Input Angle Price'!$B$4:$E$22,3)*'Optimized Production Plan'!D359*(1.045))+ ('Conversion Cost'!$C$3*'Optimized Production Plan'!D359)+ ((4.1/100)*('Conversion Cost'!$B$8)*'Optimized Production Plan'!D359)+ ('Optimized Production Plan'!D359*'Conversion Cost'!$C$4)),0)))+ IF(VLOOKUP(A358,CSTVAT!$A$2:$D$40,4)="NA",0,IF(VLOOKUP(A358,CSTVAT!$A$2:$D$40,4)="CST",0.02*((VLOOKUP(B358,'Input Angle Price'!$B$4:$E$22,4)*'Optimized Production Plan'!E359*(1.045))+ ('Conversion Cost'!$D$3*'Optimized Production Plan'!E359)+ ((4.1/100)*('Conversion Cost'!$B$8)*'Optimized Production Plan'!E359)+ ('Optimized Production Plan'!E359*'Conversion Cost'!$D$4)),IF(VLOOKUP(A358,CSTVAT!$A$2:$D$40,4)="VAT",0.05*((VLOOKUP(B358,'Input Angle Price'!$B$4:$E$22,4)*'Optimized Production Plan'!E359*(1.045))+ ('Conversion Cost'!$D$3*'Optimized Production Plan'!E359)+ ((4.1/100)*('Conversion Cost'!$B$8)*'Optimized Production Plan'!E359)+ ('Optimized Production Plan'!E359*'Conversion Cost'!$D$4)),0)))</f>
        <v>4.5035194287999998</v>
      </c>
      <c r="I358" s="95">
        <f t="shared" si="17"/>
        <v>3.6481157999999994</v>
      </c>
      <c r="N358" s="9">
        <v>127</v>
      </c>
      <c r="O358" s="5" t="s">
        <v>3</v>
      </c>
      <c r="P358" s="94">
        <f>((VLOOKUP(O358,'Input Angle Price'!$B$4:$E$22,2)*'Optimized Production Plan'!M359)+(VLOOKUP(O358,'Input Angle Price'!$B$4:$E$22,3)*'Optimized Production Plan'!N359)+(VLOOKUP(O358,'Input Angle Price'!$B$4:$E$22,4)*'Optimized Production Plan'!O359))*(104.5/100)</f>
        <v>159.6700644</v>
      </c>
      <c r="Q358" s="94">
        <f>SUMPRODUCT('Conversion Cost'!$B$3:$D$3,'Optimized Production Plan'!M359:O359)</f>
        <v>25.749793999999998</v>
      </c>
      <c r="R358" s="94">
        <f>(4.1/100)*('Conversion Cost'!$B$8)*SUM('Optimized Production Plan'!M359:O359)</f>
        <v>21.85858584</v>
      </c>
      <c r="S358" s="94">
        <f>SUMPRODUCT('Conversion Cost'!$B$4:$D$4,'Optimized Production Plan'!M359:O359)</f>
        <v>1.7592399999999999</v>
      </c>
      <c r="T358" s="94">
        <f>(VLOOKUP(N358,'Outbound Logistic Price'!$A$3:$D$41,2)*'Optimized Production Plan'!M359)+(VLOOKUP(N358,'Outbound Logistic Price'!$A$3:$D$41,3)*'Optimized Production Plan'!N359)+(VLOOKUP(N358,'Outbound Logistic Price'!$A$3:$D$41,4)*'Optimized Production Plan'!O359)</f>
        <v>9.0269199999999987</v>
      </c>
      <c r="U358" s="94">
        <f>IF(VLOOKUP(N358,CSTVAT!$A$2:$D$40,2)="NA",0,IF(VLOOKUP(N358,CSTVAT!$A$2:$D$40,2)="CST",0.02*((VLOOKUP(O358,'Input Angle Price'!$B$4:$E$22,2)*'Optimized Production Plan'!M359*(1.045))+ ('Conversion Cost'!$B$3*'Optimized Production Plan'!M359)+ ((4.1/100)*('Conversion Cost'!$B$8)*'Optimized Production Plan'!M359)+ ('Optimized Production Plan'!M359*'Conversion Cost'!$B$4)),IF(VLOOKUP(N358,CSTVAT!$A$2:$D$40,2)="VAT",0.05*((VLOOKUP(O358,'Input Angle Price'!$B$4:$E$22,2)*'Optimized Production Plan'!M359*(1.045))+ ('Conversion Cost'!$B$3*'Optimized Production Plan'!M359)+ ((4.1/100)*('Conversion Cost'!$B$8)*'Optimized Production Plan'!M359)+ ('Optimized Production Plan'!M359*'Conversion Cost'!$B$4)),0)))+ IF(VLOOKUP(N358,CSTVAT!$A$2:$D$40,3)="NA",0,IF(VLOOKUP(N358,CSTVAT!$A$2:$D$40,3)="CST",0.02*((VLOOKUP(O358,'Input Angle Price'!$B$4:$E$22,3)*'Optimized Production Plan'!N359*(1.045))+ ('Conversion Cost'!$C$3*'Optimized Production Plan'!N359)+ ((4.1/100)*('Conversion Cost'!$B$8)*'Optimized Production Plan'!N359)+ ('Optimized Production Plan'!N359*'Conversion Cost'!$C$4)),IF(VLOOKUP(N358,CSTVAT!$A$2:$D$40,3)="VAT",0.05*((VLOOKUP(O358,'Input Angle Price'!$B$4:$E$22,3)*'Optimized Production Plan'!N359*(1.045))+ ('Conversion Cost'!$C$3*'Optimized Production Plan'!N359)+ ((4.1/100)*('Conversion Cost'!$B$8)*'Optimized Production Plan'!N359)+ ('Optimized Production Plan'!N359*'Conversion Cost'!$C$4)),0)))+ IF(VLOOKUP(N358,CSTVAT!$A$2:$D$40,4)="NA",0,IF(VLOOKUP(N358,CSTVAT!$A$2:$D$40,4)="CST",0.02*((VLOOKUP(O358,'Input Angle Price'!$B$4:$E$22,4)*'Optimized Production Plan'!O359*(1.045))+ ('Conversion Cost'!$D$3*'Optimized Production Plan'!O359)+ ((4.1/100)*('Conversion Cost'!$B$8)*'Optimized Production Plan'!O359)+ ('Optimized Production Plan'!O359*'Conversion Cost'!$D$4)),IF(VLOOKUP(N358,CSTVAT!$A$2:$D$40,4)="VAT",0.05*((VLOOKUP(O358,'Input Angle Price'!$B$4:$E$22,4)*'Optimized Production Plan'!O359*(1.045))+ ('Conversion Cost'!$D$3*'Optimized Production Plan'!O359)+ ((4.1/100)*('Conversion Cost'!$B$8)*'Optimized Production Plan'!O359)+ ('Optimized Production Plan'!O359*'Conversion Cost'!$D$4)),0)))</f>
        <v>4.1807536848</v>
      </c>
      <c r="V358" s="95">
        <f t="shared" si="18"/>
        <v>3.4378721999999997</v>
      </c>
      <c r="X358" s="101">
        <f>IF('Optimized Production Plan'!M359&gt;0,1,0)+IF('Optimized Production Plan'!N359&gt;0,1,0)+IF('Optimized Production Plan'!O359&gt;0,1,0)</f>
        <v>1</v>
      </c>
      <c r="AH358" s="9">
        <v>127</v>
      </c>
      <c r="AI358" s="5" t="s">
        <v>1</v>
      </c>
      <c r="AJ358" s="6">
        <v>3.5400000000000005</v>
      </c>
      <c r="AK358" s="6">
        <v>0</v>
      </c>
      <c r="AL358" s="113">
        <v>0</v>
      </c>
      <c r="AM358" s="11">
        <v>3.5400000000000005</v>
      </c>
      <c r="AN358" s="68">
        <f t="shared" si="19"/>
        <v>3.5400000000000005</v>
      </c>
    </row>
    <row r="359" spans="1:40">
      <c r="A359" s="9">
        <v>127</v>
      </c>
      <c r="B359" s="5" t="s">
        <v>5</v>
      </c>
      <c r="C359" s="94">
        <f>((VLOOKUP(B359,'Input Angle Price'!$B$4:$E$22,2)*'Optimized Production Plan'!C360)+(VLOOKUP(B359,'Input Angle Price'!$B$4:$E$22,3)*'Optimized Production Plan'!D360)+(VLOOKUP(B359,'Input Angle Price'!$B$4:$E$22,4)*'Optimized Production Plan'!E360))*(104.5/100)</f>
        <v>790.52310479999994</v>
      </c>
      <c r="D359" s="94">
        <f>SUMPRODUCT('Conversion Cost'!$B$3:$D$3,'Optimized Production Plan'!C360:E360)</f>
        <v>147.29226600000001</v>
      </c>
      <c r="E359" s="94">
        <f>(4.1/100)*('Conversion Cost'!$B$8)*SUM('Optimized Production Plan'!C360:E360)</f>
        <v>103.04761895999999</v>
      </c>
      <c r="F359" s="94">
        <f>SUMPRODUCT('Conversion Cost'!$B$4:$D$4,'Optimized Production Plan'!C360:E360)</f>
        <v>12.440340000000001</v>
      </c>
      <c r="G359" s="94">
        <f>(VLOOKUP(A359,'Outbound Logistic Price'!$A$3:$D$41,2)*'Optimized Production Plan'!C360)+(VLOOKUP(A359,'Outbound Logistic Price'!$A$3:$D$41,3)*'Optimized Production Plan'!D360)+(VLOOKUP(A359,'Outbound Logistic Price'!$A$3:$D$41,4)*'Optimized Production Plan'!E360)</f>
        <v>30.523020000000002</v>
      </c>
      <c r="H359" s="94">
        <f>IF(VLOOKUP(A359,CSTVAT!$A$2:$D$40,2)="NA",0,IF(VLOOKUP(A359,CSTVAT!$A$2:$D$40,2)="CST",0.02*((VLOOKUP(B359,'Input Angle Price'!$B$4:$E$22,2)*'Optimized Production Plan'!C360*(1.045))+ ('Conversion Cost'!$B$3*'Optimized Production Plan'!C360)+ ((4.1/100)*('Conversion Cost'!$B$8)*'Optimized Production Plan'!C360)+ ('Optimized Production Plan'!C360*'Conversion Cost'!$B$4)),IF(VLOOKUP(A359,CSTVAT!$A$2:$D$40,2)="VAT",0.05*((VLOOKUP(B359,'Input Angle Price'!$B$4:$E$22,2)*'Optimized Production Plan'!C360*(1.045))+ ('Conversion Cost'!$B$3*'Optimized Production Plan'!C360)+ ((4.1/100)*('Conversion Cost'!$B$8)*'Optimized Production Plan'!C360)+ ('Optimized Production Plan'!C360*'Conversion Cost'!$B$4)),0)))+ IF(VLOOKUP(A359,CSTVAT!$A$2:$D$40,3)="NA",0,IF(VLOOKUP(A359,CSTVAT!$A$2:$D$40,3)="CST",0.02*((VLOOKUP(B359,'Input Angle Price'!$B$4:$E$22,3)*'Optimized Production Plan'!D360*(1.045))+ ('Conversion Cost'!$C$3*'Optimized Production Plan'!D360)+ ((4.1/100)*('Conversion Cost'!$B$8)*'Optimized Production Plan'!D360)+ ('Optimized Production Plan'!D360*'Conversion Cost'!$C$4)),IF(VLOOKUP(A359,CSTVAT!$A$2:$D$40,3)="VAT",0.05*((VLOOKUP(B359,'Input Angle Price'!$B$4:$E$22,3)*'Optimized Production Plan'!D360*(1.045))+ ('Conversion Cost'!$C$3*'Optimized Production Plan'!D360)+ ((4.1/100)*('Conversion Cost'!$B$8)*'Optimized Production Plan'!D360)+ ('Optimized Production Plan'!D360*'Conversion Cost'!$C$4)),0)))+ IF(VLOOKUP(A359,CSTVAT!$A$2:$D$40,4)="NA",0,IF(VLOOKUP(A359,CSTVAT!$A$2:$D$40,4)="CST",0.02*((VLOOKUP(B359,'Input Angle Price'!$B$4:$E$22,4)*'Optimized Production Plan'!E360*(1.045))+ ('Conversion Cost'!$D$3*'Optimized Production Plan'!E360)+ ((4.1/100)*('Conversion Cost'!$B$8)*'Optimized Production Plan'!E360)+ ('Optimized Production Plan'!E360*'Conversion Cost'!$D$4)),IF(VLOOKUP(A359,CSTVAT!$A$2:$D$40,4)="VAT",0.05*((VLOOKUP(B359,'Input Angle Price'!$B$4:$E$22,4)*'Optimized Production Plan'!E360*(1.045))+ ('Conversion Cost'!$D$3*'Optimized Production Plan'!E360)+ ((4.1/100)*('Conversion Cost'!$B$8)*'Optimized Production Plan'!E360)+ ('Optimized Production Plan'!E360*'Conversion Cost'!$D$4)),0)))</f>
        <v>21.066066595199999</v>
      </c>
      <c r="I359" s="95">
        <f t="shared" si="17"/>
        <v>17.0208324</v>
      </c>
      <c r="N359" s="9">
        <v>127</v>
      </c>
      <c r="O359" s="5" t="s">
        <v>5</v>
      </c>
      <c r="P359" s="94">
        <f>((VLOOKUP(O359,'Input Angle Price'!$B$4:$E$22,2)*'Optimized Production Plan'!M360)+(VLOOKUP(O359,'Input Angle Price'!$B$4:$E$22,3)*'Optimized Production Plan'!N360)+(VLOOKUP(O359,'Input Angle Price'!$B$4:$E$22,4)*'Optimized Production Plan'!O360))*(104.5/100)</f>
        <v>764.3096769</v>
      </c>
      <c r="Q359" s="94">
        <f>SUMPRODUCT('Conversion Cost'!$B$3:$D$3,'Optimized Production Plan'!M360:O360)</f>
        <v>121.391886</v>
      </c>
      <c r="R359" s="94">
        <f>(4.1/100)*('Conversion Cost'!$B$8)*SUM('Optimized Production Plan'!M360:O360)</f>
        <v>103.04761895999999</v>
      </c>
      <c r="S359" s="94">
        <f>SUMPRODUCT('Conversion Cost'!$B$4:$D$4,'Optimized Production Plan'!M360:O360)</f>
        <v>8.2935599999999994</v>
      </c>
      <c r="T359" s="94">
        <f>(VLOOKUP(N359,'Outbound Logistic Price'!$A$3:$D$41,2)*'Optimized Production Plan'!M360)+(VLOOKUP(N359,'Outbound Logistic Price'!$A$3:$D$41,3)*'Optimized Production Plan'!N360)+(VLOOKUP(N359,'Outbound Logistic Price'!$A$3:$D$41,4)*'Optimized Production Plan'!O360)</f>
        <v>42.555479999999996</v>
      </c>
      <c r="U359" s="94">
        <f>IF(VLOOKUP(N359,CSTVAT!$A$2:$D$40,2)="NA",0,IF(VLOOKUP(N359,CSTVAT!$A$2:$D$40,2)="CST",0.02*((VLOOKUP(O359,'Input Angle Price'!$B$4:$E$22,2)*'Optimized Production Plan'!M360*(1.045))+ ('Conversion Cost'!$B$3*'Optimized Production Plan'!M360)+ ((4.1/100)*('Conversion Cost'!$B$8)*'Optimized Production Plan'!M360)+ ('Optimized Production Plan'!M360*'Conversion Cost'!$B$4)),IF(VLOOKUP(N359,CSTVAT!$A$2:$D$40,2)="VAT",0.05*((VLOOKUP(O359,'Input Angle Price'!$B$4:$E$22,2)*'Optimized Production Plan'!M360*(1.045))+ ('Conversion Cost'!$B$3*'Optimized Production Plan'!M360)+ ((4.1/100)*('Conversion Cost'!$B$8)*'Optimized Production Plan'!M360)+ ('Optimized Production Plan'!M360*'Conversion Cost'!$B$4)),0)))+ IF(VLOOKUP(N359,CSTVAT!$A$2:$D$40,3)="NA",0,IF(VLOOKUP(N359,CSTVAT!$A$2:$D$40,3)="CST",0.02*((VLOOKUP(O359,'Input Angle Price'!$B$4:$E$22,3)*'Optimized Production Plan'!N360*(1.045))+ ('Conversion Cost'!$C$3*'Optimized Production Plan'!N360)+ ((4.1/100)*('Conversion Cost'!$B$8)*'Optimized Production Plan'!N360)+ ('Optimized Production Plan'!N360*'Conversion Cost'!$C$4)),IF(VLOOKUP(N359,CSTVAT!$A$2:$D$40,3)="VAT",0.05*((VLOOKUP(O359,'Input Angle Price'!$B$4:$E$22,3)*'Optimized Production Plan'!N360*(1.045))+ ('Conversion Cost'!$C$3*'Optimized Production Plan'!N360)+ ((4.1/100)*('Conversion Cost'!$B$8)*'Optimized Production Plan'!N360)+ ('Optimized Production Plan'!N360*'Conversion Cost'!$C$4)),0)))+ IF(VLOOKUP(N359,CSTVAT!$A$2:$D$40,4)="NA",0,IF(VLOOKUP(N359,CSTVAT!$A$2:$D$40,4)="CST",0.02*((VLOOKUP(O359,'Input Angle Price'!$B$4:$E$22,4)*'Optimized Production Plan'!O360*(1.045))+ ('Conversion Cost'!$D$3*'Optimized Production Plan'!O360)+ ((4.1/100)*('Conversion Cost'!$B$8)*'Optimized Production Plan'!O360)+ ('Optimized Production Plan'!O360*'Conversion Cost'!$D$4)),IF(VLOOKUP(N359,CSTVAT!$A$2:$D$40,4)="VAT",0.05*((VLOOKUP(O359,'Input Angle Price'!$B$4:$E$22,4)*'Optimized Production Plan'!O360*(1.045))+ ('Conversion Cost'!$D$3*'Optimized Production Plan'!O360)+ ((4.1/100)*('Conversion Cost'!$B$8)*'Optimized Production Plan'!O360)+ ('Optimized Production Plan'!O360*'Conversion Cost'!$D$4)),0)))</f>
        <v>19.9408548372</v>
      </c>
      <c r="V359" s="95">
        <f t="shared" si="18"/>
        <v>16.456428450000001</v>
      </c>
      <c r="X359" s="101">
        <f>IF('Optimized Production Plan'!M360&gt;0,1,0)+IF('Optimized Production Plan'!N360&gt;0,1,0)+IF('Optimized Production Plan'!O360&gt;0,1,0)</f>
        <v>1</v>
      </c>
      <c r="AH359" s="11"/>
      <c r="AI359" s="5" t="s">
        <v>3</v>
      </c>
      <c r="AJ359" s="6">
        <v>1.4419999999999999</v>
      </c>
      <c r="AK359" s="6">
        <v>0</v>
      </c>
      <c r="AL359" s="113">
        <v>0</v>
      </c>
      <c r="AM359" s="11">
        <v>1.4419999999999999</v>
      </c>
      <c r="AN359" s="68">
        <f t="shared" si="19"/>
        <v>1.4419999999999999</v>
      </c>
    </row>
    <row r="360" spans="1:40">
      <c r="A360" s="9">
        <v>127</v>
      </c>
      <c r="B360" s="5" t="s">
        <v>7</v>
      </c>
      <c r="C360" s="94">
        <f>((VLOOKUP(B360,'Input Angle Price'!$B$4:$E$22,2)*'Optimized Production Plan'!C361)+(VLOOKUP(B360,'Input Angle Price'!$B$4:$E$22,3)*'Optimized Production Plan'!D361)+(VLOOKUP(B360,'Input Angle Price'!$B$4:$E$22,4)*'Optimized Production Plan'!E361))*(104.5/100)</f>
        <v>1848.4309029999997</v>
      </c>
      <c r="D360" s="94">
        <f>SUMPRODUCT('Conversion Cost'!$B$3:$D$3,'Optimized Production Plan'!C361:E361)</f>
        <v>340.36690300000004</v>
      </c>
      <c r="E360" s="94">
        <f>(4.1/100)*('Conversion Cost'!$B$8)*SUM('Optimized Production Plan'!C361:E361)</f>
        <v>238.12519067999997</v>
      </c>
      <c r="F360" s="94">
        <f>SUMPRODUCT('Conversion Cost'!$B$4:$D$4,'Optimized Production Plan'!C361:E361)</f>
        <v>28.74747</v>
      </c>
      <c r="G360" s="94">
        <f>(VLOOKUP(A360,'Outbound Logistic Price'!$A$3:$D$41,2)*'Optimized Production Plan'!C361)+(VLOOKUP(A360,'Outbound Logistic Price'!$A$3:$D$41,3)*'Optimized Production Plan'!D361)+(VLOOKUP(A360,'Outbound Logistic Price'!$A$3:$D$41,4)*'Optimized Production Plan'!E361)</f>
        <v>70.533410000000003</v>
      </c>
      <c r="H360" s="94">
        <f>IF(VLOOKUP(A360,CSTVAT!$A$2:$D$40,2)="NA",0,IF(VLOOKUP(A360,CSTVAT!$A$2:$D$40,2)="CST",0.02*((VLOOKUP(B360,'Input Angle Price'!$B$4:$E$22,2)*'Optimized Production Plan'!C361*(1.045))+ ('Conversion Cost'!$B$3*'Optimized Production Plan'!C361)+ ((4.1/100)*('Conversion Cost'!$B$8)*'Optimized Production Plan'!C361)+ ('Optimized Production Plan'!C361*'Conversion Cost'!$B$4)),IF(VLOOKUP(A360,CSTVAT!$A$2:$D$40,2)="VAT",0.05*((VLOOKUP(B360,'Input Angle Price'!$B$4:$E$22,2)*'Optimized Production Plan'!C361*(1.045))+ ('Conversion Cost'!$B$3*'Optimized Production Plan'!C361)+ ((4.1/100)*('Conversion Cost'!$B$8)*'Optimized Production Plan'!C361)+ ('Optimized Production Plan'!C361*'Conversion Cost'!$B$4)),0)))+ IF(VLOOKUP(A360,CSTVAT!$A$2:$D$40,3)="NA",0,IF(VLOOKUP(A360,CSTVAT!$A$2:$D$40,3)="CST",0.02*((VLOOKUP(B360,'Input Angle Price'!$B$4:$E$22,3)*'Optimized Production Plan'!D361*(1.045))+ ('Conversion Cost'!$C$3*'Optimized Production Plan'!D361)+ ((4.1/100)*('Conversion Cost'!$B$8)*'Optimized Production Plan'!D361)+ ('Optimized Production Plan'!D361*'Conversion Cost'!$C$4)),IF(VLOOKUP(A360,CSTVAT!$A$2:$D$40,3)="VAT",0.05*((VLOOKUP(B360,'Input Angle Price'!$B$4:$E$22,3)*'Optimized Production Plan'!D361*(1.045))+ ('Conversion Cost'!$C$3*'Optimized Production Plan'!D361)+ ((4.1/100)*('Conversion Cost'!$B$8)*'Optimized Production Plan'!D361)+ ('Optimized Production Plan'!D361*'Conversion Cost'!$C$4)),0)))+ IF(VLOOKUP(A360,CSTVAT!$A$2:$D$40,4)="NA",0,IF(VLOOKUP(A360,CSTVAT!$A$2:$D$40,4)="CST",0.02*((VLOOKUP(B360,'Input Angle Price'!$B$4:$E$22,4)*'Optimized Production Plan'!E361*(1.045))+ ('Conversion Cost'!$D$3*'Optimized Production Plan'!E361)+ ((4.1/100)*('Conversion Cost'!$B$8)*'Optimized Production Plan'!E361)+ ('Optimized Production Plan'!E361*'Conversion Cost'!$D$4)),IF(VLOOKUP(A360,CSTVAT!$A$2:$D$40,4)="VAT",0.05*((VLOOKUP(B360,'Input Angle Price'!$B$4:$E$22,4)*'Optimized Production Plan'!E361*(1.045))+ ('Conversion Cost'!$D$3*'Optimized Production Plan'!E361)+ ((4.1/100)*('Conversion Cost'!$B$8)*'Optimized Production Plan'!E361)+ ('Optimized Production Plan'!E361*'Conversion Cost'!$D$4)),0)))</f>
        <v>49.113409333599982</v>
      </c>
      <c r="I360" s="95">
        <f t="shared" si="17"/>
        <v>39.798751499999995</v>
      </c>
      <c r="N360" s="9">
        <v>127</v>
      </c>
      <c r="O360" s="5" t="s">
        <v>7</v>
      </c>
      <c r="P360" s="94">
        <f>((VLOOKUP(O360,'Input Angle Price'!$B$4:$E$22,2)*'Optimized Production Plan'!M361)+(VLOOKUP(O360,'Input Angle Price'!$B$4:$E$22,3)*'Optimized Production Plan'!N361)+(VLOOKUP(O360,'Input Angle Price'!$B$4:$E$22,4)*'Optimized Production Plan'!O361))*(104.5/100)</f>
        <v>1784.5730325499997</v>
      </c>
      <c r="Q360" s="94">
        <f>SUMPRODUCT('Conversion Cost'!$B$3:$D$3,'Optimized Production Plan'!M361:O361)</f>
        <v>280.51561299999997</v>
      </c>
      <c r="R360" s="94">
        <f>(4.1/100)*('Conversion Cost'!$B$8)*SUM('Optimized Production Plan'!M361:O361)</f>
        <v>238.12519067999997</v>
      </c>
      <c r="S360" s="94">
        <f>SUMPRODUCT('Conversion Cost'!$B$4:$D$4,'Optimized Production Plan'!M361:O361)</f>
        <v>19.16498</v>
      </c>
      <c r="T360" s="94">
        <f>(VLOOKUP(N360,'Outbound Logistic Price'!$A$3:$D$41,2)*'Optimized Production Plan'!M361)+(VLOOKUP(N360,'Outbound Logistic Price'!$A$3:$D$41,3)*'Optimized Production Plan'!N361)+(VLOOKUP(N360,'Outbound Logistic Price'!$A$3:$D$41,4)*'Optimized Production Plan'!O361)</f>
        <v>98.338339999999988</v>
      </c>
      <c r="U360" s="94">
        <f>IF(VLOOKUP(N360,CSTVAT!$A$2:$D$40,2)="NA",0,IF(VLOOKUP(N360,CSTVAT!$A$2:$D$40,2)="CST",0.02*((VLOOKUP(O360,'Input Angle Price'!$B$4:$E$22,2)*'Optimized Production Plan'!M361*(1.045))+ ('Conversion Cost'!$B$3*'Optimized Production Plan'!M361)+ ((4.1/100)*('Conversion Cost'!$B$8)*'Optimized Production Plan'!M361)+ ('Optimized Production Plan'!M361*'Conversion Cost'!$B$4)),IF(VLOOKUP(N360,CSTVAT!$A$2:$D$40,2)="VAT",0.05*((VLOOKUP(O360,'Input Angle Price'!$B$4:$E$22,2)*'Optimized Production Plan'!M361*(1.045))+ ('Conversion Cost'!$B$3*'Optimized Production Plan'!M361)+ ((4.1/100)*('Conversion Cost'!$B$8)*'Optimized Production Plan'!M361)+ ('Optimized Production Plan'!M361*'Conversion Cost'!$B$4)),0)))+ IF(VLOOKUP(N360,CSTVAT!$A$2:$D$40,3)="NA",0,IF(VLOOKUP(N360,CSTVAT!$A$2:$D$40,3)="CST",0.02*((VLOOKUP(O360,'Input Angle Price'!$B$4:$E$22,3)*'Optimized Production Plan'!N361*(1.045))+ ('Conversion Cost'!$C$3*'Optimized Production Plan'!N361)+ ((4.1/100)*('Conversion Cost'!$B$8)*'Optimized Production Plan'!N361)+ ('Optimized Production Plan'!N361*'Conversion Cost'!$C$4)),IF(VLOOKUP(N360,CSTVAT!$A$2:$D$40,3)="VAT",0.05*((VLOOKUP(O360,'Input Angle Price'!$B$4:$E$22,3)*'Optimized Production Plan'!N361*(1.045))+ ('Conversion Cost'!$C$3*'Optimized Production Plan'!N361)+ ((4.1/100)*('Conversion Cost'!$B$8)*'Optimized Production Plan'!N361)+ ('Optimized Production Plan'!N361*'Conversion Cost'!$C$4)),0)))+ IF(VLOOKUP(N360,CSTVAT!$A$2:$D$40,4)="NA",0,IF(VLOOKUP(N360,CSTVAT!$A$2:$D$40,4)="CST",0.02*((VLOOKUP(O360,'Input Angle Price'!$B$4:$E$22,4)*'Optimized Production Plan'!O361*(1.045))+ ('Conversion Cost'!$D$3*'Optimized Production Plan'!O361)+ ((4.1/100)*('Conversion Cost'!$B$8)*'Optimized Production Plan'!O361)+ ('Optimized Production Plan'!O361*'Conversion Cost'!$D$4)),IF(VLOOKUP(N360,CSTVAT!$A$2:$D$40,4)="VAT",0.05*((VLOOKUP(O360,'Input Angle Price'!$B$4:$E$22,4)*'Optimized Production Plan'!O361*(1.045))+ ('Conversion Cost'!$D$3*'Optimized Production Plan'!O361)+ ((4.1/100)*('Conversion Cost'!$B$8)*'Optimized Production Plan'!O361)+ ('Optimized Production Plan'!O361*'Conversion Cost'!$D$4)),0)))</f>
        <v>46.447576324599986</v>
      </c>
      <c r="V360" s="95">
        <f t="shared" si="18"/>
        <v>38.423821274999995</v>
      </c>
      <c r="X360" s="101">
        <f>IF('Optimized Production Plan'!M361&gt;0,1,0)+IF('Optimized Production Plan'!N361&gt;0,1,0)+IF('Optimized Production Plan'!O361&gt;0,1,0)</f>
        <v>1</v>
      </c>
      <c r="AH360" s="11"/>
      <c r="AI360" s="5" t="s">
        <v>5</v>
      </c>
      <c r="AJ360" s="6">
        <v>6.798</v>
      </c>
      <c r="AK360" s="6">
        <v>0</v>
      </c>
      <c r="AL360" s="113">
        <v>0</v>
      </c>
      <c r="AM360" s="11">
        <v>6.798</v>
      </c>
      <c r="AN360" s="68">
        <f t="shared" si="19"/>
        <v>6.798</v>
      </c>
    </row>
    <row r="361" spans="1:40">
      <c r="A361" s="9">
        <v>127</v>
      </c>
      <c r="B361" s="5" t="s">
        <v>9</v>
      </c>
      <c r="C361" s="94">
        <f>((VLOOKUP(B361,'Input Angle Price'!$B$4:$E$22,2)*'Optimized Production Plan'!C362)+(VLOOKUP(B361,'Input Angle Price'!$B$4:$E$22,3)*'Optimized Production Plan'!D362)+(VLOOKUP(B361,'Input Angle Price'!$B$4:$E$22,4)*'Optimized Production Plan'!E362))*(104.5/100)</f>
        <v>1557.4311261299999</v>
      </c>
      <c r="D361" s="94">
        <f>SUMPRODUCT('Conversion Cost'!$B$3:$D$3,'Optimized Production Plan'!C362:E362)</f>
        <v>273.22345630000007</v>
      </c>
      <c r="E361" s="94">
        <f>(4.1/100)*('Conversion Cost'!$B$8)*SUM('Optimized Production Plan'!C362:E362)</f>
        <v>202.75884766800002</v>
      </c>
      <c r="F361" s="94">
        <f>SUMPRODUCT('Conversion Cost'!$B$4:$D$4,'Optimized Production Plan'!C362:E362)</f>
        <v>21.821408000000002</v>
      </c>
      <c r="G361" s="94">
        <f>(VLOOKUP(A361,'Outbound Logistic Price'!$A$3:$D$41,2)*'Optimized Production Plan'!C362)+(VLOOKUP(A361,'Outbound Logistic Price'!$A$3:$D$41,3)*'Optimized Production Plan'!D362)+(VLOOKUP(A361,'Outbound Logistic Price'!$A$3:$D$41,4)*'Optimized Production Plan'!E362)</f>
        <v>67.765964000000011</v>
      </c>
      <c r="H361" s="94">
        <f>IF(VLOOKUP(A361,CSTVAT!$A$2:$D$40,2)="NA",0,IF(VLOOKUP(A361,CSTVAT!$A$2:$D$40,2)="CST",0.02*((VLOOKUP(B361,'Input Angle Price'!$B$4:$E$22,2)*'Optimized Production Plan'!C362*(1.045))+ ('Conversion Cost'!$B$3*'Optimized Production Plan'!C362)+ ((4.1/100)*('Conversion Cost'!$B$8)*'Optimized Production Plan'!C362)+ ('Optimized Production Plan'!C362*'Conversion Cost'!$B$4)),IF(VLOOKUP(A361,CSTVAT!$A$2:$D$40,2)="VAT",0.05*((VLOOKUP(B361,'Input Angle Price'!$B$4:$E$22,2)*'Optimized Production Plan'!C362*(1.045))+ ('Conversion Cost'!$B$3*'Optimized Production Plan'!C362)+ ((4.1/100)*('Conversion Cost'!$B$8)*'Optimized Production Plan'!C362)+ ('Optimized Production Plan'!C362*'Conversion Cost'!$B$4)),0)))+ IF(VLOOKUP(A361,CSTVAT!$A$2:$D$40,3)="NA",0,IF(VLOOKUP(A361,CSTVAT!$A$2:$D$40,3)="CST",0.02*((VLOOKUP(B361,'Input Angle Price'!$B$4:$E$22,3)*'Optimized Production Plan'!D362*(1.045))+ ('Conversion Cost'!$C$3*'Optimized Production Plan'!D362)+ ((4.1/100)*('Conversion Cost'!$B$8)*'Optimized Production Plan'!D362)+ ('Optimized Production Plan'!D362*'Conversion Cost'!$C$4)),IF(VLOOKUP(A361,CSTVAT!$A$2:$D$40,3)="VAT",0.05*((VLOOKUP(B361,'Input Angle Price'!$B$4:$E$22,3)*'Optimized Production Plan'!D362*(1.045))+ ('Conversion Cost'!$C$3*'Optimized Production Plan'!D362)+ ((4.1/100)*('Conversion Cost'!$B$8)*'Optimized Production Plan'!D362)+ ('Optimized Production Plan'!D362*'Conversion Cost'!$C$4)),0)))+ IF(VLOOKUP(A361,CSTVAT!$A$2:$D$40,4)="NA",0,IF(VLOOKUP(A361,CSTVAT!$A$2:$D$40,4)="CST",0.02*((VLOOKUP(B361,'Input Angle Price'!$B$4:$E$22,4)*'Optimized Production Plan'!E362*(1.045))+ ('Conversion Cost'!$D$3*'Optimized Production Plan'!E362)+ ((4.1/100)*('Conversion Cost'!$B$8)*'Optimized Production Plan'!E362)+ ('Optimized Production Plan'!E362*'Conversion Cost'!$D$4)),IF(VLOOKUP(A361,CSTVAT!$A$2:$D$40,4)="VAT",0.05*((VLOOKUP(B361,'Input Angle Price'!$B$4:$E$22,4)*'Optimized Production Plan'!E362*(1.045))+ ('Conversion Cost'!$D$3*'Optimized Production Plan'!E362)+ ((4.1/100)*('Conversion Cost'!$B$8)*'Optimized Production Plan'!E362)+ ('Optimized Production Plan'!E362*'Conversion Cost'!$D$4)),0)))</f>
        <v>41.10469676196</v>
      </c>
      <c r="I361" s="95">
        <f t="shared" si="17"/>
        <v>33.533206065000002</v>
      </c>
      <c r="N361" s="9">
        <v>127</v>
      </c>
      <c r="O361" s="5" t="s">
        <v>9</v>
      </c>
      <c r="P361" s="94">
        <f>((VLOOKUP(O361,'Input Angle Price'!$B$4:$E$22,2)*'Optimized Production Plan'!M362)+(VLOOKUP(O361,'Input Angle Price'!$B$4:$E$22,3)*'Optimized Production Plan'!N362)+(VLOOKUP(O361,'Input Angle Price'!$B$4:$E$22,4)*'Optimized Production Plan'!O362))*(104.5/100)</f>
        <v>1523.02277688</v>
      </c>
      <c r="Q361" s="94">
        <f>SUMPRODUCT('Conversion Cost'!$B$3:$D$3,'Optimized Production Plan'!M362:O362)</f>
        <v>238.85344630000003</v>
      </c>
      <c r="R361" s="94">
        <f>(4.1/100)*('Conversion Cost'!$B$8)*SUM('Optimized Production Plan'!M362:O362)</f>
        <v>202.75884766800002</v>
      </c>
      <c r="S361" s="94">
        <f>SUMPRODUCT('Conversion Cost'!$B$4:$D$4,'Optimized Production Plan'!M362:O362)</f>
        <v>16.318598000000001</v>
      </c>
      <c r="T361" s="94">
        <f>(VLOOKUP(N361,'Outbound Logistic Price'!$A$3:$D$41,2)*'Optimized Production Plan'!M362)+(VLOOKUP(N361,'Outbound Logistic Price'!$A$3:$D$41,3)*'Optimized Production Plan'!N362)+(VLOOKUP(N361,'Outbound Logistic Price'!$A$3:$D$41,4)*'Optimized Production Plan'!O362)</f>
        <v>83.733134000000007</v>
      </c>
      <c r="U361" s="94">
        <f>IF(VLOOKUP(N361,CSTVAT!$A$2:$D$40,2)="NA",0,IF(VLOOKUP(N361,CSTVAT!$A$2:$D$40,2)="CST",0.02*((VLOOKUP(O361,'Input Angle Price'!$B$4:$E$22,2)*'Optimized Production Plan'!M362*(1.045))+ ('Conversion Cost'!$B$3*'Optimized Production Plan'!M362)+ ((4.1/100)*('Conversion Cost'!$B$8)*'Optimized Production Plan'!M362)+ ('Optimized Production Plan'!M362*'Conversion Cost'!$B$4)),IF(VLOOKUP(N361,CSTVAT!$A$2:$D$40,2)="VAT",0.05*((VLOOKUP(O361,'Input Angle Price'!$B$4:$E$22,2)*'Optimized Production Plan'!M362*(1.045))+ ('Conversion Cost'!$B$3*'Optimized Production Plan'!M362)+ ((4.1/100)*('Conversion Cost'!$B$8)*'Optimized Production Plan'!M362)+ ('Optimized Production Plan'!M362*'Conversion Cost'!$B$4)),0)))+ IF(VLOOKUP(N361,CSTVAT!$A$2:$D$40,3)="NA",0,IF(VLOOKUP(N361,CSTVAT!$A$2:$D$40,3)="CST",0.02*((VLOOKUP(O361,'Input Angle Price'!$B$4:$E$22,3)*'Optimized Production Plan'!N362*(1.045))+ ('Conversion Cost'!$C$3*'Optimized Production Plan'!N362)+ ((4.1/100)*('Conversion Cost'!$B$8)*'Optimized Production Plan'!N362)+ ('Optimized Production Plan'!N362*'Conversion Cost'!$C$4)),IF(VLOOKUP(N361,CSTVAT!$A$2:$D$40,3)="VAT",0.05*((VLOOKUP(O361,'Input Angle Price'!$B$4:$E$22,3)*'Optimized Production Plan'!N362*(1.045))+ ('Conversion Cost'!$C$3*'Optimized Production Plan'!N362)+ ((4.1/100)*('Conversion Cost'!$B$8)*'Optimized Production Plan'!N362)+ ('Optimized Production Plan'!N362*'Conversion Cost'!$C$4)),0)))+ IF(VLOOKUP(N361,CSTVAT!$A$2:$D$40,4)="NA",0,IF(VLOOKUP(N361,CSTVAT!$A$2:$D$40,4)="CST",0.02*((VLOOKUP(O361,'Input Angle Price'!$B$4:$E$22,4)*'Optimized Production Plan'!O362*(1.045))+ ('Conversion Cost'!$D$3*'Optimized Production Plan'!O362)+ ((4.1/100)*('Conversion Cost'!$B$8)*'Optimized Production Plan'!O362)+ ('Optimized Production Plan'!O362*'Conversion Cost'!$D$4)),IF(VLOOKUP(N361,CSTVAT!$A$2:$D$40,4)="VAT",0.05*((VLOOKUP(O361,'Input Angle Price'!$B$4:$E$22,4)*'Optimized Production Plan'!O362*(1.045))+ ('Conversion Cost'!$D$3*'Optimized Production Plan'!O362)+ ((4.1/100)*('Conversion Cost'!$B$8)*'Optimized Production Plan'!O362)+ ('Optimized Production Plan'!O362*'Conversion Cost'!$D$4)),0)))</f>
        <v>39.619073376960003</v>
      </c>
      <c r="V361" s="95">
        <f t="shared" si="18"/>
        <v>32.792356440000006</v>
      </c>
      <c r="X361" s="101">
        <f>IF('Optimized Production Plan'!M362&gt;0,1,0)+IF('Optimized Production Plan'!N362&gt;0,1,0)+IF('Optimized Production Plan'!O362&gt;0,1,0)</f>
        <v>1</v>
      </c>
      <c r="AH361" s="11"/>
      <c r="AI361" s="5" t="s">
        <v>7</v>
      </c>
      <c r="AJ361" s="6">
        <v>15.709</v>
      </c>
      <c r="AK361" s="6">
        <v>0</v>
      </c>
      <c r="AL361" s="113">
        <v>0</v>
      </c>
      <c r="AM361" s="11">
        <v>15.709</v>
      </c>
      <c r="AN361" s="68">
        <f t="shared" si="19"/>
        <v>15.709</v>
      </c>
    </row>
    <row r="362" spans="1:40">
      <c r="A362" s="9">
        <v>127</v>
      </c>
      <c r="B362" s="5" t="s">
        <v>12</v>
      </c>
      <c r="C362" s="94">
        <f>((VLOOKUP(B362,'Input Angle Price'!$B$4:$E$22,2)*'Optimized Production Plan'!C363)+(VLOOKUP(B362,'Input Angle Price'!$B$4:$E$22,3)*'Optimized Production Plan'!D363)+(VLOOKUP(B362,'Input Angle Price'!$B$4:$E$22,4)*'Optimized Production Plan'!E363))*(104.5/100)</f>
        <v>926.37679365000008</v>
      </c>
      <c r="D362" s="94">
        <f>SUMPRODUCT('Conversion Cost'!$B$3:$D$3,'Optimized Production Plan'!C363:E363)</f>
        <v>170.32428700000003</v>
      </c>
      <c r="E362" s="94">
        <f>(4.1/100)*('Conversion Cost'!$B$8)*SUM('Optimized Production Plan'!C363:E363)</f>
        <v>119.16112572</v>
      </c>
      <c r="F362" s="94">
        <f>SUMPRODUCT('Conversion Cost'!$B$4:$D$4,'Optimized Production Plan'!C363:E363)</f>
        <v>14.385630000000003</v>
      </c>
      <c r="G362" s="94">
        <f>(VLOOKUP(A362,'Outbound Logistic Price'!$A$3:$D$41,2)*'Optimized Production Plan'!C363)+(VLOOKUP(A362,'Outbound Logistic Price'!$A$3:$D$41,3)*'Optimized Production Plan'!D363)+(VLOOKUP(A362,'Outbound Logistic Price'!$A$3:$D$41,4)*'Optimized Production Plan'!E363)</f>
        <v>35.295890000000007</v>
      </c>
      <c r="H362" s="94">
        <f>IF(VLOOKUP(A362,CSTVAT!$A$2:$D$40,2)="NA",0,IF(VLOOKUP(A362,CSTVAT!$A$2:$D$40,2)="CST",0.02*((VLOOKUP(B362,'Input Angle Price'!$B$4:$E$22,2)*'Optimized Production Plan'!C363*(1.045))+ ('Conversion Cost'!$B$3*'Optimized Production Plan'!C363)+ ((4.1/100)*('Conversion Cost'!$B$8)*'Optimized Production Plan'!C363)+ ('Optimized Production Plan'!C363*'Conversion Cost'!$B$4)),IF(VLOOKUP(A362,CSTVAT!$A$2:$D$40,2)="VAT",0.05*((VLOOKUP(B362,'Input Angle Price'!$B$4:$E$22,2)*'Optimized Production Plan'!C363*(1.045))+ ('Conversion Cost'!$B$3*'Optimized Production Plan'!C363)+ ((4.1/100)*('Conversion Cost'!$B$8)*'Optimized Production Plan'!C363)+ ('Optimized Production Plan'!C363*'Conversion Cost'!$B$4)),0)))+ IF(VLOOKUP(A362,CSTVAT!$A$2:$D$40,3)="NA",0,IF(VLOOKUP(A362,CSTVAT!$A$2:$D$40,3)="CST",0.02*((VLOOKUP(B362,'Input Angle Price'!$B$4:$E$22,3)*'Optimized Production Plan'!D363*(1.045))+ ('Conversion Cost'!$C$3*'Optimized Production Plan'!D363)+ ((4.1/100)*('Conversion Cost'!$B$8)*'Optimized Production Plan'!D363)+ ('Optimized Production Plan'!D363*'Conversion Cost'!$C$4)),IF(VLOOKUP(A362,CSTVAT!$A$2:$D$40,3)="VAT",0.05*((VLOOKUP(B362,'Input Angle Price'!$B$4:$E$22,3)*'Optimized Production Plan'!D363*(1.045))+ ('Conversion Cost'!$C$3*'Optimized Production Plan'!D363)+ ((4.1/100)*('Conversion Cost'!$B$8)*'Optimized Production Plan'!D363)+ ('Optimized Production Plan'!D363*'Conversion Cost'!$C$4)),0)))+ IF(VLOOKUP(A362,CSTVAT!$A$2:$D$40,4)="NA",0,IF(VLOOKUP(A362,CSTVAT!$A$2:$D$40,4)="CST",0.02*((VLOOKUP(B362,'Input Angle Price'!$B$4:$E$22,4)*'Optimized Production Plan'!E363*(1.045))+ ('Conversion Cost'!$D$3*'Optimized Production Plan'!E363)+ ((4.1/100)*('Conversion Cost'!$B$8)*'Optimized Production Plan'!E363)+ ('Optimized Production Plan'!E363*'Conversion Cost'!$D$4)),IF(VLOOKUP(A362,CSTVAT!$A$2:$D$40,4)="VAT",0.05*((VLOOKUP(B362,'Input Angle Price'!$B$4:$E$22,4)*'Optimized Production Plan'!E363*(1.045))+ ('Conversion Cost'!$D$3*'Optimized Production Plan'!E363)+ ((4.1/100)*('Conversion Cost'!$B$8)*'Optimized Production Plan'!E363)+ ('Optimized Production Plan'!E363*'Conversion Cost'!$D$4)),0)))</f>
        <v>24.604956727400005</v>
      </c>
      <c r="I362" s="95">
        <f t="shared" si="17"/>
        <v>19.945911825</v>
      </c>
      <c r="N362" s="9">
        <v>127</v>
      </c>
      <c r="O362" s="5" t="s">
        <v>12</v>
      </c>
      <c r="P362" s="94">
        <f>((VLOOKUP(O362,'Input Angle Price'!$B$4:$E$22,2)*'Optimized Production Plan'!M363)+(VLOOKUP(O362,'Input Angle Price'!$B$4:$E$22,3)*'Optimized Production Plan'!N363)+(VLOOKUP(O362,'Input Angle Price'!$B$4:$E$22,4)*'Optimized Production Plan'!O363))*(104.5/100)</f>
        <v>926.37679365000008</v>
      </c>
      <c r="Q362" s="94">
        <f>SUMPRODUCT('Conversion Cost'!$B$3:$D$3,'Optimized Production Plan'!M363:O363)</f>
        <v>170.32428700000003</v>
      </c>
      <c r="R362" s="94">
        <f>(4.1/100)*('Conversion Cost'!$B$8)*SUM('Optimized Production Plan'!M363:O363)</f>
        <v>119.16112572</v>
      </c>
      <c r="S362" s="94">
        <f>SUMPRODUCT('Conversion Cost'!$B$4:$D$4,'Optimized Production Plan'!M363:O363)</f>
        <v>14.385630000000003</v>
      </c>
      <c r="T362" s="94">
        <f>(VLOOKUP(N362,'Outbound Logistic Price'!$A$3:$D$41,2)*'Optimized Production Plan'!M363)+(VLOOKUP(N362,'Outbound Logistic Price'!$A$3:$D$41,3)*'Optimized Production Plan'!N363)+(VLOOKUP(N362,'Outbound Logistic Price'!$A$3:$D$41,4)*'Optimized Production Plan'!O363)</f>
        <v>35.295890000000007</v>
      </c>
      <c r="U362" s="94">
        <f>IF(VLOOKUP(N362,CSTVAT!$A$2:$D$40,2)="NA",0,IF(VLOOKUP(N362,CSTVAT!$A$2:$D$40,2)="CST",0.02*((VLOOKUP(O362,'Input Angle Price'!$B$4:$E$22,2)*'Optimized Production Plan'!M363*(1.045))+ ('Conversion Cost'!$B$3*'Optimized Production Plan'!M363)+ ((4.1/100)*('Conversion Cost'!$B$8)*'Optimized Production Plan'!M363)+ ('Optimized Production Plan'!M363*'Conversion Cost'!$B$4)),IF(VLOOKUP(N362,CSTVAT!$A$2:$D$40,2)="VAT",0.05*((VLOOKUP(O362,'Input Angle Price'!$B$4:$E$22,2)*'Optimized Production Plan'!M363*(1.045))+ ('Conversion Cost'!$B$3*'Optimized Production Plan'!M363)+ ((4.1/100)*('Conversion Cost'!$B$8)*'Optimized Production Plan'!M363)+ ('Optimized Production Plan'!M363*'Conversion Cost'!$B$4)),0)))+ IF(VLOOKUP(N362,CSTVAT!$A$2:$D$40,3)="NA",0,IF(VLOOKUP(N362,CSTVAT!$A$2:$D$40,3)="CST",0.02*((VLOOKUP(O362,'Input Angle Price'!$B$4:$E$22,3)*'Optimized Production Plan'!N363*(1.045))+ ('Conversion Cost'!$C$3*'Optimized Production Plan'!N363)+ ((4.1/100)*('Conversion Cost'!$B$8)*'Optimized Production Plan'!N363)+ ('Optimized Production Plan'!N363*'Conversion Cost'!$C$4)),IF(VLOOKUP(N362,CSTVAT!$A$2:$D$40,3)="VAT",0.05*((VLOOKUP(O362,'Input Angle Price'!$B$4:$E$22,3)*'Optimized Production Plan'!N363*(1.045))+ ('Conversion Cost'!$C$3*'Optimized Production Plan'!N363)+ ((4.1/100)*('Conversion Cost'!$B$8)*'Optimized Production Plan'!N363)+ ('Optimized Production Plan'!N363*'Conversion Cost'!$C$4)),0)))+ IF(VLOOKUP(N362,CSTVAT!$A$2:$D$40,4)="NA",0,IF(VLOOKUP(N362,CSTVAT!$A$2:$D$40,4)="CST",0.02*((VLOOKUP(O362,'Input Angle Price'!$B$4:$E$22,4)*'Optimized Production Plan'!O363*(1.045))+ ('Conversion Cost'!$D$3*'Optimized Production Plan'!O363)+ ((4.1/100)*('Conversion Cost'!$B$8)*'Optimized Production Plan'!O363)+ ('Optimized Production Plan'!O363*'Conversion Cost'!$D$4)),IF(VLOOKUP(N362,CSTVAT!$A$2:$D$40,4)="VAT",0.05*((VLOOKUP(O362,'Input Angle Price'!$B$4:$E$22,4)*'Optimized Production Plan'!O363*(1.045))+ ('Conversion Cost'!$D$3*'Optimized Production Plan'!O363)+ ((4.1/100)*('Conversion Cost'!$B$8)*'Optimized Production Plan'!O363)+ ('Optimized Production Plan'!O363*'Conversion Cost'!$D$4)),0)))</f>
        <v>24.604956727400005</v>
      </c>
      <c r="V362" s="95">
        <f t="shared" si="18"/>
        <v>19.945911825</v>
      </c>
      <c r="X362" s="101">
        <f>IF('Optimized Production Plan'!M363&gt;0,1,0)+IF('Optimized Production Plan'!N363&gt;0,1,0)+IF('Optimized Production Plan'!O363&gt;0,1,0)</f>
        <v>1</v>
      </c>
      <c r="AH362" s="11"/>
      <c r="AI362" s="5" t="s">
        <v>9</v>
      </c>
      <c r="AJ362" s="6">
        <v>13.375900000000001</v>
      </c>
      <c r="AK362" s="6">
        <v>0</v>
      </c>
      <c r="AL362" s="113">
        <v>0</v>
      </c>
      <c r="AM362" s="11">
        <v>13.375900000000001</v>
      </c>
      <c r="AN362" s="68">
        <f t="shared" si="19"/>
        <v>13.375900000000001</v>
      </c>
    </row>
    <row r="363" spans="1:40">
      <c r="A363" s="9">
        <v>127</v>
      </c>
      <c r="B363" s="5" t="s">
        <v>13</v>
      </c>
      <c r="C363" s="94">
        <f>((VLOOKUP(B363,'Input Angle Price'!$B$4:$E$22,2)*'Optimized Production Plan'!C364)+(VLOOKUP(B363,'Input Angle Price'!$B$4:$E$22,3)*'Optimized Production Plan'!D364)+(VLOOKUP(B363,'Input Angle Price'!$B$4:$E$22,4)*'Optimized Production Plan'!E364))*(104.5/100)</f>
        <v>3114.1053349704798</v>
      </c>
      <c r="D363" s="94">
        <f>SUMPRODUCT('Conversion Cost'!$B$3:$D$3,'Optimized Production Plan'!C364:E364)</f>
        <v>487.81520320363296</v>
      </c>
      <c r="E363" s="94">
        <f>(4.1/100)*('Conversion Cost'!$B$8)*SUM('Optimized Production Plan'!C364:E364)</f>
        <v>407.52325199903311</v>
      </c>
      <c r="F363" s="94">
        <f>SUMPRODUCT('Conversion Cost'!$B$4:$D$4,'Optimized Production Plan'!C364:E364)</f>
        <v>34.038738798142589</v>
      </c>
      <c r="G363" s="94">
        <f>(VLOOKUP(A363,'Outbound Logistic Price'!$A$3:$D$41,2)*'Optimized Production Plan'!C364)+(VLOOKUP(A363,'Outbound Logistic Price'!$A$3:$D$41,3)*'Optimized Production Plan'!D364)+(VLOOKUP(A363,'Outbound Logistic Price'!$A$3:$D$41,4)*'Optimized Production Plan'!E364)</f>
        <v>164.69609088227264</v>
      </c>
      <c r="H363" s="94">
        <f>IF(VLOOKUP(A363,CSTVAT!$A$2:$D$40,2)="NA",0,IF(VLOOKUP(A363,CSTVAT!$A$2:$D$40,2)="CST",0.02*((VLOOKUP(B363,'Input Angle Price'!$B$4:$E$22,2)*'Optimized Production Plan'!C364*(1.045))+ ('Conversion Cost'!$B$3*'Optimized Production Plan'!C364)+ ((4.1/100)*('Conversion Cost'!$B$8)*'Optimized Production Plan'!C364)+ ('Optimized Production Plan'!C364*'Conversion Cost'!$B$4)),IF(VLOOKUP(A363,CSTVAT!$A$2:$D$40,2)="VAT",0.05*((VLOOKUP(B363,'Input Angle Price'!$B$4:$E$22,2)*'Optimized Production Plan'!C364*(1.045))+ ('Conversion Cost'!$B$3*'Optimized Production Plan'!C364)+ ((4.1/100)*('Conversion Cost'!$B$8)*'Optimized Production Plan'!C364)+ ('Optimized Production Plan'!C364*'Conversion Cost'!$B$4)),0)))+ IF(VLOOKUP(A363,CSTVAT!$A$2:$D$40,3)="NA",0,IF(VLOOKUP(A363,CSTVAT!$A$2:$D$40,3)="CST",0.02*((VLOOKUP(B363,'Input Angle Price'!$B$4:$E$22,3)*'Optimized Production Plan'!D364*(1.045))+ ('Conversion Cost'!$C$3*'Optimized Production Plan'!D364)+ ((4.1/100)*('Conversion Cost'!$B$8)*'Optimized Production Plan'!D364)+ ('Optimized Production Plan'!D364*'Conversion Cost'!$C$4)),IF(VLOOKUP(A363,CSTVAT!$A$2:$D$40,3)="VAT",0.05*((VLOOKUP(B363,'Input Angle Price'!$B$4:$E$22,3)*'Optimized Production Plan'!D364*(1.045))+ ('Conversion Cost'!$C$3*'Optimized Production Plan'!D364)+ ((4.1/100)*('Conversion Cost'!$B$8)*'Optimized Production Plan'!D364)+ ('Optimized Production Plan'!D364*'Conversion Cost'!$C$4)),0)))+ IF(VLOOKUP(A363,CSTVAT!$A$2:$D$40,4)="NA",0,IF(VLOOKUP(A363,CSTVAT!$A$2:$D$40,4)="CST",0.02*((VLOOKUP(B363,'Input Angle Price'!$B$4:$E$22,4)*'Optimized Production Plan'!E364*(1.045))+ ('Conversion Cost'!$D$3*'Optimized Production Plan'!E364)+ ((4.1/100)*('Conversion Cost'!$B$8)*'Optimized Production Plan'!E364)+ ('Optimized Production Plan'!E364*'Conversion Cost'!$D$4)),IF(VLOOKUP(A363,CSTVAT!$A$2:$D$40,4)="VAT",0.05*((VLOOKUP(B363,'Input Angle Price'!$B$4:$E$22,4)*'Optimized Production Plan'!E364*(1.045))+ ('Conversion Cost'!$D$3*'Optimized Production Plan'!E364)+ ((4.1/100)*('Conversion Cost'!$B$8)*'Optimized Production Plan'!E364)+ ('Optimized Production Plan'!E364*'Conversion Cost'!$D$4)),0)))</f>
        <v>80.86965057942578</v>
      </c>
      <c r="I363" s="95">
        <f t="shared" si="17"/>
        <v>67.050114867785453</v>
      </c>
      <c r="N363" s="9">
        <v>127</v>
      </c>
      <c r="O363" s="5" t="s">
        <v>13</v>
      </c>
      <c r="P363" s="94">
        <f>((VLOOKUP(O363,'Input Angle Price'!$B$4:$E$22,2)*'Optimized Production Plan'!M364)+(VLOOKUP(O363,'Input Angle Price'!$B$4:$E$22,3)*'Optimized Production Plan'!N364)+(VLOOKUP(O363,'Input Angle Price'!$B$4:$E$22,4)*'Optimized Production Plan'!O364))*(104.5/100)</f>
        <v>3202.1416190154468</v>
      </c>
      <c r="Q363" s="94">
        <f>SUMPRODUCT('Conversion Cost'!$B$3:$D$3,'Optimized Production Plan'!M364:O364)</f>
        <v>582.49791543389802</v>
      </c>
      <c r="R363" s="94">
        <f>(4.1/100)*('Conversion Cost'!$B$8)*SUM('Optimized Production Plan'!M364:O364)</f>
        <v>407.52325199903311</v>
      </c>
      <c r="S363" s="94">
        <f>SUMPRODUCT('Conversion Cost'!$B$4:$D$4,'Optimized Production Plan'!M364:O364)</f>
        <v>49.197913197213886</v>
      </c>
      <c r="T363" s="94">
        <f>(VLOOKUP(N363,'Outbound Logistic Price'!$A$3:$D$41,2)*'Optimized Production Plan'!M364)+(VLOOKUP(N363,'Outbound Logistic Price'!$A$3:$D$41,3)*'Optimized Production Plan'!N364)+(VLOOKUP(N363,'Outbound Logistic Price'!$A$3:$D$41,4)*'Optimized Production Plan'!O364)</f>
        <v>120.70963401939363</v>
      </c>
      <c r="U363" s="94">
        <f>IF(VLOOKUP(N363,CSTVAT!$A$2:$D$40,2)="NA",0,IF(VLOOKUP(N363,CSTVAT!$A$2:$D$40,2)="CST",0.02*((VLOOKUP(O363,'Input Angle Price'!$B$4:$E$22,2)*'Optimized Production Plan'!M364*(1.045))+ ('Conversion Cost'!$B$3*'Optimized Production Plan'!M364)+ ((4.1/100)*('Conversion Cost'!$B$8)*'Optimized Production Plan'!M364)+ ('Optimized Production Plan'!M364*'Conversion Cost'!$B$4)),IF(VLOOKUP(N363,CSTVAT!$A$2:$D$40,2)="VAT",0.05*((VLOOKUP(O363,'Input Angle Price'!$B$4:$E$22,2)*'Optimized Production Plan'!M364*(1.045))+ ('Conversion Cost'!$B$3*'Optimized Production Plan'!M364)+ ((4.1/100)*('Conversion Cost'!$B$8)*'Optimized Production Plan'!M364)+ ('Optimized Production Plan'!M364*'Conversion Cost'!$B$4)),0)))+ IF(VLOOKUP(N363,CSTVAT!$A$2:$D$40,3)="NA",0,IF(VLOOKUP(N363,CSTVAT!$A$2:$D$40,3)="CST",0.02*((VLOOKUP(O363,'Input Angle Price'!$B$4:$E$22,3)*'Optimized Production Plan'!N364*(1.045))+ ('Conversion Cost'!$C$3*'Optimized Production Plan'!N364)+ ((4.1/100)*('Conversion Cost'!$B$8)*'Optimized Production Plan'!N364)+ ('Optimized Production Plan'!N364*'Conversion Cost'!$C$4)),IF(VLOOKUP(N363,CSTVAT!$A$2:$D$40,3)="VAT",0.05*((VLOOKUP(O363,'Input Angle Price'!$B$4:$E$22,3)*'Optimized Production Plan'!N364*(1.045))+ ('Conversion Cost'!$C$3*'Optimized Production Plan'!N364)+ ((4.1/100)*('Conversion Cost'!$B$8)*'Optimized Production Plan'!N364)+ ('Optimized Production Plan'!N364*'Conversion Cost'!$C$4)),0)))+ IF(VLOOKUP(N363,CSTVAT!$A$2:$D$40,4)="NA",0,IF(VLOOKUP(N363,CSTVAT!$A$2:$D$40,4)="CST",0.02*((VLOOKUP(O363,'Input Angle Price'!$B$4:$E$22,4)*'Optimized Production Plan'!O364*(1.045))+ ('Conversion Cost'!$D$3*'Optimized Production Plan'!O364)+ ((4.1/100)*('Conversion Cost'!$B$8)*'Optimized Production Plan'!O364)+ ('Optimized Production Plan'!O364*'Conversion Cost'!$D$4)),IF(VLOOKUP(N363,CSTVAT!$A$2:$D$40,4)="VAT",0.05*((VLOOKUP(O363,'Input Angle Price'!$B$4:$E$22,4)*'Optimized Production Plan'!O364*(1.045))+ ('Conversion Cost'!$D$3*'Optimized Production Plan'!O364)+ ((4.1/100)*('Conversion Cost'!$B$8)*'Optimized Production Plan'!O364)+ ('Optimized Production Plan'!O364*'Conversion Cost'!$D$4)),0)))</f>
        <v>84.827213992911837</v>
      </c>
      <c r="V363" s="95">
        <f t="shared" si="18"/>
        <v>68.945632945308674</v>
      </c>
      <c r="X363" s="101">
        <f>IF('Optimized Production Plan'!M364&gt;0,1,0)+IF('Optimized Production Plan'!N364&gt;0,1,0)+IF('Optimized Production Plan'!O364&gt;0,1,0)</f>
        <v>1</v>
      </c>
      <c r="AH363" s="11"/>
      <c r="AI363" s="5" t="s">
        <v>12</v>
      </c>
      <c r="AJ363" s="6">
        <v>0</v>
      </c>
      <c r="AK363" s="6">
        <v>7.8610000000000007</v>
      </c>
      <c r="AL363" s="113">
        <v>0</v>
      </c>
      <c r="AM363" s="11">
        <v>7.8610000000000007</v>
      </c>
      <c r="AN363" s="68">
        <f t="shared" si="19"/>
        <v>7.8610000000000007</v>
      </c>
    </row>
    <row r="364" spans="1:40">
      <c r="A364" s="9">
        <v>127</v>
      </c>
      <c r="B364" s="5" t="s">
        <v>15</v>
      </c>
      <c r="C364" s="94">
        <f>((VLOOKUP(B364,'Input Angle Price'!$B$4:$E$22,2)*'Optimized Production Plan'!C365)+(VLOOKUP(B364,'Input Angle Price'!$B$4:$E$22,3)*'Optimized Production Plan'!D365)+(VLOOKUP(B364,'Input Angle Price'!$B$4:$E$22,4)*'Optimized Production Plan'!E365))*(104.5/100)</f>
        <v>907.13748870266932</v>
      </c>
      <c r="D364" s="94">
        <f>SUMPRODUCT('Conversion Cost'!$B$3:$D$3,'Optimized Production Plan'!C365:E365)</f>
        <v>154.33487819917866</v>
      </c>
      <c r="E364" s="94">
        <f>(4.1/100)*('Conversion Cost'!$B$8)*SUM('Optimized Production Plan'!C365:E365)</f>
        <v>117.54822184041066</v>
      </c>
      <c r="F364" s="94">
        <f>SUMPRODUCT('Conversion Cost'!$B$4:$D$4,'Optimized Production Plan'!C365:E365)</f>
        <v>12.000038993839837</v>
      </c>
      <c r="G364" s="94">
        <f>(VLOOKUP(A364,'Outbound Logistic Price'!$A$3:$D$41,2)*'Optimized Production Plan'!C365)+(VLOOKUP(A364,'Outbound Logistic Price'!$A$3:$D$41,3)*'Optimized Production Plan'!D365)+(VLOOKUP(A364,'Outbound Logistic Price'!$A$3:$D$41,4)*'Optimized Production Plan'!E365)</f>
        <v>41.175270574948669</v>
      </c>
      <c r="H364" s="94">
        <f>IF(VLOOKUP(A364,CSTVAT!$A$2:$D$40,2)="NA",0,IF(VLOOKUP(A364,CSTVAT!$A$2:$D$40,2)="CST",0.02*((VLOOKUP(B364,'Input Angle Price'!$B$4:$E$22,2)*'Optimized Production Plan'!C365*(1.045))+ ('Conversion Cost'!$B$3*'Optimized Production Plan'!C365)+ ((4.1/100)*('Conversion Cost'!$B$8)*'Optimized Production Plan'!C365)+ ('Optimized Production Plan'!C365*'Conversion Cost'!$B$4)),IF(VLOOKUP(A364,CSTVAT!$A$2:$D$40,2)="VAT",0.05*((VLOOKUP(B364,'Input Angle Price'!$B$4:$E$22,2)*'Optimized Production Plan'!C365*(1.045))+ ('Conversion Cost'!$B$3*'Optimized Production Plan'!C365)+ ((4.1/100)*('Conversion Cost'!$B$8)*'Optimized Production Plan'!C365)+ ('Optimized Production Plan'!C365*'Conversion Cost'!$B$4)),0)))+ IF(VLOOKUP(A364,CSTVAT!$A$2:$D$40,3)="NA",0,IF(VLOOKUP(A364,CSTVAT!$A$2:$D$40,3)="CST",0.02*((VLOOKUP(B364,'Input Angle Price'!$B$4:$E$22,3)*'Optimized Production Plan'!D365*(1.045))+ ('Conversion Cost'!$C$3*'Optimized Production Plan'!D365)+ ((4.1/100)*('Conversion Cost'!$B$8)*'Optimized Production Plan'!D365)+ ('Optimized Production Plan'!D365*'Conversion Cost'!$C$4)),IF(VLOOKUP(A364,CSTVAT!$A$2:$D$40,3)="VAT",0.05*((VLOOKUP(B364,'Input Angle Price'!$B$4:$E$22,3)*'Optimized Production Plan'!D365*(1.045))+ ('Conversion Cost'!$C$3*'Optimized Production Plan'!D365)+ ((4.1/100)*('Conversion Cost'!$B$8)*'Optimized Production Plan'!D365)+ ('Optimized Production Plan'!D365*'Conversion Cost'!$C$4)),0)))+ IF(VLOOKUP(A364,CSTVAT!$A$2:$D$40,4)="NA",0,IF(VLOOKUP(A364,CSTVAT!$A$2:$D$40,4)="CST",0.02*((VLOOKUP(B364,'Input Angle Price'!$B$4:$E$22,4)*'Optimized Production Plan'!E365*(1.045))+ ('Conversion Cost'!$D$3*'Optimized Production Plan'!E365)+ ((4.1/100)*('Conversion Cost'!$B$8)*'Optimized Production Plan'!E365)+ ('Optimized Production Plan'!E365*'Conversion Cost'!$D$4)),IF(VLOOKUP(A364,CSTVAT!$A$2:$D$40,4)="VAT",0.05*((VLOOKUP(B364,'Input Angle Price'!$B$4:$E$22,4)*'Optimized Production Plan'!E365*(1.045))+ ('Conversion Cost'!$D$3*'Optimized Production Plan'!E365)+ ((4.1/100)*('Conversion Cost'!$B$8)*'Optimized Production Plan'!E365)+ ('Optimized Production Plan'!E365*'Conversion Cost'!$D$4)),0)))</f>
        <v>23.820412554721969</v>
      </c>
      <c r="I364" s="95">
        <f t="shared" si="17"/>
        <v>19.531668417043122</v>
      </c>
      <c r="N364" s="9">
        <v>127</v>
      </c>
      <c r="O364" s="5" t="s">
        <v>15</v>
      </c>
      <c r="P364" s="94">
        <f>((VLOOKUP(O364,'Input Angle Price'!$B$4:$E$22,2)*'Optimized Production Plan'!M365)+(VLOOKUP(O364,'Input Angle Price'!$B$4:$E$22,3)*'Optimized Production Plan'!N365)+(VLOOKUP(O364,'Input Angle Price'!$B$4:$E$22,4)*'Optimized Production Plan'!O365))*(104.5/100)</f>
        <v>917.64650309281296</v>
      </c>
      <c r="Q364" s="94">
        <f>SUMPRODUCT('Conversion Cost'!$B$3:$D$3,'Optimized Production Plan'!M365:O365)</f>
        <v>168.01886481108829</v>
      </c>
      <c r="R364" s="94">
        <f>(4.1/100)*('Conversion Cost'!$B$8)*SUM('Optimized Production Plan'!M365:O365)</f>
        <v>117.54822184041066</v>
      </c>
      <c r="S364" s="94">
        <f>SUMPRODUCT('Conversion Cost'!$B$4:$D$4,'Optimized Production Plan'!M365:O365)</f>
        <v>14.190913490759753</v>
      </c>
      <c r="T364" s="94">
        <f>(VLOOKUP(N364,'Outbound Logistic Price'!$A$3:$D$41,2)*'Optimized Production Plan'!M365)+(VLOOKUP(N364,'Outbound Logistic Price'!$A$3:$D$41,3)*'Optimized Production Plan'!N365)+(VLOOKUP(N364,'Outbound Logistic Price'!$A$3:$D$41,4)*'Optimized Production Plan'!O365)</f>
        <v>34.818142936344969</v>
      </c>
      <c r="U364" s="94">
        <f>IF(VLOOKUP(N364,CSTVAT!$A$2:$D$40,2)="NA",0,IF(VLOOKUP(N364,CSTVAT!$A$2:$D$40,2)="CST",0.02*((VLOOKUP(O364,'Input Angle Price'!$B$4:$E$22,2)*'Optimized Production Plan'!M365*(1.045))+ ('Conversion Cost'!$B$3*'Optimized Production Plan'!M365)+ ((4.1/100)*('Conversion Cost'!$B$8)*'Optimized Production Plan'!M365)+ ('Optimized Production Plan'!M365*'Conversion Cost'!$B$4)),IF(VLOOKUP(N364,CSTVAT!$A$2:$D$40,2)="VAT",0.05*((VLOOKUP(O364,'Input Angle Price'!$B$4:$E$22,2)*'Optimized Production Plan'!M365*(1.045))+ ('Conversion Cost'!$B$3*'Optimized Production Plan'!M365)+ ((4.1/100)*('Conversion Cost'!$B$8)*'Optimized Production Plan'!M365)+ ('Optimized Production Plan'!M365*'Conversion Cost'!$B$4)),0)))+ IF(VLOOKUP(N364,CSTVAT!$A$2:$D$40,3)="NA",0,IF(VLOOKUP(N364,CSTVAT!$A$2:$D$40,3)="CST",0.02*((VLOOKUP(O364,'Input Angle Price'!$B$4:$E$22,3)*'Optimized Production Plan'!N365*(1.045))+ ('Conversion Cost'!$C$3*'Optimized Production Plan'!N365)+ ((4.1/100)*('Conversion Cost'!$B$8)*'Optimized Production Plan'!N365)+ ('Optimized Production Plan'!N365*'Conversion Cost'!$C$4)),IF(VLOOKUP(N364,CSTVAT!$A$2:$D$40,3)="VAT",0.05*((VLOOKUP(O364,'Input Angle Price'!$B$4:$E$22,3)*'Optimized Production Plan'!N365*(1.045))+ ('Conversion Cost'!$C$3*'Optimized Production Plan'!N365)+ ((4.1/100)*('Conversion Cost'!$B$8)*'Optimized Production Plan'!N365)+ ('Optimized Production Plan'!N365*'Conversion Cost'!$C$4)),0)))+ IF(VLOOKUP(N364,CSTVAT!$A$2:$D$40,4)="NA",0,IF(VLOOKUP(N364,CSTVAT!$A$2:$D$40,4)="CST",0.02*((VLOOKUP(O364,'Input Angle Price'!$B$4:$E$22,4)*'Optimized Production Plan'!O365*(1.045))+ ('Conversion Cost'!$D$3*'Optimized Production Plan'!O365)+ ((4.1/100)*('Conversion Cost'!$B$8)*'Optimized Production Plan'!O365)+ ('Optimized Production Plan'!O365*'Conversion Cost'!$D$4)),IF(VLOOKUP(N364,CSTVAT!$A$2:$D$40,4)="VAT",0.05*((VLOOKUP(O364,'Input Angle Price'!$B$4:$E$22,4)*'Optimized Production Plan'!O365*(1.045))+ ('Conversion Cost'!$D$3*'Optimized Production Plan'!O365)+ ((4.1/100)*('Conversion Cost'!$B$8)*'Optimized Production Plan'!O365)+ ('Optimized Production Plan'!O365*'Conversion Cost'!$D$4)),0)))</f>
        <v>24.348090064701438</v>
      </c>
      <c r="V364" s="95">
        <f t="shared" si="18"/>
        <v>19.757939061806979</v>
      </c>
      <c r="X364" s="101">
        <f>IF('Optimized Production Plan'!M365&gt;0,1,0)+IF('Optimized Production Plan'!N365&gt;0,1,0)+IF('Optimized Production Plan'!O365&gt;0,1,0)</f>
        <v>1</v>
      </c>
      <c r="AH364" s="11"/>
      <c r="AI364" s="5" t="s">
        <v>13</v>
      </c>
      <c r="AJ364" s="6">
        <v>0</v>
      </c>
      <c r="AK364" s="6">
        <v>26.884105572248025</v>
      </c>
      <c r="AL364" s="113">
        <v>0</v>
      </c>
      <c r="AM364" s="11">
        <v>26.884105572248025</v>
      </c>
      <c r="AN364" s="68">
        <f t="shared" si="19"/>
        <v>26.884105572248025</v>
      </c>
    </row>
    <row r="365" spans="1:40">
      <c r="A365" s="9">
        <v>127</v>
      </c>
      <c r="B365" s="5" t="s">
        <v>17</v>
      </c>
      <c r="C365" s="94">
        <f>((VLOOKUP(B365,'Input Angle Price'!$B$4:$E$22,2)*'Optimized Production Plan'!C366)+(VLOOKUP(B365,'Input Angle Price'!$B$4:$E$22,3)*'Optimized Production Plan'!D366)+(VLOOKUP(B365,'Input Angle Price'!$B$4:$E$22,4)*'Optimized Production Plan'!E366))*(104.5/100)</f>
        <v>7435.4659948799999</v>
      </c>
      <c r="D365" s="94">
        <f>SUMPRODUCT('Conversion Cost'!$B$3:$D$3,'Optimized Production Plan'!C366:E366)</f>
        <v>1218.2034877999999</v>
      </c>
      <c r="E365" s="94">
        <f>(4.1/100)*('Conversion Cost'!$B$8)*SUM('Optimized Production Plan'!C366:E366)</f>
        <v>939.0005848080001</v>
      </c>
      <c r="F365" s="94">
        <f>SUMPRODUCT('Conversion Cost'!$B$4:$D$4,'Optimized Production Plan'!C366:E366)</f>
        <v>93.512268000000006</v>
      </c>
      <c r="G365" s="94">
        <f>(VLOOKUP(A365,'Outbound Logistic Price'!$A$3:$D$41,2)*'Optimized Production Plan'!C366)+(VLOOKUP(A365,'Outbound Logistic Price'!$A$3:$D$41,3)*'Optimized Production Plan'!D366)+(VLOOKUP(A365,'Outbound Logistic Price'!$A$3:$D$41,4)*'Optimized Production Plan'!E366)</f>
        <v>335.726044</v>
      </c>
      <c r="H365" s="94">
        <f>IF(VLOOKUP(A365,CSTVAT!$A$2:$D$40,2)="NA",0,IF(VLOOKUP(A365,CSTVAT!$A$2:$D$40,2)="CST",0.02*((VLOOKUP(B365,'Input Angle Price'!$B$4:$E$22,2)*'Optimized Production Plan'!C366*(1.045))+ ('Conversion Cost'!$B$3*'Optimized Production Plan'!C366)+ ((4.1/100)*('Conversion Cost'!$B$8)*'Optimized Production Plan'!C366)+ ('Optimized Production Plan'!C366*'Conversion Cost'!$B$4)),IF(VLOOKUP(A365,CSTVAT!$A$2:$D$40,2)="VAT",0.05*((VLOOKUP(B365,'Input Angle Price'!$B$4:$E$22,2)*'Optimized Production Plan'!C366*(1.045))+ ('Conversion Cost'!$B$3*'Optimized Production Plan'!C366)+ ((4.1/100)*('Conversion Cost'!$B$8)*'Optimized Production Plan'!C366)+ ('Optimized Production Plan'!C366*'Conversion Cost'!$B$4)),0)))+ IF(VLOOKUP(A365,CSTVAT!$A$2:$D$40,3)="NA",0,IF(VLOOKUP(A365,CSTVAT!$A$2:$D$40,3)="CST",0.02*((VLOOKUP(B365,'Input Angle Price'!$B$4:$E$22,3)*'Optimized Production Plan'!D366*(1.045))+ ('Conversion Cost'!$C$3*'Optimized Production Plan'!D366)+ ((4.1/100)*('Conversion Cost'!$B$8)*'Optimized Production Plan'!D366)+ ('Optimized Production Plan'!D366*'Conversion Cost'!$C$4)),IF(VLOOKUP(A365,CSTVAT!$A$2:$D$40,3)="VAT",0.05*((VLOOKUP(B365,'Input Angle Price'!$B$4:$E$22,3)*'Optimized Production Plan'!D366*(1.045))+ ('Conversion Cost'!$C$3*'Optimized Production Plan'!D366)+ ((4.1/100)*('Conversion Cost'!$B$8)*'Optimized Production Plan'!D366)+ ('Optimized Production Plan'!D366*'Conversion Cost'!$C$4)),0)))+ IF(VLOOKUP(A365,CSTVAT!$A$2:$D$40,4)="NA",0,IF(VLOOKUP(A365,CSTVAT!$A$2:$D$40,4)="CST",0.02*((VLOOKUP(B365,'Input Angle Price'!$B$4:$E$22,4)*'Optimized Production Plan'!E366*(1.045))+ ('Conversion Cost'!$D$3*'Optimized Production Plan'!E366)+ ((4.1/100)*('Conversion Cost'!$B$8)*'Optimized Production Plan'!E366)+ ('Optimized Production Plan'!E366*'Conversion Cost'!$D$4)),IF(VLOOKUP(A365,CSTVAT!$A$2:$D$40,4)="VAT",0.05*((VLOOKUP(B365,'Input Angle Price'!$B$4:$E$22,4)*'Optimized Production Plan'!E366*(1.045))+ ('Conversion Cost'!$D$3*'Optimized Production Plan'!E366)+ ((4.1/100)*('Conversion Cost'!$B$8)*'Optimized Production Plan'!E366)+ ('Optimized Production Plan'!E366*'Conversion Cost'!$D$4)),0)))</f>
        <v>193.72364670976</v>
      </c>
      <c r="I365" s="95">
        <f t="shared" si="17"/>
        <v>160.09376544</v>
      </c>
      <c r="N365" s="9">
        <v>127</v>
      </c>
      <c r="O365" s="5" t="s">
        <v>17</v>
      </c>
      <c r="P365" s="94">
        <f>((VLOOKUP(O365,'Input Angle Price'!$B$4:$E$22,2)*'Optimized Production Plan'!M366)+(VLOOKUP(O365,'Input Angle Price'!$B$4:$E$22,3)*'Optimized Production Plan'!N366)+(VLOOKUP(O365,'Input Angle Price'!$B$4:$E$22,4)*'Optimized Production Plan'!O366))*(104.5/100)</f>
        <v>7312.2332412800006</v>
      </c>
      <c r="Q365" s="94">
        <f>SUMPRODUCT('Conversion Cost'!$B$3:$D$3,'Optimized Production Plan'!M366:O366)</f>
        <v>1106.1590078000002</v>
      </c>
      <c r="R365" s="94">
        <f>(4.1/100)*('Conversion Cost'!$B$8)*SUM('Optimized Production Plan'!M366:O366)</f>
        <v>939.0005848080001</v>
      </c>
      <c r="S365" s="94">
        <f>SUMPRODUCT('Conversion Cost'!$B$4:$D$4,'Optimized Production Plan'!M366:O366)</f>
        <v>75.573388000000008</v>
      </c>
      <c r="T365" s="94">
        <f>(VLOOKUP(N365,'Outbound Logistic Price'!$A$3:$D$41,2)*'Optimized Production Plan'!M366)+(VLOOKUP(N365,'Outbound Logistic Price'!$A$3:$D$41,3)*'Optimized Production Plan'!N366)+(VLOOKUP(N365,'Outbound Logistic Price'!$A$3:$D$41,4)*'Optimized Production Plan'!O366)</f>
        <v>387.77820400000002</v>
      </c>
      <c r="U365" s="94">
        <f>IF(VLOOKUP(N365,CSTVAT!$A$2:$D$40,2)="NA",0,IF(VLOOKUP(N365,CSTVAT!$A$2:$D$40,2)="CST",0.02*((VLOOKUP(O365,'Input Angle Price'!$B$4:$E$22,2)*'Optimized Production Plan'!M366*(1.045))+ ('Conversion Cost'!$B$3*'Optimized Production Plan'!M366)+ ((4.1/100)*('Conversion Cost'!$B$8)*'Optimized Production Plan'!M366)+ ('Optimized Production Plan'!M366*'Conversion Cost'!$B$4)),IF(VLOOKUP(N365,CSTVAT!$A$2:$D$40,2)="VAT",0.05*((VLOOKUP(O365,'Input Angle Price'!$B$4:$E$22,2)*'Optimized Production Plan'!M366*(1.045))+ ('Conversion Cost'!$B$3*'Optimized Production Plan'!M366)+ ((4.1/100)*('Conversion Cost'!$B$8)*'Optimized Production Plan'!M366)+ ('Optimized Production Plan'!M366*'Conversion Cost'!$B$4)),0)))+ IF(VLOOKUP(N365,CSTVAT!$A$2:$D$40,3)="NA",0,IF(VLOOKUP(N365,CSTVAT!$A$2:$D$40,3)="CST",0.02*((VLOOKUP(O365,'Input Angle Price'!$B$4:$E$22,3)*'Optimized Production Plan'!N366*(1.045))+ ('Conversion Cost'!$C$3*'Optimized Production Plan'!N366)+ ((4.1/100)*('Conversion Cost'!$B$8)*'Optimized Production Plan'!N366)+ ('Optimized Production Plan'!N366*'Conversion Cost'!$C$4)),IF(VLOOKUP(N365,CSTVAT!$A$2:$D$40,3)="VAT",0.05*((VLOOKUP(O365,'Input Angle Price'!$B$4:$E$22,3)*'Optimized Production Plan'!N366*(1.045))+ ('Conversion Cost'!$C$3*'Optimized Production Plan'!N366)+ ((4.1/100)*('Conversion Cost'!$B$8)*'Optimized Production Plan'!N366)+ ('Optimized Production Plan'!N366*'Conversion Cost'!$C$4)),0)))+ IF(VLOOKUP(N365,CSTVAT!$A$2:$D$40,4)="NA",0,IF(VLOOKUP(N365,CSTVAT!$A$2:$D$40,4)="CST",0.02*((VLOOKUP(O365,'Input Angle Price'!$B$4:$E$22,4)*'Optimized Production Plan'!O366*(1.045))+ ('Conversion Cost'!$D$3*'Optimized Production Plan'!O366)+ ((4.1/100)*('Conversion Cost'!$B$8)*'Optimized Production Plan'!O366)+ ('Optimized Production Plan'!O366*'Conversion Cost'!$D$4)),IF(VLOOKUP(N365,CSTVAT!$A$2:$D$40,4)="VAT",0.05*((VLOOKUP(O365,'Input Angle Price'!$B$4:$E$22,4)*'Optimized Production Plan'!O366*(1.045))+ ('Conversion Cost'!$D$3*'Optimized Production Plan'!O366)+ ((4.1/100)*('Conversion Cost'!$B$8)*'Optimized Production Plan'!O366)+ ('Optimized Production Plan'!O366*'Conversion Cost'!$D$4)),0)))</f>
        <v>188.65932443776003</v>
      </c>
      <c r="V365" s="95">
        <f t="shared" si="18"/>
        <v>157.44042864000002</v>
      </c>
      <c r="X365" s="101">
        <f>IF('Optimized Production Plan'!M366&gt;0,1,0)+IF('Optimized Production Plan'!N366&gt;0,1,0)+IF('Optimized Production Plan'!O366&gt;0,1,0)</f>
        <v>1</v>
      </c>
      <c r="AH365" s="11"/>
      <c r="AI365" s="5" t="s">
        <v>15</v>
      </c>
      <c r="AJ365" s="6">
        <v>0</v>
      </c>
      <c r="AK365" s="6">
        <v>7.7545975359342911</v>
      </c>
      <c r="AL365" s="113">
        <v>0</v>
      </c>
      <c r="AM365" s="11">
        <v>7.7545975359342911</v>
      </c>
      <c r="AN365" s="68">
        <f t="shared" si="19"/>
        <v>7.7545975359342911</v>
      </c>
    </row>
    <row r="366" spans="1:40">
      <c r="A366" s="9">
        <v>127</v>
      </c>
      <c r="B366" s="5" t="s">
        <v>2</v>
      </c>
      <c r="C366" s="94">
        <f>((VLOOKUP(B366,'Input Angle Price'!$B$4:$E$22,2)*'Optimized Production Plan'!C367)+(VLOOKUP(B366,'Input Angle Price'!$B$4:$E$22,3)*'Optimized Production Plan'!D367)+(VLOOKUP(B366,'Input Angle Price'!$B$4:$E$22,4)*'Optimized Production Plan'!E367))*(104.5/100)</f>
        <v>1288.0928114999999</v>
      </c>
      <c r="D366" s="94">
        <f>SUMPRODUCT('Conversion Cost'!$B$3:$D$3,'Optimized Production Plan'!C367:E367)</f>
        <v>260.76234500000004</v>
      </c>
      <c r="E366" s="94">
        <f>(4.1/100)*('Conversion Cost'!$B$8)*SUM('Optimized Production Plan'!C367:E367)</f>
        <v>182.4327882</v>
      </c>
      <c r="F366" s="94">
        <f>SUMPRODUCT('Conversion Cost'!$B$4:$D$4,'Optimized Production Plan'!C367:E367)</f>
        <v>22.024050000000003</v>
      </c>
      <c r="G366" s="94">
        <f>(VLOOKUP(A366,'Outbound Logistic Price'!$A$3:$D$41,2)*'Optimized Production Plan'!C367)+(VLOOKUP(A366,'Outbound Logistic Price'!$A$3:$D$41,3)*'Optimized Production Plan'!D367)+(VLOOKUP(A366,'Outbound Logistic Price'!$A$3:$D$41,4)*'Optimized Production Plan'!E367)</f>
        <v>54.037150000000004</v>
      </c>
      <c r="H366" s="94">
        <f>IF(VLOOKUP(A366,CSTVAT!$A$2:$D$40,2)="NA",0,IF(VLOOKUP(A366,CSTVAT!$A$2:$D$40,2)="CST",0.02*((VLOOKUP(B366,'Input Angle Price'!$B$4:$E$22,2)*'Optimized Production Plan'!C367*(1.045))+ ('Conversion Cost'!$B$3*'Optimized Production Plan'!C367)+ ((4.1/100)*('Conversion Cost'!$B$8)*'Optimized Production Plan'!C367)+ ('Optimized Production Plan'!C367*'Conversion Cost'!$B$4)),IF(VLOOKUP(A366,CSTVAT!$A$2:$D$40,2)="VAT",0.05*((VLOOKUP(B366,'Input Angle Price'!$B$4:$E$22,2)*'Optimized Production Plan'!C367*(1.045))+ ('Conversion Cost'!$B$3*'Optimized Production Plan'!C367)+ ((4.1/100)*('Conversion Cost'!$B$8)*'Optimized Production Plan'!C367)+ ('Optimized Production Plan'!C367*'Conversion Cost'!$B$4)),0)))+ IF(VLOOKUP(A366,CSTVAT!$A$2:$D$40,3)="NA",0,IF(VLOOKUP(A366,CSTVAT!$A$2:$D$40,3)="CST",0.02*((VLOOKUP(B366,'Input Angle Price'!$B$4:$E$22,3)*'Optimized Production Plan'!D367*(1.045))+ ('Conversion Cost'!$C$3*'Optimized Production Plan'!D367)+ ((4.1/100)*('Conversion Cost'!$B$8)*'Optimized Production Plan'!D367)+ ('Optimized Production Plan'!D367*'Conversion Cost'!$C$4)),IF(VLOOKUP(A366,CSTVAT!$A$2:$D$40,3)="VAT",0.05*((VLOOKUP(B366,'Input Angle Price'!$B$4:$E$22,3)*'Optimized Production Plan'!D367*(1.045))+ ('Conversion Cost'!$C$3*'Optimized Production Plan'!D367)+ ((4.1/100)*('Conversion Cost'!$B$8)*'Optimized Production Plan'!D367)+ ('Optimized Production Plan'!D367*'Conversion Cost'!$C$4)),0)))+ IF(VLOOKUP(A366,CSTVAT!$A$2:$D$40,4)="NA",0,IF(VLOOKUP(A366,CSTVAT!$A$2:$D$40,4)="CST",0.02*((VLOOKUP(B366,'Input Angle Price'!$B$4:$E$22,4)*'Optimized Production Plan'!E367*(1.045))+ ('Conversion Cost'!$D$3*'Optimized Production Plan'!E367)+ ((4.1/100)*('Conversion Cost'!$B$8)*'Optimized Production Plan'!E367)+ ('Optimized Production Plan'!E367*'Conversion Cost'!$D$4)),IF(VLOOKUP(A366,CSTVAT!$A$2:$D$40,4)="VAT",0.05*((VLOOKUP(B366,'Input Angle Price'!$B$4:$E$22,4)*'Optimized Production Plan'!E367*(1.045))+ ('Conversion Cost'!$D$3*'Optimized Production Plan'!E367)+ ((4.1/100)*('Conversion Cost'!$B$8)*'Optimized Production Plan'!E367)+ ('Optimized Production Plan'!E367*'Conversion Cost'!$D$4)),0)))</f>
        <v>35.066239893999999</v>
      </c>
      <c r="I366" s="95">
        <f t="shared" si="17"/>
        <v>27.73405575</v>
      </c>
      <c r="N366" s="9">
        <v>127</v>
      </c>
      <c r="O366" s="5" t="s">
        <v>2</v>
      </c>
      <c r="P366" s="94">
        <f>((VLOOKUP(O366,'Input Angle Price'!$B$4:$E$22,2)*'Optimized Production Plan'!M367)+(VLOOKUP(O366,'Input Angle Price'!$B$4:$E$22,3)*'Optimized Production Plan'!N367)+(VLOOKUP(O366,'Input Angle Price'!$B$4:$E$22,4)*'Optimized Production Plan'!O367))*(104.5/100)</f>
        <v>1288.0928114999999</v>
      </c>
      <c r="Q366" s="94">
        <f>SUMPRODUCT('Conversion Cost'!$B$3:$D$3,'Optimized Production Plan'!M367:O367)</f>
        <v>260.76234500000004</v>
      </c>
      <c r="R366" s="94">
        <f>(4.1/100)*('Conversion Cost'!$B$8)*SUM('Optimized Production Plan'!M367:O367)</f>
        <v>182.4327882</v>
      </c>
      <c r="S366" s="94">
        <f>SUMPRODUCT('Conversion Cost'!$B$4:$D$4,'Optimized Production Plan'!M367:O367)</f>
        <v>22.024050000000003</v>
      </c>
      <c r="T366" s="94">
        <f>(VLOOKUP(N366,'Outbound Logistic Price'!$A$3:$D$41,2)*'Optimized Production Plan'!M367)+(VLOOKUP(N366,'Outbound Logistic Price'!$A$3:$D$41,3)*'Optimized Production Plan'!N367)+(VLOOKUP(N366,'Outbound Logistic Price'!$A$3:$D$41,4)*'Optimized Production Plan'!O367)</f>
        <v>54.037150000000004</v>
      </c>
      <c r="U366" s="94">
        <f>IF(VLOOKUP(N366,CSTVAT!$A$2:$D$40,2)="NA",0,IF(VLOOKUP(N366,CSTVAT!$A$2:$D$40,2)="CST",0.02*((VLOOKUP(O366,'Input Angle Price'!$B$4:$E$22,2)*'Optimized Production Plan'!M367*(1.045))+ ('Conversion Cost'!$B$3*'Optimized Production Plan'!M367)+ ((4.1/100)*('Conversion Cost'!$B$8)*'Optimized Production Plan'!M367)+ ('Optimized Production Plan'!M367*'Conversion Cost'!$B$4)),IF(VLOOKUP(N366,CSTVAT!$A$2:$D$40,2)="VAT",0.05*((VLOOKUP(O366,'Input Angle Price'!$B$4:$E$22,2)*'Optimized Production Plan'!M367*(1.045))+ ('Conversion Cost'!$B$3*'Optimized Production Plan'!M367)+ ((4.1/100)*('Conversion Cost'!$B$8)*'Optimized Production Plan'!M367)+ ('Optimized Production Plan'!M367*'Conversion Cost'!$B$4)),0)))+ IF(VLOOKUP(N366,CSTVAT!$A$2:$D$40,3)="NA",0,IF(VLOOKUP(N366,CSTVAT!$A$2:$D$40,3)="CST",0.02*((VLOOKUP(O366,'Input Angle Price'!$B$4:$E$22,3)*'Optimized Production Plan'!N367*(1.045))+ ('Conversion Cost'!$C$3*'Optimized Production Plan'!N367)+ ((4.1/100)*('Conversion Cost'!$B$8)*'Optimized Production Plan'!N367)+ ('Optimized Production Plan'!N367*'Conversion Cost'!$C$4)),IF(VLOOKUP(N366,CSTVAT!$A$2:$D$40,3)="VAT",0.05*((VLOOKUP(O366,'Input Angle Price'!$B$4:$E$22,3)*'Optimized Production Plan'!N367*(1.045))+ ('Conversion Cost'!$C$3*'Optimized Production Plan'!N367)+ ((4.1/100)*('Conversion Cost'!$B$8)*'Optimized Production Plan'!N367)+ ('Optimized Production Plan'!N367*'Conversion Cost'!$C$4)),0)))+ IF(VLOOKUP(N366,CSTVAT!$A$2:$D$40,4)="NA",0,IF(VLOOKUP(N366,CSTVAT!$A$2:$D$40,4)="CST",0.02*((VLOOKUP(O366,'Input Angle Price'!$B$4:$E$22,4)*'Optimized Production Plan'!O367*(1.045))+ ('Conversion Cost'!$D$3*'Optimized Production Plan'!O367)+ ((4.1/100)*('Conversion Cost'!$B$8)*'Optimized Production Plan'!O367)+ ('Optimized Production Plan'!O367*'Conversion Cost'!$D$4)),IF(VLOOKUP(N366,CSTVAT!$A$2:$D$40,4)="VAT",0.05*((VLOOKUP(O366,'Input Angle Price'!$B$4:$E$22,4)*'Optimized Production Plan'!O367*(1.045))+ ('Conversion Cost'!$D$3*'Optimized Production Plan'!O367)+ ((4.1/100)*('Conversion Cost'!$B$8)*'Optimized Production Plan'!O367)+ ('Optimized Production Plan'!O367*'Conversion Cost'!$D$4)),0)))</f>
        <v>35.066239893999999</v>
      </c>
      <c r="V366" s="95">
        <f t="shared" si="18"/>
        <v>27.73405575</v>
      </c>
      <c r="X366" s="101">
        <f>IF('Optimized Production Plan'!M367&gt;0,1,0)+IF('Optimized Production Plan'!N367&gt;0,1,0)+IF('Optimized Production Plan'!O367&gt;0,1,0)</f>
        <v>1</v>
      </c>
      <c r="AH366" s="11"/>
      <c r="AI366" s="5" t="s">
        <v>17</v>
      </c>
      <c r="AJ366" s="6">
        <v>61.945400000000006</v>
      </c>
      <c r="AK366" s="6">
        <v>0</v>
      </c>
      <c r="AL366" s="113">
        <v>0</v>
      </c>
      <c r="AM366" s="11">
        <v>61.945400000000006</v>
      </c>
      <c r="AN366" s="68">
        <f t="shared" si="19"/>
        <v>61.945400000000006</v>
      </c>
    </row>
    <row r="367" spans="1:40">
      <c r="A367" s="9">
        <v>127</v>
      </c>
      <c r="B367" s="5" t="s">
        <v>4</v>
      </c>
      <c r="C367" s="94">
        <f>((VLOOKUP(B367,'Input Angle Price'!$B$4:$E$22,2)*'Optimized Production Plan'!C368)+(VLOOKUP(B367,'Input Angle Price'!$B$4:$E$22,3)*'Optimized Production Plan'!D368)+(VLOOKUP(B367,'Input Angle Price'!$B$4:$E$22,4)*'Optimized Production Plan'!E368))*(104.5/100)</f>
        <v>1313.4408539999997</v>
      </c>
      <c r="D367" s="94">
        <f>SUMPRODUCT('Conversion Cost'!$B$3:$D$3,'Optimized Production Plan'!C368:E368)</f>
        <v>272.87419799999998</v>
      </c>
      <c r="E367" s="94">
        <f>(4.1/100)*('Conversion Cost'!$B$8)*SUM('Optimized Production Plan'!C368:E368)</f>
        <v>190.90640087999995</v>
      </c>
      <c r="F367" s="94">
        <f>SUMPRODUCT('Conversion Cost'!$B$4:$D$4,'Optimized Production Plan'!C368:E368)</f>
        <v>23.047019999999996</v>
      </c>
      <c r="G367" s="94">
        <f>(VLOOKUP(A367,'Outbound Logistic Price'!$A$3:$D$41,2)*'Optimized Production Plan'!C368)+(VLOOKUP(A367,'Outbound Logistic Price'!$A$3:$D$41,3)*'Optimized Production Plan'!D368)+(VLOOKUP(A367,'Outbound Logistic Price'!$A$3:$D$41,4)*'Optimized Production Plan'!E368)</f>
        <v>56.547059999999995</v>
      </c>
      <c r="H367" s="94">
        <f>IF(VLOOKUP(A367,CSTVAT!$A$2:$D$40,2)="NA",0,IF(VLOOKUP(A367,CSTVAT!$A$2:$D$40,2)="CST",0.02*((VLOOKUP(B367,'Input Angle Price'!$B$4:$E$22,2)*'Optimized Production Plan'!C368*(1.045))+ ('Conversion Cost'!$B$3*'Optimized Production Plan'!C368)+ ((4.1/100)*('Conversion Cost'!$B$8)*'Optimized Production Plan'!C368)+ ('Optimized Production Plan'!C368*'Conversion Cost'!$B$4)),IF(VLOOKUP(A367,CSTVAT!$A$2:$D$40,2)="VAT",0.05*((VLOOKUP(B367,'Input Angle Price'!$B$4:$E$22,2)*'Optimized Production Plan'!C368*(1.045))+ ('Conversion Cost'!$B$3*'Optimized Production Plan'!C368)+ ((4.1/100)*('Conversion Cost'!$B$8)*'Optimized Production Plan'!C368)+ ('Optimized Production Plan'!C368*'Conversion Cost'!$B$4)),0)))+ IF(VLOOKUP(A367,CSTVAT!$A$2:$D$40,3)="NA",0,IF(VLOOKUP(A367,CSTVAT!$A$2:$D$40,3)="CST",0.02*((VLOOKUP(B367,'Input Angle Price'!$B$4:$E$22,3)*'Optimized Production Plan'!D368*(1.045))+ ('Conversion Cost'!$C$3*'Optimized Production Plan'!D368)+ ((4.1/100)*('Conversion Cost'!$B$8)*'Optimized Production Plan'!D368)+ ('Optimized Production Plan'!D368*'Conversion Cost'!$C$4)),IF(VLOOKUP(A367,CSTVAT!$A$2:$D$40,3)="VAT",0.05*((VLOOKUP(B367,'Input Angle Price'!$B$4:$E$22,3)*'Optimized Production Plan'!D368*(1.045))+ ('Conversion Cost'!$C$3*'Optimized Production Plan'!D368)+ ((4.1/100)*('Conversion Cost'!$B$8)*'Optimized Production Plan'!D368)+ ('Optimized Production Plan'!D368*'Conversion Cost'!$C$4)),0)))+ IF(VLOOKUP(A367,CSTVAT!$A$2:$D$40,4)="NA",0,IF(VLOOKUP(A367,CSTVAT!$A$2:$D$40,4)="CST",0.02*((VLOOKUP(B367,'Input Angle Price'!$B$4:$E$22,4)*'Optimized Production Plan'!E368*(1.045))+ ('Conversion Cost'!$D$3*'Optimized Production Plan'!E368)+ ((4.1/100)*('Conversion Cost'!$B$8)*'Optimized Production Plan'!E368)+ ('Optimized Production Plan'!E368*'Conversion Cost'!$D$4)),IF(VLOOKUP(A367,CSTVAT!$A$2:$D$40,4)="VAT",0.05*((VLOOKUP(B367,'Input Angle Price'!$B$4:$E$22,4)*'Optimized Production Plan'!E368*(1.045))+ ('Conversion Cost'!$D$3*'Optimized Production Plan'!E368)+ ((4.1/100)*('Conversion Cost'!$B$8)*'Optimized Production Plan'!E368)+ ('Optimized Production Plan'!E368*'Conversion Cost'!$D$4)),0)))</f>
        <v>36.00536945759999</v>
      </c>
      <c r="I367" s="95">
        <f t="shared" si="17"/>
        <v>28.279826999999994</v>
      </c>
      <c r="N367" s="9">
        <v>127</v>
      </c>
      <c r="O367" s="5" t="s">
        <v>4</v>
      </c>
      <c r="P367" s="94">
        <f>((VLOOKUP(O367,'Input Angle Price'!$B$4:$E$22,2)*'Optimized Production Plan'!M368)+(VLOOKUP(O367,'Input Angle Price'!$B$4:$E$22,3)*'Optimized Production Plan'!N368)+(VLOOKUP(O367,'Input Angle Price'!$B$4:$E$22,4)*'Optimized Production Plan'!O368))*(104.5/100)</f>
        <v>1313.4408539999997</v>
      </c>
      <c r="Q367" s="94">
        <f>SUMPRODUCT('Conversion Cost'!$B$3:$D$3,'Optimized Production Plan'!M368:O368)</f>
        <v>272.87419799999998</v>
      </c>
      <c r="R367" s="94">
        <f>(4.1/100)*('Conversion Cost'!$B$8)*SUM('Optimized Production Plan'!M368:O368)</f>
        <v>190.90640087999995</v>
      </c>
      <c r="S367" s="94">
        <f>SUMPRODUCT('Conversion Cost'!$B$4:$D$4,'Optimized Production Plan'!M368:O368)</f>
        <v>23.047019999999996</v>
      </c>
      <c r="T367" s="94">
        <f>(VLOOKUP(N367,'Outbound Logistic Price'!$A$3:$D$41,2)*'Optimized Production Plan'!M368)+(VLOOKUP(N367,'Outbound Logistic Price'!$A$3:$D$41,3)*'Optimized Production Plan'!N368)+(VLOOKUP(N367,'Outbound Logistic Price'!$A$3:$D$41,4)*'Optimized Production Plan'!O368)</f>
        <v>56.547059999999995</v>
      </c>
      <c r="U367" s="94">
        <f>IF(VLOOKUP(N367,CSTVAT!$A$2:$D$40,2)="NA",0,IF(VLOOKUP(N367,CSTVAT!$A$2:$D$40,2)="CST",0.02*((VLOOKUP(O367,'Input Angle Price'!$B$4:$E$22,2)*'Optimized Production Plan'!M368*(1.045))+ ('Conversion Cost'!$B$3*'Optimized Production Plan'!M368)+ ((4.1/100)*('Conversion Cost'!$B$8)*'Optimized Production Plan'!M368)+ ('Optimized Production Plan'!M368*'Conversion Cost'!$B$4)),IF(VLOOKUP(N367,CSTVAT!$A$2:$D$40,2)="VAT",0.05*((VLOOKUP(O367,'Input Angle Price'!$B$4:$E$22,2)*'Optimized Production Plan'!M368*(1.045))+ ('Conversion Cost'!$B$3*'Optimized Production Plan'!M368)+ ((4.1/100)*('Conversion Cost'!$B$8)*'Optimized Production Plan'!M368)+ ('Optimized Production Plan'!M368*'Conversion Cost'!$B$4)),0)))+ IF(VLOOKUP(N367,CSTVAT!$A$2:$D$40,3)="NA",0,IF(VLOOKUP(N367,CSTVAT!$A$2:$D$40,3)="CST",0.02*((VLOOKUP(O367,'Input Angle Price'!$B$4:$E$22,3)*'Optimized Production Plan'!N368*(1.045))+ ('Conversion Cost'!$C$3*'Optimized Production Plan'!N368)+ ((4.1/100)*('Conversion Cost'!$B$8)*'Optimized Production Plan'!N368)+ ('Optimized Production Plan'!N368*'Conversion Cost'!$C$4)),IF(VLOOKUP(N367,CSTVAT!$A$2:$D$40,3)="VAT",0.05*((VLOOKUP(O367,'Input Angle Price'!$B$4:$E$22,3)*'Optimized Production Plan'!N368*(1.045))+ ('Conversion Cost'!$C$3*'Optimized Production Plan'!N368)+ ((4.1/100)*('Conversion Cost'!$B$8)*'Optimized Production Plan'!N368)+ ('Optimized Production Plan'!N368*'Conversion Cost'!$C$4)),0)))+ IF(VLOOKUP(N367,CSTVAT!$A$2:$D$40,4)="NA",0,IF(VLOOKUP(N367,CSTVAT!$A$2:$D$40,4)="CST",0.02*((VLOOKUP(O367,'Input Angle Price'!$B$4:$E$22,4)*'Optimized Production Plan'!O368*(1.045))+ ('Conversion Cost'!$D$3*'Optimized Production Plan'!O368)+ ((4.1/100)*('Conversion Cost'!$B$8)*'Optimized Production Plan'!O368)+ ('Optimized Production Plan'!O368*'Conversion Cost'!$D$4)),IF(VLOOKUP(N367,CSTVAT!$A$2:$D$40,4)="VAT",0.05*((VLOOKUP(O367,'Input Angle Price'!$B$4:$E$22,4)*'Optimized Production Plan'!O368*(1.045))+ ('Conversion Cost'!$D$3*'Optimized Production Plan'!O368)+ ((4.1/100)*('Conversion Cost'!$B$8)*'Optimized Production Plan'!O368)+ ('Optimized Production Plan'!O368*'Conversion Cost'!$D$4)),0)))</f>
        <v>36.00536945759999</v>
      </c>
      <c r="V367" s="95">
        <f t="shared" si="18"/>
        <v>28.279826999999994</v>
      </c>
      <c r="X367" s="101">
        <f>IF('Optimized Production Plan'!M368&gt;0,1,0)+IF('Optimized Production Plan'!N368&gt;0,1,0)+IF('Optimized Production Plan'!O368&gt;0,1,0)</f>
        <v>1</v>
      </c>
      <c r="AH367" s="11"/>
      <c r="AI367" s="5" t="s">
        <v>2</v>
      </c>
      <c r="AJ367" s="6">
        <v>0</v>
      </c>
      <c r="AK367" s="6">
        <v>12.035</v>
      </c>
      <c r="AL367" s="113">
        <v>0</v>
      </c>
      <c r="AM367" s="11">
        <v>12.035</v>
      </c>
      <c r="AN367" s="68">
        <f t="shared" si="19"/>
        <v>12.035</v>
      </c>
    </row>
    <row r="368" spans="1:40">
      <c r="A368" s="9">
        <v>127</v>
      </c>
      <c r="B368" s="5" t="s">
        <v>6</v>
      </c>
      <c r="C368" s="94">
        <f>((VLOOKUP(B368,'Input Angle Price'!$B$4:$E$22,2)*'Optimized Production Plan'!C369)+(VLOOKUP(B368,'Input Angle Price'!$B$4:$E$22,3)*'Optimized Production Plan'!D369)+(VLOOKUP(B368,'Input Angle Price'!$B$4:$E$22,4)*'Optimized Production Plan'!E369))*(104.5/100)</f>
        <v>501.38890999999995</v>
      </c>
      <c r="D368" s="94">
        <f>SUMPRODUCT('Conversion Cost'!$B$3:$D$3,'Optimized Production Plan'!C369:E369)</f>
        <v>97.934839999999994</v>
      </c>
      <c r="E368" s="94">
        <f>(4.1/100)*('Conversion Cost'!$B$8)*SUM('Optimized Production Plan'!C369:E369)</f>
        <v>68.516510399999987</v>
      </c>
      <c r="F368" s="94">
        <f>SUMPRODUCT('Conversion Cost'!$B$4:$D$4,'Optimized Production Plan'!C369:E369)</f>
        <v>8.2715999999999994</v>
      </c>
      <c r="G368" s="94">
        <f>(VLOOKUP(A368,'Outbound Logistic Price'!$A$3:$D$41,2)*'Optimized Production Plan'!C369)+(VLOOKUP(A368,'Outbound Logistic Price'!$A$3:$D$41,3)*'Optimized Production Plan'!D369)+(VLOOKUP(A368,'Outbound Logistic Price'!$A$3:$D$41,4)*'Optimized Production Plan'!E369)</f>
        <v>20.294799999999999</v>
      </c>
      <c r="H368" s="94">
        <f>IF(VLOOKUP(A368,CSTVAT!$A$2:$D$40,2)="NA",0,IF(VLOOKUP(A368,CSTVAT!$A$2:$D$40,2)="CST",0.02*((VLOOKUP(B368,'Input Angle Price'!$B$4:$E$22,2)*'Optimized Production Plan'!C369*(1.045))+ ('Conversion Cost'!$B$3*'Optimized Production Plan'!C369)+ ((4.1/100)*('Conversion Cost'!$B$8)*'Optimized Production Plan'!C369)+ ('Optimized Production Plan'!C369*'Conversion Cost'!$B$4)),IF(VLOOKUP(A368,CSTVAT!$A$2:$D$40,2)="VAT",0.05*((VLOOKUP(B368,'Input Angle Price'!$B$4:$E$22,2)*'Optimized Production Plan'!C369*(1.045))+ ('Conversion Cost'!$B$3*'Optimized Production Plan'!C369)+ ((4.1/100)*('Conversion Cost'!$B$8)*'Optimized Production Plan'!C369)+ ('Optimized Production Plan'!C369*'Conversion Cost'!$B$4)),0)))+ IF(VLOOKUP(A368,CSTVAT!$A$2:$D$40,3)="NA",0,IF(VLOOKUP(A368,CSTVAT!$A$2:$D$40,3)="CST",0.02*((VLOOKUP(B368,'Input Angle Price'!$B$4:$E$22,3)*'Optimized Production Plan'!D369*(1.045))+ ('Conversion Cost'!$C$3*'Optimized Production Plan'!D369)+ ((4.1/100)*('Conversion Cost'!$B$8)*'Optimized Production Plan'!D369)+ ('Optimized Production Plan'!D369*'Conversion Cost'!$C$4)),IF(VLOOKUP(A368,CSTVAT!$A$2:$D$40,3)="VAT",0.05*((VLOOKUP(B368,'Input Angle Price'!$B$4:$E$22,3)*'Optimized Production Plan'!D369*(1.045))+ ('Conversion Cost'!$C$3*'Optimized Production Plan'!D369)+ ((4.1/100)*('Conversion Cost'!$B$8)*'Optimized Production Plan'!D369)+ ('Optimized Production Plan'!D369*'Conversion Cost'!$C$4)),0)))+ IF(VLOOKUP(A368,CSTVAT!$A$2:$D$40,4)="NA",0,IF(VLOOKUP(A368,CSTVAT!$A$2:$D$40,4)="CST",0.02*((VLOOKUP(B368,'Input Angle Price'!$B$4:$E$22,4)*'Optimized Production Plan'!E369*(1.045))+ ('Conversion Cost'!$D$3*'Optimized Production Plan'!E369)+ ((4.1/100)*('Conversion Cost'!$B$8)*'Optimized Production Plan'!E369)+ ('Optimized Production Plan'!E369*'Conversion Cost'!$D$4)),IF(VLOOKUP(A368,CSTVAT!$A$2:$D$40,4)="VAT",0.05*((VLOOKUP(B368,'Input Angle Price'!$B$4:$E$22,4)*'Optimized Production Plan'!E369*(1.045))+ ('Conversion Cost'!$D$3*'Optimized Production Plan'!E369)+ ((4.1/100)*('Conversion Cost'!$B$8)*'Optimized Production Plan'!E369)+ ('Optimized Production Plan'!E369*'Conversion Cost'!$D$4)),0)))</f>
        <v>13.522237208</v>
      </c>
      <c r="I368" s="95">
        <f t="shared" si="17"/>
        <v>10.795455</v>
      </c>
      <c r="N368" s="9">
        <v>127</v>
      </c>
      <c r="O368" s="5" t="s">
        <v>6</v>
      </c>
      <c r="P368" s="94">
        <f>((VLOOKUP(O368,'Input Angle Price'!$B$4:$E$22,2)*'Optimized Production Plan'!M369)+(VLOOKUP(O368,'Input Angle Price'!$B$4:$E$22,3)*'Optimized Production Plan'!N369)+(VLOOKUP(O368,'Input Angle Price'!$B$4:$E$22,4)*'Optimized Production Plan'!O369))*(104.5/100)</f>
        <v>483.81786199999993</v>
      </c>
      <c r="Q368" s="94">
        <f>SUMPRODUCT('Conversion Cost'!$B$3:$D$3,'Optimized Production Plan'!M369:O369)</f>
        <v>80.713639999999984</v>
      </c>
      <c r="R368" s="94">
        <f>(4.1/100)*('Conversion Cost'!$B$8)*SUM('Optimized Production Plan'!M369:O369)</f>
        <v>68.516510399999987</v>
      </c>
      <c r="S368" s="94">
        <f>SUMPRODUCT('Conversion Cost'!$B$4:$D$4,'Optimized Production Plan'!M369:O369)</f>
        <v>5.5143999999999993</v>
      </c>
      <c r="T368" s="94">
        <f>(VLOOKUP(N368,'Outbound Logistic Price'!$A$3:$D$41,2)*'Optimized Production Plan'!M369)+(VLOOKUP(N368,'Outbound Logistic Price'!$A$3:$D$41,3)*'Optimized Production Plan'!N369)+(VLOOKUP(N368,'Outbound Logistic Price'!$A$3:$D$41,4)*'Optimized Production Plan'!O369)</f>
        <v>28.295199999999998</v>
      </c>
      <c r="U368" s="94">
        <f>IF(VLOOKUP(N368,CSTVAT!$A$2:$D$40,2)="NA",0,IF(VLOOKUP(N368,CSTVAT!$A$2:$D$40,2)="CST",0.02*((VLOOKUP(O368,'Input Angle Price'!$B$4:$E$22,2)*'Optimized Production Plan'!M369*(1.045))+ ('Conversion Cost'!$B$3*'Optimized Production Plan'!M369)+ ((4.1/100)*('Conversion Cost'!$B$8)*'Optimized Production Plan'!M369)+ ('Optimized Production Plan'!M369*'Conversion Cost'!$B$4)),IF(VLOOKUP(N368,CSTVAT!$A$2:$D$40,2)="VAT",0.05*((VLOOKUP(O368,'Input Angle Price'!$B$4:$E$22,2)*'Optimized Production Plan'!M369*(1.045))+ ('Conversion Cost'!$B$3*'Optimized Production Plan'!M369)+ ((4.1/100)*('Conversion Cost'!$B$8)*'Optimized Production Plan'!M369)+ ('Optimized Production Plan'!M369*'Conversion Cost'!$B$4)),0)))+ IF(VLOOKUP(N368,CSTVAT!$A$2:$D$40,3)="NA",0,IF(VLOOKUP(N368,CSTVAT!$A$2:$D$40,3)="CST",0.02*((VLOOKUP(O368,'Input Angle Price'!$B$4:$E$22,3)*'Optimized Production Plan'!N369*(1.045))+ ('Conversion Cost'!$C$3*'Optimized Production Plan'!N369)+ ((4.1/100)*('Conversion Cost'!$B$8)*'Optimized Production Plan'!N369)+ ('Optimized Production Plan'!N369*'Conversion Cost'!$C$4)),IF(VLOOKUP(N368,CSTVAT!$A$2:$D$40,3)="VAT",0.05*((VLOOKUP(O368,'Input Angle Price'!$B$4:$E$22,3)*'Optimized Production Plan'!N369*(1.045))+ ('Conversion Cost'!$C$3*'Optimized Production Plan'!N369)+ ((4.1/100)*('Conversion Cost'!$B$8)*'Optimized Production Plan'!N369)+ ('Optimized Production Plan'!N369*'Conversion Cost'!$C$4)),0)))+ IF(VLOOKUP(N368,CSTVAT!$A$2:$D$40,4)="NA",0,IF(VLOOKUP(N368,CSTVAT!$A$2:$D$40,4)="CST",0.02*((VLOOKUP(O368,'Input Angle Price'!$B$4:$E$22,4)*'Optimized Production Plan'!O369*(1.045))+ ('Conversion Cost'!$D$3*'Optimized Production Plan'!O369)+ ((4.1/100)*('Conversion Cost'!$B$8)*'Optimized Production Plan'!O369)+ ('Optimized Production Plan'!O369*'Conversion Cost'!$D$4)),IF(VLOOKUP(N368,CSTVAT!$A$2:$D$40,4)="VAT",0.05*((VLOOKUP(O368,'Input Angle Price'!$B$4:$E$22,4)*'Optimized Production Plan'!O369*(1.045))+ ('Conversion Cost'!$D$3*'Optimized Production Plan'!O369)+ ((4.1/100)*('Conversion Cost'!$B$8)*'Optimized Production Plan'!O369)+ ('Optimized Production Plan'!O369*'Conversion Cost'!$D$4)),0)))</f>
        <v>12.771248247999999</v>
      </c>
      <c r="V368" s="95">
        <f t="shared" si="18"/>
        <v>10.417130999999999</v>
      </c>
      <c r="X368" s="101">
        <f>IF('Optimized Production Plan'!M369&gt;0,1,0)+IF('Optimized Production Plan'!N369&gt;0,1,0)+IF('Optimized Production Plan'!O369&gt;0,1,0)</f>
        <v>1</v>
      </c>
      <c r="AH368" s="11"/>
      <c r="AI368" s="5" t="s">
        <v>4</v>
      </c>
      <c r="AJ368" s="6">
        <v>0</v>
      </c>
      <c r="AK368" s="6">
        <v>12.593999999999998</v>
      </c>
      <c r="AL368" s="113">
        <v>0</v>
      </c>
      <c r="AM368" s="11">
        <v>12.593999999999998</v>
      </c>
      <c r="AN368" s="68">
        <f t="shared" si="19"/>
        <v>12.593999999999998</v>
      </c>
    </row>
    <row r="369" spans="1:40">
      <c r="A369" s="9">
        <v>127</v>
      </c>
      <c r="B369" s="5" t="s">
        <v>8</v>
      </c>
      <c r="C369" s="94">
        <f>((VLOOKUP(B369,'Input Angle Price'!$B$4:$E$22,2)*'Optimized Production Plan'!C370)+(VLOOKUP(B369,'Input Angle Price'!$B$4:$E$22,3)*'Optimized Production Plan'!D370)+(VLOOKUP(B369,'Input Angle Price'!$B$4:$E$22,4)*'Optimized Production Plan'!E370))*(104.5/100)</f>
        <v>1133.9060502000002</v>
      </c>
      <c r="D369" s="94">
        <f>SUMPRODUCT('Conversion Cost'!$B$3:$D$3,'Optimized Production Plan'!C370:E370)</f>
        <v>220.09338600000004</v>
      </c>
      <c r="E369" s="94">
        <f>(4.1/100)*('Conversion Cost'!$B$8)*SUM('Optimized Production Plan'!C370:E370)</f>
        <v>153.98024616000001</v>
      </c>
      <c r="F369" s="94">
        <f>SUMPRODUCT('Conversion Cost'!$B$4:$D$4,'Optimized Production Plan'!C370:E370)</f>
        <v>18.589140000000004</v>
      </c>
      <c r="G369" s="94">
        <f>(VLOOKUP(A369,'Outbound Logistic Price'!$A$3:$D$41,2)*'Optimized Production Plan'!C370)+(VLOOKUP(A369,'Outbound Logistic Price'!$A$3:$D$41,3)*'Optimized Production Plan'!D370)+(VLOOKUP(A369,'Outbound Logistic Price'!$A$3:$D$41,4)*'Optimized Production Plan'!E370)</f>
        <v>45.609420000000007</v>
      </c>
      <c r="H369" s="94">
        <f>IF(VLOOKUP(A369,CSTVAT!$A$2:$D$40,2)="NA",0,IF(VLOOKUP(A369,CSTVAT!$A$2:$D$40,2)="CST",0.02*((VLOOKUP(B369,'Input Angle Price'!$B$4:$E$22,2)*'Optimized Production Plan'!C370*(1.045))+ ('Conversion Cost'!$B$3*'Optimized Production Plan'!C370)+ ((4.1/100)*('Conversion Cost'!$B$8)*'Optimized Production Plan'!C370)+ ('Optimized Production Plan'!C370*'Conversion Cost'!$B$4)),IF(VLOOKUP(A369,CSTVAT!$A$2:$D$40,2)="VAT",0.05*((VLOOKUP(B369,'Input Angle Price'!$B$4:$E$22,2)*'Optimized Production Plan'!C370*(1.045))+ ('Conversion Cost'!$B$3*'Optimized Production Plan'!C370)+ ((4.1/100)*('Conversion Cost'!$B$8)*'Optimized Production Plan'!C370)+ ('Optimized Production Plan'!C370*'Conversion Cost'!$B$4)),0)))+ IF(VLOOKUP(A369,CSTVAT!$A$2:$D$40,3)="NA",0,IF(VLOOKUP(A369,CSTVAT!$A$2:$D$40,3)="CST",0.02*((VLOOKUP(B369,'Input Angle Price'!$B$4:$E$22,3)*'Optimized Production Plan'!D370*(1.045))+ ('Conversion Cost'!$C$3*'Optimized Production Plan'!D370)+ ((4.1/100)*('Conversion Cost'!$B$8)*'Optimized Production Plan'!D370)+ ('Optimized Production Plan'!D370*'Conversion Cost'!$C$4)),IF(VLOOKUP(A369,CSTVAT!$A$2:$D$40,3)="VAT",0.05*((VLOOKUP(B369,'Input Angle Price'!$B$4:$E$22,3)*'Optimized Production Plan'!D370*(1.045))+ ('Conversion Cost'!$C$3*'Optimized Production Plan'!D370)+ ((4.1/100)*('Conversion Cost'!$B$8)*'Optimized Production Plan'!D370)+ ('Optimized Production Plan'!D370*'Conversion Cost'!$C$4)),0)))+ IF(VLOOKUP(A369,CSTVAT!$A$2:$D$40,4)="NA",0,IF(VLOOKUP(A369,CSTVAT!$A$2:$D$40,4)="CST",0.02*((VLOOKUP(B369,'Input Angle Price'!$B$4:$E$22,4)*'Optimized Production Plan'!E370*(1.045))+ ('Conversion Cost'!$D$3*'Optimized Production Plan'!E370)+ ((4.1/100)*('Conversion Cost'!$B$8)*'Optimized Production Plan'!E370)+ ('Optimized Production Plan'!E370*'Conversion Cost'!$D$4)),IF(VLOOKUP(A369,CSTVAT!$A$2:$D$40,4)="VAT",0.05*((VLOOKUP(B369,'Input Angle Price'!$B$4:$E$22,4)*'Optimized Production Plan'!E370*(1.045))+ ('Conversion Cost'!$D$3*'Optimized Production Plan'!E370)+ ((4.1/100)*('Conversion Cost'!$B$8)*'Optimized Production Plan'!E370)+ ('Optimized Production Plan'!E370*'Conversion Cost'!$D$4)),0)))</f>
        <v>30.531376447200007</v>
      </c>
      <c r="I369" s="95">
        <f t="shared" si="17"/>
        <v>24.414245100000002</v>
      </c>
      <c r="N369" s="9">
        <v>127</v>
      </c>
      <c r="O369" s="5" t="s">
        <v>8</v>
      </c>
      <c r="P369" s="94">
        <f>((VLOOKUP(O369,'Input Angle Price'!$B$4:$E$22,2)*'Optimized Production Plan'!M370)+(VLOOKUP(O369,'Input Angle Price'!$B$4:$E$22,3)*'Optimized Production Plan'!N370)+(VLOOKUP(O369,'Input Angle Price'!$B$4:$E$22,4)*'Optimized Production Plan'!O370))*(104.5/100)</f>
        <v>1133.9060502000002</v>
      </c>
      <c r="Q369" s="94">
        <f>SUMPRODUCT('Conversion Cost'!$B$3:$D$3,'Optimized Production Plan'!M370:O370)</f>
        <v>220.09338600000004</v>
      </c>
      <c r="R369" s="94">
        <f>(4.1/100)*('Conversion Cost'!$B$8)*SUM('Optimized Production Plan'!M370:O370)</f>
        <v>153.98024616000001</v>
      </c>
      <c r="S369" s="94">
        <f>SUMPRODUCT('Conversion Cost'!$B$4:$D$4,'Optimized Production Plan'!M370:O370)</f>
        <v>18.589140000000004</v>
      </c>
      <c r="T369" s="94">
        <f>(VLOOKUP(N369,'Outbound Logistic Price'!$A$3:$D$41,2)*'Optimized Production Plan'!M370)+(VLOOKUP(N369,'Outbound Logistic Price'!$A$3:$D$41,3)*'Optimized Production Plan'!N370)+(VLOOKUP(N369,'Outbound Logistic Price'!$A$3:$D$41,4)*'Optimized Production Plan'!O370)</f>
        <v>45.609420000000007</v>
      </c>
      <c r="U369" s="94">
        <f>IF(VLOOKUP(N369,CSTVAT!$A$2:$D$40,2)="NA",0,IF(VLOOKUP(N369,CSTVAT!$A$2:$D$40,2)="CST",0.02*((VLOOKUP(O369,'Input Angle Price'!$B$4:$E$22,2)*'Optimized Production Plan'!M370*(1.045))+ ('Conversion Cost'!$B$3*'Optimized Production Plan'!M370)+ ((4.1/100)*('Conversion Cost'!$B$8)*'Optimized Production Plan'!M370)+ ('Optimized Production Plan'!M370*'Conversion Cost'!$B$4)),IF(VLOOKUP(N369,CSTVAT!$A$2:$D$40,2)="VAT",0.05*((VLOOKUP(O369,'Input Angle Price'!$B$4:$E$22,2)*'Optimized Production Plan'!M370*(1.045))+ ('Conversion Cost'!$B$3*'Optimized Production Plan'!M370)+ ((4.1/100)*('Conversion Cost'!$B$8)*'Optimized Production Plan'!M370)+ ('Optimized Production Plan'!M370*'Conversion Cost'!$B$4)),0)))+ IF(VLOOKUP(N369,CSTVAT!$A$2:$D$40,3)="NA",0,IF(VLOOKUP(N369,CSTVAT!$A$2:$D$40,3)="CST",0.02*((VLOOKUP(O369,'Input Angle Price'!$B$4:$E$22,3)*'Optimized Production Plan'!N370*(1.045))+ ('Conversion Cost'!$C$3*'Optimized Production Plan'!N370)+ ((4.1/100)*('Conversion Cost'!$B$8)*'Optimized Production Plan'!N370)+ ('Optimized Production Plan'!N370*'Conversion Cost'!$C$4)),IF(VLOOKUP(N369,CSTVAT!$A$2:$D$40,3)="VAT",0.05*((VLOOKUP(O369,'Input Angle Price'!$B$4:$E$22,3)*'Optimized Production Plan'!N370*(1.045))+ ('Conversion Cost'!$C$3*'Optimized Production Plan'!N370)+ ((4.1/100)*('Conversion Cost'!$B$8)*'Optimized Production Plan'!N370)+ ('Optimized Production Plan'!N370*'Conversion Cost'!$C$4)),0)))+ IF(VLOOKUP(N369,CSTVAT!$A$2:$D$40,4)="NA",0,IF(VLOOKUP(N369,CSTVAT!$A$2:$D$40,4)="CST",0.02*((VLOOKUP(O369,'Input Angle Price'!$B$4:$E$22,4)*'Optimized Production Plan'!O370*(1.045))+ ('Conversion Cost'!$D$3*'Optimized Production Plan'!O370)+ ((4.1/100)*('Conversion Cost'!$B$8)*'Optimized Production Plan'!O370)+ ('Optimized Production Plan'!O370*'Conversion Cost'!$D$4)),IF(VLOOKUP(N369,CSTVAT!$A$2:$D$40,4)="VAT",0.05*((VLOOKUP(O369,'Input Angle Price'!$B$4:$E$22,4)*'Optimized Production Plan'!O370*(1.045))+ ('Conversion Cost'!$D$3*'Optimized Production Plan'!O370)+ ((4.1/100)*('Conversion Cost'!$B$8)*'Optimized Production Plan'!O370)+ ('Optimized Production Plan'!O370*'Conversion Cost'!$D$4)),0)))</f>
        <v>30.531376447200007</v>
      </c>
      <c r="V369" s="95">
        <f t="shared" si="18"/>
        <v>24.414245100000002</v>
      </c>
      <c r="X369" s="101">
        <f>IF('Optimized Production Plan'!M370&gt;0,1,0)+IF('Optimized Production Plan'!N370&gt;0,1,0)+IF('Optimized Production Plan'!O370&gt;0,1,0)</f>
        <v>1</v>
      </c>
      <c r="AH369" s="11"/>
      <c r="AI369" s="5" t="s">
        <v>6</v>
      </c>
      <c r="AJ369" s="6">
        <v>4.5199999999999996</v>
      </c>
      <c r="AK369" s="6">
        <v>0</v>
      </c>
      <c r="AL369" s="113">
        <v>0</v>
      </c>
      <c r="AM369" s="11">
        <v>4.5199999999999996</v>
      </c>
      <c r="AN369" s="68">
        <f t="shared" si="19"/>
        <v>4.5199999999999996</v>
      </c>
    </row>
    <row r="370" spans="1:40">
      <c r="A370" s="9">
        <v>127</v>
      </c>
      <c r="B370" s="5" t="s">
        <v>10</v>
      </c>
      <c r="C370" s="94">
        <f>((VLOOKUP(B370,'Input Angle Price'!$B$4:$E$22,2)*'Optimized Production Plan'!C371)+(VLOOKUP(B370,'Input Angle Price'!$B$4:$E$22,3)*'Optimized Production Plan'!D371)+(VLOOKUP(B370,'Input Angle Price'!$B$4:$E$22,4)*'Optimized Production Plan'!E371))*(104.5/100)</f>
        <v>886.61166990000004</v>
      </c>
      <c r="D370" s="94">
        <f>SUMPRODUCT('Conversion Cost'!$B$3:$D$3,'Optimized Production Plan'!C371:E371)</f>
        <v>162.84692100000001</v>
      </c>
      <c r="E370" s="94">
        <f>(4.1/100)*('Conversion Cost'!$B$8)*SUM('Optimized Production Plan'!C371:E371)</f>
        <v>123.73899876</v>
      </c>
      <c r="F370" s="94">
        <f>SUMPRODUCT('Conversion Cost'!$B$4:$D$4,'Optimized Production Plan'!C371:E371)</f>
        <v>12.693490000000001</v>
      </c>
      <c r="G370" s="94">
        <f>(VLOOKUP(A370,'Outbound Logistic Price'!$A$3:$D$41,2)*'Optimized Production Plan'!C371)+(VLOOKUP(A370,'Outbound Logistic Price'!$A$3:$D$41,3)*'Optimized Production Plan'!D371)+(VLOOKUP(A370,'Outbound Logistic Price'!$A$3:$D$41,4)*'Optimized Production Plan'!E371)</f>
        <v>43.165469999999999</v>
      </c>
      <c r="H370" s="94">
        <f>IF(VLOOKUP(A370,CSTVAT!$A$2:$D$40,2)="NA",0,IF(VLOOKUP(A370,CSTVAT!$A$2:$D$40,2)="CST",0.02*((VLOOKUP(B370,'Input Angle Price'!$B$4:$E$22,2)*'Optimized Production Plan'!C371*(1.045))+ ('Conversion Cost'!$B$3*'Optimized Production Plan'!C371)+ ((4.1/100)*('Conversion Cost'!$B$8)*'Optimized Production Plan'!C371)+ ('Optimized Production Plan'!C371*'Conversion Cost'!$B$4)),IF(VLOOKUP(A370,CSTVAT!$A$2:$D$40,2)="VAT",0.05*((VLOOKUP(B370,'Input Angle Price'!$B$4:$E$22,2)*'Optimized Production Plan'!C371*(1.045))+ ('Conversion Cost'!$B$3*'Optimized Production Plan'!C371)+ ((4.1/100)*('Conversion Cost'!$B$8)*'Optimized Production Plan'!C371)+ ('Optimized Production Plan'!C371*'Conversion Cost'!$B$4)),0)))+ IF(VLOOKUP(A370,CSTVAT!$A$2:$D$40,3)="NA",0,IF(VLOOKUP(A370,CSTVAT!$A$2:$D$40,3)="CST",0.02*((VLOOKUP(B370,'Input Angle Price'!$B$4:$E$22,3)*'Optimized Production Plan'!D371*(1.045))+ ('Conversion Cost'!$C$3*'Optimized Production Plan'!D371)+ ((4.1/100)*('Conversion Cost'!$B$8)*'Optimized Production Plan'!D371)+ ('Optimized Production Plan'!D371*'Conversion Cost'!$C$4)),IF(VLOOKUP(A370,CSTVAT!$A$2:$D$40,3)="VAT",0.05*((VLOOKUP(B370,'Input Angle Price'!$B$4:$E$22,3)*'Optimized Production Plan'!D371*(1.045))+ ('Conversion Cost'!$C$3*'Optimized Production Plan'!D371)+ ((4.1/100)*('Conversion Cost'!$B$8)*'Optimized Production Plan'!D371)+ ('Optimized Production Plan'!D371*'Conversion Cost'!$C$4)),0)))+ IF(VLOOKUP(A370,CSTVAT!$A$2:$D$40,4)="NA",0,IF(VLOOKUP(A370,CSTVAT!$A$2:$D$40,4)="CST",0.02*((VLOOKUP(B370,'Input Angle Price'!$B$4:$E$22,4)*'Optimized Production Plan'!E371*(1.045))+ ('Conversion Cost'!$D$3*'Optimized Production Plan'!E371)+ ((4.1/100)*('Conversion Cost'!$B$8)*'Optimized Production Plan'!E371)+ ('Optimized Production Plan'!E371*'Conversion Cost'!$D$4)),IF(VLOOKUP(A370,CSTVAT!$A$2:$D$40,4)="VAT",0.05*((VLOOKUP(B370,'Input Angle Price'!$B$4:$E$22,4)*'Optimized Production Plan'!E371*(1.045))+ ('Conversion Cost'!$D$3*'Optimized Production Plan'!E371)+ ((4.1/100)*('Conversion Cost'!$B$8)*'Optimized Production Plan'!E371)+ ('Optimized Production Plan'!E371*'Conversion Cost'!$D$4)),0)))</f>
        <v>23.7178215932</v>
      </c>
      <c r="I370" s="95">
        <f t="shared" si="17"/>
        <v>19.089724950000001</v>
      </c>
      <c r="N370" s="9">
        <v>127</v>
      </c>
      <c r="O370" s="5" t="s">
        <v>10</v>
      </c>
      <c r="P370" s="94">
        <f>((VLOOKUP(O370,'Input Angle Price'!$B$4:$E$22,2)*'Optimized Production Plan'!M371)+(VLOOKUP(O370,'Input Angle Price'!$B$4:$E$22,3)*'Optimized Production Plan'!N371)+(VLOOKUP(O370,'Input Angle Price'!$B$4:$E$22,4)*'Optimized Production Plan'!O371))*(104.5/100)</f>
        <v>896.87942190000001</v>
      </c>
      <c r="Q370" s="94">
        <f>SUMPRODUCT('Conversion Cost'!$B$3:$D$3,'Optimized Production Plan'!M371:O371)</f>
        <v>176.86772100000002</v>
      </c>
      <c r="R370" s="94">
        <f>(4.1/100)*('Conversion Cost'!$B$8)*SUM('Optimized Production Plan'!M371:O371)</f>
        <v>123.73899876</v>
      </c>
      <c r="S370" s="94">
        <f>SUMPRODUCT('Conversion Cost'!$B$4:$D$4,'Optimized Production Plan'!M371:O371)</f>
        <v>14.93829</v>
      </c>
      <c r="T370" s="94">
        <f>(VLOOKUP(N370,'Outbound Logistic Price'!$A$3:$D$41,2)*'Optimized Production Plan'!M371)+(VLOOKUP(N370,'Outbound Logistic Price'!$A$3:$D$41,3)*'Optimized Production Plan'!N371)+(VLOOKUP(N370,'Outbound Logistic Price'!$A$3:$D$41,4)*'Optimized Production Plan'!O371)</f>
        <v>36.651870000000002</v>
      </c>
      <c r="U370" s="94">
        <f>IF(VLOOKUP(N370,CSTVAT!$A$2:$D$40,2)="NA",0,IF(VLOOKUP(N370,CSTVAT!$A$2:$D$40,2)="CST",0.02*((VLOOKUP(O370,'Input Angle Price'!$B$4:$E$22,2)*'Optimized Production Plan'!M371*(1.045))+ ('Conversion Cost'!$B$3*'Optimized Production Plan'!M371)+ ((4.1/100)*('Conversion Cost'!$B$8)*'Optimized Production Plan'!M371)+ ('Optimized Production Plan'!M371*'Conversion Cost'!$B$4)),IF(VLOOKUP(N370,CSTVAT!$A$2:$D$40,2)="VAT",0.05*((VLOOKUP(O370,'Input Angle Price'!$B$4:$E$22,2)*'Optimized Production Plan'!M371*(1.045))+ ('Conversion Cost'!$B$3*'Optimized Production Plan'!M371)+ ((4.1/100)*('Conversion Cost'!$B$8)*'Optimized Production Plan'!M371)+ ('Optimized Production Plan'!M371*'Conversion Cost'!$B$4)),0)))+ IF(VLOOKUP(N370,CSTVAT!$A$2:$D$40,3)="NA",0,IF(VLOOKUP(N370,CSTVAT!$A$2:$D$40,3)="CST",0.02*((VLOOKUP(O370,'Input Angle Price'!$B$4:$E$22,3)*'Optimized Production Plan'!N371*(1.045))+ ('Conversion Cost'!$C$3*'Optimized Production Plan'!N371)+ ((4.1/100)*('Conversion Cost'!$B$8)*'Optimized Production Plan'!N371)+ ('Optimized Production Plan'!N371*'Conversion Cost'!$C$4)),IF(VLOOKUP(N370,CSTVAT!$A$2:$D$40,3)="VAT",0.05*((VLOOKUP(O370,'Input Angle Price'!$B$4:$E$22,3)*'Optimized Production Plan'!N371*(1.045))+ ('Conversion Cost'!$C$3*'Optimized Production Plan'!N371)+ ((4.1/100)*('Conversion Cost'!$B$8)*'Optimized Production Plan'!N371)+ ('Optimized Production Plan'!N371*'Conversion Cost'!$C$4)),0)))+ IF(VLOOKUP(N370,CSTVAT!$A$2:$D$40,4)="NA",0,IF(VLOOKUP(N370,CSTVAT!$A$2:$D$40,4)="CST",0.02*((VLOOKUP(O370,'Input Angle Price'!$B$4:$E$22,4)*'Optimized Production Plan'!O371*(1.045))+ ('Conversion Cost'!$D$3*'Optimized Production Plan'!O371)+ ((4.1/100)*('Conversion Cost'!$B$8)*'Optimized Production Plan'!O371)+ ('Optimized Production Plan'!O371*'Conversion Cost'!$D$4)),IF(VLOOKUP(N370,CSTVAT!$A$2:$D$40,4)="VAT",0.05*((VLOOKUP(O370,'Input Angle Price'!$B$4:$E$22,4)*'Optimized Production Plan'!O371*(1.045))+ ('Conversion Cost'!$D$3*'Optimized Production Plan'!O371)+ ((4.1/100)*('Conversion Cost'!$B$8)*'Optimized Production Plan'!O371)+ ('Optimized Production Plan'!O371*'Conversion Cost'!$D$4)),0)))</f>
        <v>24.248488633200001</v>
      </c>
      <c r="V370" s="95">
        <f t="shared" si="18"/>
        <v>19.310800950000001</v>
      </c>
      <c r="X370" s="101">
        <f>IF('Optimized Production Plan'!M371&gt;0,1,0)+IF('Optimized Production Plan'!N371&gt;0,1,0)+IF('Optimized Production Plan'!O371&gt;0,1,0)</f>
        <v>1</v>
      </c>
      <c r="AH370" s="11"/>
      <c r="AI370" s="5" t="s">
        <v>8</v>
      </c>
      <c r="AJ370" s="6">
        <v>0</v>
      </c>
      <c r="AK370" s="6">
        <v>10.158000000000001</v>
      </c>
      <c r="AL370" s="113">
        <v>0</v>
      </c>
      <c r="AM370" s="11">
        <v>10.158000000000001</v>
      </c>
      <c r="AN370" s="68">
        <f t="shared" si="19"/>
        <v>10.158000000000001</v>
      </c>
    </row>
    <row r="371" spans="1:40">
      <c r="A371" s="9">
        <v>127</v>
      </c>
      <c r="B371" s="5" t="s">
        <v>11</v>
      </c>
      <c r="C371" s="94">
        <f>((VLOOKUP(B371,'Input Angle Price'!$B$4:$E$22,2)*'Optimized Production Plan'!C372)+(VLOOKUP(B371,'Input Angle Price'!$B$4:$E$22,3)*'Optimized Production Plan'!D372)+(VLOOKUP(B371,'Input Angle Price'!$B$4:$E$22,4)*'Optimized Production Plan'!E372))*(104.5/100)</f>
        <v>378.32255174999995</v>
      </c>
      <c r="D371" s="94">
        <f>SUMPRODUCT('Conversion Cost'!$B$3:$D$3,'Optimized Production Plan'!C372:E372)</f>
        <v>74.036139000000006</v>
      </c>
      <c r="E371" s="94">
        <f>(4.1/100)*('Conversion Cost'!$B$8)*SUM('Optimized Production Plan'!C372:E372)</f>
        <v>51.796662839999996</v>
      </c>
      <c r="F371" s="94">
        <f>SUMPRODUCT('Conversion Cost'!$B$4:$D$4,'Optimized Production Plan'!C372:E372)</f>
        <v>6.2531099999999995</v>
      </c>
      <c r="G371" s="94">
        <f>(VLOOKUP(A371,'Outbound Logistic Price'!$A$3:$D$41,2)*'Optimized Production Plan'!C372)+(VLOOKUP(A371,'Outbound Logistic Price'!$A$3:$D$41,3)*'Optimized Production Plan'!D372)+(VLOOKUP(A371,'Outbound Logistic Price'!$A$3:$D$41,4)*'Optimized Production Plan'!E372)</f>
        <v>15.34233</v>
      </c>
      <c r="H371" s="94">
        <f>IF(VLOOKUP(A371,CSTVAT!$A$2:$D$40,2)="NA",0,IF(VLOOKUP(A371,CSTVAT!$A$2:$D$40,2)="CST",0.02*((VLOOKUP(B371,'Input Angle Price'!$B$4:$E$22,2)*'Optimized Production Plan'!C372*(1.045))+ ('Conversion Cost'!$B$3*'Optimized Production Plan'!C372)+ ((4.1/100)*('Conversion Cost'!$B$8)*'Optimized Production Plan'!C372)+ ('Optimized Production Plan'!C372*'Conversion Cost'!$B$4)),IF(VLOOKUP(A371,CSTVAT!$A$2:$D$40,2)="VAT",0.05*((VLOOKUP(B371,'Input Angle Price'!$B$4:$E$22,2)*'Optimized Production Plan'!C372*(1.045))+ ('Conversion Cost'!$B$3*'Optimized Production Plan'!C372)+ ((4.1/100)*('Conversion Cost'!$B$8)*'Optimized Production Plan'!C372)+ ('Optimized Production Plan'!C372*'Conversion Cost'!$B$4)),0)))+ IF(VLOOKUP(A371,CSTVAT!$A$2:$D$40,3)="NA",0,IF(VLOOKUP(A371,CSTVAT!$A$2:$D$40,3)="CST",0.02*((VLOOKUP(B371,'Input Angle Price'!$B$4:$E$22,3)*'Optimized Production Plan'!D372*(1.045))+ ('Conversion Cost'!$C$3*'Optimized Production Plan'!D372)+ ((4.1/100)*('Conversion Cost'!$B$8)*'Optimized Production Plan'!D372)+ ('Optimized Production Plan'!D372*'Conversion Cost'!$C$4)),IF(VLOOKUP(A371,CSTVAT!$A$2:$D$40,3)="VAT",0.05*((VLOOKUP(B371,'Input Angle Price'!$B$4:$E$22,3)*'Optimized Production Plan'!D372*(1.045))+ ('Conversion Cost'!$C$3*'Optimized Production Plan'!D372)+ ((4.1/100)*('Conversion Cost'!$B$8)*'Optimized Production Plan'!D372)+ ('Optimized Production Plan'!D372*'Conversion Cost'!$C$4)),0)))+ IF(VLOOKUP(A371,CSTVAT!$A$2:$D$40,4)="NA",0,IF(VLOOKUP(A371,CSTVAT!$A$2:$D$40,4)="CST",0.02*((VLOOKUP(B371,'Input Angle Price'!$B$4:$E$22,4)*'Optimized Production Plan'!E372*(1.045))+ ('Conversion Cost'!$D$3*'Optimized Production Plan'!E372)+ ((4.1/100)*('Conversion Cost'!$B$8)*'Optimized Production Plan'!E372)+ ('Optimized Production Plan'!E372*'Conversion Cost'!$D$4)),IF(VLOOKUP(A371,CSTVAT!$A$2:$D$40,4)="VAT",0.05*((VLOOKUP(B371,'Input Angle Price'!$B$4:$E$22,4)*'Optimized Production Plan'!E372*(1.045))+ ('Conversion Cost'!$D$3*'Optimized Production Plan'!E372)+ ((4.1/100)*('Conversion Cost'!$B$8)*'Optimized Production Plan'!E372)+ ('Optimized Production Plan'!E372*'Conversion Cost'!$D$4)),0)))</f>
        <v>10.208169271799999</v>
      </c>
      <c r="I371" s="95">
        <f t="shared" si="17"/>
        <v>8.1457008749999993</v>
      </c>
      <c r="N371" s="9">
        <v>127</v>
      </c>
      <c r="O371" s="5" t="s">
        <v>11</v>
      </c>
      <c r="P371" s="94">
        <f>((VLOOKUP(O371,'Input Angle Price'!$B$4:$E$22,2)*'Optimized Production Plan'!M372)+(VLOOKUP(O371,'Input Angle Price'!$B$4:$E$22,3)*'Optimized Production Plan'!N372)+(VLOOKUP(O371,'Input Angle Price'!$B$4:$E$22,4)*'Optimized Production Plan'!O372))*(104.5/100)</f>
        <v>378.32255174999995</v>
      </c>
      <c r="Q371" s="94">
        <f>SUMPRODUCT('Conversion Cost'!$B$3:$D$3,'Optimized Production Plan'!M372:O372)</f>
        <v>74.036139000000006</v>
      </c>
      <c r="R371" s="94">
        <f>(4.1/100)*('Conversion Cost'!$B$8)*SUM('Optimized Production Plan'!M372:O372)</f>
        <v>51.796662839999996</v>
      </c>
      <c r="S371" s="94">
        <f>SUMPRODUCT('Conversion Cost'!$B$4:$D$4,'Optimized Production Plan'!M372:O372)</f>
        <v>6.2531099999999995</v>
      </c>
      <c r="T371" s="94">
        <f>(VLOOKUP(N371,'Outbound Logistic Price'!$A$3:$D$41,2)*'Optimized Production Plan'!M372)+(VLOOKUP(N371,'Outbound Logistic Price'!$A$3:$D$41,3)*'Optimized Production Plan'!N372)+(VLOOKUP(N371,'Outbound Logistic Price'!$A$3:$D$41,4)*'Optimized Production Plan'!O372)</f>
        <v>15.34233</v>
      </c>
      <c r="U371" s="94">
        <f>IF(VLOOKUP(N371,CSTVAT!$A$2:$D$40,2)="NA",0,IF(VLOOKUP(N371,CSTVAT!$A$2:$D$40,2)="CST",0.02*((VLOOKUP(O371,'Input Angle Price'!$B$4:$E$22,2)*'Optimized Production Plan'!M372*(1.045))+ ('Conversion Cost'!$B$3*'Optimized Production Plan'!M372)+ ((4.1/100)*('Conversion Cost'!$B$8)*'Optimized Production Plan'!M372)+ ('Optimized Production Plan'!M372*'Conversion Cost'!$B$4)),IF(VLOOKUP(N371,CSTVAT!$A$2:$D$40,2)="VAT",0.05*((VLOOKUP(O371,'Input Angle Price'!$B$4:$E$22,2)*'Optimized Production Plan'!M372*(1.045))+ ('Conversion Cost'!$B$3*'Optimized Production Plan'!M372)+ ((4.1/100)*('Conversion Cost'!$B$8)*'Optimized Production Plan'!M372)+ ('Optimized Production Plan'!M372*'Conversion Cost'!$B$4)),0)))+ IF(VLOOKUP(N371,CSTVAT!$A$2:$D$40,3)="NA",0,IF(VLOOKUP(N371,CSTVAT!$A$2:$D$40,3)="CST",0.02*((VLOOKUP(O371,'Input Angle Price'!$B$4:$E$22,3)*'Optimized Production Plan'!N372*(1.045))+ ('Conversion Cost'!$C$3*'Optimized Production Plan'!N372)+ ((4.1/100)*('Conversion Cost'!$B$8)*'Optimized Production Plan'!N372)+ ('Optimized Production Plan'!N372*'Conversion Cost'!$C$4)),IF(VLOOKUP(N371,CSTVAT!$A$2:$D$40,3)="VAT",0.05*((VLOOKUP(O371,'Input Angle Price'!$B$4:$E$22,3)*'Optimized Production Plan'!N372*(1.045))+ ('Conversion Cost'!$C$3*'Optimized Production Plan'!N372)+ ((4.1/100)*('Conversion Cost'!$B$8)*'Optimized Production Plan'!N372)+ ('Optimized Production Plan'!N372*'Conversion Cost'!$C$4)),0)))+ IF(VLOOKUP(N371,CSTVAT!$A$2:$D$40,4)="NA",0,IF(VLOOKUP(N371,CSTVAT!$A$2:$D$40,4)="CST",0.02*((VLOOKUP(O371,'Input Angle Price'!$B$4:$E$22,4)*'Optimized Production Plan'!O372*(1.045))+ ('Conversion Cost'!$D$3*'Optimized Production Plan'!O372)+ ((4.1/100)*('Conversion Cost'!$B$8)*'Optimized Production Plan'!O372)+ ('Optimized Production Plan'!O372*'Conversion Cost'!$D$4)),IF(VLOOKUP(N371,CSTVAT!$A$2:$D$40,4)="VAT",0.05*((VLOOKUP(O371,'Input Angle Price'!$B$4:$E$22,4)*'Optimized Production Plan'!O372*(1.045))+ ('Conversion Cost'!$D$3*'Optimized Production Plan'!O372)+ ((4.1/100)*('Conversion Cost'!$B$8)*'Optimized Production Plan'!O372)+ ('Optimized Production Plan'!O372*'Conversion Cost'!$D$4)),0)))</f>
        <v>10.208169271799999</v>
      </c>
      <c r="V371" s="95">
        <f t="shared" si="18"/>
        <v>8.1457008749999993</v>
      </c>
      <c r="X371" s="101">
        <f>IF('Optimized Production Plan'!M372&gt;0,1,0)+IF('Optimized Production Plan'!N372&gt;0,1,0)+IF('Optimized Production Plan'!O372&gt;0,1,0)</f>
        <v>1</v>
      </c>
      <c r="AH371" s="11"/>
      <c r="AI371" s="5" t="s">
        <v>10</v>
      </c>
      <c r="AJ371" s="6">
        <v>0</v>
      </c>
      <c r="AK371" s="6">
        <v>8.1630000000000003</v>
      </c>
      <c r="AL371" s="113">
        <v>0</v>
      </c>
      <c r="AM371" s="11">
        <v>8.1630000000000003</v>
      </c>
      <c r="AN371" s="68">
        <f t="shared" si="19"/>
        <v>8.1630000000000003</v>
      </c>
    </row>
    <row r="372" spans="1:40">
      <c r="A372" s="9">
        <v>127</v>
      </c>
      <c r="B372" s="5" t="s">
        <v>14</v>
      </c>
      <c r="C372" s="94">
        <f>((VLOOKUP(B372,'Input Angle Price'!$B$4:$E$22,2)*'Optimized Production Plan'!C373)+(VLOOKUP(B372,'Input Angle Price'!$B$4:$E$22,3)*'Optimized Production Plan'!D373)+(VLOOKUP(B372,'Input Angle Price'!$B$4:$E$22,4)*'Optimized Production Plan'!E373))*(104.5/100)</f>
        <v>168.428475875</v>
      </c>
      <c r="D372" s="94">
        <f>SUMPRODUCT('Conversion Cost'!$B$3:$D$3,'Optimized Production Plan'!C373:E373)</f>
        <v>27.794420499999998</v>
      </c>
      <c r="E372" s="94">
        <f>(4.1/100)*('Conversion Cost'!$B$8)*SUM('Optimized Production Plan'!C373:E373)</f>
        <v>23.594236379999998</v>
      </c>
      <c r="F372" s="94">
        <f>SUMPRODUCT('Conversion Cost'!$B$4:$D$4,'Optimized Production Plan'!C373:E373)</f>
        <v>1.89893</v>
      </c>
      <c r="G372" s="94">
        <f>(VLOOKUP(A372,'Outbound Logistic Price'!$A$3:$D$41,2)*'Optimized Production Plan'!C373)+(VLOOKUP(A372,'Outbound Logistic Price'!$A$3:$D$41,3)*'Optimized Production Plan'!D373)+(VLOOKUP(A372,'Outbound Logistic Price'!$A$3:$D$41,4)*'Optimized Production Plan'!E373)</f>
        <v>9.7436899999999991</v>
      </c>
      <c r="H372" s="94">
        <f>IF(VLOOKUP(A372,CSTVAT!$A$2:$D$40,2)="NA",0,IF(VLOOKUP(A372,CSTVAT!$A$2:$D$40,2)="CST",0.02*((VLOOKUP(B372,'Input Angle Price'!$B$4:$E$22,2)*'Optimized Production Plan'!C373*(1.045))+ ('Conversion Cost'!$B$3*'Optimized Production Plan'!C373)+ ((4.1/100)*('Conversion Cost'!$B$8)*'Optimized Production Plan'!C373)+ ('Optimized Production Plan'!C373*'Conversion Cost'!$B$4)),IF(VLOOKUP(A372,CSTVAT!$A$2:$D$40,2)="VAT",0.05*((VLOOKUP(B372,'Input Angle Price'!$B$4:$E$22,2)*'Optimized Production Plan'!C373*(1.045))+ ('Conversion Cost'!$B$3*'Optimized Production Plan'!C373)+ ((4.1/100)*('Conversion Cost'!$B$8)*'Optimized Production Plan'!C373)+ ('Optimized Production Plan'!C373*'Conversion Cost'!$B$4)),0)))+ IF(VLOOKUP(A372,CSTVAT!$A$2:$D$40,3)="NA",0,IF(VLOOKUP(A372,CSTVAT!$A$2:$D$40,3)="CST",0.02*((VLOOKUP(B372,'Input Angle Price'!$B$4:$E$22,3)*'Optimized Production Plan'!D373*(1.045))+ ('Conversion Cost'!$C$3*'Optimized Production Plan'!D373)+ ((4.1/100)*('Conversion Cost'!$B$8)*'Optimized Production Plan'!D373)+ ('Optimized Production Plan'!D373*'Conversion Cost'!$C$4)),IF(VLOOKUP(A372,CSTVAT!$A$2:$D$40,3)="VAT",0.05*((VLOOKUP(B372,'Input Angle Price'!$B$4:$E$22,3)*'Optimized Production Plan'!D373*(1.045))+ ('Conversion Cost'!$C$3*'Optimized Production Plan'!D373)+ ((4.1/100)*('Conversion Cost'!$B$8)*'Optimized Production Plan'!D373)+ ('Optimized Production Plan'!D373*'Conversion Cost'!$C$4)),0)))+ IF(VLOOKUP(A372,CSTVAT!$A$2:$D$40,4)="NA",0,IF(VLOOKUP(A372,CSTVAT!$A$2:$D$40,4)="CST",0.02*((VLOOKUP(B372,'Input Angle Price'!$B$4:$E$22,4)*'Optimized Production Plan'!E373*(1.045))+ ('Conversion Cost'!$D$3*'Optimized Production Plan'!E373)+ ((4.1/100)*('Conversion Cost'!$B$8)*'Optimized Production Plan'!E373)+ ('Optimized Production Plan'!E373*'Conversion Cost'!$D$4)),IF(VLOOKUP(A372,CSTVAT!$A$2:$D$40,4)="VAT",0.05*((VLOOKUP(B372,'Input Angle Price'!$B$4:$E$22,4)*'Optimized Production Plan'!E373*(1.045))+ ('Conversion Cost'!$D$3*'Optimized Production Plan'!E373)+ ((4.1/100)*('Conversion Cost'!$B$8)*'Optimized Production Plan'!E373)+ ('Optimized Production Plan'!E373*'Conversion Cost'!$D$4)),0)))</f>
        <v>4.4343212551000004</v>
      </c>
      <c r="I372" s="95">
        <f t="shared" si="17"/>
        <v>3.6264504375</v>
      </c>
      <c r="N372" s="9">
        <v>127</v>
      </c>
      <c r="O372" s="5" t="s">
        <v>14</v>
      </c>
      <c r="P372" s="94">
        <f>((VLOOKUP(O372,'Input Angle Price'!$B$4:$E$22,2)*'Optimized Production Plan'!M373)+(VLOOKUP(O372,'Input Angle Price'!$B$4:$E$22,3)*'Optimized Production Plan'!N373)+(VLOOKUP(O372,'Input Angle Price'!$B$4:$E$22,4)*'Optimized Production Plan'!O373))*(104.5/100)</f>
        <v>173.64967730000001</v>
      </c>
      <c r="Q372" s="94">
        <f>SUMPRODUCT('Conversion Cost'!$B$3:$D$3,'Optimized Production Plan'!M373:O373)</f>
        <v>33.7246855</v>
      </c>
      <c r="R372" s="94">
        <f>(4.1/100)*('Conversion Cost'!$B$8)*SUM('Optimized Production Plan'!M373:O373)</f>
        <v>23.594236379999998</v>
      </c>
      <c r="S372" s="94">
        <f>SUMPRODUCT('Conversion Cost'!$B$4:$D$4,'Optimized Production Plan'!M373:O373)</f>
        <v>2.848395</v>
      </c>
      <c r="T372" s="94">
        <f>(VLOOKUP(N372,'Outbound Logistic Price'!$A$3:$D$41,2)*'Optimized Production Plan'!M373)+(VLOOKUP(N372,'Outbound Logistic Price'!$A$3:$D$41,3)*'Optimized Production Plan'!N373)+(VLOOKUP(N372,'Outbound Logistic Price'!$A$3:$D$41,4)*'Optimized Production Plan'!O373)</f>
        <v>6.9886850000000003</v>
      </c>
      <c r="U372" s="94">
        <f>IF(VLOOKUP(N372,CSTVAT!$A$2:$D$40,2)="NA",0,IF(VLOOKUP(N372,CSTVAT!$A$2:$D$40,2)="CST",0.02*((VLOOKUP(O372,'Input Angle Price'!$B$4:$E$22,2)*'Optimized Production Plan'!M373*(1.045))+ ('Conversion Cost'!$B$3*'Optimized Production Plan'!M373)+ ((4.1/100)*('Conversion Cost'!$B$8)*'Optimized Production Plan'!M373)+ ('Optimized Production Plan'!M373*'Conversion Cost'!$B$4)),IF(VLOOKUP(N372,CSTVAT!$A$2:$D$40,2)="VAT",0.05*((VLOOKUP(O372,'Input Angle Price'!$B$4:$E$22,2)*'Optimized Production Plan'!M373*(1.045))+ ('Conversion Cost'!$B$3*'Optimized Production Plan'!M373)+ ((4.1/100)*('Conversion Cost'!$B$8)*'Optimized Production Plan'!M373)+ ('Optimized Production Plan'!M373*'Conversion Cost'!$B$4)),0)))+ IF(VLOOKUP(N372,CSTVAT!$A$2:$D$40,3)="NA",0,IF(VLOOKUP(N372,CSTVAT!$A$2:$D$40,3)="CST",0.02*((VLOOKUP(O372,'Input Angle Price'!$B$4:$E$22,3)*'Optimized Production Plan'!N373*(1.045))+ ('Conversion Cost'!$C$3*'Optimized Production Plan'!N373)+ ((4.1/100)*('Conversion Cost'!$B$8)*'Optimized Production Plan'!N373)+ ('Optimized Production Plan'!N373*'Conversion Cost'!$C$4)),IF(VLOOKUP(N372,CSTVAT!$A$2:$D$40,3)="VAT",0.05*((VLOOKUP(O372,'Input Angle Price'!$B$4:$E$22,3)*'Optimized Production Plan'!N373*(1.045))+ ('Conversion Cost'!$C$3*'Optimized Production Plan'!N373)+ ((4.1/100)*('Conversion Cost'!$B$8)*'Optimized Production Plan'!N373)+ ('Optimized Production Plan'!N373*'Conversion Cost'!$C$4)),0)))+ IF(VLOOKUP(N372,CSTVAT!$A$2:$D$40,4)="NA",0,IF(VLOOKUP(N372,CSTVAT!$A$2:$D$40,4)="CST",0.02*((VLOOKUP(O372,'Input Angle Price'!$B$4:$E$22,4)*'Optimized Production Plan'!O373*(1.045))+ ('Conversion Cost'!$D$3*'Optimized Production Plan'!O373)+ ((4.1/100)*('Conversion Cost'!$B$8)*'Optimized Production Plan'!O373)+ ('Optimized Production Plan'!O373*'Conversion Cost'!$D$4)),IF(VLOOKUP(N372,CSTVAT!$A$2:$D$40,4)="VAT",0.05*((VLOOKUP(O372,'Input Angle Price'!$B$4:$E$22,4)*'Optimized Production Plan'!O373*(1.045))+ ('Conversion Cost'!$D$3*'Optimized Production Plan'!O373)+ ((4.1/100)*('Conversion Cost'!$B$8)*'Optimized Production Plan'!O373)+ ('Optimized Production Plan'!O373*'Conversion Cost'!$D$4)),0)))</f>
        <v>4.6763398836000007</v>
      </c>
      <c r="V372" s="95">
        <f t="shared" si="18"/>
        <v>3.7388686500000001</v>
      </c>
      <c r="X372" s="101">
        <f>IF('Optimized Production Plan'!M373&gt;0,1,0)+IF('Optimized Production Plan'!N373&gt;0,1,0)+IF('Optimized Production Plan'!O373&gt;0,1,0)</f>
        <v>1</v>
      </c>
      <c r="AH372" s="11"/>
      <c r="AI372" s="5" t="s">
        <v>11</v>
      </c>
      <c r="AJ372" s="6">
        <v>0</v>
      </c>
      <c r="AK372" s="6">
        <v>3.4169999999999998</v>
      </c>
      <c r="AL372" s="113">
        <v>0</v>
      </c>
      <c r="AM372" s="11">
        <v>3.4169999999999998</v>
      </c>
      <c r="AN372" s="68">
        <f t="shared" si="19"/>
        <v>3.4169999999999998</v>
      </c>
    </row>
    <row r="373" spans="1:40">
      <c r="A373" s="85">
        <v>128</v>
      </c>
      <c r="B373" s="5" t="s">
        <v>16</v>
      </c>
      <c r="C373" s="94">
        <f>((VLOOKUP(B373,'Input Angle Price'!$B$4:$E$22,2)*'Optimized Production Plan'!C374)+(VLOOKUP(B373,'Input Angle Price'!$B$4:$E$22,3)*'Optimized Production Plan'!D374)+(VLOOKUP(B373,'Input Angle Price'!$B$4:$E$22,4)*'Optimized Production Plan'!E374))*(104.5/100)</f>
        <v>17937.047872187282</v>
      </c>
      <c r="D373" s="94">
        <f>SUMPRODUCT('Conversion Cost'!$B$3:$D$3,'Optimized Production Plan'!C374:E374)</f>
        <v>2916.0780194605722</v>
      </c>
      <c r="E373" s="94">
        <f>(4.1/100)*('Conversion Cost'!$B$8)*SUM('Optimized Production Plan'!C374:E374)</f>
        <v>2475.4117141487077</v>
      </c>
      <c r="F373" s="94">
        <f>SUMPRODUCT('Conversion Cost'!$B$4:$D$4,'Optimized Production Plan'!C374:E374)</f>
        <v>199.22804411389919</v>
      </c>
      <c r="G373" s="94">
        <f>(VLOOKUP(A373,'Outbound Logistic Price'!$A$3:$D$41,2)*'Optimized Production Plan'!C374)+(VLOOKUP(A373,'Outbound Logistic Price'!$A$3:$D$41,3)*'Optimized Production Plan'!D374)+(VLOOKUP(A373,'Outbound Logistic Price'!$A$3:$D$41,4)*'Optimized Production Plan'!E374)</f>
        <v>1048.3967567305187</v>
      </c>
      <c r="H373" s="94">
        <f>IF(VLOOKUP(A373,CSTVAT!$A$2:$D$40,2)="NA",0,IF(VLOOKUP(A373,CSTVAT!$A$2:$D$40,2)="CST",0.02*((VLOOKUP(B373,'Input Angle Price'!$B$4:$E$22,2)*'Optimized Production Plan'!C374*(1.045))+ ('Conversion Cost'!$B$3*'Optimized Production Plan'!C374)+ ((4.1/100)*('Conversion Cost'!$B$8)*'Optimized Production Plan'!C374)+ ('Optimized Production Plan'!C374*'Conversion Cost'!$B$4)),IF(VLOOKUP(A373,CSTVAT!$A$2:$D$40,2)="VAT",0.05*((VLOOKUP(B373,'Input Angle Price'!$B$4:$E$22,2)*'Optimized Production Plan'!C374*(1.045))+ ('Conversion Cost'!$B$3*'Optimized Production Plan'!C374)+ ((4.1/100)*('Conversion Cost'!$B$8)*'Optimized Production Plan'!C374)+ ('Optimized Production Plan'!C374*'Conversion Cost'!$B$4)),0)))+ IF(VLOOKUP(A373,CSTVAT!$A$2:$D$40,3)="NA",0,IF(VLOOKUP(A373,CSTVAT!$A$2:$D$40,3)="CST",0.02*((VLOOKUP(B373,'Input Angle Price'!$B$4:$E$22,3)*'Optimized Production Plan'!D374*(1.045))+ ('Conversion Cost'!$C$3*'Optimized Production Plan'!D374)+ ((4.1/100)*('Conversion Cost'!$B$8)*'Optimized Production Plan'!D374)+ ('Optimized Production Plan'!D374*'Conversion Cost'!$C$4)),IF(VLOOKUP(A373,CSTVAT!$A$2:$D$40,3)="VAT",0.05*((VLOOKUP(B373,'Input Angle Price'!$B$4:$E$22,3)*'Optimized Production Plan'!D374*(1.045))+ ('Conversion Cost'!$C$3*'Optimized Production Plan'!D374)+ ((4.1/100)*('Conversion Cost'!$B$8)*'Optimized Production Plan'!D374)+ ('Optimized Production Plan'!D374*'Conversion Cost'!$C$4)),0)))+ IF(VLOOKUP(A373,CSTVAT!$A$2:$D$40,4)="NA",0,IF(VLOOKUP(A373,CSTVAT!$A$2:$D$40,4)="CST",0.02*((VLOOKUP(B373,'Input Angle Price'!$B$4:$E$22,4)*'Optimized Production Plan'!E374*(1.045))+ ('Conversion Cost'!$D$3*'Optimized Production Plan'!E374)+ ((4.1/100)*('Conversion Cost'!$B$8)*'Optimized Production Plan'!E374)+ ('Optimized Production Plan'!E374*'Conversion Cost'!$D$4)),IF(VLOOKUP(A373,CSTVAT!$A$2:$D$40,4)="VAT",0.05*((VLOOKUP(B373,'Input Angle Price'!$B$4:$E$22,4)*'Optimized Production Plan'!E374*(1.045))+ ('Conversion Cost'!$D$3*'Optimized Production Plan'!E374)+ ((4.1/100)*('Conversion Cost'!$B$8)*'Optimized Production Plan'!E374)+ ('Optimized Production Plan'!E374*'Conversion Cost'!$D$4)),0)))</f>
        <v>470.55531299820927</v>
      </c>
      <c r="I373" s="95">
        <f t="shared" si="17"/>
        <v>386.20438002317115</v>
      </c>
      <c r="N373" s="85">
        <v>128</v>
      </c>
      <c r="O373" s="5" t="s">
        <v>16</v>
      </c>
      <c r="P373" s="94">
        <f>((VLOOKUP(O373,'Input Angle Price'!$B$4:$E$22,2)*'Optimized Production Plan'!M374)+(VLOOKUP(O373,'Input Angle Price'!$B$4:$E$22,3)*'Optimized Production Plan'!N374)+(VLOOKUP(O373,'Input Angle Price'!$B$4:$E$22,4)*'Optimized Production Plan'!O374))*(104.5/100)</f>
        <v>17937.047872187282</v>
      </c>
      <c r="Q373" s="94">
        <f>SUMPRODUCT('Conversion Cost'!$B$3:$D$3,'Optimized Production Plan'!M374:O374)</f>
        <v>2916.0780194605722</v>
      </c>
      <c r="R373" s="94">
        <f>(4.1/100)*('Conversion Cost'!$B$8)*SUM('Optimized Production Plan'!M374:O374)</f>
        <v>2475.4117141487077</v>
      </c>
      <c r="S373" s="94">
        <f>SUMPRODUCT('Conversion Cost'!$B$4:$D$4,'Optimized Production Plan'!M374:O374)</f>
        <v>199.22804411389919</v>
      </c>
      <c r="T373" s="94">
        <f>(VLOOKUP(N373,'Outbound Logistic Price'!$A$3:$D$41,2)*'Optimized Production Plan'!M374)+(VLOOKUP(N373,'Outbound Logistic Price'!$A$3:$D$41,3)*'Optimized Production Plan'!N374)+(VLOOKUP(N373,'Outbound Logistic Price'!$A$3:$D$41,4)*'Optimized Production Plan'!O374)</f>
        <v>1048.3967567305187</v>
      </c>
      <c r="U373" s="94">
        <f>IF(VLOOKUP(N373,CSTVAT!$A$2:$D$40,2)="NA",0,IF(VLOOKUP(N373,CSTVAT!$A$2:$D$40,2)="CST",0.02*((VLOOKUP(O373,'Input Angle Price'!$B$4:$E$22,2)*'Optimized Production Plan'!M374*(1.045))+ ('Conversion Cost'!$B$3*'Optimized Production Plan'!M374)+ ((4.1/100)*('Conversion Cost'!$B$8)*'Optimized Production Plan'!M374)+ ('Optimized Production Plan'!M374*'Conversion Cost'!$B$4)),IF(VLOOKUP(N373,CSTVAT!$A$2:$D$40,2)="VAT",0.05*((VLOOKUP(O373,'Input Angle Price'!$B$4:$E$22,2)*'Optimized Production Plan'!M374*(1.045))+ ('Conversion Cost'!$B$3*'Optimized Production Plan'!M374)+ ((4.1/100)*('Conversion Cost'!$B$8)*'Optimized Production Plan'!M374)+ ('Optimized Production Plan'!M374*'Conversion Cost'!$B$4)),0)))+ IF(VLOOKUP(N373,CSTVAT!$A$2:$D$40,3)="NA",0,IF(VLOOKUP(N373,CSTVAT!$A$2:$D$40,3)="CST",0.02*((VLOOKUP(O373,'Input Angle Price'!$B$4:$E$22,3)*'Optimized Production Plan'!N374*(1.045))+ ('Conversion Cost'!$C$3*'Optimized Production Plan'!N374)+ ((4.1/100)*('Conversion Cost'!$B$8)*'Optimized Production Plan'!N374)+ ('Optimized Production Plan'!N374*'Conversion Cost'!$C$4)),IF(VLOOKUP(N373,CSTVAT!$A$2:$D$40,3)="VAT",0.05*((VLOOKUP(O373,'Input Angle Price'!$B$4:$E$22,3)*'Optimized Production Plan'!N374*(1.045))+ ('Conversion Cost'!$C$3*'Optimized Production Plan'!N374)+ ((4.1/100)*('Conversion Cost'!$B$8)*'Optimized Production Plan'!N374)+ ('Optimized Production Plan'!N374*'Conversion Cost'!$C$4)),0)))+ IF(VLOOKUP(N373,CSTVAT!$A$2:$D$40,4)="NA",0,IF(VLOOKUP(N373,CSTVAT!$A$2:$D$40,4)="CST",0.02*((VLOOKUP(O373,'Input Angle Price'!$B$4:$E$22,4)*'Optimized Production Plan'!O374*(1.045))+ ('Conversion Cost'!$D$3*'Optimized Production Plan'!O374)+ ((4.1/100)*('Conversion Cost'!$B$8)*'Optimized Production Plan'!O374)+ ('Optimized Production Plan'!O374*'Conversion Cost'!$D$4)),IF(VLOOKUP(N373,CSTVAT!$A$2:$D$40,4)="VAT",0.05*((VLOOKUP(O373,'Input Angle Price'!$B$4:$E$22,4)*'Optimized Production Plan'!O374*(1.045))+ ('Conversion Cost'!$D$3*'Optimized Production Plan'!O374)+ ((4.1/100)*('Conversion Cost'!$B$8)*'Optimized Production Plan'!O374)+ ('Optimized Production Plan'!O374*'Conversion Cost'!$D$4)),0)))</f>
        <v>470.55531299820927</v>
      </c>
      <c r="V373" s="95">
        <f t="shared" si="18"/>
        <v>386.20438002317115</v>
      </c>
      <c r="X373" s="101">
        <f>IF('Optimized Production Plan'!M374&gt;0,1,0)+IF('Optimized Production Plan'!N374&gt;0,1,0)+IF('Optimized Production Plan'!O374&gt;0,1,0)</f>
        <v>1</v>
      </c>
      <c r="AH373" s="11"/>
      <c r="AI373" s="5" t="s">
        <v>14</v>
      </c>
      <c r="AJ373" s="6">
        <v>0</v>
      </c>
      <c r="AK373" s="6">
        <v>1.5565</v>
      </c>
      <c r="AL373" s="113">
        <v>0</v>
      </c>
      <c r="AM373" s="11">
        <v>1.5565</v>
      </c>
      <c r="AN373" s="68">
        <f t="shared" si="19"/>
        <v>1.5565</v>
      </c>
    </row>
    <row r="374" spans="1:40">
      <c r="A374" s="9">
        <v>128</v>
      </c>
      <c r="B374" s="5" t="s">
        <v>8</v>
      </c>
      <c r="C374" s="94">
        <f>((VLOOKUP(B374,'Input Angle Price'!$B$4:$E$22,2)*'Optimized Production Plan'!C375)+(VLOOKUP(B374,'Input Angle Price'!$B$4:$E$22,3)*'Optimized Production Plan'!D375)+(VLOOKUP(B374,'Input Angle Price'!$B$4:$E$22,4)*'Optimized Production Plan'!E375))*(104.5/100)</f>
        <v>679.63439280000011</v>
      </c>
      <c r="D374" s="94">
        <f>SUMPRODUCT('Conversion Cost'!$B$3:$D$3,'Optimized Production Plan'!C375:E375)</f>
        <v>112.28481600000001</v>
      </c>
      <c r="E374" s="94">
        <f>(4.1/100)*('Conversion Cost'!$B$8)*SUM('Optimized Production Plan'!C375:E375)</f>
        <v>95.316773760000004</v>
      </c>
      <c r="F374" s="94">
        <f>SUMPRODUCT('Conversion Cost'!$B$4:$D$4,'Optimized Production Plan'!C375:E375)</f>
        <v>7.67136</v>
      </c>
      <c r="G374" s="94">
        <f>(VLOOKUP(A374,'Outbound Logistic Price'!$A$3:$D$41,2)*'Optimized Production Plan'!C375)+(VLOOKUP(A374,'Outbound Logistic Price'!$A$3:$D$41,3)*'Optimized Production Plan'!D375)+(VLOOKUP(A374,'Outbound Logistic Price'!$A$3:$D$41,4)*'Optimized Production Plan'!E375)</f>
        <v>40.368960000000001</v>
      </c>
      <c r="H374" s="94">
        <f>IF(VLOOKUP(A374,CSTVAT!$A$2:$D$40,2)="NA",0,IF(VLOOKUP(A374,CSTVAT!$A$2:$D$40,2)="CST",0.02*((VLOOKUP(B374,'Input Angle Price'!$B$4:$E$22,2)*'Optimized Production Plan'!C375*(1.045))+ ('Conversion Cost'!$B$3*'Optimized Production Plan'!C375)+ ((4.1/100)*('Conversion Cost'!$B$8)*'Optimized Production Plan'!C375)+ ('Optimized Production Plan'!C375*'Conversion Cost'!$B$4)),IF(VLOOKUP(A374,CSTVAT!$A$2:$D$40,2)="VAT",0.05*((VLOOKUP(B374,'Input Angle Price'!$B$4:$E$22,2)*'Optimized Production Plan'!C375*(1.045))+ ('Conversion Cost'!$B$3*'Optimized Production Plan'!C375)+ ((4.1/100)*('Conversion Cost'!$B$8)*'Optimized Production Plan'!C375)+ ('Optimized Production Plan'!C375*'Conversion Cost'!$B$4)),0)))+ IF(VLOOKUP(A374,CSTVAT!$A$2:$D$40,3)="NA",0,IF(VLOOKUP(A374,CSTVAT!$A$2:$D$40,3)="CST",0.02*((VLOOKUP(B374,'Input Angle Price'!$B$4:$E$22,3)*'Optimized Production Plan'!D375*(1.045))+ ('Conversion Cost'!$C$3*'Optimized Production Plan'!D375)+ ((4.1/100)*('Conversion Cost'!$B$8)*'Optimized Production Plan'!D375)+ ('Optimized Production Plan'!D375*'Conversion Cost'!$C$4)),IF(VLOOKUP(A374,CSTVAT!$A$2:$D$40,3)="VAT",0.05*((VLOOKUP(B374,'Input Angle Price'!$B$4:$E$22,3)*'Optimized Production Plan'!D375*(1.045))+ ('Conversion Cost'!$C$3*'Optimized Production Plan'!D375)+ ((4.1/100)*('Conversion Cost'!$B$8)*'Optimized Production Plan'!D375)+ ('Optimized Production Plan'!D375*'Conversion Cost'!$C$4)),0)))+ IF(VLOOKUP(A374,CSTVAT!$A$2:$D$40,4)="NA",0,IF(VLOOKUP(A374,CSTVAT!$A$2:$D$40,4)="CST",0.02*((VLOOKUP(B374,'Input Angle Price'!$B$4:$E$22,4)*'Optimized Production Plan'!E375*(1.045))+ ('Conversion Cost'!$D$3*'Optimized Production Plan'!E375)+ ((4.1/100)*('Conversion Cost'!$B$8)*'Optimized Production Plan'!E375)+ ('Optimized Production Plan'!E375*'Conversion Cost'!$D$4)),IF(VLOOKUP(A374,CSTVAT!$A$2:$D$40,4)="VAT",0.05*((VLOOKUP(B374,'Input Angle Price'!$B$4:$E$22,4)*'Optimized Production Plan'!E375*(1.045))+ ('Conversion Cost'!$D$3*'Optimized Production Plan'!E375)+ ((4.1/100)*('Conversion Cost'!$B$8)*'Optimized Production Plan'!E375)+ ('Optimized Production Plan'!E375*'Conversion Cost'!$D$4)),0)))</f>
        <v>17.898146851200003</v>
      </c>
      <c r="I374" s="95">
        <f t="shared" si="17"/>
        <v>14.633276400000002</v>
      </c>
      <c r="N374" s="9">
        <v>128</v>
      </c>
      <c r="O374" s="5" t="s">
        <v>8</v>
      </c>
      <c r="P374" s="94">
        <f>((VLOOKUP(O374,'Input Angle Price'!$B$4:$E$22,2)*'Optimized Production Plan'!M375)+(VLOOKUP(O374,'Input Angle Price'!$B$4:$E$22,3)*'Optimized Production Plan'!N375)+(VLOOKUP(O374,'Input Angle Price'!$B$4:$E$22,4)*'Optimized Production Plan'!O375))*(104.5/100)</f>
        <v>679.63439280000011</v>
      </c>
      <c r="Q374" s="94">
        <f>SUMPRODUCT('Conversion Cost'!$B$3:$D$3,'Optimized Production Plan'!M375:O375)</f>
        <v>112.28481600000001</v>
      </c>
      <c r="R374" s="94">
        <f>(4.1/100)*('Conversion Cost'!$B$8)*SUM('Optimized Production Plan'!M375:O375)</f>
        <v>95.316773760000004</v>
      </c>
      <c r="S374" s="94">
        <f>SUMPRODUCT('Conversion Cost'!$B$4:$D$4,'Optimized Production Plan'!M375:O375)</f>
        <v>7.67136</v>
      </c>
      <c r="T374" s="94">
        <f>(VLOOKUP(N374,'Outbound Logistic Price'!$A$3:$D$41,2)*'Optimized Production Plan'!M375)+(VLOOKUP(N374,'Outbound Logistic Price'!$A$3:$D$41,3)*'Optimized Production Plan'!N375)+(VLOOKUP(N374,'Outbound Logistic Price'!$A$3:$D$41,4)*'Optimized Production Plan'!O375)</f>
        <v>40.368960000000001</v>
      </c>
      <c r="U374" s="94">
        <f>IF(VLOOKUP(N374,CSTVAT!$A$2:$D$40,2)="NA",0,IF(VLOOKUP(N374,CSTVAT!$A$2:$D$40,2)="CST",0.02*((VLOOKUP(O374,'Input Angle Price'!$B$4:$E$22,2)*'Optimized Production Plan'!M375*(1.045))+ ('Conversion Cost'!$B$3*'Optimized Production Plan'!M375)+ ((4.1/100)*('Conversion Cost'!$B$8)*'Optimized Production Plan'!M375)+ ('Optimized Production Plan'!M375*'Conversion Cost'!$B$4)),IF(VLOOKUP(N374,CSTVAT!$A$2:$D$40,2)="VAT",0.05*((VLOOKUP(O374,'Input Angle Price'!$B$4:$E$22,2)*'Optimized Production Plan'!M375*(1.045))+ ('Conversion Cost'!$B$3*'Optimized Production Plan'!M375)+ ((4.1/100)*('Conversion Cost'!$B$8)*'Optimized Production Plan'!M375)+ ('Optimized Production Plan'!M375*'Conversion Cost'!$B$4)),0)))+ IF(VLOOKUP(N374,CSTVAT!$A$2:$D$40,3)="NA",0,IF(VLOOKUP(N374,CSTVAT!$A$2:$D$40,3)="CST",0.02*((VLOOKUP(O374,'Input Angle Price'!$B$4:$E$22,3)*'Optimized Production Plan'!N375*(1.045))+ ('Conversion Cost'!$C$3*'Optimized Production Plan'!N375)+ ((4.1/100)*('Conversion Cost'!$B$8)*'Optimized Production Plan'!N375)+ ('Optimized Production Plan'!N375*'Conversion Cost'!$C$4)),IF(VLOOKUP(N374,CSTVAT!$A$2:$D$40,3)="VAT",0.05*((VLOOKUP(O374,'Input Angle Price'!$B$4:$E$22,3)*'Optimized Production Plan'!N375*(1.045))+ ('Conversion Cost'!$C$3*'Optimized Production Plan'!N375)+ ((4.1/100)*('Conversion Cost'!$B$8)*'Optimized Production Plan'!N375)+ ('Optimized Production Plan'!N375*'Conversion Cost'!$C$4)),0)))+ IF(VLOOKUP(N374,CSTVAT!$A$2:$D$40,4)="NA",0,IF(VLOOKUP(N374,CSTVAT!$A$2:$D$40,4)="CST",0.02*((VLOOKUP(O374,'Input Angle Price'!$B$4:$E$22,4)*'Optimized Production Plan'!O375*(1.045))+ ('Conversion Cost'!$D$3*'Optimized Production Plan'!O375)+ ((4.1/100)*('Conversion Cost'!$B$8)*'Optimized Production Plan'!O375)+ ('Optimized Production Plan'!O375*'Conversion Cost'!$D$4)),IF(VLOOKUP(N374,CSTVAT!$A$2:$D$40,4)="VAT",0.05*((VLOOKUP(O374,'Input Angle Price'!$B$4:$E$22,4)*'Optimized Production Plan'!O375*(1.045))+ ('Conversion Cost'!$D$3*'Optimized Production Plan'!O375)+ ((4.1/100)*('Conversion Cost'!$B$8)*'Optimized Production Plan'!O375)+ ('Optimized Production Plan'!O375*'Conversion Cost'!$D$4)),0)))</f>
        <v>17.898146851200003</v>
      </c>
      <c r="V374" s="95">
        <f t="shared" si="18"/>
        <v>14.633276400000002</v>
      </c>
      <c r="X374" s="101">
        <f>IF('Optimized Production Plan'!M375&gt;0,1,0)+IF('Optimized Production Plan'!N375&gt;0,1,0)+IF('Optimized Production Plan'!O375&gt;0,1,0)</f>
        <v>1</v>
      </c>
      <c r="AH374" s="9">
        <v>128</v>
      </c>
      <c r="AI374" s="5" t="s">
        <v>16</v>
      </c>
      <c r="AJ374" s="6">
        <v>163.30167550319607</v>
      </c>
      <c r="AK374" s="6">
        <v>0</v>
      </c>
      <c r="AL374" s="113">
        <v>0</v>
      </c>
      <c r="AM374" s="11">
        <v>163.30167550319607</v>
      </c>
      <c r="AN374" s="68">
        <f t="shared" si="19"/>
        <v>163.30167550319607</v>
      </c>
    </row>
    <row r="375" spans="1:40">
      <c r="A375" s="9">
        <v>128</v>
      </c>
      <c r="B375" s="5" t="s">
        <v>14</v>
      </c>
      <c r="C375" s="94">
        <f>((VLOOKUP(B375,'Input Angle Price'!$B$4:$E$22,2)*'Optimized Production Plan'!C376)+(VLOOKUP(B375,'Input Angle Price'!$B$4:$E$22,3)*'Optimized Production Plan'!D376)+(VLOOKUP(B375,'Input Angle Price'!$B$4:$E$22,4)*'Optimized Production Plan'!E376))*(104.5/100)</f>
        <v>2657.81837550197</v>
      </c>
      <c r="D375" s="94">
        <f>SUMPRODUCT('Conversion Cost'!$B$3:$D$3,'Optimized Production Plan'!C376:E376)</f>
        <v>438.59876518833727</v>
      </c>
      <c r="E375" s="94">
        <f>(4.1/100)*('Conversion Cost'!$B$8)*SUM('Optimized Production Plan'!C376:E376)</f>
        <v>372.31943518411344</v>
      </c>
      <c r="F375" s="94">
        <f>SUMPRODUCT('Conversion Cost'!$B$4:$D$4,'Optimized Production Plan'!C376:E376)</f>
        <v>29.965307360126083</v>
      </c>
      <c r="G375" s="94">
        <f>(VLOOKUP(A375,'Outbound Logistic Price'!$A$3:$D$41,2)*'Optimized Production Plan'!C376)+(VLOOKUP(A375,'Outbound Logistic Price'!$A$3:$D$41,3)*'Optimized Production Plan'!D376)+(VLOOKUP(A375,'Outbound Logistic Price'!$A$3:$D$41,4)*'Optimized Production Plan'!E376)</f>
        <v>157.68628955082744</v>
      </c>
      <c r="H375" s="94">
        <f>IF(VLOOKUP(A375,CSTVAT!$A$2:$D$40,2)="NA",0,IF(VLOOKUP(A375,CSTVAT!$A$2:$D$40,2)="CST",0.02*((VLOOKUP(B375,'Input Angle Price'!$B$4:$E$22,2)*'Optimized Production Plan'!C376*(1.045))+ ('Conversion Cost'!$B$3*'Optimized Production Plan'!C376)+ ((4.1/100)*('Conversion Cost'!$B$8)*'Optimized Production Plan'!C376)+ ('Optimized Production Plan'!C376*'Conversion Cost'!$B$4)),IF(VLOOKUP(A375,CSTVAT!$A$2:$D$40,2)="VAT",0.05*((VLOOKUP(B375,'Input Angle Price'!$B$4:$E$22,2)*'Optimized Production Plan'!C376*(1.045))+ ('Conversion Cost'!$B$3*'Optimized Production Plan'!C376)+ ((4.1/100)*('Conversion Cost'!$B$8)*'Optimized Production Plan'!C376)+ ('Optimized Production Plan'!C376*'Conversion Cost'!$B$4)),0)))+ IF(VLOOKUP(A375,CSTVAT!$A$2:$D$40,3)="NA",0,IF(VLOOKUP(A375,CSTVAT!$A$2:$D$40,3)="CST",0.02*((VLOOKUP(B375,'Input Angle Price'!$B$4:$E$22,3)*'Optimized Production Plan'!D376*(1.045))+ ('Conversion Cost'!$C$3*'Optimized Production Plan'!D376)+ ((4.1/100)*('Conversion Cost'!$B$8)*'Optimized Production Plan'!D376)+ ('Optimized Production Plan'!D376*'Conversion Cost'!$C$4)),IF(VLOOKUP(A375,CSTVAT!$A$2:$D$40,3)="VAT",0.05*((VLOOKUP(B375,'Input Angle Price'!$B$4:$E$22,3)*'Optimized Production Plan'!D376*(1.045))+ ('Conversion Cost'!$C$3*'Optimized Production Plan'!D376)+ ((4.1/100)*('Conversion Cost'!$B$8)*'Optimized Production Plan'!D376)+ ('Optimized Production Plan'!D376*'Conversion Cost'!$C$4)),0)))+ IF(VLOOKUP(A375,CSTVAT!$A$2:$D$40,4)="NA",0,IF(VLOOKUP(A375,CSTVAT!$A$2:$D$40,4)="CST",0.02*((VLOOKUP(B375,'Input Angle Price'!$B$4:$E$22,4)*'Optimized Production Plan'!E376*(1.045))+ ('Conversion Cost'!$D$3*'Optimized Production Plan'!E376)+ ((4.1/100)*('Conversion Cost'!$B$8)*'Optimized Production Plan'!E376)+ ('Optimized Production Plan'!E376*'Conversion Cost'!$D$4)),IF(VLOOKUP(A375,CSTVAT!$A$2:$D$40,4)="VAT",0.05*((VLOOKUP(B375,'Input Angle Price'!$B$4:$E$22,4)*'Optimized Production Plan'!E376*(1.045))+ ('Conversion Cost'!$D$3*'Optimized Production Plan'!E376)+ ((4.1/100)*('Conversion Cost'!$B$8)*'Optimized Production Plan'!E376)+ ('Optimized Production Plan'!E376*'Conversion Cost'!$D$4)),0)))</f>
        <v>69.97403766469094</v>
      </c>
      <c r="I375" s="95">
        <f t="shared" si="17"/>
        <v>57.225754496453895</v>
      </c>
      <c r="N375" s="9">
        <v>128</v>
      </c>
      <c r="O375" s="5" t="s">
        <v>14</v>
      </c>
      <c r="P375" s="94">
        <f>((VLOOKUP(O375,'Input Angle Price'!$B$4:$E$22,2)*'Optimized Production Plan'!M376)+(VLOOKUP(O375,'Input Angle Price'!$B$4:$E$22,3)*'Optimized Production Plan'!N376)+(VLOOKUP(O375,'Input Angle Price'!$B$4:$E$22,4)*'Optimized Production Plan'!O376))*(104.5/100)</f>
        <v>2657.81837550197</v>
      </c>
      <c r="Q375" s="94">
        <f>SUMPRODUCT('Conversion Cost'!$B$3:$D$3,'Optimized Production Plan'!M376:O376)</f>
        <v>438.59876518833727</v>
      </c>
      <c r="R375" s="94">
        <f>(4.1/100)*('Conversion Cost'!$B$8)*SUM('Optimized Production Plan'!M376:O376)</f>
        <v>372.31943518411344</v>
      </c>
      <c r="S375" s="94">
        <f>SUMPRODUCT('Conversion Cost'!$B$4:$D$4,'Optimized Production Plan'!M376:O376)</f>
        <v>29.965307360126083</v>
      </c>
      <c r="T375" s="94">
        <f>(VLOOKUP(N375,'Outbound Logistic Price'!$A$3:$D$41,2)*'Optimized Production Plan'!M376)+(VLOOKUP(N375,'Outbound Logistic Price'!$A$3:$D$41,3)*'Optimized Production Plan'!N376)+(VLOOKUP(N375,'Outbound Logistic Price'!$A$3:$D$41,4)*'Optimized Production Plan'!O376)</f>
        <v>157.68628955082744</v>
      </c>
      <c r="U375" s="94">
        <f>IF(VLOOKUP(N375,CSTVAT!$A$2:$D$40,2)="NA",0,IF(VLOOKUP(N375,CSTVAT!$A$2:$D$40,2)="CST",0.02*((VLOOKUP(O375,'Input Angle Price'!$B$4:$E$22,2)*'Optimized Production Plan'!M376*(1.045))+ ('Conversion Cost'!$B$3*'Optimized Production Plan'!M376)+ ((4.1/100)*('Conversion Cost'!$B$8)*'Optimized Production Plan'!M376)+ ('Optimized Production Plan'!M376*'Conversion Cost'!$B$4)),IF(VLOOKUP(N375,CSTVAT!$A$2:$D$40,2)="VAT",0.05*((VLOOKUP(O375,'Input Angle Price'!$B$4:$E$22,2)*'Optimized Production Plan'!M376*(1.045))+ ('Conversion Cost'!$B$3*'Optimized Production Plan'!M376)+ ((4.1/100)*('Conversion Cost'!$B$8)*'Optimized Production Plan'!M376)+ ('Optimized Production Plan'!M376*'Conversion Cost'!$B$4)),0)))+ IF(VLOOKUP(N375,CSTVAT!$A$2:$D$40,3)="NA",0,IF(VLOOKUP(N375,CSTVAT!$A$2:$D$40,3)="CST",0.02*((VLOOKUP(O375,'Input Angle Price'!$B$4:$E$22,3)*'Optimized Production Plan'!N376*(1.045))+ ('Conversion Cost'!$C$3*'Optimized Production Plan'!N376)+ ((4.1/100)*('Conversion Cost'!$B$8)*'Optimized Production Plan'!N376)+ ('Optimized Production Plan'!N376*'Conversion Cost'!$C$4)),IF(VLOOKUP(N375,CSTVAT!$A$2:$D$40,3)="VAT",0.05*((VLOOKUP(O375,'Input Angle Price'!$B$4:$E$22,3)*'Optimized Production Plan'!N376*(1.045))+ ('Conversion Cost'!$C$3*'Optimized Production Plan'!N376)+ ((4.1/100)*('Conversion Cost'!$B$8)*'Optimized Production Plan'!N376)+ ('Optimized Production Plan'!N376*'Conversion Cost'!$C$4)),0)))+ IF(VLOOKUP(N375,CSTVAT!$A$2:$D$40,4)="NA",0,IF(VLOOKUP(N375,CSTVAT!$A$2:$D$40,4)="CST",0.02*((VLOOKUP(O375,'Input Angle Price'!$B$4:$E$22,4)*'Optimized Production Plan'!O376*(1.045))+ ('Conversion Cost'!$D$3*'Optimized Production Plan'!O376)+ ((4.1/100)*('Conversion Cost'!$B$8)*'Optimized Production Plan'!O376)+ ('Optimized Production Plan'!O376*'Conversion Cost'!$D$4)),IF(VLOOKUP(N375,CSTVAT!$A$2:$D$40,4)="VAT",0.05*((VLOOKUP(O375,'Input Angle Price'!$B$4:$E$22,4)*'Optimized Production Plan'!O376*(1.045))+ ('Conversion Cost'!$D$3*'Optimized Production Plan'!O376)+ ((4.1/100)*('Conversion Cost'!$B$8)*'Optimized Production Plan'!O376)+ ('Optimized Production Plan'!O376*'Conversion Cost'!$D$4)),0)))</f>
        <v>69.97403766469094</v>
      </c>
      <c r="V375" s="95">
        <f t="shared" si="18"/>
        <v>57.225754496453895</v>
      </c>
      <c r="X375" s="101">
        <f>IF('Optimized Production Plan'!M376&gt;0,1,0)+IF('Optimized Production Plan'!N376&gt;0,1,0)+IF('Optimized Production Plan'!O376&gt;0,1,0)</f>
        <v>1</v>
      </c>
      <c r="AH375" s="11"/>
      <c r="AI375" s="5" t="s">
        <v>8</v>
      </c>
      <c r="AJ375" s="6">
        <v>6.2880000000000003</v>
      </c>
      <c r="AK375" s="6">
        <v>0</v>
      </c>
      <c r="AL375" s="113">
        <v>0</v>
      </c>
      <c r="AM375" s="11">
        <v>6.2880000000000003</v>
      </c>
      <c r="AN375" s="68">
        <f t="shared" si="19"/>
        <v>6.2880000000000003</v>
      </c>
    </row>
    <row r="376" spans="1:40">
      <c r="A376" s="85">
        <v>129</v>
      </c>
      <c r="B376" s="5" t="s">
        <v>1</v>
      </c>
      <c r="C376" s="94">
        <f>((VLOOKUP(B376,'Input Angle Price'!$B$4:$E$22,2)*'Optimized Production Plan'!C377)+(VLOOKUP(B376,'Input Angle Price'!$B$4:$E$22,3)*'Optimized Production Plan'!D377)+(VLOOKUP(B376,'Input Angle Price'!$B$4:$E$22,4)*'Optimized Production Plan'!E377))*(104.5/100)</f>
        <v>4253.0537565449986</v>
      </c>
      <c r="D376" s="94">
        <f>SUMPRODUCT('Conversion Cost'!$B$3:$D$3,'Optimized Production Plan'!C377:E377)</f>
        <v>640.11148199999991</v>
      </c>
      <c r="E376" s="94">
        <f>(4.1/100)*('Conversion Cost'!$B$8)*SUM('Optimized Production Plan'!C377:E377)</f>
        <v>555.09969691799984</v>
      </c>
      <c r="F376" s="94">
        <f>SUMPRODUCT('Conversion Cost'!$B$4:$D$4,'Optimized Production Plan'!C377:E377)</f>
        <v>44.675972999999992</v>
      </c>
      <c r="G376" s="94">
        <f>(VLOOKUP(A376,'Outbound Logistic Price'!$A$3:$D$41,2)*'Optimized Production Plan'!C377)+(VLOOKUP(A376,'Outbound Logistic Price'!$A$3:$D$41,3)*'Optimized Production Plan'!D377)+(VLOOKUP(A376,'Outbound Logistic Price'!$A$3:$D$41,4)*'Optimized Production Plan'!E377)</f>
        <v>187.85880449999996</v>
      </c>
      <c r="H376" s="94">
        <f>IF(VLOOKUP(A376,CSTVAT!$A$2:$D$40,2)="NA",0,IF(VLOOKUP(A376,CSTVAT!$A$2:$D$40,2)="CST",0.02*((VLOOKUP(B376,'Input Angle Price'!$B$4:$E$22,2)*'Optimized Production Plan'!C377*(1.045))+ ('Conversion Cost'!$B$3*'Optimized Production Plan'!C377)+ ((4.1/100)*('Conversion Cost'!$B$8)*'Optimized Production Plan'!C377)+ ('Optimized Production Plan'!C377*'Conversion Cost'!$B$4)),IF(VLOOKUP(A376,CSTVAT!$A$2:$D$40,2)="VAT",0.05*((VLOOKUP(B376,'Input Angle Price'!$B$4:$E$22,2)*'Optimized Production Plan'!C377*(1.045))+ ('Conversion Cost'!$B$3*'Optimized Production Plan'!C377)+ ((4.1/100)*('Conversion Cost'!$B$8)*'Optimized Production Plan'!C377)+ ('Optimized Production Plan'!C377*'Conversion Cost'!$B$4)),0)))+ IF(VLOOKUP(A376,CSTVAT!$A$2:$D$40,3)="NA",0,IF(VLOOKUP(A376,CSTVAT!$A$2:$D$40,3)="CST",0.02*((VLOOKUP(B376,'Input Angle Price'!$B$4:$E$22,3)*'Optimized Production Plan'!D377*(1.045))+ ('Conversion Cost'!$C$3*'Optimized Production Plan'!D377)+ ((4.1/100)*('Conversion Cost'!$B$8)*'Optimized Production Plan'!D377)+ ('Optimized Production Plan'!D377*'Conversion Cost'!$C$4)),IF(VLOOKUP(A376,CSTVAT!$A$2:$D$40,3)="VAT",0.05*((VLOOKUP(B376,'Input Angle Price'!$B$4:$E$22,3)*'Optimized Production Plan'!D377*(1.045))+ ('Conversion Cost'!$C$3*'Optimized Production Plan'!D377)+ ((4.1/100)*('Conversion Cost'!$B$8)*'Optimized Production Plan'!D377)+ ('Optimized Production Plan'!D377*'Conversion Cost'!$C$4)),0)))+ IF(VLOOKUP(A376,CSTVAT!$A$2:$D$40,4)="NA",0,IF(VLOOKUP(A376,CSTVAT!$A$2:$D$40,4)="CST",0.02*((VLOOKUP(B376,'Input Angle Price'!$B$4:$E$22,4)*'Optimized Production Plan'!E377*(1.045))+ ('Conversion Cost'!$D$3*'Optimized Production Plan'!E377)+ ((4.1/100)*('Conversion Cost'!$B$8)*'Optimized Production Plan'!E377)+ ('Optimized Production Plan'!E377*'Conversion Cost'!$D$4)),IF(VLOOKUP(A376,CSTVAT!$A$2:$D$40,4)="VAT",0.05*((VLOOKUP(B376,'Input Angle Price'!$B$4:$E$22,4)*'Optimized Production Plan'!E377*(1.045))+ ('Conversion Cost'!$D$3*'Optimized Production Plan'!E377)+ ((4.1/100)*('Conversion Cost'!$B$8)*'Optimized Production Plan'!E377)+ ('Optimized Production Plan'!E377*'Conversion Cost'!$D$4)),0)))</f>
        <v>0</v>
      </c>
      <c r="I376" s="95">
        <f t="shared" si="17"/>
        <v>91.57292777249998</v>
      </c>
      <c r="N376" s="85">
        <v>129</v>
      </c>
      <c r="O376" s="5" t="s">
        <v>1</v>
      </c>
      <c r="P376" s="94">
        <f>((VLOOKUP(O376,'Input Angle Price'!$B$4:$E$22,2)*'Optimized Production Plan'!M377)+(VLOOKUP(O376,'Input Angle Price'!$B$4:$E$22,3)*'Optimized Production Plan'!N377)+(VLOOKUP(O376,'Input Angle Price'!$B$4:$E$22,4)*'Optimized Production Plan'!O377))*(104.5/100)</f>
        <v>4059.4200332399992</v>
      </c>
      <c r="Q376" s="94">
        <f>SUMPRODUCT('Conversion Cost'!$B$3:$D$3,'Optimized Production Plan'!M377:O377)</f>
        <v>653.91709004999984</v>
      </c>
      <c r="R376" s="94">
        <f>(4.1/100)*('Conversion Cost'!$B$8)*SUM('Optimized Production Plan'!M377:O377)</f>
        <v>555.09969691799984</v>
      </c>
      <c r="S376" s="94">
        <f>SUMPRODUCT('Conversion Cost'!$B$4:$D$4,'Optimized Production Plan'!M377:O377)</f>
        <v>44.675972999999992</v>
      </c>
      <c r="T376" s="94">
        <f>(VLOOKUP(N376,'Outbound Logistic Price'!$A$3:$D$41,2)*'Optimized Production Plan'!M377)+(VLOOKUP(N376,'Outbound Logistic Price'!$A$3:$D$41,3)*'Optimized Production Plan'!N377)+(VLOOKUP(N376,'Outbound Logistic Price'!$A$3:$D$41,4)*'Optimized Production Plan'!O377)</f>
        <v>220.08409649999996</v>
      </c>
      <c r="U376" s="94">
        <f>IF(VLOOKUP(N376,CSTVAT!$A$2:$D$40,2)="NA",0,IF(VLOOKUP(N376,CSTVAT!$A$2:$D$40,2)="CST",0.02*((VLOOKUP(O376,'Input Angle Price'!$B$4:$E$22,2)*'Optimized Production Plan'!M377*(1.045))+ ('Conversion Cost'!$B$3*'Optimized Production Plan'!M377)+ ((4.1/100)*('Conversion Cost'!$B$8)*'Optimized Production Plan'!M377)+ ('Optimized Production Plan'!M377*'Conversion Cost'!$B$4)),IF(VLOOKUP(N376,CSTVAT!$A$2:$D$40,2)="VAT",0.05*((VLOOKUP(O376,'Input Angle Price'!$B$4:$E$22,2)*'Optimized Production Plan'!M377*(1.045))+ ('Conversion Cost'!$B$3*'Optimized Production Plan'!M377)+ ((4.1/100)*('Conversion Cost'!$B$8)*'Optimized Production Plan'!M377)+ ('Optimized Production Plan'!M377*'Conversion Cost'!$B$4)),0)))+ IF(VLOOKUP(N376,CSTVAT!$A$2:$D$40,3)="NA",0,IF(VLOOKUP(N376,CSTVAT!$A$2:$D$40,3)="CST",0.02*((VLOOKUP(O376,'Input Angle Price'!$B$4:$E$22,3)*'Optimized Production Plan'!N377*(1.045))+ ('Conversion Cost'!$C$3*'Optimized Production Plan'!N377)+ ((4.1/100)*('Conversion Cost'!$B$8)*'Optimized Production Plan'!N377)+ ('Optimized Production Plan'!N377*'Conversion Cost'!$C$4)),IF(VLOOKUP(N376,CSTVAT!$A$2:$D$40,3)="VAT",0.05*((VLOOKUP(O376,'Input Angle Price'!$B$4:$E$22,3)*'Optimized Production Plan'!N377*(1.045))+ ('Conversion Cost'!$C$3*'Optimized Production Plan'!N377)+ ((4.1/100)*('Conversion Cost'!$B$8)*'Optimized Production Plan'!N377)+ ('Optimized Production Plan'!N377*'Conversion Cost'!$C$4)),0)))+ IF(VLOOKUP(N376,CSTVAT!$A$2:$D$40,4)="NA",0,IF(VLOOKUP(N376,CSTVAT!$A$2:$D$40,4)="CST",0.02*((VLOOKUP(O376,'Input Angle Price'!$B$4:$E$22,4)*'Optimized Production Plan'!O377*(1.045))+ ('Conversion Cost'!$D$3*'Optimized Production Plan'!O377)+ ((4.1/100)*('Conversion Cost'!$B$8)*'Optimized Production Plan'!O377)+ ('Optimized Production Plan'!O377*'Conversion Cost'!$D$4)),IF(VLOOKUP(N376,CSTVAT!$A$2:$D$40,4)="VAT",0.05*((VLOOKUP(O376,'Input Angle Price'!$B$4:$E$22,4)*'Optimized Production Plan'!O377*(1.045))+ ('Conversion Cost'!$D$3*'Optimized Production Plan'!O377)+ ((4.1/100)*('Conversion Cost'!$B$8)*'Optimized Production Plan'!O377)+ ('Optimized Production Plan'!O377*'Conversion Cost'!$D$4)),0)))</f>
        <v>0</v>
      </c>
      <c r="V376" s="95">
        <f t="shared" si="18"/>
        <v>87.403780619999978</v>
      </c>
      <c r="X376" s="101">
        <f>IF('Optimized Production Plan'!M377&gt;0,1,0)+IF('Optimized Production Plan'!N377&gt;0,1,0)+IF('Optimized Production Plan'!O377&gt;0,1,0)</f>
        <v>1</v>
      </c>
      <c r="AH376" s="11"/>
      <c r="AI376" s="5" t="s">
        <v>14</v>
      </c>
      <c r="AJ376" s="6">
        <v>24.561727344365643</v>
      </c>
      <c r="AK376" s="6">
        <v>0</v>
      </c>
      <c r="AL376" s="113">
        <v>0</v>
      </c>
      <c r="AM376" s="11">
        <v>24.561727344365643</v>
      </c>
      <c r="AN376" s="68">
        <f t="shared" si="19"/>
        <v>24.561727344365643</v>
      </c>
    </row>
    <row r="377" spans="1:40">
      <c r="A377" s="9">
        <v>129</v>
      </c>
      <c r="B377" s="5" t="s">
        <v>3</v>
      </c>
      <c r="C377" s="94">
        <f>((VLOOKUP(B377,'Input Angle Price'!$B$4:$E$22,2)*'Optimized Production Plan'!C378)+(VLOOKUP(B377,'Input Angle Price'!$B$4:$E$22,3)*'Optimized Production Plan'!D378)+(VLOOKUP(B377,'Input Angle Price'!$B$4:$E$22,4)*'Optimized Production Plan'!E378))*(104.5/100)</f>
        <v>12275.241121989997</v>
      </c>
      <c r="D377" s="94">
        <f>SUMPRODUCT('Conversion Cost'!$B$3:$D$3,'Optimized Production Plan'!C378:E378)</f>
        <v>1847.5014039999999</v>
      </c>
      <c r="E377" s="94">
        <f>(4.1/100)*('Conversion Cost'!$B$8)*SUM('Optimized Production Plan'!C378:E378)</f>
        <v>1602.1388433959999</v>
      </c>
      <c r="F377" s="94">
        <f>SUMPRODUCT('Conversion Cost'!$B$4:$D$4,'Optimized Production Plan'!C378:E378)</f>
        <v>128.94460599999999</v>
      </c>
      <c r="G377" s="94">
        <f>(VLOOKUP(A377,'Outbound Logistic Price'!$A$3:$D$41,2)*'Optimized Production Plan'!C378)+(VLOOKUP(A377,'Outbound Logistic Price'!$A$3:$D$41,3)*'Optimized Production Plan'!D378)+(VLOOKUP(A377,'Outbound Logistic Price'!$A$3:$D$41,4)*'Optimized Production Plan'!E378)</f>
        <v>542.2014989999999</v>
      </c>
      <c r="H377" s="94">
        <f>IF(VLOOKUP(A377,CSTVAT!$A$2:$D$40,2)="NA",0,IF(VLOOKUP(A377,CSTVAT!$A$2:$D$40,2)="CST",0.02*((VLOOKUP(B377,'Input Angle Price'!$B$4:$E$22,2)*'Optimized Production Plan'!C378*(1.045))+ ('Conversion Cost'!$B$3*'Optimized Production Plan'!C378)+ ((4.1/100)*('Conversion Cost'!$B$8)*'Optimized Production Plan'!C378)+ ('Optimized Production Plan'!C378*'Conversion Cost'!$B$4)),IF(VLOOKUP(A377,CSTVAT!$A$2:$D$40,2)="VAT",0.05*((VLOOKUP(B377,'Input Angle Price'!$B$4:$E$22,2)*'Optimized Production Plan'!C378*(1.045))+ ('Conversion Cost'!$B$3*'Optimized Production Plan'!C378)+ ((4.1/100)*('Conversion Cost'!$B$8)*'Optimized Production Plan'!C378)+ ('Optimized Production Plan'!C378*'Conversion Cost'!$B$4)),0)))+ IF(VLOOKUP(A377,CSTVAT!$A$2:$D$40,3)="NA",0,IF(VLOOKUP(A377,CSTVAT!$A$2:$D$40,3)="CST",0.02*((VLOOKUP(B377,'Input Angle Price'!$B$4:$E$22,3)*'Optimized Production Plan'!D378*(1.045))+ ('Conversion Cost'!$C$3*'Optimized Production Plan'!D378)+ ((4.1/100)*('Conversion Cost'!$B$8)*'Optimized Production Plan'!D378)+ ('Optimized Production Plan'!D378*'Conversion Cost'!$C$4)),IF(VLOOKUP(A377,CSTVAT!$A$2:$D$40,3)="VAT",0.05*((VLOOKUP(B377,'Input Angle Price'!$B$4:$E$22,3)*'Optimized Production Plan'!D378*(1.045))+ ('Conversion Cost'!$C$3*'Optimized Production Plan'!D378)+ ((4.1/100)*('Conversion Cost'!$B$8)*'Optimized Production Plan'!D378)+ ('Optimized Production Plan'!D378*'Conversion Cost'!$C$4)),0)))+ IF(VLOOKUP(A377,CSTVAT!$A$2:$D$40,4)="NA",0,IF(VLOOKUP(A377,CSTVAT!$A$2:$D$40,4)="CST",0.02*((VLOOKUP(B377,'Input Angle Price'!$B$4:$E$22,4)*'Optimized Production Plan'!E378*(1.045))+ ('Conversion Cost'!$D$3*'Optimized Production Plan'!E378)+ ((4.1/100)*('Conversion Cost'!$B$8)*'Optimized Production Plan'!E378)+ ('Optimized Production Plan'!E378*'Conversion Cost'!$D$4)),IF(VLOOKUP(A377,CSTVAT!$A$2:$D$40,4)="VAT",0.05*((VLOOKUP(B377,'Input Angle Price'!$B$4:$E$22,4)*'Optimized Production Plan'!E378*(1.045))+ ('Conversion Cost'!$D$3*'Optimized Production Plan'!E378)+ ((4.1/100)*('Conversion Cost'!$B$8)*'Optimized Production Plan'!E378)+ ('Optimized Production Plan'!E378*'Conversion Cost'!$D$4)),0)))</f>
        <v>0</v>
      </c>
      <c r="I377" s="95">
        <f t="shared" si="17"/>
        <v>264.29944999499997</v>
      </c>
      <c r="N377" s="9">
        <v>129</v>
      </c>
      <c r="O377" s="5" t="s">
        <v>3</v>
      </c>
      <c r="P377" s="94">
        <f>((VLOOKUP(O377,'Input Angle Price'!$B$4:$E$22,2)*'Optimized Production Plan'!M378)+(VLOOKUP(O377,'Input Angle Price'!$B$4:$E$22,3)*'Optimized Production Plan'!N378)+(VLOOKUP(O377,'Input Angle Price'!$B$4:$E$22,4)*'Optimized Production Plan'!O378))*(104.5/100)</f>
        <v>11703.118132859996</v>
      </c>
      <c r="Q377" s="94">
        <f>SUMPRODUCT('Conversion Cost'!$B$3:$D$3,'Optimized Production Plan'!M378:O378)</f>
        <v>1887.3474010999996</v>
      </c>
      <c r="R377" s="94">
        <f>(4.1/100)*('Conversion Cost'!$B$8)*SUM('Optimized Production Plan'!M378:O378)</f>
        <v>1602.1388433959999</v>
      </c>
      <c r="S377" s="94">
        <f>SUMPRODUCT('Conversion Cost'!$B$4:$D$4,'Optimized Production Plan'!M378:O378)</f>
        <v>128.94460599999999</v>
      </c>
      <c r="T377" s="94">
        <f>(VLOOKUP(N377,'Outbound Logistic Price'!$A$3:$D$41,2)*'Optimized Production Plan'!M378)+(VLOOKUP(N377,'Outbound Logistic Price'!$A$3:$D$41,3)*'Optimized Production Plan'!N378)+(VLOOKUP(N377,'Outbound Logistic Price'!$A$3:$D$41,4)*'Optimized Production Plan'!O378)</f>
        <v>635.21072299999992</v>
      </c>
      <c r="U377" s="94">
        <f>IF(VLOOKUP(N377,CSTVAT!$A$2:$D$40,2)="NA",0,IF(VLOOKUP(N377,CSTVAT!$A$2:$D$40,2)="CST",0.02*((VLOOKUP(O377,'Input Angle Price'!$B$4:$E$22,2)*'Optimized Production Plan'!M378*(1.045))+ ('Conversion Cost'!$B$3*'Optimized Production Plan'!M378)+ ((4.1/100)*('Conversion Cost'!$B$8)*'Optimized Production Plan'!M378)+ ('Optimized Production Plan'!M378*'Conversion Cost'!$B$4)),IF(VLOOKUP(N377,CSTVAT!$A$2:$D$40,2)="VAT",0.05*((VLOOKUP(O377,'Input Angle Price'!$B$4:$E$22,2)*'Optimized Production Plan'!M378*(1.045))+ ('Conversion Cost'!$B$3*'Optimized Production Plan'!M378)+ ((4.1/100)*('Conversion Cost'!$B$8)*'Optimized Production Plan'!M378)+ ('Optimized Production Plan'!M378*'Conversion Cost'!$B$4)),0)))+ IF(VLOOKUP(N377,CSTVAT!$A$2:$D$40,3)="NA",0,IF(VLOOKUP(N377,CSTVAT!$A$2:$D$40,3)="CST",0.02*((VLOOKUP(O377,'Input Angle Price'!$B$4:$E$22,3)*'Optimized Production Plan'!N378*(1.045))+ ('Conversion Cost'!$C$3*'Optimized Production Plan'!N378)+ ((4.1/100)*('Conversion Cost'!$B$8)*'Optimized Production Plan'!N378)+ ('Optimized Production Plan'!N378*'Conversion Cost'!$C$4)),IF(VLOOKUP(N377,CSTVAT!$A$2:$D$40,3)="VAT",0.05*((VLOOKUP(O377,'Input Angle Price'!$B$4:$E$22,3)*'Optimized Production Plan'!N378*(1.045))+ ('Conversion Cost'!$C$3*'Optimized Production Plan'!N378)+ ((4.1/100)*('Conversion Cost'!$B$8)*'Optimized Production Plan'!N378)+ ('Optimized Production Plan'!N378*'Conversion Cost'!$C$4)),0)))+ IF(VLOOKUP(N377,CSTVAT!$A$2:$D$40,4)="NA",0,IF(VLOOKUP(N377,CSTVAT!$A$2:$D$40,4)="CST",0.02*((VLOOKUP(O377,'Input Angle Price'!$B$4:$E$22,4)*'Optimized Production Plan'!O378*(1.045))+ ('Conversion Cost'!$D$3*'Optimized Production Plan'!O378)+ ((4.1/100)*('Conversion Cost'!$B$8)*'Optimized Production Plan'!O378)+ ('Optimized Production Plan'!O378*'Conversion Cost'!$D$4)),IF(VLOOKUP(N377,CSTVAT!$A$2:$D$40,4)="VAT",0.05*((VLOOKUP(O377,'Input Angle Price'!$B$4:$E$22,4)*'Optimized Production Plan'!O378*(1.045))+ ('Conversion Cost'!$D$3*'Optimized Production Plan'!O378)+ ((4.1/100)*('Conversion Cost'!$B$8)*'Optimized Production Plan'!O378)+ ('Optimized Production Plan'!O378*'Conversion Cost'!$D$4)),0)))</f>
        <v>0</v>
      </c>
      <c r="V377" s="95">
        <f t="shared" si="18"/>
        <v>251.98101242999994</v>
      </c>
      <c r="X377" s="101">
        <f>IF('Optimized Production Plan'!M378&gt;0,1,0)+IF('Optimized Production Plan'!N378&gt;0,1,0)+IF('Optimized Production Plan'!O378&gt;0,1,0)</f>
        <v>1</v>
      </c>
      <c r="AH377" s="9">
        <v>129</v>
      </c>
      <c r="AI377" s="5" t="s">
        <v>1</v>
      </c>
      <c r="AJ377" s="6">
        <v>36.619649999999993</v>
      </c>
      <c r="AK377" s="6">
        <v>0</v>
      </c>
      <c r="AL377" s="113">
        <v>0</v>
      </c>
      <c r="AM377" s="11">
        <v>36.619649999999993</v>
      </c>
      <c r="AN377" s="68">
        <f t="shared" si="19"/>
        <v>36.619649999999993</v>
      </c>
    </row>
    <row r="378" spans="1:40">
      <c r="A378" s="9">
        <v>129</v>
      </c>
      <c r="B378" s="5" t="s">
        <v>5</v>
      </c>
      <c r="C378" s="94">
        <f>((VLOOKUP(B378,'Input Angle Price'!$B$4:$E$22,2)*'Optimized Production Plan'!C379)+(VLOOKUP(B378,'Input Angle Price'!$B$4:$E$22,3)*'Optimized Production Plan'!D379)+(VLOOKUP(B378,'Input Angle Price'!$B$4:$E$22,4)*'Optimized Production Plan'!E379))*(104.5/100)</f>
        <v>5148.5164516719997</v>
      </c>
      <c r="D378" s="94">
        <f>SUMPRODUCT('Conversion Cost'!$B$3:$D$3,'Optimized Production Plan'!C379:E379)</f>
        <v>766.60707520000005</v>
      </c>
      <c r="E378" s="94">
        <f>(4.1/100)*('Conversion Cost'!$B$8)*SUM('Optimized Production Plan'!C379:E379)</f>
        <v>664.79569116480002</v>
      </c>
      <c r="F378" s="94">
        <f>SUMPRODUCT('Conversion Cost'!$B$4:$D$4,'Optimized Production Plan'!C379:E379)</f>
        <v>53.504612799999997</v>
      </c>
      <c r="G378" s="94">
        <f>(VLOOKUP(A378,'Outbound Logistic Price'!$A$3:$D$41,2)*'Optimized Production Plan'!C379)+(VLOOKUP(A378,'Outbound Logistic Price'!$A$3:$D$41,3)*'Optimized Production Plan'!D379)+(VLOOKUP(A378,'Outbound Logistic Price'!$A$3:$D$41,4)*'Optimized Production Plan'!E379)</f>
        <v>224.9825112</v>
      </c>
      <c r="H378" s="94">
        <f>IF(VLOOKUP(A378,CSTVAT!$A$2:$D$40,2)="NA",0,IF(VLOOKUP(A378,CSTVAT!$A$2:$D$40,2)="CST",0.02*((VLOOKUP(B378,'Input Angle Price'!$B$4:$E$22,2)*'Optimized Production Plan'!C379*(1.045))+ ('Conversion Cost'!$B$3*'Optimized Production Plan'!C379)+ ((4.1/100)*('Conversion Cost'!$B$8)*'Optimized Production Plan'!C379)+ ('Optimized Production Plan'!C379*'Conversion Cost'!$B$4)),IF(VLOOKUP(A378,CSTVAT!$A$2:$D$40,2)="VAT",0.05*((VLOOKUP(B378,'Input Angle Price'!$B$4:$E$22,2)*'Optimized Production Plan'!C379*(1.045))+ ('Conversion Cost'!$B$3*'Optimized Production Plan'!C379)+ ((4.1/100)*('Conversion Cost'!$B$8)*'Optimized Production Plan'!C379)+ ('Optimized Production Plan'!C379*'Conversion Cost'!$B$4)),0)))+ IF(VLOOKUP(A378,CSTVAT!$A$2:$D$40,3)="NA",0,IF(VLOOKUP(A378,CSTVAT!$A$2:$D$40,3)="CST",0.02*((VLOOKUP(B378,'Input Angle Price'!$B$4:$E$22,3)*'Optimized Production Plan'!D379*(1.045))+ ('Conversion Cost'!$C$3*'Optimized Production Plan'!D379)+ ((4.1/100)*('Conversion Cost'!$B$8)*'Optimized Production Plan'!D379)+ ('Optimized Production Plan'!D379*'Conversion Cost'!$C$4)),IF(VLOOKUP(A378,CSTVAT!$A$2:$D$40,3)="VAT",0.05*((VLOOKUP(B378,'Input Angle Price'!$B$4:$E$22,3)*'Optimized Production Plan'!D379*(1.045))+ ('Conversion Cost'!$C$3*'Optimized Production Plan'!D379)+ ((4.1/100)*('Conversion Cost'!$B$8)*'Optimized Production Plan'!D379)+ ('Optimized Production Plan'!D379*'Conversion Cost'!$C$4)),0)))+ IF(VLOOKUP(A378,CSTVAT!$A$2:$D$40,4)="NA",0,IF(VLOOKUP(A378,CSTVAT!$A$2:$D$40,4)="CST",0.02*((VLOOKUP(B378,'Input Angle Price'!$B$4:$E$22,4)*'Optimized Production Plan'!E379*(1.045))+ ('Conversion Cost'!$D$3*'Optimized Production Plan'!E379)+ ((4.1/100)*('Conversion Cost'!$B$8)*'Optimized Production Plan'!E379)+ ('Optimized Production Plan'!E379*'Conversion Cost'!$D$4)),IF(VLOOKUP(A378,CSTVAT!$A$2:$D$40,4)="VAT",0.05*((VLOOKUP(B378,'Input Angle Price'!$B$4:$E$22,4)*'Optimized Production Plan'!E379*(1.045))+ ('Conversion Cost'!$D$3*'Optimized Production Plan'!E379)+ ((4.1/100)*('Conversion Cost'!$B$8)*'Optimized Production Plan'!E379)+ ('Optimized Production Plan'!E379*'Conversion Cost'!$D$4)),0)))</f>
        <v>0</v>
      </c>
      <c r="I378" s="95">
        <f t="shared" si="17"/>
        <v>110.853225036</v>
      </c>
      <c r="N378" s="9">
        <v>129</v>
      </c>
      <c r="O378" s="5" t="s">
        <v>5</v>
      </c>
      <c r="P378" s="94">
        <f>((VLOOKUP(O378,'Input Angle Price'!$B$4:$E$22,2)*'Optimized Production Plan'!M379)+(VLOOKUP(O378,'Input Angle Price'!$B$4:$E$22,3)*'Optimized Production Plan'!N379)+(VLOOKUP(O378,'Input Angle Price'!$B$4:$E$22,4)*'Optimized Production Plan'!O379))*(104.5/100)</f>
        <v>4930.8250403719994</v>
      </c>
      <c r="Q378" s="94">
        <f>SUMPRODUCT('Conversion Cost'!$B$3:$D$3,'Optimized Production Plan'!M379:O379)</f>
        <v>783.14087768000002</v>
      </c>
      <c r="R378" s="94">
        <f>(4.1/100)*('Conversion Cost'!$B$8)*SUM('Optimized Production Plan'!M379:O379)</f>
        <v>664.79569116480002</v>
      </c>
      <c r="S378" s="94">
        <f>SUMPRODUCT('Conversion Cost'!$B$4:$D$4,'Optimized Production Plan'!M379:O379)</f>
        <v>53.504612799999997</v>
      </c>
      <c r="T378" s="94">
        <f>(VLOOKUP(N378,'Outbound Logistic Price'!$A$3:$D$41,2)*'Optimized Production Plan'!M379)+(VLOOKUP(N378,'Outbound Logistic Price'!$A$3:$D$41,3)*'Optimized Production Plan'!N379)+(VLOOKUP(N378,'Outbound Logistic Price'!$A$3:$D$41,4)*'Optimized Production Plan'!O379)</f>
        <v>263.57600239999999</v>
      </c>
      <c r="U378" s="94">
        <f>IF(VLOOKUP(N378,CSTVAT!$A$2:$D$40,2)="NA",0,IF(VLOOKUP(N378,CSTVAT!$A$2:$D$40,2)="CST",0.02*((VLOOKUP(O378,'Input Angle Price'!$B$4:$E$22,2)*'Optimized Production Plan'!M379*(1.045))+ ('Conversion Cost'!$B$3*'Optimized Production Plan'!M379)+ ((4.1/100)*('Conversion Cost'!$B$8)*'Optimized Production Plan'!M379)+ ('Optimized Production Plan'!M379*'Conversion Cost'!$B$4)),IF(VLOOKUP(N378,CSTVAT!$A$2:$D$40,2)="VAT",0.05*((VLOOKUP(O378,'Input Angle Price'!$B$4:$E$22,2)*'Optimized Production Plan'!M379*(1.045))+ ('Conversion Cost'!$B$3*'Optimized Production Plan'!M379)+ ((4.1/100)*('Conversion Cost'!$B$8)*'Optimized Production Plan'!M379)+ ('Optimized Production Plan'!M379*'Conversion Cost'!$B$4)),0)))+ IF(VLOOKUP(N378,CSTVAT!$A$2:$D$40,3)="NA",0,IF(VLOOKUP(N378,CSTVAT!$A$2:$D$40,3)="CST",0.02*((VLOOKUP(O378,'Input Angle Price'!$B$4:$E$22,3)*'Optimized Production Plan'!N379*(1.045))+ ('Conversion Cost'!$C$3*'Optimized Production Plan'!N379)+ ((4.1/100)*('Conversion Cost'!$B$8)*'Optimized Production Plan'!N379)+ ('Optimized Production Plan'!N379*'Conversion Cost'!$C$4)),IF(VLOOKUP(N378,CSTVAT!$A$2:$D$40,3)="VAT",0.05*((VLOOKUP(O378,'Input Angle Price'!$B$4:$E$22,3)*'Optimized Production Plan'!N379*(1.045))+ ('Conversion Cost'!$C$3*'Optimized Production Plan'!N379)+ ((4.1/100)*('Conversion Cost'!$B$8)*'Optimized Production Plan'!N379)+ ('Optimized Production Plan'!N379*'Conversion Cost'!$C$4)),0)))+ IF(VLOOKUP(N378,CSTVAT!$A$2:$D$40,4)="NA",0,IF(VLOOKUP(N378,CSTVAT!$A$2:$D$40,4)="CST",0.02*((VLOOKUP(O378,'Input Angle Price'!$B$4:$E$22,4)*'Optimized Production Plan'!O379*(1.045))+ ('Conversion Cost'!$D$3*'Optimized Production Plan'!O379)+ ((4.1/100)*('Conversion Cost'!$B$8)*'Optimized Production Plan'!O379)+ ('Optimized Production Plan'!O379*'Conversion Cost'!$D$4)),IF(VLOOKUP(N378,CSTVAT!$A$2:$D$40,4)="VAT",0.05*((VLOOKUP(O378,'Input Angle Price'!$B$4:$E$22,4)*'Optimized Production Plan'!O379*(1.045))+ ('Conversion Cost'!$D$3*'Optimized Production Plan'!O379)+ ((4.1/100)*('Conversion Cost'!$B$8)*'Optimized Production Plan'!O379)+ ('Optimized Production Plan'!O379*'Conversion Cost'!$D$4)),0)))</f>
        <v>0</v>
      </c>
      <c r="V378" s="95">
        <f t="shared" si="18"/>
        <v>106.166089386</v>
      </c>
      <c r="X378" s="101">
        <f>IF('Optimized Production Plan'!M379&gt;0,1,0)+IF('Optimized Production Plan'!N379&gt;0,1,0)+IF('Optimized Production Plan'!O379&gt;0,1,0)</f>
        <v>1</v>
      </c>
      <c r="AH378" s="11"/>
      <c r="AI378" s="5" t="s">
        <v>3</v>
      </c>
      <c r="AJ378" s="6">
        <v>105.69229999999999</v>
      </c>
      <c r="AK378" s="6">
        <v>0</v>
      </c>
      <c r="AL378" s="113">
        <v>0</v>
      </c>
      <c r="AM378" s="11">
        <v>105.69229999999999</v>
      </c>
      <c r="AN378" s="68">
        <f t="shared" si="19"/>
        <v>105.69229999999999</v>
      </c>
    </row>
    <row r="379" spans="1:40">
      <c r="A379" s="9">
        <v>129</v>
      </c>
      <c r="B379" s="5" t="s">
        <v>7</v>
      </c>
      <c r="C379" s="94">
        <f>((VLOOKUP(B379,'Input Angle Price'!$B$4:$E$22,2)*'Optimized Production Plan'!C380)+(VLOOKUP(B379,'Input Angle Price'!$B$4:$E$22,3)*'Optimized Production Plan'!D380)+(VLOOKUP(B379,'Input Angle Price'!$B$4:$E$22,4)*'Optimized Production Plan'!E380))*(104.5/100)</f>
        <v>9443.9682163639973</v>
      </c>
      <c r="D379" s="94">
        <f>SUMPRODUCT('Conversion Cost'!$B$3:$D$3,'Optimized Production Plan'!C380:E380)</f>
        <v>1406.1939823999996</v>
      </c>
      <c r="E379" s="94">
        <f>(4.1/100)*('Conversion Cost'!$B$8)*SUM('Optimized Production Plan'!C380:E380)</f>
        <v>1219.4404808975996</v>
      </c>
      <c r="F379" s="94">
        <f>SUMPRODUCT('Conversion Cost'!$B$4:$D$4,'Optimized Production Plan'!C380:E380)</f>
        <v>98.143973599999967</v>
      </c>
      <c r="G379" s="94">
        <f>(VLOOKUP(A379,'Outbound Logistic Price'!$A$3:$D$41,2)*'Optimized Production Plan'!C380)+(VLOOKUP(A379,'Outbound Logistic Price'!$A$3:$D$41,3)*'Optimized Production Plan'!D380)+(VLOOKUP(A379,'Outbound Logistic Price'!$A$3:$D$41,4)*'Optimized Production Plan'!E380)</f>
        <v>412.68736439999986</v>
      </c>
      <c r="H379" s="94">
        <f>IF(VLOOKUP(A379,CSTVAT!$A$2:$D$40,2)="NA",0,IF(VLOOKUP(A379,CSTVAT!$A$2:$D$40,2)="CST",0.02*((VLOOKUP(B379,'Input Angle Price'!$B$4:$E$22,2)*'Optimized Production Plan'!C380*(1.045))+ ('Conversion Cost'!$B$3*'Optimized Production Plan'!C380)+ ((4.1/100)*('Conversion Cost'!$B$8)*'Optimized Production Plan'!C380)+ ('Optimized Production Plan'!C380*'Conversion Cost'!$B$4)),IF(VLOOKUP(A379,CSTVAT!$A$2:$D$40,2)="VAT",0.05*((VLOOKUP(B379,'Input Angle Price'!$B$4:$E$22,2)*'Optimized Production Plan'!C380*(1.045))+ ('Conversion Cost'!$B$3*'Optimized Production Plan'!C380)+ ((4.1/100)*('Conversion Cost'!$B$8)*'Optimized Production Plan'!C380)+ ('Optimized Production Plan'!C380*'Conversion Cost'!$B$4)),0)))+ IF(VLOOKUP(A379,CSTVAT!$A$2:$D$40,3)="NA",0,IF(VLOOKUP(A379,CSTVAT!$A$2:$D$40,3)="CST",0.02*((VLOOKUP(B379,'Input Angle Price'!$B$4:$E$22,3)*'Optimized Production Plan'!D380*(1.045))+ ('Conversion Cost'!$C$3*'Optimized Production Plan'!D380)+ ((4.1/100)*('Conversion Cost'!$B$8)*'Optimized Production Plan'!D380)+ ('Optimized Production Plan'!D380*'Conversion Cost'!$C$4)),IF(VLOOKUP(A379,CSTVAT!$A$2:$D$40,3)="VAT",0.05*((VLOOKUP(B379,'Input Angle Price'!$B$4:$E$22,3)*'Optimized Production Plan'!D380*(1.045))+ ('Conversion Cost'!$C$3*'Optimized Production Plan'!D380)+ ((4.1/100)*('Conversion Cost'!$B$8)*'Optimized Production Plan'!D380)+ ('Optimized Production Plan'!D380*'Conversion Cost'!$C$4)),0)))+ IF(VLOOKUP(A379,CSTVAT!$A$2:$D$40,4)="NA",0,IF(VLOOKUP(A379,CSTVAT!$A$2:$D$40,4)="CST",0.02*((VLOOKUP(B379,'Input Angle Price'!$B$4:$E$22,4)*'Optimized Production Plan'!E380*(1.045))+ ('Conversion Cost'!$D$3*'Optimized Production Plan'!E380)+ ((4.1/100)*('Conversion Cost'!$B$8)*'Optimized Production Plan'!E380)+ ('Optimized Production Plan'!E380*'Conversion Cost'!$D$4)),IF(VLOOKUP(A379,CSTVAT!$A$2:$D$40,4)="VAT",0.05*((VLOOKUP(B379,'Input Angle Price'!$B$4:$E$22,4)*'Optimized Production Plan'!E380*(1.045))+ ('Conversion Cost'!$D$3*'Optimized Production Plan'!E380)+ ((4.1/100)*('Conversion Cost'!$B$8)*'Optimized Production Plan'!E380)+ ('Optimized Production Plan'!E380*'Conversion Cost'!$D$4)),0)))</f>
        <v>0</v>
      </c>
      <c r="I379" s="95">
        <f t="shared" si="17"/>
        <v>203.33902858199994</v>
      </c>
      <c r="N379" s="9">
        <v>129</v>
      </c>
      <c r="O379" s="5" t="s">
        <v>7</v>
      </c>
      <c r="P379" s="94">
        <f>((VLOOKUP(O379,'Input Angle Price'!$B$4:$E$22,2)*'Optimized Production Plan'!M380)+(VLOOKUP(O379,'Input Angle Price'!$B$4:$E$22,3)*'Optimized Production Plan'!N380)+(VLOOKUP(O379,'Input Angle Price'!$B$4:$E$22,4)*'Optimized Production Plan'!O380))*(104.5/100)</f>
        <v>9138.8088374659947</v>
      </c>
      <c r="Q379" s="94">
        <f>SUMPRODUCT('Conversion Cost'!$B$3:$D$3,'Optimized Production Plan'!M380:O380)</f>
        <v>1436.5220791599995</v>
      </c>
      <c r="R379" s="94">
        <f>(4.1/100)*('Conversion Cost'!$B$8)*SUM('Optimized Production Plan'!M380:O380)</f>
        <v>1219.4404808975996</v>
      </c>
      <c r="S379" s="94">
        <f>SUMPRODUCT('Conversion Cost'!$B$4:$D$4,'Optimized Production Plan'!M380:O380)</f>
        <v>98.143973599999967</v>
      </c>
      <c r="T379" s="94">
        <f>(VLOOKUP(N379,'Outbound Logistic Price'!$A$3:$D$41,2)*'Optimized Production Plan'!M380)+(VLOOKUP(N379,'Outbound Logistic Price'!$A$3:$D$41,3)*'Optimized Production Plan'!N380)+(VLOOKUP(N379,'Outbound Logistic Price'!$A$3:$D$41,4)*'Optimized Production Plan'!O380)</f>
        <v>483.47973879999984</v>
      </c>
      <c r="U379" s="94">
        <f>IF(VLOOKUP(N379,CSTVAT!$A$2:$D$40,2)="NA",0,IF(VLOOKUP(N379,CSTVAT!$A$2:$D$40,2)="CST",0.02*((VLOOKUP(O379,'Input Angle Price'!$B$4:$E$22,2)*'Optimized Production Plan'!M380*(1.045))+ ('Conversion Cost'!$B$3*'Optimized Production Plan'!M380)+ ((4.1/100)*('Conversion Cost'!$B$8)*'Optimized Production Plan'!M380)+ ('Optimized Production Plan'!M380*'Conversion Cost'!$B$4)),IF(VLOOKUP(N379,CSTVAT!$A$2:$D$40,2)="VAT",0.05*((VLOOKUP(O379,'Input Angle Price'!$B$4:$E$22,2)*'Optimized Production Plan'!M380*(1.045))+ ('Conversion Cost'!$B$3*'Optimized Production Plan'!M380)+ ((4.1/100)*('Conversion Cost'!$B$8)*'Optimized Production Plan'!M380)+ ('Optimized Production Plan'!M380*'Conversion Cost'!$B$4)),0)))+ IF(VLOOKUP(N379,CSTVAT!$A$2:$D$40,3)="NA",0,IF(VLOOKUP(N379,CSTVAT!$A$2:$D$40,3)="CST",0.02*((VLOOKUP(O379,'Input Angle Price'!$B$4:$E$22,3)*'Optimized Production Plan'!N380*(1.045))+ ('Conversion Cost'!$C$3*'Optimized Production Plan'!N380)+ ((4.1/100)*('Conversion Cost'!$B$8)*'Optimized Production Plan'!N380)+ ('Optimized Production Plan'!N380*'Conversion Cost'!$C$4)),IF(VLOOKUP(N379,CSTVAT!$A$2:$D$40,3)="VAT",0.05*((VLOOKUP(O379,'Input Angle Price'!$B$4:$E$22,3)*'Optimized Production Plan'!N380*(1.045))+ ('Conversion Cost'!$C$3*'Optimized Production Plan'!N380)+ ((4.1/100)*('Conversion Cost'!$B$8)*'Optimized Production Plan'!N380)+ ('Optimized Production Plan'!N380*'Conversion Cost'!$C$4)),0)))+ IF(VLOOKUP(N379,CSTVAT!$A$2:$D$40,4)="NA",0,IF(VLOOKUP(N379,CSTVAT!$A$2:$D$40,4)="CST",0.02*((VLOOKUP(O379,'Input Angle Price'!$B$4:$E$22,4)*'Optimized Production Plan'!O380*(1.045))+ ('Conversion Cost'!$D$3*'Optimized Production Plan'!O380)+ ((4.1/100)*('Conversion Cost'!$B$8)*'Optimized Production Plan'!O380)+ ('Optimized Production Plan'!O380*'Conversion Cost'!$D$4)),IF(VLOOKUP(N379,CSTVAT!$A$2:$D$40,4)="VAT",0.05*((VLOOKUP(O379,'Input Angle Price'!$B$4:$E$22,4)*'Optimized Production Plan'!O380*(1.045))+ ('Conversion Cost'!$D$3*'Optimized Production Plan'!O380)+ ((4.1/100)*('Conversion Cost'!$B$8)*'Optimized Production Plan'!O380)+ ('Optimized Production Plan'!O380*'Conversion Cost'!$D$4)),0)))</f>
        <v>0</v>
      </c>
      <c r="V379" s="95">
        <f t="shared" si="18"/>
        <v>196.76861133299991</v>
      </c>
      <c r="X379" s="101">
        <f>IF('Optimized Production Plan'!M380&gt;0,1,0)+IF('Optimized Production Plan'!N380&gt;0,1,0)+IF('Optimized Production Plan'!O380&gt;0,1,0)</f>
        <v>1</v>
      </c>
      <c r="AH379" s="11"/>
      <c r="AI379" s="5" t="s">
        <v>5</v>
      </c>
      <c r="AJ379" s="6">
        <v>43.85624</v>
      </c>
      <c r="AK379" s="6">
        <v>0</v>
      </c>
      <c r="AL379" s="113">
        <v>0</v>
      </c>
      <c r="AM379" s="11">
        <v>43.85624</v>
      </c>
      <c r="AN379" s="68">
        <f t="shared" si="19"/>
        <v>43.85624</v>
      </c>
    </row>
    <row r="380" spans="1:40">
      <c r="A380" s="9">
        <v>129</v>
      </c>
      <c r="B380" s="5" t="s">
        <v>9</v>
      </c>
      <c r="C380" s="94">
        <f>((VLOOKUP(B380,'Input Angle Price'!$B$4:$E$22,2)*'Optimized Production Plan'!C381)+(VLOOKUP(B380,'Input Angle Price'!$B$4:$E$22,3)*'Optimized Production Plan'!D381)+(VLOOKUP(B380,'Input Angle Price'!$B$4:$E$22,4)*'Optimized Production Plan'!E381))*(104.5/100)</f>
        <v>13057.117783302998</v>
      </c>
      <c r="D380" s="94">
        <f>SUMPRODUCT('Conversion Cost'!$B$3:$D$3,'Optimized Production Plan'!C381:E381)</f>
        <v>1943.6679735999999</v>
      </c>
      <c r="E380" s="94">
        <f>(4.1/100)*('Conversion Cost'!$B$8)*SUM('Optimized Production Plan'!C381:E381)</f>
        <v>1685.5337443463998</v>
      </c>
      <c r="F380" s="94">
        <f>SUMPRODUCT('Conversion Cost'!$B$4:$D$4,'Optimized Production Plan'!C381:E381)</f>
        <v>135.65646039999999</v>
      </c>
      <c r="G380" s="94">
        <f>(VLOOKUP(A380,'Outbound Logistic Price'!$A$3:$D$41,2)*'Optimized Production Plan'!C381)+(VLOOKUP(A380,'Outbound Logistic Price'!$A$3:$D$41,3)*'Optimized Production Plan'!D381)+(VLOOKUP(A380,'Outbound Logistic Price'!$A$3:$D$41,4)*'Optimized Production Plan'!E381)</f>
        <v>570.42429659999993</v>
      </c>
      <c r="H380" s="94">
        <f>IF(VLOOKUP(A380,CSTVAT!$A$2:$D$40,2)="NA",0,IF(VLOOKUP(A380,CSTVAT!$A$2:$D$40,2)="CST",0.02*((VLOOKUP(B380,'Input Angle Price'!$B$4:$E$22,2)*'Optimized Production Plan'!C381*(1.045))+ ('Conversion Cost'!$B$3*'Optimized Production Plan'!C381)+ ((4.1/100)*('Conversion Cost'!$B$8)*'Optimized Production Plan'!C381)+ ('Optimized Production Plan'!C381*'Conversion Cost'!$B$4)),IF(VLOOKUP(A380,CSTVAT!$A$2:$D$40,2)="VAT",0.05*((VLOOKUP(B380,'Input Angle Price'!$B$4:$E$22,2)*'Optimized Production Plan'!C381*(1.045))+ ('Conversion Cost'!$B$3*'Optimized Production Plan'!C381)+ ((4.1/100)*('Conversion Cost'!$B$8)*'Optimized Production Plan'!C381)+ ('Optimized Production Plan'!C381*'Conversion Cost'!$B$4)),0)))+ IF(VLOOKUP(A380,CSTVAT!$A$2:$D$40,3)="NA",0,IF(VLOOKUP(A380,CSTVAT!$A$2:$D$40,3)="CST",0.02*((VLOOKUP(B380,'Input Angle Price'!$B$4:$E$22,3)*'Optimized Production Plan'!D381*(1.045))+ ('Conversion Cost'!$C$3*'Optimized Production Plan'!D381)+ ((4.1/100)*('Conversion Cost'!$B$8)*'Optimized Production Plan'!D381)+ ('Optimized Production Plan'!D381*'Conversion Cost'!$C$4)),IF(VLOOKUP(A380,CSTVAT!$A$2:$D$40,3)="VAT",0.05*((VLOOKUP(B380,'Input Angle Price'!$B$4:$E$22,3)*'Optimized Production Plan'!D381*(1.045))+ ('Conversion Cost'!$C$3*'Optimized Production Plan'!D381)+ ((4.1/100)*('Conversion Cost'!$B$8)*'Optimized Production Plan'!D381)+ ('Optimized Production Plan'!D381*'Conversion Cost'!$C$4)),0)))+ IF(VLOOKUP(A380,CSTVAT!$A$2:$D$40,4)="NA",0,IF(VLOOKUP(A380,CSTVAT!$A$2:$D$40,4)="CST",0.02*((VLOOKUP(B380,'Input Angle Price'!$B$4:$E$22,4)*'Optimized Production Plan'!E381*(1.045))+ ('Conversion Cost'!$D$3*'Optimized Production Plan'!E381)+ ((4.1/100)*('Conversion Cost'!$B$8)*'Optimized Production Plan'!E381)+ ('Optimized Production Plan'!E381*'Conversion Cost'!$D$4)),IF(VLOOKUP(A380,CSTVAT!$A$2:$D$40,4)="VAT",0.05*((VLOOKUP(B380,'Input Angle Price'!$B$4:$E$22,4)*'Optimized Production Plan'!E381*(1.045))+ ('Conversion Cost'!$D$3*'Optimized Production Plan'!E381)+ ((4.1/100)*('Conversion Cost'!$B$8)*'Optimized Production Plan'!E381)+ ('Optimized Production Plan'!E381*'Conversion Cost'!$D$4)),0)))</f>
        <v>0</v>
      </c>
      <c r="I380" s="95">
        <f t="shared" si="17"/>
        <v>281.13411495149995</v>
      </c>
      <c r="N380" s="9">
        <v>129</v>
      </c>
      <c r="O380" s="5" t="s">
        <v>9</v>
      </c>
      <c r="P380" s="94">
        <f>((VLOOKUP(O380,'Input Angle Price'!$B$4:$E$22,2)*'Optimized Production Plan'!M381)+(VLOOKUP(O380,'Input Angle Price'!$B$4:$E$22,3)*'Optimized Production Plan'!N381)+(VLOOKUP(O380,'Input Angle Price'!$B$4:$E$22,4)*'Optimized Production Plan'!O381))*(104.5/100)</f>
        <v>12660.884165423997</v>
      </c>
      <c r="Q380" s="94">
        <f>SUMPRODUCT('Conversion Cost'!$B$3:$D$3,'Optimized Production Plan'!M381:O381)</f>
        <v>1985.5880437399996</v>
      </c>
      <c r="R380" s="94">
        <f>(4.1/100)*('Conversion Cost'!$B$8)*SUM('Optimized Production Plan'!M381:O381)</f>
        <v>1685.5337443463998</v>
      </c>
      <c r="S380" s="94">
        <f>SUMPRODUCT('Conversion Cost'!$B$4:$D$4,'Optimized Production Plan'!M381:O381)</f>
        <v>135.65646039999999</v>
      </c>
      <c r="T380" s="94">
        <f>(VLOOKUP(N380,'Outbound Logistic Price'!$A$3:$D$41,2)*'Optimized Production Plan'!M381)+(VLOOKUP(N380,'Outbound Logistic Price'!$A$3:$D$41,3)*'Optimized Production Plan'!N381)+(VLOOKUP(N380,'Outbound Logistic Price'!$A$3:$D$41,4)*'Optimized Production Plan'!O381)</f>
        <v>668.27485819999993</v>
      </c>
      <c r="U380" s="94">
        <f>IF(VLOOKUP(N380,CSTVAT!$A$2:$D$40,2)="NA",0,IF(VLOOKUP(N380,CSTVAT!$A$2:$D$40,2)="CST",0.02*((VLOOKUP(O380,'Input Angle Price'!$B$4:$E$22,2)*'Optimized Production Plan'!M381*(1.045))+ ('Conversion Cost'!$B$3*'Optimized Production Plan'!M381)+ ((4.1/100)*('Conversion Cost'!$B$8)*'Optimized Production Plan'!M381)+ ('Optimized Production Plan'!M381*'Conversion Cost'!$B$4)),IF(VLOOKUP(N380,CSTVAT!$A$2:$D$40,2)="VAT",0.05*((VLOOKUP(O380,'Input Angle Price'!$B$4:$E$22,2)*'Optimized Production Plan'!M381*(1.045))+ ('Conversion Cost'!$B$3*'Optimized Production Plan'!M381)+ ((4.1/100)*('Conversion Cost'!$B$8)*'Optimized Production Plan'!M381)+ ('Optimized Production Plan'!M381*'Conversion Cost'!$B$4)),0)))+ IF(VLOOKUP(N380,CSTVAT!$A$2:$D$40,3)="NA",0,IF(VLOOKUP(N380,CSTVAT!$A$2:$D$40,3)="CST",0.02*((VLOOKUP(O380,'Input Angle Price'!$B$4:$E$22,3)*'Optimized Production Plan'!N381*(1.045))+ ('Conversion Cost'!$C$3*'Optimized Production Plan'!N381)+ ((4.1/100)*('Conversion Cost'!$B$8)*'Optimized Production Plan'!N381)+ ('Optimized Production Plan'!N381*'Conversion Cost'!$C$4)),IF(VLOOKUP(N380,CSTVAT!$A$2:$D$40,3)="VAT",0.05*((VLOOKUP(O380,'Input Angle Price'!$B$4:$E$22,3)*'Optimized Production Plan'!N381*(1.045))+ ('Conversion Cost'!$C$3*'Optimized Production Plan'!N381)+ ((4.1/100)*('Conversion Cost'!$B$8)*'Optimized Production Plan'!N381)+ ('Optimized Production Plan'!N381*'Conversion Cost'!$C$4)),0)))+ IF(VLOOKUP(N380,CSTVAT!$A$2:$D$40,4)="NA",0,IF(VLOOKUP(N380,CSTVAT!$A$2:$D$40,4)="CST",0.02*((VLOOKUP(O380,'Input Angle Price'!$B$4:$E$22,4)*'Optimized Production Plan'!O381*(1.045))+ ('Conversion Cost'!$D$3*'Optimized Production Plan'!O381)+ ((4.1/100)*('Conversion Cost'!$B$8)*'Optimized Production Plan'!O381)+ ('Optimized Production Plan'!O381*'Conversion Cost'!$D$4)),IF(VLOOKUP(N380,CSTVAT!$A$2:$D$40,4)="VAT",0.05*((VLOOKUP(O380,'Input Angle Price'!$B$4:$E$22,4)*'Optimized Production Plan'!O381*(1.045))+ ('Conversion Cost'!$D$3*'Optimized Production Plan'!O381)+ ((4.1/100)*('Conversion Cost'!$B$8)*'Optimized Production Plan'!O381)+ ('Optimized Production Plan'!O381*'Conversion Cost'!$D$4)),0)))</f>
        <v>0</v>
      </c>
      <c r="V380" s="95">
        <f t="shared" si="18"/>
        <v>272.60276911199992</v>
      </c>
      <c r="X380" s="101">
        <f>IF('Optimized Production Plan'!M381&gt;0,1,0)+IF('Optimized Production Plan'!N381&gt;0,1,0)+IF('Optimized Production Plan'!O381&gt;0,1,0)</f>
        <v>1</v>
      </c>
      <c r="AH380" s="11"/>
      <c r="AI380" s="5" t="s">
        <v>7</v>
      </c>
      <c r="AJ380" s="6">
        <v>80.445879999999974</v>
      </c>
      <c r="AK380" s="6">
        <v>0</v>
      </c>
      <c r="AL380" s="113">
        <v>0</v>
      </c>
      <c r="AM380" s="11">
        <v>80.445879999999974</v>
      </c>
      <c r="AN380" s="68">
        <f t="shared" si="19"/>
        <v>80.445879999999974</v>
      </c>
    </row>
    <row r="381" spans="1:40">
      <c r="A381" s="9">
        <v>129</v>
      </c>
      <c r="B381" s="5" t="s">
        <v>12</v>
      </c>
      <c r="C381" s="94">
        <f>((VLOOKUP(B381,'Input Angle Price'!$B$4:$E$22,2)*'Optimized Production Plan'!C382)+(VLOOKUP(B381,'Input Angle Price'!$B$4:$E$22,3)*'Optimized Production Plan'!D382)+(VLOOKUP(B381,'Input Angle Price'!$B$4:$E$22,4)*'Optimized Production Plan'!E382))*(104.5/100)</f>
        <v>1465.8716171550002</v>
      </c>
      <c r="D381" s="94">
        <f>SUMPRODUCT('Conversion Cost'!$B$3:$D$3,'Optimized Production Plan'!C382:E382)</f>
        <v>214.91834800000004</v>
      </c>
      <c r="E381" s="94">
        <f>(4.1/100)*('Conversion Cost'!$B$8)*SUM('Optimized Production Plan'!C382:E382)</f>
        <v>186.375519252</v>
      </c>
      <c r="F381" s="94">
        <f>SUMPRODUCT('Conversion Cost'!$B$4:$D$4,'Optimized Production Plan'!C382:E382)</f>
        <v>15.000022000000001</v>
      </c>
      <c r="G381" s="94">
        <f>(VLOOKUP(A381,'Outbound Logistic Price'!$A$3:$D$41,2)*'Optimized Production Plan'!C382)+(VLOOKUP(A381,'Outbound Logistic Price'!$A$3:$D$41,3)*'Optimized Production Plan'!D382)+(VLOOKUP(A381,'Outbound Logistic Price'!$A$3:$D$41,4)*'Optimized Production Plan'!E382)</f>
        <v>63.073863000000003</v>
      </c>
      <c r="H381" s="94">
        <f>IF(VLOOKUP(A381,CSTVAT!$A$2:$D$40,2)="NA",0,IF(VLOOKUP(A381,CSTVAT!$A$2:$D$40,2)="CST",0.02*((VLOOKUP(B381,'Input Angle Price'!$B$4:$E$22,2)*'Optimized Production Plan'!C382*(1.045))+ ('Conversion Cost'!$B$3*'Optimized Production Plan'!C382)+ ((4.1/100)*('Conversion Cost'!$B$8)*'Optimized Production Plan'!C382)+ ('Optimized Production Plan'!C382*'Conversion Cost'!$B$4)),IF(VLOOKUP(A381,CSTVAT!$A$2:$D$40,2)="VAT",0.05*((VLOOKUP(B381,'Input Angle Price'!$B$4:$E$22,2)*'Optimized Production Plan'!C382*(1.045))+ ('Conversion Cost'!$B$3*'Optimized Production Plan'!C382)+ ((4.1/100)*('Conversion Cost'!$B$8)*'Optimized Production Plan'!C382)+ ('Optimized Production Plan'!C382*'Conversion Cost'!$B$4)),0)))+ IF(VLOOKUP(A381,CSTVAT!$A$2:$D$40,3)="NA",0,IF(VLOOKUP(A381,CSTVAT!$A$2:$D$40,3)="CST",0.02*((VLOOKUP(B381,'Input Angle Price'!$B$4:$E$22,3)*'Optimized Production Plan'!D382*(1.045))+ ('Conversion Cost'!$C$3*'Optimized Production Plan'!D382)+ ((4.1/100)*('Conversion Cost'!$B$8)*'Optimized Production Plan'!D382)+ ('Optimized Production Plan'!D382*'Conversion Cost'!$C$4)),IF(VLOOKUP(A381,CSTVAT!$A$2:$D$40,3)="VAT",0.05*((VLOOKUP(B381,'Input Angle Price'!$B$4:$E$22,3)*'Optimized Production Plan'!D382*(1.045))+ ('Conversion Cost'!$C$3*'Optimized Production Plan'!D382)+ ((4.1/100)*('Conversion Cost'!$B$8)*'Optimized Production Plan'!D382)+ ('Optimized Production Plan'!D382*'Conversion Cost'!$C$4)),0)))+ IF(VLOOKUP(A381,CSTVAT!$A$2:$D$40,4)="NA",0,IF(VLOOKUP(A381,CSTVAT!$A$2:$D$40,4)="CST",0.02*((VLOOKUP(B381,'Input Angle Price'!$B$4:$E$22,4)*'Optimized Production Plan'!E382*(1.045))+ ('Conversion Cost'!$D$3*'Optimized Production Plan'!E382)+ ((4.1/100)*('Conversion Cost'!$B$8)*'Optimized Production Plan'!E382)+ ('Optimized Production Plan'!E382*'Conversion Cost'!$D$4)),IF(VLOOKUP(A381,CSTVAT!$A$2:$D$40,4)="VAT",0.05*((VLOOKUP(B381,'Input Angle Price'!$B$4:$E$22,4)*'Optimized Production Plan'!E382*(1.045))+ ('Conversion Cost'!$D$3*'Optimized Production Plan'!E382)+ ((4.1/100)*('Conversion Cost'!$B$8)*'Optimized Production Plan'!E382)+ ('Optimized Production Plan'!E382*'Conversion Cost'!$D$4)),0)))</f>
        <v>0</v>
      </c>
      <c r="I381" s="95">
        <f t="shared" si="17"/>
        <v>31.561829077500004</v>
      </c>
      <c r="N381" s="9">
        <v>129</v>
      </c>
      <c r="O381" s="5" t="s">
        <v>12</v>
      </c>
      <c r="P381" s="94">
        <f>((VLOOKUP(O381,'Input Angle Price'!$B$4:$E$22,2)*'Optimized Production Plan'!M382)+(VLOOKUP(O381,'Input Angle Price'!$B$4:$E$22,3)*'Optimized Production Plan'!N382)+(VLOOKUP(O381,'Input Angle Price'!$B$4:$E$22,4)*'Optimized Production Plan'!O382))*(104.5/100)</f>
        <v>1407.5399742250002</v>
      </c>
      <c r="Q381" s="94">
        <f>SUMPRODUCT('Conversion Cost'!$B$3:$D$3,'Optimized Production Plan'!M382:O382)</f>
        <v>219.5536007</v>
      </c>
      <c r="R381" s="94">
        <f>(4.1/100)*('Conversion Cost'!$B$8)*SUM('Optimized Production Plan'!M382:O382)</f>
        <v>186.375519252</v>
      </c>
      <c r="S381" s="94">
        <f>SUMPRODUCT('Conversion Cost'!$B$4:$D$4,'Optimized Production Plan'!M382:O382)</f>
        <v>15.000022000000001</v>
      </c>
      <c r="T381" s="94">
        <f>(VLOOKUP(N381,'Outbound Logistic Price'!$A$3:$D$41,2)*'Optimized Production Plan'!M382)+(VLOOKUP(N381,'Outbound Logistic Price'!$A$3:$D$41,3)*'Optimized Production Plan'!N382)+(VLOOKUP(N381,'Outbound Logistic Price'!$A$3:$D$41,4)*'Optimized Production Plan'!O382)</f>
        <v>73.893551000000002</v>
      </c>
      <c r="U381" s="94">
        <f>IF(VLOOKUP(N381,CSTVAT!$A$2:$D$40,2)="NA",0,IF(VLOOKUP(N381,CSTVAT!$A$2:$D$40,2)="CST",0.02*((VLOOKUP(O381,'Input Angle Price'!$B$4:$E$22,2)*'Optimized Production Plan'!M382*(1.045))+ ('Conversion Cost'!$B$3*'Optimized Production Plan'!M382)+ ((4.1/100)*('Conversion Cost'!$B$8)*'Optimized Production Plan'!M382)+ ('Optimized Production Plan'!M382*'Conversion Cost'!$B$4)),IF(VLOOKUP(N381,CSTVAT!$A$2:$D$40,2)="VAT",0.05*((VLOOKUP(O381,'Input Angle Price'!$B$4:$E$22,2)*'Optimized Production Plan'!M382*(1.045))+ ('Conversion Cost'!$B$3*'Optimized Production Plan'!M382)+ ((4.1/100)*('Conversion Cost'!$B$8)*'Optimized Production Plan'!M382)+ ('Optimized Production Plan'!M382*'Conversion Cost'!$B$4)),0)))+ IF(VLOOKUP(N381,CSTVAT!$A$2:$D$40,3)="NA",0,IF(VLOOKUP(N381,CSTVAT!$A$2:$D$40,3)="CST",0.02*((VLOOKUP(O381,'Input Angle Price'!$B$4:$E$22,3)*'Optimized Production Plan'!N382*(1.045))+ ('Conversion Cost'!$C$3*'Optimized Production Plan'!N382)+ ((4.1/100)*('Conversion Cost'!$B$8)*'Optimized Production Plan'!N382)+ ('Optimized Production Plan'!N382*'Conversion Cost'!$C$4)),IF(VLOOKUP(N381,CSTVAT!$A$2:$D$40,3)="VAT",0.05*((VLOOKUP(O381,'Input Angle Price'!$B$4:$E$22,3)*'Optimized Production Plan'!N382*(1.045))+ ('Conversion Cost'!$C$3*'Optimized Production Plan'!N382)+ ((4.1/100)*('Conversion Cost'!$B$8)*'Optimized Production Plan'!N382)+ ('Optimized Production Plan'!N382*'Conversion Cost'!$C$4)),0)))+ IF(VLOOKUP(N381,CSTVAT!$A$2:$D$40,4)="NA",0,IF(VLOOKUP(N381,CSTVAT!$A$2:$D$40,4)="CST",0.02*((VLOOKUP(O381,'Input Angle Price'!$B$4:$E$22,4)*'Optimized Production Plan'!O382*(1.045))+ ('Conversion Cost'!$D$3*'Optimized Production Plan'!O382)+ ((4.1/100)*('Conversion Cost'!$B$8)*'Optimized Production Plan'!O382)+ ('Optimized Production Plan'!O382*'Conversion Cost'!$D$4)),IF(VLOOKUP(N381,CSTVAT!$A$2:$D$40,4)="VAT",0.05*((VLOOKUP(O381,'Input Angle Price'!$B$4:$E$22,4)*'Optimized Production Plan'!O382*(1.045))+ ('Conversion Cost'!$D$3*'Optimized Production Plan'!O382)+ ((4.1/100)*('Conversion Cost'!$B$8)*'Optimized Production Plan'!O382)+ ('Optimized Production Plan'!O382*'Conversion Cost'!$D$4)),0)))</f>
        <v>0</v>
      </c>
      <c r="V381" s="95">
        <f t="shared" si="18"/>
        <v>30.305884612500002</v>
      </c>
      <c r="X381" s="101">
        <f>IF('Optimized Production Plan'!M382&gt;0,1,0)+IF('Optimized Production Plan'!N382&gt;0,1,0)+IF('Optimized Production Plan'!O382&gt;0,1,0)</f>
        <v>1</v>
      </c>
      <c r="AH381" s="11"/>
      <c r="AI381" s="5" t="s">
        <v>9</v>
      </c>
      <c r="AJ381" s="6">
        <v>111.19381999999999</v>
      </c>
      <c r="AK381" s="6">
        <v>0</v>
      </c>
      <c r="AL381" s="113">
        <v>0</v>
      </c>
      <c r="AM381" s="11">
        <v>111.19381999999999</v>
      </c>
      <c r="AN381" s="68">
        <f t="shared" si="19"/>
        <v>111.19381999999999</v>
      </c>
    </row>
    <row r="382" spans="1:40">
      <c r="A382" s="9">
        <v>129</v>
      </c>
      <c r="B382" s="5" t="s">
        <v>13</v>
      </c>
      <c r="C382" s="94">
        <f>((VLOOKUP(B382,'Input Angle Price'!$B$4:$E$22,2)*'Optimized Production Plan'!C383)+(VLOOKUP(B382,'Input Angle Price'!$B$4:$E$22,3)*'Optimized Production Plan'!D383)+(VLOOKUP(B382,'Input Angle Price'!$B$4:$E$22,4)*'Optimized Production Plan'!E383))*(104.5/100)</f>
        <v>7152.1241899360002</v>
      </c>
      <c r="D382" s="94">
        <f>SUMPRODUCT('Conversion Cost'!$B$3:$D$3,'Optimized Production Plan'!C383:E383)</f>
        <v>1041.3956468000001</v>
      </c>
      <c r="E382" s="94">
        <f>(4.1/100)*('Conversion Cost'!$B$8)*SUM('Optimized Production Plan'!C383:E383)</f>
        <v>903.0902025132001</v>
      </c>
      <c r="F382" s="94">
        <f>SUMPRODUCT('Conversion Cost'!$B$4:$D$4,'Optimized Production Plan'!C383:E383)</f>
        <v>72.683220200000008</v>
      </c>
      <c r="G382" s="94">
        <f>(VLOOKUP(A382,'Outbound Logistic Price'!$A$3:$D$41,2)*'Optimized Production Plan'!C383)+(VLOOKUP(A382,'Outbound Logistic Price'!$A$3:$D$41,3)*'Optimized Production Plan'!D383)+(VLOOKUP(A382,'Outbound Logistic Price'!$A$3:$D$41,4)*'Optimized Production Plan'!E383)</f>
        <v>305.62698330000006</v>
      </c>
      <c r="H382" s="94">
        <f>IF(VLOOKUP(A382,CSTVAT!$A$2:$D$40,2)="NA",0,IF(VLOOKUP(A382,CSTVAT!$A$2:$D$40,2)="CST",0.02*((VLOOKUP(B382,'Input Angle Price'!$B$4:$E$22,2)*'Optimized Production Plan'!C383*(1.045))+ ('Conversion Cost'!$B$3*'Optimized Production Plan'!C383)+ ((4.1/100)*('Conversion Cost'!$B$8)*'Optimized Production Plan'!C383)+ ('Optimized Production Plan'!C383*'Conversion Cost'!$B$4)),IF(VLOOKUP(A382,CSTVAT!$A$2:$D$40,2)="VAT",0.05*((VLOOKUP(B382,'Input Angle Price'!$B$4:$E$22,2)*'Optimized Production Plan'!C383*(1.045))+ ('Conversion Cost'!$B$3*'Optimized Production Plan'!C383)+ ((4.1/100)*('Conversion Cost'!$B$8)*'Optimized Production Plan'!C383)+ ('Optimized Production Plan'!C383*'Conversion Cost'!$B$4)),0)))+ IF(VLOOKUP(A382,CSTVAT!$A$2:$D$40,3)="NA",0,IF(VLOOKUP(A382,CSTVAT!$A$2:$D$40,3)="CST",0.02*((VLOOKUP(B382,'Input Angle Price'!$B$4:$E$22,3)*'Optimized Production Plan'!D383*(1.045))+ ('Conversion Cost'!$C$3*'Optimized Production Plan'!D383)+ ((4.1/100)*('Conversion Cost'!$B$8)*'Optimized Production Plan'!D383)+ ('Optimized Production Plan'!D383*'Conversion Cost'!$C$4)),IF(VLOOKUP(A382,CSTVAT!$A$2:$D$40,3)="VAT",0.05*((VLOOKUP(B382,'Input Angle Price'!$B$4:$E$22,3)*'Optimized Production Plan'!D383*(1.045))+ ('Conversion Cost'!$C$3*'Optimized Production Plan'!D383)+ ((4.1/100)*('Conversion Cost'!$B$8)*'Optimized Production Plan'!D383)+ ('Optimized Production Plan'!D383*'Conversion Cost'!$C$4)),0)))+ IF(VLOOKUP(A382,CSTVAT!$A$2:$D$40,4)="NA",0,IF(VLOOKUP(A382,CSTVAT!$A$2:$D$40,4)="CST",0.02*((VLOOKUP(B382,'Input Angle Price'!$B$4:$E$22,4)*'Optimized Production Plan'!E383*(1.045))+ ('Conversion Cost'!$D$3*'Optimized Production Plan'!E383)+ ((4.1/100)*('Conversion Cost'!$B$8)*'Optimized Production Plan'!E383)+ ('Optimized Production Plan'!E383*'Conversion Cost'!$D$4)),IF(VLOOKUP(A382,CSTVAT!$A$2:$D$40,4)="VAT",0.05*((VLOOKUP(B382,'Input Angle Price'!$B$4:$E$22,4)*'Optimized Production Plan'!E383*(1.045))+ ('Conversion Cost'!$D$3*'Optimized Production Plan'!E383)+ ((4.1/100)*('Conversion Cost'!$B$8)*'Optimized Production Plan'!E383)+ ('Optimized Production Plan'!E383*'Conversion Cost'!$D$4)),0)))</f>
        <v>0</v>
      </c>
      <c r="I382" s="95">
        <f t="shared" si="17"/>
        <v>153.99310456800001</v>
      </c>
      <c r="N382" s="9">
        <v>129</v>
      </c>
      <c r="O382" s="5" t="s">
        <v>13</v>
      </c>
      <c r="P382" s="94">
        <f>((VLOOKUP(O382,'Input Angle Price'!$B$4:$E$22,2)*'Optimized Production Plan'!M383)+(VLOOKUP(O382,'Input Angle Price'!$B$4:$E$22,3)*'Optimized Production Plan'!N383)+(VLOOKUP(O382,'Input Angle Price'!$B$4:$E$22,4)*'Optimized Production Plan'!O383))*(104.5/100)</f>
        <v>6885.040165085501</v>
      </c>
      <c r="Q382" s="94">
        <f>SUMPRODUCT('Conversion Cost'!$B$3:$D$3,'Optimized Production Plan'!M383:O383)</f>
        <v>1063.8559533700002</v>
      </c>
      <c r="R382" s="94">
        <f>(4.1/100)*('Conversion Cost'!$B$8)*SUM('Optimized Production Plan'!M383:O383)</f>
        <v>903.0902025132001</v>
      </c>
      <c r="S382" s="94">
        <f>SUMPRODUCT('Conversion Cost'!$B$4:$D$4,'Optimized Production Plan'!M383:O383)</f>
        <v>72.683220200000008</v>
      </c>
      <c r="T382" s="94">
        <f>(VLOOKUP(N382,'Outbound Logistic Price'!$A$3:$D$41,2)*'Optimized Production Plan'!M383)+(VLOOKUP(N382,'Outbound Logistic Price'!$A$3:$D$41,3)*'Optimized Production Plan'!N383)+(VLOOKUP(N382,'Outbound Logistic Price'!$A$3:$D$41,4)*'Optimized Production Plan'!O383)</f>
        <v>358.05422410000006</v>
      </c>
      <c r="U382" s="94">
        <f>IF(VLOOKUP(N382,CSTVAT!$A$2:$D$40,2)="NA",0,IF(VLOOKUP(N382,CSTVAT!$A$2:$D$40,2)="CST",0.02*((VLOOKUP(O382,'Input Angle Price'!$B$4:$E$22,2)*'Optimized Production Plan'!M383*(1.045))+ ('Conversion Cost'!$B$3*'Optimized Production Plan'!M383)+ ((4.1/100)*('Conversion Cost'!$B$8)*'Optimized Production Plan'!M383)+ ('Optimized Production Plan'!M383*'Conversion Cost'!$B$4)),IF(VLOOKUP(N382,CSTVAT!$A$2:$D$40,2)="VAT",0.05*((VLOOKUP(O382,'Input Angle Price'!$B$4:$E$22,2)*'Optimized Production Plan'!M383*(1.045))+ ('Conversion Cost'!$B$3*'Optimized Production Plan'!M383)+ ((4.1/100)*('Conversion Cost'!$B$8)*'Optimized Production Plan'!M383)+ ('Optimized Production Plan'!M383*'Conversion Cost'!$B$4)),0)))+ IF(VLOOKUP(N382,CSTVAT!$A$2:$D$40,3)="NA",0,IF(VLOOKUP(N382,CSTVAT!$A$2:$D$40,3)="CST",0.02*((VLOOKUP(O382,'Input Angle Price'!$B$4:$E$22,3)*'Optimized Production Plan'!N383*(1.045))+ ('Conversion Cost'!$C$3*'Optimized Production Plan'!N383)+ ((4.1/100)*('Conversion Cost'!$B$8)*'Optimized Production Plan'!N383)+ ('Optimized Production Plan'!N383*'Conversion Cost'!$C$4)),IF(VLOOKUP(N382,CSTVAT!$A$2:$D$40,3)="VAT",0.05*((VLOOKUP(O382,'Input Angle Price'!$B$4:$E$22,3)*'Optimized Production Plan'!N383*(1.045))+ ('Conversion Cost'!$C$3*'Optimized Production Plan'!N383)+ ((4.1/100)*('Conversion Cost'!$B$8)*'Optimized Production Plan'!N383)+ ('Optimized Production Plan'!N383*'Conversion Cost'!$C$4)),0)))+ IF(VLOOKUP(N382,CSTVAT!$A$2:$D$40,4)="NA",0,IF(VLOOKUP(N382,CSTVAT!$A$2:$D$40,4)="CST",0.02*((VLOOKUP(O382,'Input Angle Price'!$B$4:$E$22,4)*'Optimized Production Plan'!O383*(1.045))+ ('Conversion Cost'!$D$3*'Optimized Production Plan'!O383)+ ((4.1/100)*('Conversion Cost'!$B$8)*'Optimized Production Plan'!O383)+ ('Optimized Production Plan'!O383*'Conversion Cost'!$D$4)),IF(VLOOKUP(N382,CSTVAT!$A$2:$D$40,4)="VAT",0.05*((VLOOKUP(O382,'Input Angle Price'!$B$4:$E$22,4)*'Optimized Production Plan'!O383*(1.045))+ ('Conversion Cost'!$D$3*'Optimized Production Plan'!O383)+ ((4.1/100)*('Conversion Cost'!$B$8)*'Optimized Production Plan'!O383)+ ('Optimized Production Plan'!O383*'Conversion Cost'!$D$4)),0)))</f>
        <v>0</v>
      </c>
      <c r="V382" s="95">
        <f t="shared" si="18"/>
        <v>148.24249159275001</v>
      </c>
      <c r="X382" s="101">
        <f>IF('Optimized Production Plan'!M383&gt;0,1,0)+IF('Optimized Production Plan'!N383&gt;0,1,0)+IF('Optimized Production Plan'!O383&gt;0,1,0)</f>
        <v>1</v>
      </c>
      <c r="AH382" s="11"/>
      <c r="AI382" s="5" t="s">
        <v>12</v>
      </c>
      <c r="AJ382" s="6">
        <v>12.295100000000001</v>
      </c>
      <c r="AK382" s="6">
        <v>0</v>
      </c>
      <c r="AL382" s="113">
        <v>0</v>
      </c>
      <c r="AM382" s="11">
        <v>12.295100000000001</v>
      </c>
      <c r="AN382" s="68">
        <f t="shared" si="19"/>
        <v>12.295100000000001</v>
      </c>
    </row>
    <row r="383" spans="1:40">
      <c r="A383" s="9">
        <v>129</v>
      </c>
      <c r="B383" s="5" t="s">
        <v>15</v>
      </c>
      <c r="C383" s="94">
        <f>((VLOOKUP(B383,'Input Angle Price'!$B$4:$E$22,2)*'Optimized Production Plan'!C384)+(VLOOKUP(B383,'Input Angle Price'!$B$4:$E$22,3)*'Optimized Production Plan'!D384)+(VLOOKUP(B383,'Input Angle Price'!$B$4:$E$22,4)*'Optimized Production Plan'!E384))*(104.5/100)</f>
        <v>20795.3817338806</v>
      </c>
      <c r="D383" s="94">
        <f>SUMPRODUCT('Conversion Cost'!$B$3:$D$3,'Optimized Production Plan'!C384:E384)</f>
        <v>3013.5148724800001</v>
      </c>
      <c r="E383" s="94">
        <f>(4.1/100)*('Conversion Cost'!$B$8)*SUM('Optimized Production Plan'!C384:E384)</f>
        <v>2613.2966513035199</v>
      </c>
      <c r="F383" s="94">
        <f>SUMPRODUCT('Conversion Cost'!$B$4:$D$4,'Optimized Production Plan'!C384:E384)</f>
        <v>210.32540871999998</v>
      </c>
      <c r="G383" s="94">
        <f>(VLOOKUP(A383,'Outbound Logistic Price'!$A$3:$D$41,2)*'Optimized Production Plan'!C384)+(VLOOKUP(A383,'Outbound Logistic Price'!$A$3:$D$41,3)*'Optimized Production Plan'!D384)+(VLOOKUP(A383,'Outbound Logistic Price'!$A$3:$D$41,4)*'Optimized Production Plan'!E384)</f>
        <v>884.40110387999994</v>
      </c>
      <c r="H383" s="94">
        <f>IF(VLOOKUP(A383,CSTVAT!$A$2:$D$40,2)="NA",0,IF(VLOOKUP(A383,CSTVAT!$A$2:$D$40,2)="CST",0.02*((VLOOKUP(B383,'Input Angle Price'!$B$4:$E$22,2)*'Optimized Production Plan'!C384*(1.045))+ ('Conversion Cost'!$B$3*'Optimized Production Plan'!C384)+ ((4.1/100)*('Conversion Cost'!$B$8)*'Optimized Production Plan'!C384)+ ('Optimized Production Plan'!C384*'Conversion Cost'!$B$4)),IF(VLOOKUP(A383,CSTVAT!$A$2:$D$40,2)="VAT",0.05*((VLOOKUP(B383,'Input Angle Price'!$B$4:$E$22,2)*'Optimized Production Plan'!C384*(1.045))+ ('Conversion Cost'!$B$3*'Optimized Production Plan'!C384)+ ((4.1/100)*('Conversion Cost'!$B$8)*'Optimized Production Plan'!C384)+ ('Optimized Production Plan'!C384*'Conversion Cost'!$B$4)),0)))+ IF(VLOOKUP(A383,CSTVAT!$A$2:$D$40,3)="NA",0,IF(VLOOKUP(A383,CSTVAT!$A$2:$D$40,3)="CST",0.02*((VLOOKUP(B383,'Input Angle Price'!$B$4:$E$22,3)*'Optimized Production Plan'!D384*(1.045))+ ('Conversion Cost'!$C$3*'Optimized Production Plan'!D384)+ ((4.1/100)*('Conversion Cost'!$B$8)*'Optimized Production Plan'!D384)+ ('Optimized Production Plan'!D384*'Conversion Cost'!$C$4)),IF(VLOOKUP(A383,CSTVAT!$A$2:$D$40,3)="VAT",0.05*((VLOOKUP(B383,'Input Angle Price'!$B$4:$E$22,3)*'Optimized Production Plan'!D384*(1.045))+ ('Conversion Cost'!$C$3*'Optimized Production Plan'!D384)+ ((4.1/100)*('Conversion Cost'!$B$8)*'Optimized Production Plan'!D384)+ ('Optimized Production Plan'!D384*'Conversion Cost'!$C$4)),0)))+ IF(VLOOKUP(A383,CSTVAT!$A$2:$D$40,4)="NA",0,IF(VLOOKUP(A383,CSTVAT!$A$2:$D$40,4)="CST",0.02*((VLOOKUP(B383,'Input Angle Price'!$B$4:$E$22,4)*'Optimized Production Plan'!E384*(1.045))+ ('Conversion Cost'!$D$3*'Optimized Production Plan'!E384)+ ((4.1/100)*('Conversion Cost'!$B$8)*'Optimized Production Plan'!E384)+ ('Optimized Production Plan'!E384*'Conversion Cost'!$D$4)),IF(VLOOKUP(A383,CSTVAT!$A$2:$D$40,4)="VAT",0.05*((VLOOKUP(B383,'Input Angle Price'!$B$4:$E$22,4)*'Optimized Production Plan'!E384*(1.045))+ ('Conversion Cost'!$D$3*'Optimized Production Plan'!E384)+ ((4.1/100)*('Conversion Cost'!$B$8)*'Optimized Production Plan'!E384)+ ('Optimized Production Plan'!E384*'Conversion Cost'!$D$4)),0)))</f>
        <v>0</v>
      </c>
      <c r="I383" s="95">
        <f t="shared" si="17"/>
        <v>447.74745360030005</v>
      </c>
      <c r="N383" s="9">
        <v>129</v>
      </c>
      <c r="O383" s="5" t="s">
        <v>15</v>
      </c>
      <c r="P383" s="94">
        <f>((VLOOKUP(O383,'Input Angle Price'!$B$4:$E$22,2)*'Optimized Production Plan'!M384)+(VLOOKUP(O383,'Input Angle Price'!$B$4:$E$22,3)*'Optimized Production Plan'!N384)+(VLOOKUP(O383,'Input Angle Price'!$B$4:$E$22,4)*'Optimized Production Plan'!O384))*(104.5/100)</f>
        <v>19896.404389584797</v>
      </c>
      <c r="Q383" s="94">
        <f>SUMPRODUCT('Conversion Cost'!$B$3:$D$3,'Optimized Production Plan'!M384:O384)</f>
        <v>3078.508871732</v>
      </c>
      <c r="R383" s="94">
        <f>(4.1/100)*('Conversion Cost'!$B$8)*SUM('Optimized Production Plan'!M384:O384)</f>
        <v>2613.2966513035199</v>
      </c>
      <c r="S383" s="94">
        <f>SUMPRODUCT('Conversion Cost'!$B$4:$D$4,'Optimized Production Plan'!M384:O384)</f>
        <v>210.32540871999998</v>
      </c>
      <c r="T383" s="94">
        <f>(VLOOKUP(N383,'Outbound Logistic Price'!$A$3:$D$41,2)*'Optimized Production Plan'!M384)+(VLOOKUP(N383,'Outbound Logistic Price'!$A$3:$D$41,3)*'Optimized Production Plan'!N384)+(VLOOKUP(N383,'Outbound Logistic Price'!$A$3:$D$41,4)*'Optimized Production Plan'!O384)</f>
        <v>1036.1112347599999</v>
      </c>
      <c r="U383" s="94">
        <f>IF(VLOOKUP(N383,CSTVAT!$A$2:$D$40,2)="NA",0,IF(VLOOKUP(N383,CSTVAT!$A$2:$D$40,2)="CST",0.02*((VLOOKUP(O383,'Input Angle Price'!$B$4:$E$22,2)*'Optimized Production Plan'!M384*(1.045))+ ('Conversion Cost'!$B$3*'Optimized Production Plan'!M384)+ ((4.1/100)*('Conversion Cost'!$B$8)*'Optimized Production Plan'!M384)+ ('Optimized Production Plan'!M384*'Conversion Cost'!$B$4)),IF(VLOOKUP(N383,CSTVAT!$A$2:$D$40,2)="VAT",0.05*((VLOOKUP(O383,'Input Angle Price'!$B$4:$E$22,2)*'Optimized Production Plan'!M384*(1.045))+ ('Conversion Cost'!$B$3*'Optimized Production Plan'!M384)+ ((4.1/100)*('Conversion Cost'!$B$8)*'Optimized Production Plan'!M384)+ ('Optimized Production Plan'!M384*'Conversion Cost'!$B$4)),0)))+ IF(VLOOKUP(N383,CSTVAT!$A$2:$D$40,3)="NA",0,IF(VLOOKUP(N383,CSTVAT!$A$2:$D$40,3)="CST",0.02*((VLOOKUP(O383,'Input Angle Price'!$B$4:$E$22,3)*'Optimized Production Plan'!N384*(1.045))+ ('Conversion Cost'!$C$3*'Optimized Production Plan'!N384)+ ((4.1/100)*('Conversion Cost'!$B$8)*'Optimized Production Plan'!N384)+ ('Optimized Production Plan'!N384*'Conversion Cost'!$C$4)),IF(VLOOKUP(N383,CSTVAT!$A$2:$D$40,3)="VAT",0.05*((VLOOKUP(O383,'Input Angle Price'!$B$4:$E$22,3)*'Optimized Production Plan'!N384*(1.045))+ ('Conversion Cost'!$C$3*'Optimized Production Plan'!N384)+ ((4.1/100)*('Conversion Cost'!$B$8)*'Optimized Production Plan'!N384)+ ('Optimized Production Plan'!N384*'Conversion Cost'!$C$4)),0)))+ IF(VLOOKUP(N383,CSTVAT!$A$2:$D$40,4)="NA",0,IF(VLOOKUP(N383,CSTVAT!$A$2:$D$40,4)="CST",0.02*((VLOOKUP(O383,'Input Angle Price'!$B$4:$E$22,4)*'Optimized Production Plan'!O384*(1.045))+ ('Conversion Cost'!$D$3*'Optimized Production Plan'!O384)+ ((4.1/100)*('Conversion Cost'!$B$8)*'Optimized Production Plan'!O384)+ ('Optimized Production Plan'!O384*'Conversion Cost'!$D$4)),IF(VLOOKUP(N383,CSTVAT!$A$2:$D$40,4)="VAT",0.05*((VLOOKUP(O383,'Input Angle Price'!$B$4:$E$22,4)*'Optimized Production Plan'!O384*(1.045))+ ('Conversion Cost'!$D$3*'Optimized Production Plan'!O384)+ ((4.1/100)*('Conversion Cost'!$B$8)*'Optimized Production Plan'!O384)+ ('Optimized Production Plan'!O384*'Conversion Cost'!$D$4)),0)))</f>
        <v>0</v>
      </c>
      <c r="V383" s="95">
        <f t="shared" si="18"/>
        <v>428.39148207239998</v>
      </c>
      <c r="X383" s="101">
        <f>IF('Optimized Production Plan'!M384&gt;0,1,0)+IF('Optimized Production Plan'!N384&gt;0,1,0)+IF('Optimized Production Plan'!O384&gt;0,1,0)</f>
        <v>1</v>
      </c>
      <c r="AH383" s="11"/>
      <c r="AI383" s="5" t="s">
        <v>13</v>
      </c>
      <c r="AJ383" s="6">
        <v>59.57641000000001</v>
      </c>
      <c r="AK383" s="6">
        <v>0</v>
      </c>
      <c r="AL383" s="113">
        <v>0</v>
      </c>
      <c r="AM383" s="11">
        <v>59.57641000000001</v>
      </c>
      <c r="AN383" s="68">
        <f t="shared" si="19"/>
        <v>59.57641000000001</v>
      </c>
    </row>
    <row r="384" spans="1:40">
      <c r="A384" s="9">
        <v>129</v>
      </c>
      <c r="B384" s="5" t="s">
        <v>2</v>
      </c>
      <c r="C384" s="94">
        <f>((VLOOKUP(B384,'Input Angle Price'!$B$4:$E$22,2)*'Optimized Production Plan'!C385)+(VLOOKUP(B384,'Input Angle Price'!$B$4:$E$22,3)*'Optimized Production Plan'!D385)+(VLOOKUP(B384,'Input Angle Price'!$B$4:$E$22,4)*'Optimized Production Plan'!E385))*(104.5/100)</f>
        <v>11328.304617960002</v>
      </c>
      <c r="D384" s="94">
        <f>SUMPRODUCT('Conversion Cost'!$B$3:$D$3,'Optimized Production Plan'!C385:E385)</f>
        <v>1782.2765320000005</v>
      </c>
      <c r="E384" s="94">
        <f>(4.1/100)*('Conversion Cost'!$B$8)*SUM('Optimized Production Plan'!C385:E385)</f>
        <v>1545.5763418680003</v>
      </c>
      <c r="F384" s="94">
        <f>SUMPRODUCT('Conversion Cost'!$B$4:$D$4,'Optimized Production Plan'!C385:E385)</f>
        <v>124.39229800000003</v>
      </c>
      <c r="G384" s="94">
        <f>(VLOOKUP(A384,'Outbound Logistic Price'!$A$3:$D$41,2)*'Optimized Production Plan'!C385)+(VLOOKUP(A384,'Outbound Logistic Price'!$A$3:$D$41,3)*'Optimized Production Plan'!D385)+(VLOOKUP(A384,'Outbound Logistic Price'!$A$3:$D$41,4)*'Optimized Production Plan'!E385)</f>
        <v>523.05941700000017</v>
      </c>
      <c r="H384" s="94">
        <f>IF(VLOOKUP(A384,CSTVAT!$A$2:$D$40,2)="NA",0,IF(VLOOKUP(A384,CSTVAT!$A$2:$D$40,2)="CST",0.02*((VLOOKUP(B384,'Input Angle Price'!$B$4:$E$22,2)*'Optimized Production Plan'!C385*(1.045))+ ('Conversion Cost'!$B$3*'Optimized Production Plan'!C385)+ ((4.1/100)*('Conversion Cost'!$B$8)*'Optimized Production Plan'!C385)+ ('Optimized Production Plan'!C385*'Conversion Cost'!$B$4)),IF(VLOOKUP(A384,CSTVAT!$A$2:$D$40,2)="VAT",0.05*((VLOOKUP(B384,'Input Angle Price'!$B$4:$E$22,2)*'Optimized Production Plan'!C385*(1.045))+ ('Conversion Cost'!$B$3*'Optimized Production Plan'!C385)+ ((4.1/100)*('Conversion Cost'!$B$8)*'Optimized Production Plan'!C385)+ ('Optimized Production Plan'!C385*'Conversion Cost'!$B$4)),0)))+ IF(VLOOKUP(A384,CSTVAT!$A$2:$D$40,3)="NA",0,IF(VLOOKUP(A384,CSTVAT!$A$2:$D$40,3)="CST",0.02*((VLOOKUP(B384,'Input Angle Price'!$B$4:$E$22,3)*'Optimized Production Plan'!D385*(1.045))+ ('Conversion Cost'!$C$3*'Optimized Production Plan'!D385)+ ((4.1/100)*('Conversion Cost'!$B$8)*'Optimized Production Plan'!D385)+ ('Optimized Production Plan'!D385*'Conversion Cost'!$C$4)),IF(VLOOKUP(A384,CSTVAT!$A$2:$D$40,3)="VAT",0.05*((VLOOKUP(B384,'Input Angle Price'!$B$4:$E$22,3)*'Optimized Production Plan'!D385*(1.045))+ ('Conversion Cost'!$C$3*'Optimized Production Plan'!D385)+ ((4.1/100)*('Conversion Cost'!$B$8)*'Optimized Production Plan'!D385)+ ('Optimized Production Plan'!D385*'Conversion Cost'!$C$4)),0)))+ IF(VLOOKUP(A384,CSTVAT!$A$2:$D$40,4)="NA",0,IF(VLOOKUP(A384,CSTVAT!$A$2:$D$40,4)="CST",0.02*((VLOOKUP(B384,'Input Angle Price'!$B$4:$E$22,4)*'Optimized Production Plan'!E385*(1.045))+ ('Conversion Cost'!$D$3*'Optimized Production Plan'!E385)+ ((4.1/100)*('Conversion Cost'!$B$8)*'Optimized Production Plan'!E385)+ ('Optimized Production Plan'!E385*'Conversion Cost'!$D$4)),IF(VLOOKUP(A384,CSTVAT!$A$2:$D$40,4)="VAT",0.05*((VLOOKUP(B384,'Input Angle Price'!$B$4:$E$22,4)*'Optimized Production Plan'!E385*(1.045))+ ('Conversion Cost'!$D$3*'Optimized Production Plan'!E385)+ ((4.1/100)*('Conversion Cost'!$B$8)*'Optimized Production Plan'!E385)+ ('Optimized Production Plan'!E385*'Conversion Cost'!$D$4)),0)))</f>
        <v>0</v>
      </c>
      <c r="I384" s="95">
        <f t="shared" si="17"/>
        <v>243.91086498000004</v>
      </c>
      <c r="N384" s="9">
        <v>129</v>
      </c>
      <c r="O384" s="5" t="s">
        <v>2</v>
      </c>
      <c r="P384" s="94">
        <f>((VLOOKUP(O384,'Input Angle Price'!$B$4:$E$22,2)*'Optimized Production Plan'!M385)+(VLOOKUP(O384,'Input Angle Price'!$B$4:$E$22,3)*'Optimized Production Plan'!N385)+(VLOOKUP(O384,'Input Angle Price'!$B$4:$E$22,4)*'Optimized Production Plan'!O385))*(104.5/100)</f>
        <v>10654.914050000001</v>
      </c>
      <c r="Q384" s="94">
        <f>SUMPRODUCT('Conversion Cost'!$B$3:$D$3,'Optimized Production Plan'!M385:O385)</f>
        <v>1820.7157913000003</v>
      </c>
      <c r="R384" s="94">
        <f>(4.1/100)*('Conversion Cost'!$B$8)*SUM('Optimized Production Plan'!M385:O385)</f>
        <v>1545.5763418680003</v>
      </c>
      <c r="S384" s="94">
        <f>SUMPRODUCT('Conversion Cost'!$B$4:$D$4,'Optimized Production Plan'!M385:O385)</f>
        <v>124.39229800000003</v>
      </c>
      <c r="T384" s="94">
        <f>(VLOOKUP(N384,'Outbound Logistic Price'!$A$3:$D$41,2)*'Optimized Production Plan'!M385)+(VLOOKUP(N384,'Outbound Logistic Price'!$A$3:$D$41,3)*'Optimized Production Plan'!N385)+(VLOOKUP(N384,'Outbound Logistic Price'!$A$3:$D$41,4)*'Optimized Production Plan'!O385)</f>
        <v>612.78500900000017</v>
      </c>
      <c r="U384" s="94">
        <f>IF(VLOOKUP(N384,CSTVAT!$A$2:$D$40,2)="NA",0,IF(VLOOKUP(N384,CSTVAT!$A$2:$D$40,2)="CST",0.02*((VLOOKUP(O384,'Input Angle Price'!$B$4:$E$22,2)*'Optimized Production Plan'!M385*(1.045))+ ('Conversion Cost'!$B$3*'Optimized Production Plan'!M385)+ ((4.1/100)*('Conversion Cost'!$B$8)*'Optimized Production Plan'!M385)+ ('Optimized Production Plan'!M385*'Conversion Cost'!$B$4)),IF(VLOOKUP(N384,CSTVAT!$A$2:$D$40,2)="VAT",0.05*((VLOOKUP(O384,'Input Angle Price'!$B$4:$E$22,2)*'Optimized Production Plan'!M385*(1.045))+ ('Conversion Cost'!$B$3*'Optimized Production Plan'!M385)+ ((4.1/100)*('Conversion Cost'!$B$8)*'Optimized Production Plan'!M385)+ ('Optimized Production Plan'!M385*'Conversion Cost'!$B$4)),0)))+ IF(VLOOKUP(N384,CSTVAT!$A$2:$D$40,3)="NA",0,IF(VLOOKUP(N384,CSTVAT!$A$2:$D$40,3)="CST",0.02*((VLOOKUP(O384,'Input Angle Price'!$B$4:$E$22,3)*'Optimized Production Plan'!N385*(1.045))+ ('Conversion Cost'!$C$3*'Optimized Production Plan'!N385)+ ((4.1/100)*('Conversion Cost'!$B$8)*'Optimized Production Plan'!N385)+ ('Optimized Production Plan'!N385*'Conversion Cost'!$C$4)),IF(VLOOKUP(N384,CSTVAT!$A$2:$D$40,3)="VAT",0.05*((VLOOKUP(O384,'Input Angle Price'!$B$4:$E$22,3)*'Optimized Production Plan'!N385*(1.045))+ ('Conversion Cost'!$C$3*'Optimized Production Plan'!N385)+ ((4.1/100)*('Conversion Cost'!$B$8)*'Optimized Production Plan'!N385)+ ('Optimized Production Plan'!N385*'Conversion Cost'!$C$4)),0)))+ IF(VLOOKUP(N384,CSTVAT!$A$2:$D$40,4)="NA",0,IF(VLOOKUP(N384,CSTVAT!$A$2:$D$40,4)="CST",0.02*((VLOOKUP(O384,'Input Angle Price'!$B$4:$E$22,4)*'Optimized Production Plan'!O385*(1.045))+ ('Conversion Cost'!$D$3*'Optimized Production Plan'!O385)+ ((4.1/100)*('Conversion Cost'!$B$8)*'Optimized Production Plan'!O385)+ ('Optimized Production Plan'!O385*'Conversion Cost'!$D$4)),IF(VLOOKUP(N384,CSTVAT!$A$2:$D$40,4)="VAT",0.05*((VLOOKUP(O384,'Input Angle Price'!$B$4:$E$22,4)*'Optimized Production Plan'!O385*(1.045))+ ('Conversion Cost'!$D$3*'Optimized Production Plan'!O385)+ ((4.1/100)*('Conversion Cost'!$B$8)*'Optimized Production Plan'!O385)+ ('Optimized Production Plan'!O385*'Conversion Cost'!$D$4)),0)))</f>
        <v>0</v>
      </c>
      <c r="V384" s="95">
        <f t="shared" si="18"/>
        <v>229.41202500000003</v>
      </c>
      <c r="X384" s="101">
        <f>IF('Optimized Production Plan'!M385&gt;0,1,0)+IF('Optimized Production Plan'!N385&gt;0,1,0)+IF('Optimized Production Plan'!O385&gt;0,1,0)</f>
        <v>1</v>
      </c>
      <c r="AH384" s="11"/>
      <c r="AI384" s="5" t="s">
        <v>15</v>
      </c>
      <c r="AJ384" s="6">
        <v>172.397876</v>
      </c>
      <c r="AK384" s="6">
        <v>0</v>
      </c>
      <c r="AL384" s="113">
        <v>0</v>
      </c>
      <c r="AM384" s="11">
        <v>172.397876</v>
      </c>
      <c r="AN384" s="68">
        <f t="shared" si="19"/>
        <v>172.397876</v>
      </c>
    </row>
    <row r="385" spans="1:40">
      <c r="A385" s="9">
        <v>129</v>
      </c>
      <c r="B385" s="5" t="s">
        <v>4</v>
      </c>
      <c r="C385" s="94">
        <f>((VLOOKUP(B385,'Input Angle Price'!$B$4:$E$22,2)*'Optimized Production Plan'!C386)+(VLOOKUP(B385,'Input Angle Price'!$B$4:$E$22,3)*'Optimized Production Plan'!D386)+(VLOOKUP(B385,'Input Angle Price'!$B$4:$E$22,4)*'Optimized Production Plan'!E386))*(104.5/100)</f>
        <v>3582.600264539999</v>
      </c>
      <c r="D385" s="94">
        <f>SUMPRODUCT('Conversion Cost'!$B$3:$D$3,'Optimized Production Plan'!C386:E386)</f>
        <v>563.64871799999992</v>
      </c>
      <c r="E385" s="94">
        <f>(4.1/100)*('Conversion Cost'!$B$8)*SUM('Optimized Production Plan'!C386:E386)</f>
        <v>488.79178288199989</v>
      </c>
      <c r="F385" s="94">
        <f>SUMPRODUCT('Conversion Cost'!$B$4:$D$4,'Optimized Production Plan'!C386:E386)</f>
        <v>39.33932699999999</v>
      </c>
      <c r="G385" s="94">
        <f>(VLOOKUP(A385,'Outbound Logistic Price'!$A$3:$D$41,2)*'Optimized Production Plan'!C386)+(VLOOKUP(A385,'Outbound Logistic Price'!$A$3:$D$41,3)*'Optimized Production Plan'!D386)+(VLOOKUP(A385,'Outbound Logistic Price'!$A$3:$D$41,4)*'Optimized Production Plan'!E386)</f>
        <v>165.41864549999997</v>
      </c>
      <c r="H385" s="94">
        <f>IF(VLOOKUP(A385,CSTVAT!$A$2:$D$40,2)="NA",0,IF(VLOOKUP(A385,CSTVAT!$A$2:$D$40,2)="CST",0.02*((VLOOKUP(B385,'Input Angle Price'!$B$4:$E$22,2)*'Optimized Production Plan'!C386*(1.045))+ ('Conversion Cost'!$B$3*'Optimized Production Plan'!C386)+ ((4.1/100)*('Conversion Cost'!$B$8)*'Optimized Production Plan'!C386)+ ('Optimized Production Plan'!C386*'Conversion Cost'!$B$4)),IF(VLOOKUP(A385,CSTVAT!$A$2:$D$40,2)="VAT",0.05*((VLOOKUP(B385,'Input Angle Price'!$B$4:$E$22,2)*'Optimized Production Plan'!C386*(1.045))+ ('Conversion Cost'!$B$3*'Optimized Production Plan'!C386)+ ((4.1/100)*('Conversion Cost'!$B$8)*'Optimized Production Plan'!C386)+ ('Optimized Production Plan'!C386*'Conversion Cost'!$B$4)),0)))+ IF(VLOOKUP(A385,CSTVAT!$A$2:$D$40,3)="NA",0,IF(VLOOKUP(A385,CSTVAT!$A$2:$D$40,3)="CST",0.02*((VLOOKUP(B385,'Input Angle Price'!$B$4:$E$22,3)*'Optimized Production Plan'!D386*(1.045))+ ('Conversion Cost'!$C$3*'Optimized Production Plan'!D386)+ ((4.1/100)*('Conversion Cost'!$B$8)*'Optimized Production Plan'!D386)+ ('Optimized Production Plan'!D386*'Conversion Cost'!$C$4)),IF(VLOOKUP(A385,CSTVAT!$A$2:$D$40,3)="VAT",0.05*((VLOOKUP(B385,'Input Angle Price'!$B$4:$E$22,3)*'Optimized Production Plan'!D386*(1.045))+ ('Conversion Cost'!$C$3*'Optimized Production Plan'!D386)+ ((4.1/100)*('Conversion Cost'!$B$8)*'Optimized Production Plan'!D386)+ ('Optimized Production Plan'!D386*'Conversion Cost'!$C$4)),0)))+ IF(VLOOKUP(A385,CSTVAT!$A$2:$D$40,4)="NA",0,IF(VLOOKUP(A385,CSTVAT!$A$2:$D$40,4)="CST",0.02*((VLOOKUP(B385,'Input Angle Price'!$B$4:$E$22,4)*'Optimized Production Plan'!E386*(1.045))+ ('Conversion Cost'!$D$3*'Optimized Production Plan'!E386)+ ((4.1/100)*('Conversion Cost'!$B$8)*'Optimized Production Plan'!E386)+ ('Optimized Production Plan'!E386*'Conversion Cost'!$D$4)),IF(VLOOKUP(A385,CSTVAT!$A$2:$D$40,4)="VAT",0.05*((VLOOKUP(B385,'Input Angle Price'!$B$4:$E$22,4)*'Optimized Production Plan'!E386*(1.045))+ ('Conversion Cost'!$D$3*'Optimized Production Plan'!E386)+ ((4.1/100)*('Conversion Cost'!$B$8)*'Optimized Production Plan'!E386)+ ('Optimized Production Plan'!E386*'Conversion Cost'!$D$4)),0)))</f>
        <v>0</v>
      </c>
      <c r="I385" s="95">
        <f t="shared" si="17"/>
        <v>77.137326269999974</v>
      </c>
      <c r="N385" s="9">
        <v>129</v>
      </c>
      <c r="O385" s="5" t="s">
        <v>4</v>
      </c>
      <c r="P385" s="94">
        <f>((VLOOKUP(O385,'Input Angle Price'!$B$4:$E$22,2)*'Optimized Production Plan'!M386)+(VLOOKUP(O385,'Input Angle Price'!$B$4:$E$22,3)*'Optimized Production Plan'!N386)+(VLOOKUP(O385,'Input Angle Price'!$B$4:$E$22,4)*'Optimized Production Plan'!O386))*(104.5/100)</f>
        <v>3388.8460177274987</v>
      </c>
      <c r="Q385" s="94">
        <f>SUMPRODUCT('Conversion Cost'!$B$3:$D$3,'Optimized Production Plan'!M386:O386)</f>
        <v>575.80521494999994</v>
      </c>
      <c r="R385" s="94">
        <f>(4.1/100)*('Conversion Cost'!$B$8)*SUM('Optimized Production Plan'!M386:O386)</f>
        <v>488.79178288199989</v>
      </c>
      <c r="S385" s="94">
        <f>SUMPRODUCT('Conversion Cost'!$B$4:$D$4,'Optimized Production Plan'!M386:O386)</f>
        <v>39.33932699999999</v>
      </c>
      <c r="T385" s="94">
        <f>(VLOOKUP(N385,'Outbound Logistic Price'!$A$3:$D$41,2)*'Optimized Production Plan'!M386)+(VLOOKUP(N385,'Outbound Logistic Price'!$A$3:$D$41,3)*'Optimized Production Plan'!N386)+(VLOOKUP(N385,'Outbound Logistic Price'!$A$3:$D$41,4)*'Optimized Production Plan'!O386)</f>
        <v>193.79455349999995</v>
      </c>
      <c r="U385" s="94">
        <f>IF(VLOOKUP(N385,CSTVAT!$A$2:$D$40,2)="NA",0,IF(VLOOKUP(N385,CSTVAT!$A$2:$D$40,2)="CST",0.02*((VLOOKUP(O385,'Input Angle Price'!$B$4:$E$22,2)*'Optimized Production Plan'!M386*(1.045))+ ('Conversion Cost'!$B$3*'Optimized Production Plan'!M386)+ ((4.1/100)*('Conversion Cost'!$B$8)*'Optimized Production Plan'!M386)+ ('Optimized Production Plan'!M386*'Conversion Cost'!$B$4)),IF(VLOOKUP(N385,CSTVAT!$A$2:$D$40,2)="VAT",0.05*((VLOOKUP(O385,'Input Angle Price'!$B$4:$E$22,2)*'Optimized Production Plan'!M386*(1.045))+ ('Conversion Cost'!$B$3*'Optimized Production Plan'!M386)+ ((4.1/100)*('Conversion Cost'!$B$8)*'Optimized Production Plan'!M386)+ ('Optimized Production Plan'!M386*'Conversion Cost'!$B$4)),0)))+ IF(VLOOKUP(N385,CSTVAT!$A$2:$D$40,3)="NA",0,IF(VLOOKUP(N385,CSTVAT!$A$2:$D$40,3)="CST",0.02*((VLOOKUP(O385,'Input Angle Price'!$B$4:$E$22,3)*'Optimized Production Plan'!N386*(1.045))+ ('Conversion Cost'!$C$3*'Optimized Production Plan'!N386)+ ((4.1/100)*('Conversion Cost'!$B$8)*'Optimized Production Plan'!N386)+ ('Optimized Production Plan'!N386*'Conversion Cost'!$C$4)),IF(VLOOKUP(N385,CSTVAT!$A$2:$D$40,3)="VAT",0.05*((VLOOKUP(O385,'Input Angle Price'!$B$4:$E$22,3)*'Optimized Production Plan'!N386*(1.045))+ ('Conversion Cost'!$C$3*'Optimized Production Plan'!N386)+ ((4.1/100)*('Conversion Cost'!$B$8)*'Optimized Production Plan'!N386)+ ('Optimized Production Plan'!N386*'Conversion Cost'!$C$4)),0)))+ IF(VLOOKUP(N385,CSTVAT!$A$2:$D$40,4)="NA",0,IF(VLOOKUP(N385,CSTVAT!$A$2:$D$40,4)="CST",0.02*((VLOOKUP(O385,'Input Angle Price'!$B$4:$E$22,4)*'Optimized Production Plan'!O386*(1.045))+ ('Conversion Cost'!$D$3*'Optimized Production Plan'!O386)+ ((4.1/100)*('Conversion Cost'!$B$8)*'Optimized Production Plan'!O386)+ ('Optimized Production Plan'!O386*'Conversion Cost'!$D$4)),IF(VLOOKUP(N385,CSTVAT!$A$2:$D$40,4)="VAT",0.05*((VLOOKUP(O385,'Input Angle Price'!$B$4:$E$22,4)*'Optimized Production Plan'!O386*(1.045))+ ('Conversion Cost'!$D$3*'Optimized Production Plan'!O386)+ ((4.1/100)*('Conversion Cost'!$B$8)*'Optimized Production Plan'!O386)+ ('Optimized Production Plan'!O386*'Conversion Cost'!$D$4)),0)))</f>
        <v>0</v>
      </c>
      <c r="V385" s="95">
        <f t="shared" si="18"/>
        <v>72.965584113749969</v>
      </c>
      <c r="X385" s="101">
        <f>IF('Optimized Production Plan'!M386&gt;0,1,0)+IF('Optimized Production Plan'!N386&gt;0,1,0)+IF('Optimized Production Plan'!O386&gt;0,1,0)</f>
        <v>1</v>
      </c>
      <c r="AH385" s="11"/>
      <c r="AI385" s="5" t="s">
        <v>2</v>
      </c>
      <c r="AJ385" s="6">
        <v>101.96090000000002</v>
      </c>
      <c r="AK385" s="6">
        <v>0</v>
      </c>
      <c r="AL385" s="113">
        <v>0</v>
      </c>
      <c r="AM385" s="11">
        <v>101.96090000000002</v>
      </c>
      <c r="AN385" s="68">
        <f t="shared" si="19"/>
        <v>101.96090000000002</v>
      </c>
    </row>
    <row r="386" spans="1:40">
      <c r="A386" s="9">
        <v>129</v>
      </c>
      <c r="B386" s="5" t="s">
        <v>6</v>
      </c>
      <c r="C386" s="94">
        <f>((VLOOKUP(B386,'Input Angle Price'!$B$4:$E$22,2)*'Optimized Production Plan'!C387)+(VLOOKUP(B386,'Input Angle Price'!$B$4:$E$22,3)*'Optimized Production Plan'!D387)+(VLOOKUP(B386,'Input Angle Price'!$B$4:$E$22,4)*'Optimized Production Plan'!E387))*(104.5/100)</f>
        <v>66.292003057499997</v>
      </c>
      <c r="D386" s="94">
        <f>SUMPRODUCT('Conversion Cost'!$B$3:$D$3,'Optimized Production Plan'!C387:E387)</f>
        <v>10.312326000000001</v>
      </c>
      <c r="E386" s="94">
        <f>(4.1/100)*('Conversion Cost'!$B$8)*SUM('Optimized Production Plan'!C387:E387)</f>
        <v>8.9427688739999986</v>
      </c>
      <c r="F386" s="94">
        <f>SUMPRODUCT('Conversion Cost'!$B$4:$D$4,'Optimized Production Plan'!C387:E387)</f>
        <v>0.71973899999999991</v>
      </c>
      <c r="G386" s="94">
        <f>(VLOOKUP(A386,'Outbound Logistic Price'!$A$3:$D$41,2)*'Optimized Production Plan'!C387)+(VLOOKUP(A386,'Outbound Logistic Price'!$A$3:$D$41,3)*'Optimized Production Plan'!D387)+(VLOOKUP(A386,'Outbound Logistic Price'!$A$3:$D$41,4)*'Optimized Production Plan'!E387)</f>
        <v>3.0264434999999996</v>
      </c>
      <c r="H386" s="94">
        <f>IF(VLOOKUP(A386,CSTVAT!$A$2:$D$40,2)="NA",0,IF(VLOOKUP(A386,CSTVAT!$A$2:$D$40,2)="CST",0.02*((VLOOKUP(B386,'Input Angle Price'!$B$4:$E$22,2)*'Optimized Production Plan'!C387*(1.045))+ ('Conversion Cost'!$B$3*'Optimized Production Plan'!C387)+ ((4.1/100)*('Conversion Cost'!$B$8)*'Optimized Production Plan'!C387)+ ('Optimized Production Plan'!C387*'Conversion Cost'!$B$4)),IF(VLOOKUP(A386,CSTVAT!$A$2:$D$40,2)="VAT",0.05*((VLOOKUP(B386,'Input Angle Price'!$B$4:$E$22,2)*'Optimized Production Plan'!C387*(1.045))+ ('Conversion Cost'!$B$3*'Optimized Production Plan'!C387)+ ((4.1/100)*('Conversion Cost'!$B$8)*'Optimized Production Plan'!C387)+ ('Optimized Production Plan'!C387*'Conversion Cost'!$B$4)),0)))+ IF(VLOOKUP(A386,CSTVAT!$A$2:$D$40,3)="NA",0,IF(VLOOKUP(A386,CSTVAT!$A$2:$D$40,3)="CST",0.02*((VLOOKUP(B386,'Input Angle Price'!$B$4:$E$22,3)*'Optimized Production Plan'!D387*(1.045))+ ('Conversion Cost'!$C$3*'Optimized Production Plan'!D387)+ ((4.1/100)*('Conversion Cost'!$B$8)*'Optimized Production Plan'!D387)+ ('Optimized Production Plan'!D387*'Conversion Cost'!$C$4)),IF(VLOOKUP(A386,CSTVAT!$A$2:$D$40,3)="VAT",0.05*((VLOOKUP(B386,'Input Angle Price'!$B$4:$E$22,3)*'Optimized Production Plan'!D387*(1.045))+ ('Conversion Cost'!$C$3*'Optimized Production Plan'!D387)+ ((4.1/100)*('Conversion Cost'!$B$8)*'Optimized Production Plan'!D387)+ ('Optimized Production Plan'!D387*'Conversion Cost'!$C$4)),0)))+ IF(VLOOKUP(A386,CSTVAT!$A$2:$D$40,4)="NA",0,IF(VLOOKUP(A386,CSTVAT!$A$2:$D$40,4)="CST",0.02*((VLOOKUP(B386,'Input Angle Price'!$B$4:$E$22,4)*'Optimized Production Plan'!E387*(1.045))+ ('Conversion Cost'!$D$3*'Optimized Production Plan'!E387)+ ((4.1/100)*('Conversion Cost'!$B$8)*'Optimized Production Plan'!E387)+ ('Optimized Production Plan'!E387*'Conversion Cost'!$D$4)),IF(VLOOKUP(A386,CSTVAT!$A$2:$D$40,4)="VAT",0.05*((VLOOKUP(B386,'Input Angle Price'!$B$4:$E$22,4)*'Optimized Production Plan'!E387*(1.045))+ ('Conversion Cost'!$D$3*'Optimized Production Plan'!E387)+ ((4.1/100)*('Conversion Cost'!$B$8)*'Optimized Production Plan'!E387)+ ('Optimized Production Plan'!E387*'Conversion Cost'!$D$4)),0)))</f>
        <v>0</v>
      </c>
      <c r="I386" s="95">
        <f t="shared" si="17"/>
        <v>1.42733977875</v>
      </c>
      <c r="N386" s="9">
        <v>129</v>
      </c>
      <c r="O386" s="5" t="s">
        <v>6</v>
      </c>
      <c r="P386" s="94">
        <f>((VLOOKUP(O386,'Input Angle Price'!$B$4:$E$22,2)*'Optimized Production Plan'!M387)+(VLOOKUP(O386,'Input Angle Price'!$B$4:$E$22,3)*'Optimized Production Plan'!N387)+(VLOOKUP(O386,'Input Angle Price'!$B$4:$E$22,4)*'Optimized Production Plan'!O387))*(104.5/100)</f>
        <v>63.147864532499995</v>
      </c>
      <c r="Q386" s="94">
        <f>SUMPRODUCT('Conversion Cost'!$B$3:$D$3,'Optimized Production Plan'!M387:O387)</f>
        <v>10.53473715</v>
      </c>
      <c r="R386" s="94">
        <f>(4.1/100)*('Conversion Cost'!$B$8)*SUM('Optimized Production Plan'!M387:O387)</f>
        <v>8.9427688739999986</v>
      </c>
      <c r="S386" s="94">
        <f>SUMPRODUCT('Conversion Cost'!$B$4:$D$4,'Optimized Production Plan'!M387:O387)</f>
        <v>0.71973899999999991</v>
      </c>
      <c r="T386" s="94">
        <f>(VLOOKUP(N386,'Outbound Logistic Price'!$A$3:$D$41,2)*'Optimized Production Plan'!M387)+(VLOOKUP(N386,'Outbound Logistic Price'!$A$3:$D$41,3)*'Optimized Production Plan'!N387)+(VLOOKUP(N386,'Outbound Logistic Price'!$A$3:$D$41,4)*'Optimized Production Plan'!O387)</f>
        <v>3.5455994999999998</v>
      </c>
      <c r="U386" s="94">
        <f>IF(VLOOKUP(N386,CSTVAT!$A$2:$D$40,2)="NA",0,IF(VLOOKUP(N386,CSTVAT!$A$2:$D$40,2)="CST",0.02*((VLOOKUP(O386,'Input Angle Price'!$B$4:$E$22,2)*'Optimized Production Plan'!M387*(1.045))+ ('Conversion Cost'!$B$3*'Optimized Production Plan'!M387)+ ((4.1/100)*('Conversion Cost'!$B$8)*'Optimized Production Plan'!M387)+ ('Optimized Production Plan'!M387*'Conversion Cost'!$B$4)),IF(VLOOKUP(N386,CSTVAT!$A$2:$D$40,2)="VAT",0.05*((VLOOKUP(O386,'Input Angle Price'!$B$4:$E$22,2)*'Optimized Production Plan'!M387*(1.045))+ ('Conversion Cost'!$B$3*'Optimized Production Plan'!M387)+ ((4.1/100)*('Conversion Cost'!$B$8)*'Optimized Production Plan'!M387)+ ('Optimized Production Plan'!M387*'Conversion Cost'!$B$4)),0)))+ IF(VLOOKUP(N386,CSTVAT!$A$2:$D$40,3)="NA",0,IF(VLOOKUP(N386,CSTVAT!$A$2:$D$40,3)="CST",0.02*((VLOOKUP(O386,'Input Angle Price'!$B$4:$E$22,3)*'Optimized Production Plan'!N387*(1.045))+ ('Conversion Cost'!$C$3*'Optimized Production Plan'!N387)+ ((4.1/100)*('Conversion Cost'!$B$8)*'Optimized Production Plan'!N387)+ ('Optimized Production Plan'!N387*'Conversion Cost'!$C$4)),IF(VLOOKUP(N386,CSTVAT!$A$2:$D$40,3)="VAT",0.05*((VLOOKUP(O386,'Input Angle Price'!$B$4:$E$22,3)*'Optimized Production Plan'!N387*(1.045))+ ('Conversion Cost'!$C$3*'Optimized Production Plan'!N387)+ ((4.1/100)*('Conversion Cost'!$B$8)*'Optimized Production Plan'!N387)+ ('Optimized Production Plan'!N387*'Conversion Cost'!$C$4)),0)))+ IF(VLOOKUP(N386,CSTVAT!$A$2:$D$40,4)="NA",0,IF(VLOOKUP(N386,CSTVAT!$A$2:$D$40,4)="CST",0.02*((VLOOKUP(O386,'Input Angle Price'!$B$4:$E$22,4)*'Optimized Production Plan'!O387*(1.045))+ ('Conversion Cost'!$D$3*'Optimized Production Plan'!O387)+ ((4.1/100)*('Conversion Cost'!$B$8)*'Optimized Production Plan'!O387)+ ('Optimized Production Plan'!O387*'Conversion Cost'!$D$4)),IF(VLOOKUP(N386,CSTVAT!$A$2:$D$40,4)="VAT",0.05*((VLOOKUP(O386,'Input Angle Price'!$B$4:$E$22,4)*'Optimized Production Plan'!O387*(1.045))+ ('Conversion Cost'!$D$3*'Optimized Production Plan'!O387)+ ((4.1/100)*('Conversion Cost'!$B$8)*'Optimized Production Plan'!O387)+ ('Optimized Production Plan'!O387*'Conversion Cost'!$D$4)),0)))</f>
        <v>0</v>
      </c>
      <c r="V386" s="95">
        <f t="shared" si="18"/>
        <v>1.3596430162499999</v>
      </c>
      <c r="X386" s="101">
        <f>IF('Optimized Production Plan'!M387&gt;0,1,0)+IF('Optimized Production Plan'!N387&gt;0,1,0)+IF('Optimized Production Plan'!O387&gt;0,1,0)</f>
        <v>1</v>
      </c>
      <c r="AH386" s="11"/>
      <c r="AI386" s="5" t="s">
        <v>4</v>
      </c>
      <c r="AJ386" s="6">
        <v>32.245349999999995</v>
      </c>
      <c r="AK386" s="6">
        <v>0</v>
      </c>
      <c r="AL386" s="113">
        <v>0</v>
      </c>
      <c r="AM386" s="11">
        <v>32.245349999999995</v>
      </c>
      <c r="AN386" s="68">
        <f t="shared" si="19"/>
        <v>32.245349999999995</v>
      </c>
    </row>
    <row r="387" spans="1:40">
      <c r="A387" s="9">
        <v>129</v>
      </c>
      <c r="B387" s="5" t="s">
        <v>8</v>
      </c>
      <c r="C387" s="94">
        <f>((VLOOKUP(B387,'Input Angle Price'!$B$4:$E$22,2)*'Optimized Production Plan'!C388)+(VLOOKUP(B387,'Input Angle Price'!$B$4:$E$22,3)*'Optimized Production Plan'!D388)+(VLOOKUP(B387,'Input Angle Price'!$B$4:$E$22,4)*'Optimized Production Plan'!E388))*(104.5/100)</f>
        <v>127.33638082</v>
      </c>
      <c r="D387" s="94">
        <f>SUMPRODUCT('Conversion Cost'!$B$3:$D$3,'Optimized Production Plan'!C388:E388)</f>
        <v>19.808336000000001</v>
      </c>
      <c r="E387" s="94">
        <f>(4.1/100)*('Conversion Cost'!$B$8)*SUM('Optimized Production Plan'!C388:E388)</f>
        <v>17.177634863999998</v>
      </c>
      <c r="F387" s="94">
        <f>SUMPRODUCT('Conversion Cost'!$B$4:$D$4,'Optimized Production Plan'!C388:E388)</f>
        <v>1.382504</v>
      </c>
      <c r="G387" s="94">
        <f>(VLOOKUP(A387,'Outbound Logistic Price'!$A$3:$D$41,2)*'Optimized Production Plan'!C388)+(VLOOKUP(A387,'Outbound Logistic Price'!$A$3:$D$41,3)*'Optimized Production Plan'!D388)+(VLOOKUP(A387,'Outbound Logistic Price'!$A$3:$D$41,4)*'Optimized Production Plan'!E388)</f>
        <v>5.8133159999999995</v>
      </c>
      <c r="H387" s="94">
        <f>IF(VLOOKUP(A387,CSTVAT!$A$2:$D$40,2)="NA",0,IF(VLOOKUP(A387,CSTVAT!$A$2:$D$40,2)="CST",0.02*((VLOOKUP(B387,'Input Angle Price'!$B$4:$E$22,2)*'Optimized Production Plan'!C388*(1.045))+ ('Conversion Cost'!$B$3*'Optimized Production Plan'!C388)+ ((4.1/100)*('Conversion Cost'!$B$8)*'Optimized Production Plan'!C388)+ ('Optimized Production Plan'!C388*'Conversion Cost'!$B$4)),IF(VLOOKUP(A387,CSTVAT!$A$2:$D$40,2)="VAT",0.05*((VLOOKUP(B387,'Input Angle Price'!$B$4:$E$22,2)*'Optimized Production Plan'!C388*(1.045))+ ('Conversion Cost'!$B$3*'Optimized Production Plan'!C388)+ ((4.1/100)*('Conversion Cost'!$B$8)*'Optimized Production Plan'!C388)+ ('Optimized Production Plan'!C388*'Conversion Cost'!$B$4)),0)))+ IF(VLOOKUP(A387,CSTVAT!$A$2:$D$40,3)="NA",0,IF(VLOOKUP(A387,CSTVAT!$A$2:$D$40,3)="CST",0.02*((VLOOKUP(B387,'Input Angle Price'!$B$4:$E$22,3)*'Optimized Production Plan'!D388*(1.045))+ ('Conversion Cost'!$C$3*'Optimized Production Plan'!D388)+ ((4.1/100)*('Conversion Cost'!$B$8)*'Optimized Production Plan'!D388)+ ('Optimized Production Plan'!D388*'Conversion Cost'!$C$4)),IF(VLOOKUP(A387,CSTVAT!$A$2:$D$40,3)="VAT",0.05*((VLOOKUP(B387,'Input Angle Price'!$B$4:$E$22,3)*'Optimized Production Plan'!D388*(1.045))+ ('Conversion Cost'!$C$3*'Optimized Production Plan'!D388)+ ((4.1/100)*('Conversion Cost'!$B$8)*'Optimized Production Plan'!D388)+ ('Optimized Production Plan'!D388*'Conversion Cost'!$C$4)),0)))+ IF(VLOOKUP(A387,CSTVAT!$A$2:$D$40,4)="NA",0,IF(VLOOKUP(A387,CSTVAT!$A$2:$D$40,4)="CST",0.02*((VLOOKUP(B387,'Input Angle Price'!$B$4:$E$22,4)*'Optimized Production Plan'!E388*(1.045))+ ('Conversion Cost'!$D$3*'Optimized Production Plan'!E388)+ ((4.1/100)*('Conversion Cost'!$B$8)*'Optimized Production Plan'!E388)+ ('Optimized Production Plan'!E388*'Conversion Cost'!$D$4)),IF(VLOOKUP(A387,CSTVAT!$A$2:$D$40,4)="VAT",0.05*((VLOOKUP(B387,'Input Angle Price'!$B$4:$E$22,4)*'Optimized Production Plan'!E388*(1.045))+ ('Conversion Cost'!$D$3*'Optimized Production Plan'!E388)+ ((4.1/100)*('Conversion Cost'!$B$8)*'Optimized Production Plan'!E388)+ ('Optimized Production Plan'!E388*'Conversion Cost'!$D$4)),0)))</f>
        <v>0</v>
      </c>
      <c r="I387" s="95">
        <f t="shared" si="17"/>
        <v>2.7416924100000002</v>
      </c>
      <c r="N387" s="9">
        <v>129</v>
      </c>
      <c r="O387" s="5" t="s">
        <v>8</v>
      </c>
      <c r="P387" s="94">
        <f>((VLOOKUP(O387,'Input Angle Price'!$B$4:$E$22,2)*'Optimized Production Plan'!M388)+(VLOOKUP(O387,'Input Angle Price'!$B$4:$E$22,3)*'Optimized Production Plan'!N388)+(VLOOKUP(O387,'Input Angle Price'!$B$4:$E$22,4)*'Optimized Production Plan'!O388))*(104.5/100)</f>
        <v>122.48118542</v>
      </c>
      <c r="Q387" s="94">
        <f>SUMPRODUCT('Conversion Cost'!$B$3:$D$3,'Optimized Production Plan'!M388:O388)</f>
        <v>20.2355524</v>
      </c>
      <c r="R387" s="94">
        <f>(4.1/100)*('Conversion Cost'!$B$8)*SUM('Optimized Production Plan'!M388:O388)</f>
        <v>17.177634863999998</v>
      </c>
      <c r="S387" s="94">
        <f>SUMPRODUCT('Conversion Cost'!$B$4:$D$4,'Optimized Production Plan'!M388:O388)</f>
        <v>1.382504</v>
      </c>
      <c r="T387" s="94">
        <f>(VLOOKUP(N387,'Outbound Logistic Price'!$A$3:$D$41,2)*'Optimized Production Plan'!M388)+(VLOOKUP(N387,'Outbound Logistic Price'!$A$3:$D$41,3)*'Optimized Production Plan'!N388)+(VLOOKUP(N387,'Outbound Logistic Price'!$A$3:$D$41,4)*'Optimized Production Plan'!O388)</f>
        <v>6.8105319999999994</v>
      </c>
      <c r="U387" s="94">
        <f>IF(VLOOKUP(N387,CSTVAT!$A$2:$D$40,2)="NA",0,IF(VLOOKUP(N387,CSTVAT!$A$2:$D$40,2)="CST",0.02*((VLOOKUP(O387,'Input Angle Price'!$B$4:$E$22,2)*'Optimized Production Plan'!M388*(1.045))+ ('Conversion Cost'!$B$3*'Optimized Production Plan'!M388)+ ((4.1/100)*('Conversion Cost'!$B$8)*'Optimized Production Plan'!M388)+ ('Optimized Production Plan'!M388*'Conversion Cost'!$B$4)),IF(VLOOKUP(N387,CSTVAT!$A$2:$D$40,2)="VAT",0.05*((VLOOKUP(O387,'Input Angle Price'!$B$4:$E$22,2)*'Optimized Production Plan'!M388*(1.045))+ ('Conversion Cost'!$B$3*'Optimized Production Plan'!M388)+ ((4.1/100)*('Conversion Cost'!$B$8)*'Optimized Production Plan'!M388)+ ('Optimized Production Plan'!M388*'Conversion Cost'!$B$4)),0)))+ IF(VLOOKUP(N387,CSTVAT!$A$2:$D$40,3)="NA",0,IF(VLOOKUP(N387,CSTVAT!$A$2:$D$40,3)="CST",0.02*((VLOOKUP(O387,'Input Angle Price'!$B$4:$E$22,3)*'Optimized Production Plan'!N388*(1.045))+ ('Conversion Cost'!$C$3*'Optimized Production Plan'!N388)+ ((4.1/100)*('Conversion Cost'!$B$8)*'Optimized Production Plan'!N388)+ ('Optimized Production Plan'!N388*'Conversion Cost'!$C$4)),IF(VLOOKUP(N387,CSTVAT!$A$2:$D$40,3)="VAT",0.05*((VLOOKUP(O387,'Input Angle Price'!$B$4:$E$22,3)*'Optimized Production Plan'!N388*(1.045))+ ('Conversion Cost'!$C$3*'Optimized Production Plan'!N388)+ ((4.1/100)*('Conversion Cost'!$B$8)*'Optimized Production Plan'!N388)+ ('Optimized Production Plan'!N388*'Conversion Cost'!$C$4)),0)))+ IF(VLOOKUP(N387,CSTVAT!$A$2:$D$40,4)="NA",0,IF(VLOOKUP(N387,CSTVAT!$A$2:$D$40,4)="CST",0.02*((VLOOKUP(O387,'Input Angle Price'!$B$4:$E$22,4)*'Optimized Production Plan'!O388*(1.045))+ ('Conversion Cost'!$D$3*'Optimized Production Plan'!O388)+ ((4.1/100)*('Conversion Cost'!$B$8)*'Optimized Production Plan'!O388)+ ('Optimized Production Plan'!O388*'Conversion Cost'!$D$4)),IF(VLOOKUP(N387,CSTVAT!$A$2:$D$40,4)="VAT",0.05*((VLOOKUP(O387,'Input Angle Price'!$B$4:$E$22,4)*'Optimized Production Plan'!O388*(1.045))+ ('Conversion Cost'!$D$3*'Optimized Production Plan'!O388)+ ((4.1/100)*('Conversion Cost'!$B$8)*'Optimized Production Plan'!O388)+ ('Optimized Production Plan'!O388*'Conversion Cost'!$D$4)),0)))</f>
        <v>0</v>
      </c>
      <c r="V387" s="95">
        <f t="shared" si="18"/>
        <v>2.6371547099999999</v>
      </c>
      <c r="X387" s="101">
        <f>IF('Optimized Production Plan'!M388&gt;0,1,0)+IF('Optimized Production Plan'!N388&gt;0,1,0)+IF('Optimized Production Plan'!O388&gt;0,1,0)</f>
        <v>1</v>
      </c>
      <c r="AH387" s="11"/>
      <c r="AI387" s="5" t="s">
        <v>6</v>
      </c>
      <c r="AJ387" s="6">
        <v>0.58994999999999997</v>
      </c>
      <c r="AK387" s="6">
        <v>0</v>
      </c>
      <c r="AL387" s="113">
        <v>0</v>
      </c>
      <c r="AM387" s="11">
        <v>0.58994999999999997</v>
      </c>
      <c r="AN387" s="68">
        <f t="shared" si="19"/>
        <v>0.58994999999999997</v>
      </c>
    </row>
    <row r="388" spans="1:40">
      <c r="A388" s="9">
        <v>129</v>
      </c>
      <c r="B388" s="5" t="s">
        <v>10</v>
      </c>
      <c r="C388" s="94">
        <f>((VLOOKUP(B388,'Input Angle Price'!$B$4:$E$22,2)*'Optimized Production Plan'!C389)+(VLOOKUP(B388,'Input Angle Price'!$B$4:$E$22,3)*'Optimized Production Plan'!D389)+(VLOOKUP(B388,'Input Angle Price'!$B$4:$E$22,4)*'Optimized Production Plan'!E389))*(104.5/100)</f>
        <v>4108.4202638159995</v>
      </c>
      <c r="D388" s="94">
        <f>SUMPRODUCT('Conversion Cost'!$B$3:$D$3,'Optimized Production Plan'!C389:E389)</f>
        <v>639.34008959999994</v>
      </c>
      <c r="E388" s="94">
        <f>(4.1/100)*('Conversion Cost'!$B$8)*SUM('Optimized Production Plan'!C389:E389)</f>
        <v>554.43075143039994</v>
      </c>
      <c r="F388" s="94">
        <f>SUMPRODUCT('Conversion Cost'!$B$4:$D$4,'Optimized Production Plan'!C389:E389)</f>
        <v>44.622134399999993</v>
      </c>
      <c r="G388" s="94">
        <f>(VLOOKUP(A388,'Outbound Logistic Price'!$A$3:$D$41,2)*'Optimized Production Plan'!C389)+(VLOOKUP(A388,'Outbound Logistic Price'!$A$3:$D$41,3)*'Optimized Production Plan'!D389)+(VLOOKUP(A388,'Outbound Logistic Price'!$A$3:$D$41,4)*'Optimized Production Plan'!E389)</f>
        <v>187.6324176</v>
      </c>
      <c r="H388" s="94">
        <f>IF(VLOOKUP(A388,CSTVAT!$A$2:$D$40,2)="NA",0,IF(VLOOKUP(A388,CSTVAT!$A$2:$D$40,2)="CST",0.02*((VLOOKUP(B388,'Input Angle Price'!$B$4:$E$22,2)*'Optimized Production Plan'!C389*(1.045))+ ('Conversion Cost'!$B$3*'Optimized Production Plan'!C389)+ ((4.1/100)*('Conversion Cost'!$B$8)*'Optimized Production Plan'!C389)+ ('Optimized Production Plan'!C389*'Conversion Cost'!$B$4)),IF(VLOOKUP(A388,CSTVAT!$A$2:$D$40,2)="VAT",0.05*((VLOOKUP(B388,'Input Angle Price'!$B$4:$E$22,2)*'Optimized Production Plan'!C389*(1.045))+ ('Conversion Cost'!$B$3*'Optimized Production Plan'!C389)+ ((4.1/100)*('Conversion Cost'!$B$8)*'Optimized Production Plan'!C389)+ ('Optimized Production Plan'!C389*'Conversion Cost'!$B$4)),0)))+ IF(VLOOKUP(A388,CSTVAT!$A$2:$D$40,3)="NA",0,IF(VLOOKUP(A388,CSTVAT!$A$2:$D$40,3)="CST",0.02*((VLOOKUP(B388,'Input Angle Price'!$B$4:$E$22,3)*'Optimized Production Plan'!D389*(1.045))+ ('Conversion Cost'!$C$3*'Optimized Production Plan'!D389)+ ((4.1/100)*('Conversion Cost'!$B$8)*'Optimized Production Plan'!D389)+ ('Optimized Production Plan'!D389*'Conversion Cost'!$C$4)),IF(VLOOKUP(A388,CSTVAT!$A$2:$D$40,3)="VAT",0.05*((VLOOKUP(B388,'Input Angle Price'!$B$4:$E$22,3)*'Optimized Production Plan'!D389*(1.045))+ ('Conversion Cost'!$C$3*'Optimized Production Plan'!D389)+ ((4.1/100)*('Conversion Cost'!$B$8)*'Optimized Production Plan'!D389)+ ('Optimized Production Plan'!D389*'Conversion Cost'!$C$4)),0)))+ IF(VLOOKUP(A388,CSTVAT!$A$2:$D$40,4)="NA",0,IF(VLOOKUP(A388,CSTVAT!$A$2:$D$40,4)="CST",0.02*((VLOOKUP(B388,'Input Angle Price'!$B$4:$E$22,4)*'Optimized Production Plan'!E389*(1.045))+ ('Conversion Cost'!$D$3*'Optimized Production Plan'!E389)+ ((4.1/100)*('Conversion Cost'!$B$8)*'Optimized Production Plan'!E389)+ ('Optimized Production Plan'!E389*'Conversion Cost'!$D$4)),IF(VLOOKUP(A388,CSTVAT!$A$2:$D$40,4)="VAT",0.05*((VLOOKUP(B388,'Input Angle Price'!$B$4:$E$22,4)*'Optimized Production Plan'!E389*(1.045))+ ('Conversion Cost'!$D$3*'Optimized Production Plan'!E389)+ ((4.1/100)*('Conversion Cost'!$B$8)*'Optimized Production Plan'!E389)+ ('Optimized Production Plan'!E389*'Conversion Cost'!$D$4)),0)))</f>
        <v>0</v>
      </c>
      <c r="I388" s="95">
        <f t="shared" ref="I388:I451" si="20">(0.045*0.5)*(C388/1.045)</f>
        <v>88.458809507999987</v>
      </c>
      <c r="N388" s="9">
        <v>129</v>
      </c>
      <c r="O388" s="5" t="s">
        <v>10</v>
      </c>
      <c r="P388" s="94">
        <f>((VLOOKUP(O388,'Input Angle Price'!$B$4:$E$22,2)*'Optimized Production Plan'!M389)+(VLOOKUP(O388,'Input Angle Price'!$B$4:$E$22,3)*'Optimized Production Plan'!N389)+(VLOOKUP(O388,'Input Angle Price'!$B$4:$E$22,4)*'Optimized Production Plan'!O389))*(104.5/100)</f>
        <v>3916.5487434479992</v>
      </c>
      <c r="Q388" s="94">
        <f>SUMPRODUCT('Conversion Cost'!$B$3:$D$3,'Optimized Production Plan'!M389:O389)</f>
        <v>653.12906063999992</v>
      </c>
      <c r="R388" s="94">
        <f>(4.1/100)*('Conversion Cost'!$B$8)*SUM('Optimized Production Plan'!M389:O389)</f>
        <v>554.43075143039994</v>
      </c>
      <c r="S388" s="94">
        <f>SUMPRODUCT('Conversion Cost'!$B$4:$D$4,'Optimized Production Plan'!M389:O389)</f>
        <v>44.622134399999993</v>
      </c>
      <c r="T388" s="94">
        <f>(VLOOKUP(N388,'Outbound Logistic Price'!$A$3:$D$41,2)*'Optimized Production Plan'!M389)+(VLOOKUP(N388,'Outbound Logistic Price'!$A$3:$D$41,3)*'Optimized Production Plan'!N389)+(VLOOKUP(N388,'Outbound Logistic Price'!$A$3:$D$41,4)*'Optimized Production Plan'!O389)</f>
        <v>219.81887519999998</v>
      </c>
      <c r="U388" s="94">
        <f>IF(VLOOKUP(N388,CSTVAT!$A$2:$D$40,2)="NA",0,IF(VLOOKUP(N388,CSTVAT!$A$2:$D$40,2)="CST",0.02*((VLOOKUP(O388,'Input Angle Price'!$B$4:$E$22,2)*'Optimized Production Plan'!M389*(1.045))+ ('Conversion Cost'!$B$3*'Optimized Production Plan'!M389)+ ((4.1/100)*('Conversion Cost'!$B$8)*'Optimized Production Plan'!M389)+ ('Optimized Production Plan'!M389*'Conversion Cost'!$B$4)),IF(VLOOKUP(N388,CSTVAT!$A$2:$D$40,2)="VAT",0.05*((VLOOKUP(O388,'Input Angle Price'!$B$4:$E$22,2)*'Optimized Production Plan'!M389*(1.045))+ ('Conversion Cost'!$B$3*'Optimized Production Plan'!M389)+ ((4.1/100)*('Conversion Cost'!$B$8)*'Optimized Production Plan'!M389)+ ('Optimized Production Plan'!M389*'Conversion Cost'!$B$4)),0)))+ IF(VLOOKUP(N388,CSTVAT!$A$2:$D$40,3)="NA",0,IF(VLOOKUP(N388,CSTVAT!$A$2:$D$40,3)="CST",0.02*((VLOOKUP(O388,'Input Angle Price'!$B$4:$E$22,3)*'Optimized Production Plan'!N389*(1.045))+ ('Conversion Cost'!$C$3*'Optimized Production Plan'!N389)+ ((4.1/100)*('Conversion Cost'!$B$8)*'Optimized Production Plan'!N389)+ ('Optimized Production Plan'!N389*'Conversion Cost'!$C$4)),IF(VLOOKUP(N388,CSTVAT!$A$2:$D$40,3)="VAT",0.05*((VLOOKUP(O388,'Input Angle Price'!$B$4:$E$22,3)*'Optimized Production Plan'!N389*(1.045))+ ('Conversion Cost'!$C$3*'Optimized Production Plan'!N389)+ ((4.1/100)*('Conversion Cost'!$B$8)*'Optimized Production Plan'!N389)+ ('Optimized Production Plan'!N389*'Conversion Cost'!$C$4)),0)))+ IF(VLOOKUP(N388,CSTVAT!$A$2:$D$40,4)="NA",0,IF(VLOOKUP(N388,CSTVAT!$A$2:$D$40,4)="CST",0.02*((VLOOKUP(O388,'Input Angle Price'!$B$4:$E$22,4)*'Optimized Production Plan'!O389*(1.045))+ ('Conversion Cost'!$D$3*'Optimized Production Plan'!O389)+ ((4.1/100)*('Conversion Cost'!$B$8)*'Optimized Production Plan'!O389)+ ('Optimized Production Plan'!O389*'Conversion Cost'!$D$4)),IF(VLOOKUP(N388,CSTVAT!$A$2:$D$40,4)="VAT",0.05*((VLOOKUP(O388,'Input Angle Price'!$B$4:$E$22,4)*'Optimized Production Plan'!O389*(1.045))+ ('Conversion Cost'!$D$3*'Optimized Production Plan'!O389)+ ((4.1/100)*('Conversion Cost'!$B$8)*'Optimized Production Plan'!O389)+ ('Optimized Production Plan'!O389*'Conversion Cost'!$D$4)),0)))</f>
        <v>0</v>
      </c>
      <c r="V388" s="95">
        <f t="shared" ref="V388:V451" si="21">(0.045*0.5)*(P388/1.045)</f>
        <v>84.327604523999995</v>
      </c>
      <c r="X388" s="101">
        <f>IF('Optimized Production Plan'!M389&gt;0,1,0)+IF('Optimized Production Plan'!N389&gt;0,1,0)+IF('Optimized Production Plan'!O389&gt;0,1,0)</f>
        <v>1</v>
      </c>
      <c r="AH388" s="11"/>
      <c r="AI388" s="5" t="s">
        <v>8</v>
      </c>
      <c r="AJ388" s="6">
        <v>1.1332</v>
      </c>
      <c r="AK388" s="6">
        <v>0</v>
      </c>
      <c r="AL388" s="113">
        <v>0</v>
      </c>
      <c r="AM388" s="11">
        <v>1.1332</v>
      </c>
      <c r="AN388" s="68">
        <f t="shared" si="19"/>
        <v>1.1332</v>
      </c>
    </row>
    <row r="389" spans="1:40">
      <c r="A389" s="9">
        <v>129</v>
      </c>
      <c r="B389" s="5" t="s">
        <v>14</v>
      </c>
      <c r="C389" s="94">
        <f>((VLOOKUP(B389,'Input Angle Price'!$B$4:$E$22,2)*'Optimized Production Plan'!C390)+(VLOOKUP(B389,'Input Angle Price'!$B$4:$E$22,3)*'Optimized Production Plan'!D390)+(VLOOKUP(B389,'Input Angle Price'!$B$4:$E$22,4)*'Optimized Production Plan'!E390))*(104.5/100)</f>
        <v>119.60035972499998</v>
      </c>
      <c r="D389" s="94">
        <f>SUMPRODUCT('Conversion Cost'!$B$3:$D$3,'Optimized Production Plan'!C390:E390)</f>
        <v>18.078689999999998</v>
      </c>
      <c r="E389" s="94">
        <f>(4.1/100)*('Conversion Cost'!$B$8)*SUM('Optimized Production Plan'!C390:E390)</f>
        <v>15.677699309999998</v>
      </c>
      <c r="F389" s="94">
        <f>SUMPRODUCT('Conversion Cost'!$B$4:$D$4,'Optimized Production Plan'!C390:E390)</f>
        <v>1.2617849999999999</v>
      </c>
      <c r="G389" s="94">
        <f>(VLOOKUP(A389,'Outbound Logistic Price'!$A$3:$D$41,2)*'Optimized Production Plan'!C390)+(VLOOKUP(A389,'Outbound Logistic Price'!$A$3:$D$41,3)*'Optimized Production Plan'!D390)+(VLOOKUP(A389,'Outbound Logistic Price'!$A$3:$D$41,4)*'Optimized Production Plan'!E390)</f>
        <v>5.3057024999999998</v>
      </c>
      <c r="H389" s="94">
        <f>IF(VLOOKUP(A389,CSTVAT!$A$2:$D$40,2)="NA",0,IF(VLOOKUP(A389,CSTVAT!$A$2:$D$40,2)="CST",0.02*((VLOOKUP(B389,'Input Angle Price'!$B$4:$E$22,2)*'Optimized Production Plan'!C390*(1.045))+ ('Conversion Cost'!$B$3*'Optimized Production Plan'!C390)+ ((4.1/100)*('Conversion Cost'!$B$8)*'Optimized Production Plan'!C390)+ ('Optimized Production Plan'!C390*'Conversion Cost'!$B$4)),IF(VLOOKUP(A389,CSTVAT!$A$2:$D$40,2)="VAT",0.05*((VLOOKUP(B389,'Input Angle Price'!$B$4:$E$22,2)*'Optimized Production Plan'!C390*(1.045))+ ('Conversion Cost'!$B$3*'Optimized Production Plan'!C390)+ ((4.1/100)*('Conversion Cost'!$B$8)*'Optimized Production Plan'!C390)+ ('Optimized Production Plan'!C390*'Conversion Cost'!$B$4)),0)))+ IF(VLOOKUP(A389,CSTVAT!$A$2:$D$40,3)="NA",0,IF(VLOOKUP(A389,CSTVAT!$A$2:$D$40,3)="CST",0.02*((VLOOKUP(B389,'Input Angle Price'!$B$4:$E$22,3)*'Optimized Production Plan'!D390*(1.045))+ ('Conversion Cost'!$C$3*'Optimized Production Plan'!D390)+ ((4.1/100)*('Conversion Cost'!$B$8)*'Optimized Production Plan'!D390)+ ('Optimized Production Plan'!D390*'Conversion Cost'!$C$4)),IF(VLOOKUP(A389,CSTVAT!$A$2:$D$40,3)="VAT",0.05*((VLOOKUP(B389,'Input Angle Price'!$B$4:$E$22,3)*'Optimized Production Plan'!D390*(1.045))+ ('Conversion Cost'!$C$3*'Optimized Production Plan'!D390)+ ((4.1/100)*('Conversion Cost'!$B$8)*'Optimized Production Plan'!D390)+ ('Optimized Production Plan'!D390*'Conversion Cost'!$C$4)),0)))+ IF(VLOOKUP(A389,CSTVAT!$A$2:$D$40,4)="NA",0,IF(VLOOKUP(A389,CSTVAT!$A$2:$D$40,4)="CST",0.02*((VLOOKUP(B389,'Input Angle Price'!$B$4:$E$22,4)*'Optimized Production Plan'!E390*(1.045))+ ('Conversion Cost'!$D$3*'Optimized Production Plan'!E390)+ ((4.1/100)*('Conversion Cost'!$B$8)*'Optimized Production Plan'!E390)+ ('Optimized Production Plan'!E390*'Conversion Cost'!$D$4)),IF(VLOOKUP(A389,CSTVAT!$A$2:$D$40,4)="VAT",0.05*((VLOOKUP(B389,'Input Angle Price'!$B$4:$E$22,4)*'Optimized Production Plan'!E390*(1.045))+ ('Conversion Cost'!$D$3*'Optimized Production Plan'!E390)+ ((4.1/100)*('Conversion Cost'!$B$8)*'Optimized Production Plan'!E390)+ ('Optimized Production Plan'!E390*'Conversion Cost'!$D$4)),0)))</f>
        <v>0</v>
      </c>
      <c r="I389" s="95">
        <f t="shared" si="20"/>
        <v>2.5751273624999995</v>
      </c>
      <c r="N389" s="9">
        <v>129</v>
      </c>
      <c r="O389" s="5" t="s">
        <v>14</v>
      </c>
      <c r="P389" s="94">
        <f>((VLOOKUP(O389,'Input Angle Price'!$B$4:$E$22,2)*'Optimized Production Plan'!M390)+(VLOOKUP(O389,'Input Angle Price'!$B$4:$E$22,3)*'Optimized Production Plan'!N390)+(VLOOKUP(O389,'Input Angle Price'!$B$4:$E$22,4)*'Optimized Production Plan'!O390))*(104.5/100)</f>
        <v>111.91593393749997</v>
      </c>
      <c r="Q389" s="94">
        <f>SUMPRODUCT('Conversion Cost'!$B$3:$D$3,'Optimized Production Plan'!M390:O390)</f>
        <v>18.468602249999996</v>
      </c>
      <c r="R389" s="94">
        <f>(4.1/100)*('Conversion Cost'!$B$8)*SUM('Optimized Production Plan'!M390:O390)</f>
        <v>15.677699309999998</v>
      </c>
      <c r="S389" s="94">
        <f>SUMPRODUCT('Conversion Cost'!$B$4:$D$4,'Optimized Production Plan'!M390:O390)</f>
        <v>1.2617849999999999</v>
      </c>
      <c r="T389" s="94">
        <f>(VLOOKUP(N389,'Outbound Logistic Price'!$A$3:$D$41,2)*'Optimized Production Plan'!M390)+(VLOOKUP(N389,'Outbound Logistic Price'!$A$3:$D$41,3)*'Optimized Production Plan'!N390)+(VLOOKUP(N389,'Outbound Logistic Price'!$A$3:$D$41,4)*'Optimized Production Plan'!O390)</f>
        <v>6.215842499999999</v>
      </c>
      <c r="U389" s="94">
        <f>IF(VLOOKUP(N389,CSTVAT!$A$2:$D$40,2)="NA",0,IF(VLOOKUP(N389,CSTVAT!$A$2:$D$40,2)="CST",0.02*((VLOOKUP(O389,'Input Angle Price'!$B$4:$E$22,2)*'Optimized Production Plan'!M390*(1.045))+ ('Conversion Cost'!$B$3*'Optimized Production Plan'!M390)+ ((4.1/100)*('Conversion Cost'!$B$8)*'Optimized Production Plan'!M390)+ ('Optimized Production Plan'!M390*'Conversion Cost'!$B$4)),IF(VLOOKUP(N389,CSTVAT!$A$2:$D$40,2)="VAT",0.05*((VLOOKUP(O389,'Input Angle Price'!$B$4:$E$22,2)*'Optimized Production Plan'!M390*(1.045))+ ('Conversion Cost'!$B$3*'Optimized Production Plan'!M390)+ ((4.1/100)*('Conversion Cost'!$B$8)*'Optimized Production Plan'!M390)+ ('Optimized Production Plan'!M390*'Conversion Cost'!$B$4)),0)))+ IF(VLOOKUP(N389,CSTVAT!$A$2:$D$40,3)="NA",0,IF(VLOOKUP(N389,CSTVAT!$A$2:$D$40,3)="CST",0.02*((VLOOKUP(O389,'Input Angle Price'!$B$4:$E$22,3)*'Optimized Production Plan'!N390*(1.045))+ ('Conversion Cost'!$C$3*'Optimized Production Plan'!N390)+ ((4.1/100)*('Conversion Cost'!$B$8)*'Optimized Production Plan'!N390)+ ('Optimized Production Plan'!N390*'Conversion Cost'!$C$4)),IF(VLOOKUP(N389,CSTVAT!$A$2:$D$40,3)="VAT",0.05*((VLOOKUP(O389,'Input Angle Price'!$B$4:$E$22,3)*'Optimized Production Plan'!N390*(1.045))+ ('Conversion Cost'!$C$3*'Optimized Production Plan'!N390)+ ((4.1/100)*('Conversion Cost'!$B$8)*'Optimized Production Plan'!N390)+ ('Optimized Production Plan'!N390*'Conversion Cost'!$C$4)),0)))+ IF(VLOOKUP(N389,CSTVAT!$A$2:$D$40,4)="NA",0,IF(VLOOKUP(N389,CSTVAT!$A$2:$D$40,4)="CST",0.02*((VLOOKUP(O389,'Input Angle Price'!$B$4:$E$22,4)*'Optimized Production Plan'!O390*(1.045))+ ('Conversion Cost'!$D$3*'Optimized Production Plan'!O390)+ ((4.1/100)*('Conversion Cost'!$B$8)*'Optimized Production Plan'!O390)+ ('Optimized Production Plan'!O390*'Conversion Cost'!$D$4)),IF(VLOOKUP(N389,CSTVAT!$A$2:$D$40,4)="VAT",0.05*((VLOOKUP(O389,'Input Angle Price'!$B$4:$E$22,4)*'Optimized Production Plan'!O390*(1.045))+ ('Conversion Cost'!$D$3*'Optimized Production Plan'!O390)+ ((4.1/100)*('Conversion Cost'!$B$8)*'Optimized Production Plan'!O390)+ ('Optimized Production Plan'!O390*'Conversion Cost'!$D$4)),0)))</f>
        <v>0</v>
      </c>
      <c r="V389" s="95">
        <f t="shared" si="21"/>
        <v>2.4096732187499996</v>
      </c>
      <c r="X389" s="101">
        <f>IF('Optimized Production Plan'!M390&gt;0,1,0)+IF('Optimized Production Plan'!N390&gt;0,1,0)+IF('Optimized Production Plan'!O390&gt;0,1,0)</f>
        <v>1</v>
      </c>
      <c r="AH389" s="11"/>
      <c r="AI389" s="5" t="s">
        <v>10</v>
      </c>
      <c r="AJ389" s="6">
        <v>36.575519999999997</v>
      </c>
      <c r="AK389" s="6">
        <v>0</v>
      </c>
      <c r="AL389" s="113">
        <v>0</v>
      </c>
      <c r="AM389" s="11">
        <v>36.575519999999997</v>
      </c>
      <c r="AN389" s="68">
        <f t="shared" ref="AN389:AN452" si="22">SUM(AJ389:AL389)</f>
        <v>36.575519999999997</v>
      </c>
    </row>
    <row r="390" spans="1:40">
      <c r="A390" s="85">
        <v>130</v>
      </c>
      <c r="B390" s="5" t="s">
        <v>1</v>
      </c>
      <c r="C390" s="94">
        <f>((VLOOKUP(B390,'Input Angle Price'!$B$4:$E$22,2)*'Optimized Production Plan'!C391)+(VLOOKUP(B390,'Input Angle Price'!$B$4:$E$22,3)*'Optimized Production Plan'!D391)+(VLOOKUP(B390,'Input Angle Price'!$B$4:$E$22,4)*'Optimized Production Plan'!E391))*(104.5/100)</f>
        <v>1457.8532155329999</v>
      </c>
      <c r="D390" s="94">
        <f>SUMPRODUCT('Conversion Cost'!$B$3:$D$3,'Optimized Production Plan'!C391:E391)</f>
        <v>219.4161268</v>
      </c>
      <c r="E390" s="94">
        <f>(4.1/100)*('Conversion Cost'!$B$8)*SUM('Optimized Production Plan'!C391:E391)</f>
        <v>190.2759580332</v>
      </c>
      <c r="F390" s="94">
        <f>SUMPRODUCT('Conversion Cost'!$B$4:$D$4,'Optimized Production Plan'!C391:E391)</f>
        <v>15.313940199999999</v>
      </c>
      <c r="G390" s="94">
        <f>(VLOOKUP(A390,'Outbound Logistic Price'!$A$3:$D$41,2)*'Optimized Production Plan'!C391)+(VLOOKUP(A390,'Outbound Logistic Price'!$A$3:$D$41,3)*'Optimized Production Plan'!D391)+(VLOOKUP(A390,'Outbound Logistic Price'!$A$3:$D$41,4)*'Optimized Production Plan'!E391)</f>
        <v>64.393863299999992</v>
      </c>
      <c r="H390" s="94">
        <f>IF(VLOOKUP(A390,CSTVAT!$A$2:$D$40,2)="NA",0,IF(VLOOKUP(A390,CSTVAT!$A$2:$D$40,2)="CST",0.02*((VLOOKUP(B390,'Input Angle Price'!$B$4:$E$22,2)*'Optimized Production Plan'!C391*(1.045))+ ('Conversion Cost'!$B$3*'Optimized Production Plan'!C391)+ ((4.1/100)*('Conversion Cost'!$B$8)*'Optimized Production Plan'!C391)+ ('Optimized Production Plan'!C391*'Conversion Cost'!$B$4)),IF(VLOOKUP(A390,CSTVAT!$A$2:$D$40,2)="VAT",0.05*((VLOOKUP(B390,'Input Angle Price'!$B$4:$E$22,2)*'Optimized Production Plan'!C391*(1.045))+ ('Conversion Cost'!$B$3*'Optimized Production Plan'!C391)+ ((4.1/100)*('Conversion Cost'!$B$8)*'Optimized Production Plan'!C391)+ ('Optimized Production Plan'!C391*'Conversion Cost'!$B$4)),0)))+ IF(VLOOKUP(A390,CSTVAT!$A$2:$D$40,3)="NA",0,IF(VLOOKUP(A390,CSTVAT!$A$2:$D$40,3)="CST",0.02*((VLOOKUP(B390,'Input Angle Price'!$B$4:$E$22,3)*'Optimized Production Plan'!D391*(1.045))+ ('Conversion Cost'!$C$3*'Optimized Production Plan'!D391)+ ((4.1/100)*('Conversion Cost'!$B$8)*'Optimized Production Plan'!D391)+ ('Optimized Production Plan'!D391*'Conversion Cost'!$C$4)),IF(VLOOKUP(A390,CSTVAT!$A$2:$D$40,3)="VAT",0.05*((VLOOKUP(B390,'Input Angle Price'!$B$4:$E$22,3)*'Optimized Production Plan'!D391*(1.045))+ ('Conversion Cost'!$C$3*'Optimized Production Plan'!D391)+ ((4.1/100)*('Conversion Cost'!$B$8)*'Optimized Production Plan'!D391)+ ('Optimized Production Plan'!D391*'Conversion Cost'!$C$4)),0)))+ IF(VLOOKUP(A390,CSTVAT!$A$2:$D$40,4)="NA",0,IF(VLOOKUP(A390,CSTVAT!$A$2:$D$40,4)="CST",0.02*((VLOOKUP(B390,'Input Angle Price'!$B$4:$E$22,4)*'Optimized Production Plan'!E391*(1.045))+ ('Conversion Cost'!$D$3*'Optimized Production Plan'!E391)+ ((4.1/100)*('Conversion Cost'!$B$8)*'Optimized Production Plan'!E391)+ ('Optimized Production Plan'!E391*'Conversion Cost'!$D$4)),IF(VLOOKUP(A390,CSTVAT!$A$2:$D$40,4)="VAT",0.05*((VLOOKUP(B390,'Input Angle Price'!$B$4:$E$22,4)*'Optimized Production Plan'!E391*(1.045))+ ('Conversion Cost'!$D$3*'Optimized Production Plan'!E391)+ ((4.1/100)*('Conversion Cost'!$B$8)*'Optimized Production Plan'!E391)+ ('Optimized Production Plan'!E391*'Conversion Cost'!$D$4)),0)))</f>
        <v>0</v>
      </c>
      <c r="I390" s="95">
        <f t="shared" si="20"/>
        <v>31.389184066499997</v>
      </c>
      <c r="N390" s="85">
        <v>130</v>
      </c>
      <c r="O390" s="5" t="s">
        <v>1</v>
      </c>
      <c r="P390" s="94">
        <f>((VLOOKUP(O390,'Input Angle Price'!$B$4:$E$22,2)*'Optimized Production Plan'!M391)+(VLOOKUP(O390,'Input Angle Price'!$B$4:$E$22,3)*'Optimized Production Plan'!N391)+(VLOOKUP(O390,'Input Angle Price'!$B$4:$E$22,4)*'Optimized Production Plan'!O391))*(104.5/100)</f>
        <v>1391.479837176</v>
      </c>
      <c r="Q390" s="94">
        <f>SUMPRODUCT('Conversion Cost'!$B$3:$D$3,'Optimized Production Plan'!M391:O391)</f>
        <v>224.14838537</v>
      </c>
      <c r="R390" s="94">
        <f>(4.1/100)*('Conversion Cost'!$B$8)*SUM('Optimized Production Plan'!M391:O391)</f>
        <v>190.2759580332</v>
      </c>
      <c r="S390" s="94">
        <f>SUMPRODUCT('Conversion Cost'!$B$4:$D$4,'Optimized Production Plan'!M391:O391)</f>
        <v>15.313940199999999</v>
      </c>
      <c r="T390" s="94">
        <f>(VLOOKUP(N390,'Outbound Logistic Price'!$A$3:$D$41,2)*'Optimized Production Plan'!M391)+(VLOOKUP(N390,'Outbound Logistic Price'!$A$3:$D$41,3)*'Optimized Production Plan'!N391)+(VLOOKUP(N390,'Outbound Logistic Price'!$A$3:$D$41,4)*'Optimized Production Plan'!O391)</f>
        <v>75.439984100000004</v>
      </c>
      <c r="U390" s="94">
        <f>IF(VLOOKUP(N390,CSTVAT!$A$2:$D$40,2)="NA",0,IF(VLOOKUP(N390,CSTVAT!$A$2:$D$40,2)="CST",0.02*((VLOOKUP(O390,'Input Angle Price'!$B$4:$E$22,2)*'Optimized Production Plan'!M391*(1.045))+ ('Conversion Cost'!$B$3*'Optimized Production Plan'!M391)+ ((4.1/100)*('Conversion Cost'!$B$8)*'Optimized Production Plan'!M391)+ ('Optimized Production Plan'!M391*'Conversion Cost'!$B$4)),IF(VLOOKUP(N390,CSTVAT!$A$2:$D$40,2)="VAT",0.05*((VLOOKUP(O390,'Input Angle Price'!$B$4:$E$22,2)*'Optimized Production Plan'!M391*(1.045))+ ('Conversion Cost'!$B$3*'Optimized Production Plan'!M391)+ ((4.1/100)*('Conversion Cost'!$B$8)*'Optimized Production Plan'!M391)+ ('Optimized Production Plan'!M391*'Conversion Cost'!$B$4)),0)))+ IF(VLOOKUP(N390,CSTVAT!$A$2:$D$40,3)="NA",0,IF(VLOOKUP(N390,CSTVAT!$A$2:$D$40,3)="CST",0.02*((VLOOKUP(O390,'Input Angle Price'!$B$4:$E$22,3)*'Optimized Production Plan'!N391*(1.045))+ ('Conversion Cost'!$C$3*'Optimized Production Plan'!N391)+ ((4.1/100)*('Conversion Cost'!$B$8)*'Optimized Production Plan'!N391)+ ('Optimized Production Plan'!N391*'Conversion Cost'!$C$4)),IF(VLOOKUP(N390,CSTVAT!$A$2:$D$40,3)="VAT",0.05*((VLOOKUP(O390,'Input Angle Price'!$B$4:$E$22,3)*'Optimized Production Plan'!N391*(1.045))+ ('Conversion Cost'!$C$3*'Optimized Production Plan'!N391)+ ((4.1/100)*('Conversion Cost'!$B$8)*'Optimized Production Plan'!N391)+ ('Optimized Production Plan'!N391*'Conversion Cost'!$C$4)),0)))+ IF(VLOOKUP(N390,CSTVAT!$A$2:$D$40,4)="NA",0,IF(VLOOKUP(N390,CSTVAT!$A$2:$D$40,4)="CST",0.02*((VLOOKUP(O390,'Input Angle Price'!$B$4:$E$22,4)*'Optimized Production Plan'!O391*(1.045))+ ('Conversion Cost'!$D$3*'Optimized Production Plan'!O391)+ ((4.1/100)*('Conversion Cost'!$B$8)*'Optimized Production Plan'!O391)+ ('Optimized Production Plan'!O391*'Conversion Cost'!$D$4)),IF(VLOOKUP(N390,CSTVAT!$A$2:$D$40,4)="VAT",0.05*((VLOOKUP(O390,'Input Angle Price'!$B$4:$E$22,4)*'Optimized Production Plan'!O391*(1.045))+ ('Conversion Cost'!$D$3*'Optimized Production Plan'!O391)+ ((4.1/100)*('Conversion Cost'!$B$8)*'Optimized Production Plan'!O391)+ ('Optimized Production Plan'!O391*'Conversion Cost'!$D$4)),0)))</f>
        <v>0</v>
      </c>
      <c r="V390" s="95">
        <f t="shared" si="21"/>
        <v>29.960092188000001</v>
      </c>
      <c r="X390" s="101">
        <f>IF('Optimized Production Plan'!M391&gt;0,1,0)+IF('Optimized Production Plan'!N391&gt;0,1,0)+IF('Optimized Production Plan'!O391&gt;0,1,0)</f>
        <v>1</v>
      </c>
      <c r="AH390" s="11"/>
      <c r="AI390" s="5" t="s">
        <v>14</v>
      </c>
      <c r="AJ390" s="6">
        <v>1.0342499999999999</v>
      </c>
      <c r="AK390" s="6">
        <v>0</v>
      </c>
      <c r="AL390" s="113">
        <v>0</v>
      </c>
      <c r="AM390" s="11">
        <v>1.0342499999999999</v>
      </c>
      <c r="AN390" s="68">
        <f t="shared" si="22"/>
        <v>1.0342499999999999</v>
      </c>
    </row>
    <row r="391" spans="1:40">
      <c r="A391" s="9">
        <v>130</v>
      </c>
      <c r="B391" s="5" t="s">
        <v>3</v>
      </c>
      <c r="C391" s="94">
        <f>((VLOOKUP(B391,'Input Angle Price'!$B$4:$E$22,2)*'Optimized Production Plan'!C392)+(VLOOKUP(B391,'Input Angle Price'!$B$4:$E$22,3)*'Optimized Production Plan'!D392)+(VLOOKUP(B391,'Input Angle Price'!$B$4:$E$22,4)*'Optimized Production Plan'!E392))*(104.5/100)</f>
        <v>322.83890074039999</v>
      </c>
      <c r="D391" s="94">
        <f>SUMPRODUCT('Conversion Cost'!$B$3:$D$3,'Optimized Production Plan'!C392:E392)</f>
        <v>48.589295840000005</v>
      </c>
      <c r="E391" s="94">
        <f>(4.1/100)*('Conversion Cost'!$B$8)*SUM('Optimized Production Plan'!C392:E392)</f>
        <v>42.13625931216</v>
      </c>
      <c r="F391" s="94">
        <f>SUMPRODUCT('Conversion Cost'!$B$4:$D$4,'Optimized Production Plan'!C392:E392)</f>
        <v>3.3912437600000005</v>
      </c>
      <c r="G391" s="94">
        <f>(VLOOKUP(A391,'Outbound Logistic Price'!$A$3:$D$41,2)*'Optimized Production Plan'!C392)+(VLOOKUP(A391,'Outbound Logistic Price'!$A$3:$D$41,3)*'Optimized Production Plan'!D392)+(VLOOKUP(A391,'Outbound Logistic Price'!$A$3:$D$41,4)*'Optimized Production Plan'!E392)</f>
        <v>14.259902040000002</v>
      </c>
      <c r="H391" s="94">
        <f>IF(VLOOKUP(A391,CSTVAT!$A$2:$D$40,2)="NA",0,IF(VLOOKUP(A391,CSTVAT!$A$2:$D$40,2)="CST",0.02*((VLOOKUP(B391,'Input Angle Price'!$B$4:$E$22,2)*'Optimized Production Plan'!C392*(1.045))+ ('Conversion Cost'!$B$3*'Optimized Production Plan'!C392)+ ((4.1/100)*('Conversion Cost'!$B$8)*'Optimized Production Plan'!C392)+ ('Optimized Production Plan'!C392*'Conversion Cost'!$B$4)),IF(VLOOKUP(A391,CSTVAT!$A$2:$D$40,2)="VAT",0.05*((VLOOKUP(B391,'Input Angle Price'!$B$4:$E$22,2)*'Optimized Production Plan'!C392*(1.045))+ ('Conversion Cost'!$B$3*'Optimized Production Plan'!C392)+ ((4.1/100)*('Conversion Cost'!$B$8)*'Optimized Production Plan'!C392)+ ('Optimized Production Plan'!C392*'Conversion Cost'!$B$4)),0)))+ IF(VLOOKUP(A391,CSTVAT!$A$2:$D$40,3)="NA",0,IF(VLOOKUP(A391,CSTVAT!$A$2:$D$40,3)="CST",0.02*((VLOOKUP(B391,'Input Angle Price'!$B$4:$E$22,3)*'Optimized Production Plan'!D392*(1.045))+ ('Conversion Cost'!$C$3*'Optimized Production Plan'!D392)+ ((4.1/100)*('Conversion Cost'!$B$8)*'Optimized Production Plan'!D392)+ ('Optimized Production Plan'!D392*'Conversion Cost'!$C$4)),IF(VLOOKUP(A391,CSTVAT!$A$2:$D$40,3)="VAT",0.05*((VLOOKUP(B391,'Input Angle Price'!$B$4:$E$22,3)*'Optimized Production Plan'!D392*(1.045))+ ('Conversion Cost'!$C$3*'Optimized Production Plan'!D392)+ ((4.1/100)*('Conversion Cost'!$B$8)*'Optimized Production Plan'!D392)+ ('Optimized Production Plan'!D392*'Conversion Cost'!$C$4)),0)))+ IF(VLOOKUP(A391,CSTVAT!$A$2:$D$40,4)="NA",0,IF(VLOOKUP(A391,CSTVAT!$A$2:$D$40,4)="CST",0.02*((VLOOKUP(B391,'Input Angle Price'!$B$4:$E$22,4)*'Optimized Production Plan'!E392*(1.045))+ ('Conversion Cost'!$D$3*'Optimized Production Plan'!E392)+ ((4.1/100)*('Conversion Cost'!$B$8)*'Optimized Production Plan'!E392)+ ('Optimized Production Plan'!E392*'Conversion Cost'!$D$4)),IF(VLOOKUP(A391,CSTVAT!$A$2:$D$40,4)="VAT",0.05*((VLOOKUP(B391,'Input Angle Price'!$B$4:$E$22,4)*'Optimized Production Plan'!E392*(1.045))+ ('Conversion Cost'!$D$3*'Optimized Production Plan'!E392)+ ((4.1/100)*('Conversion Cost'!$B$8)*'Optimized Production Plan'!E392)+ ('Optimized Production Plan'!E392*'Conversion Cost'!$D$4)),0)))</f>
        <v>0</v>
      </c>
      <c r="I391" s="95">
        <f t="shared" si="20"/>
        <v>6.9510768102</v>
      </c>
      <c r="N391" s="9">
        <v>130</v>
      </c>
      <c r="O391" s="5" t="s">
        <v>3</v>
      </c>
      <c r="P391" s="94">
        <f>((VLOOKUP(O391,'Input Angle Price'!$B$4:$E$22,2)*'Optimized Production Plan'!M392)+(VLOOKUP(O391,'Input Angle Price'!$B$4:$E$22,3)*'Optimized Production Plan'!N392)+(VLOOKUP(O391,'Input Angle Price'!$B$4:$E$22,4)*'Optimized Production Plan'!O392))*(104.5/100)</f>
        <v>307.79206336559997</v>
      </c>
      <c r="Q391" s="94">
        <f>SUMPRODUCT('Conversion Cost'!$B$3:$D$3,'Optimized Production Plan'!M392:O392)</f>
        <v>49.637245756000006</v>
      </c>
      <c r="R391" s="94">
        <f>(4.1/100)*('Conversion Cost'!$B$8)*SUM('Optimized Production Plan'!M392:O392)</f>
        <v>42.13625931216</v>
      </c>
      <c r="S391" s="94">
        <f>SUMPRODUCT('Conversion Cost'!$B$4:$D$4,'Optimized Production Plan'!M392:O392)</f>
        <v>3.3912437600000005</v>
      </c>
      <c r="T391" s="94">
        <f>(VLOOKUP(N391,'Outbound Logistic Price'!$A$3:$D$41,2)*'Optimized Production Plan'!M392)+(VLOOKUP(N391,'Outbound Logistic Price'!$A$3:$D$41,3)*'Optimized Production Plan'!N392)+(VLOOKUP(N391,'Outbound Logistic Price'!$A$3:$D$41,4)*'Optimized Production Plan'!O392)</f>
        <v>16.706045080000003</v>
      </c>
      <c r="U391" s="94">
        <f>IF(VLOOKUP(N391,CSTVAT!$A$2:$D$40,2)="NA",0,IF(VLOOKUP(N391,CSTVAT!$A$2:$D$40,2)="CST",0.02*((VLOOKUP(O391,'Input Angle Price'!$B$4:$E$22,2)*'Optimized Production Plan'!M392*(1.045))+ ('Conversion Cost'!$B$3*'Optimized Production Plan'!M392)+ ((4.1/100)*('Conversion Cost'!$B$8)*'Optimized Production Plan'!M392)+ ('Optimized Production Plan'!M392*'Conversion Cost'!$B$4)),IF(VLOOKUP(N391,CSTVAT!$A$2:$D$40,2)="VAT",0.05*((VLOOKUP(O391,'Input Angle Price'!$B$4:$E$22,2)*'Optimized Production Plan'!M392*(1.045))+ ('Conversion Cost'!$B$3*'Optimized Production Plan'!M392)+ ((4.1/100)*('Conversion Cost'!$B$8)*'Optimized Production Plan'!M392)+ ('Optimized Production Plan'!M392*'Conversion Cost'!$B$4)),0)))+ IF(VLOOKUP(N391,CSTVAT!$A$2:$D$40,3)="NA",0,IF(VLOOKUP(N391,CSTVAT!$A$2:$D$40,3)="CST",0.02*((VLOOKUP(O391,'Input Angle Price'!$B$4:$E$22,3)*'Optimized Production Plan'!N392*(1.045))+ ('Conversion Cost'!$C$3*'Optimized Production Plan'!N392)+ ((4.1/100)*('Conversion Cost'!$B$8)*'Optimized Production Plan'!N392)+ ('Optimized Production Plan'!N392*'Conversion Cost'!$C$4)),IF(VLOOKUP(N391,CSTVAT!$A$2:$D$40,3)="VAT",0.05*((VLOOKUP(O391,'Input Angle Price'!$B$4:$E$22,3)*'Optimized Production Plan'!N392*(1.045))+ ('Conversion Cost'!$C$3*'Optimized Production Plan'!N392)+ ((4.1/100)*('Conversion Cost'!$B$8)*'Optimized Production Plan'!N392)+ ('Optimized Production Plan'!N392*'Conversion Cost'!$C$4)),0)))+ IF(VLOOKUP(N391,CSTVAT!$A$2:$D$40,4)="NA",0,IF(VLOOKUP(N391,CSTVAT!$A$2:$D$40,4)="CST",0.02*((VLOOKUP(O391,'Input Angle Price'!$B$4:$E$22,4)*'Optimized Production Plan'!O392*(1.045))+ ('Conversion Cost'!$D$3*'Optimized Production Plan'!O392)+ ((4.1/100)*('Conversion Cost'!$B$8)*'Optimized Production Plan'!O392)+ ('Optimized Production Plan'!O392*'Conversion Cost'!$D$4)),IF(VLOOKUP(N391,CSTVAT!$A$2:$D$40,4)="VAT",0.05*((VLOOKUP(O391,'Input Angle Price'!$B$4:$E$22,4)*'Optimized Production Plan'!O392*(1.045))+ ('Conversion Cost'!$D$3*'Optimized Production Plan'!O392)+ ((4.1/100)*('Conversion Cost'!$B$8)*'Optimized Production Plan'!O392)+ ('Optimized Production Plan'!O392*'Conversion Cost'!$D$4)),0)))</f>
        <v>0</v>
      </c>
      <c r="V391" s="95">
        <f t="shared" si="21"/>
        <v>6.6271018427999993</v>
      </c>
      <c r="X391" s="101">
        <f>IF('Optimized Production Plan'!M392&gt;0,1,0)+IF('Optimized Production Plan'!N392&gt;0,1,0)+IF('Optimized Production Plan'!O392&gt;0,1,0)</f>
        <v>1</v>
      </c>
      <c r="AH391" s="9">
        <v>130</v>
      </c>
      <c r="AI391" s="5" t="s">
        <v>1</v>
      </c>
      <c r="AJ391" s="6">
        <v>12.55241</v>
      </c>
      <c r="AK391" s="6">
        <v>0</v>
      </c>
      <c r="AL391" s="113">
        <v>0</v>
      </c>
      <c r="AM391" s="11">
        <v>12.55241</v>
      </c>
      <c r="AN391" s="68">
        <f t="shared" si="22"/>
        <v>12.55241</v>
      </c>
    </row>
    <row r="392" spans="1:40">
      <c r="A392" s="9">
        <v>130</v>
      </c>
      <c r="B392" s="5" t="s">
        <v>5</v>
      </c>
      <c r="C392" s="94">
        <f>((VLOOKUP(B392,'Input Angle Price'!$B$4:$E$22,2)*'Optimized Production Plan'!C393)+(VLOOKUP(B392,'Input Angle Price'!$B$4:$E$22,3)*'Optimized Production Plan'!D393)+(VLOOKUP(B392,'Input Angle Price'!$B$4:$E$22,4)*'Optimized Production Plan'!E393))*(104.5/100)</f>
        <v>475.69937345479997</v>
      </c>
      <c r="D392" s="94">
        <f>SUMPRODUCT('Conversion Cost'!$B$3:$D$3,'Optimized Production Plan'!C393:E393)</f>
        <v>70.830987679999993</v>
      </c>
      <c r="E392" s="94">
        <f>(4.1/100)*('Conversion Cost'!$B$8)*SUM('Optimized Production Plan'!C393:E393)</f>
        <v>61.424081428319994</v>
      </c>
      <c r="F392" s="94">
        <f>SUMPRODUCT('Conversion Cost'!$B$4:$D$4,'Optimized Production Plan'!C393:E393)</f>
        <v>4.9435815199999995</v>
      </c>
      <c r="G392" s="94">
        <f>(VLOOKUP(A392,'Outbound Logistic Price'!$A$3:$D$41,2)*'Optimized Production Plan'!C393)+(VLOOKUP(A392,'Outbound Logistic Price'!$A$3:$D$41,3)*'Optimized Production Plan'!D393)+(VLOOKUP(A392,'Outbound Logistic Price'!$A$3:$D$41,4)*'Optimized Production Plan'!E393)</f>
        <v>20.787355079999998</v>
      </c>
      <c r="H392" s="94">
        <f>IF(VLOOKUP(A392,CSTVAT!$A$2:$D$40,2)="NA",0,IF(VLOOKUP(A392,CSTVAT!$A$2:$D$40,2)="CST",0.02*((VLOOKUP(B392,'Input Angle Price'!$B$4:$E$22,2)*'Optimized Production Plan'!C393*(1.045))+ ('Conversion Cost'!$B$3*'Optimized Production Plan'!C393)+ ((4.1/100)*('Conversion Cost'!$B$8)*'Optimized Production Plan'!C393)+ ('Optimized Production Plan'!C393*'Conversion Cost'!$B$4)),IF(VLOOKUP(A392,CSTVAT!$A$2:$D$40,2)="VAT",0.05*((VLOOKUP(B392,'Input Angle Price'!$B$4:$E$22,2)*'Optimized Production Plan'!C393*(1.045))+ ('Conversion Cost'!$B$3*'Optimized Production Plan'!C393)+ ((4.1/100)*('Conversion Cost'!$B$8)*'Optimized Production Plan'!C393)+ ('Optimized Production Plan'!C393*'Conversion Cost'!$B$4)),0)))+ IF(VLOOKUP(A392,CSTVAT!$A$2:$D$40,3)="NA",0,IF(VLOOKUP(A392,CSTVAT!$A$2:$D$40,3)="CST",0.02*((VLOOKUP(B392,'Input Angle Price'!$B$4:$E$22,3)*'Optimized Production Plan'!D393*(1.045))+ ('Conversion Cost'!$C$3*'Optimized Production Plan'!D393)+ ((4.1/100)*('Conversion Cost'!$B$8)*'Optimized Production Plan'!D393)+ ('Optimized Production Plan'!D393*'Conversion Cost'!$C$4)),IF(VLOOKUP(A392,CSTVAT!$A$2:$D$40,3)="VAT",0.05*((VLOOKUP(B392,'Input Angle Price'!$B$4:$E$22,3)*'Optimized Production Plan'!D393*(1.045))+ ('Conversion Cost'!$C$3*'Optimized Production Plan'!D393)+ ((4.1/100)*('Conversion Cost'!$B$8)*'Optimized Production Plan'!D393)+ ('Optimized Production Plan'!D393*'Conversion Cost'!$C$4)),0)))+ IF(VLOOKUP(A392,CSTVAT!$A$2:$D$40,4)="NA",0,IF(VLOOKUP(A392,CSTVAT!$A$2:$D$40,4)="CST",0.02*((VLOOKUP(B392,'Input Angle Price'!$B$4:$E$22,4)*'Optimized Production Plan'!E393*(1.045))+ ('Conversion Cost'!$D$3*'Optimized Production Plan'!E393)+ ((4.1/100)*('Conversion Cost'!$B$8)*'Optimized Production Plan'!E393)+ ('Optimized Production Plan'!E393*'Conversion Cost'!$D$4)),IF(VLOOKUP(A392,CSTVAT!$A$2:$D$40,4)="VAT",0.05*((VLOOKUP(B392,'Input Angle Price'!$B$4:$E$22,4)*'Optimized Production Plan'!E393*(1.045))+ ('Conversion Cost'!$D$3*'Optimized Production Plan'!E393)+ ((4.1/100)*('Conversion Cost'!$B$8)*'Optimized Production Plan'!E393)+ ('Optimized Production Plan'!E393*'Conversion Cost'!$D$4)),0)))</f>
        <v>0</v>
      </c>
      <c r="I392" s="95">
        <f t="shared" si="20"/>
        <v>10.242331007399999</v>
      </c>
      <c r="N392" s="9">
        <v>130</v>
      </c>
      <c r="O392" s="5" t="s">
        <v>5</v>
      </c>
      <c r="P392" s="94">
        <f>((VLOOKUP(O392,'Input Angle Price'!$B$4:$E$22,2)*'Optimized Production Plan'!M393)+(VLOOKUP(O392,'Input Angle Price'!$B$4:$E$22,3)*'Optimized Production Plan'!N393)+(VLOOKUP(O392,'Input Angle Price'!$B$4:$E$22,4)*'Optimized Production Plan'!O393))*(104.5/100)</f>
        <v>455.58568265979994</v>
      </c>
      <c r="Q392" s="94">
        <f>SUMPRODUCT('Conversion Cost'!$B$3:$D$3,'Optimized Production Plan'!M393:O393)</f>
        <v>72.358635411999998</v>
      </c>
      <c r="R392" s="94">
        <f>(4.1/100)*('Conversion Cost'!$B$8)*SUM('Optimized Production Plan'!M393:O393)</f>
        <v>61.424081428319994</v>
      </c>
      <c r="S392" s="94">
        <f>SUMPRODUCT('Conversion Cost'!$B$4:$D$4,'Optimized Production Plan'!M393:O393)</f>
        <v>4.9435815199999995</v>
      </c>
      <c r="T392" s="94">
        <f>(VLOOKUP(N392,'Outbound Logistic Price'!$A$3:$D$41,2)*'Optimized Production Plan'!M393)+(VLOOKUP(N392,'Outbound Logistic Price'!$A$3:$D$41,3)*'Optimized Production Plan'!N393)+(VLOOKUP(N392,'Outbound Logistic Price'!$A$3:$D$41,4)*'Optimized Production Plan'!O393)</f>
        <v>24.35321716</v>
      </c>
      <c r="U392" s="94">
        <f>IF(VLOOKUP(N392,CSTVAT!$A$2:$D$40,2)="NA",0,IF(VLOOKUP(N392,CSTVAT!$A$2:$D$40,2)="CST",0.02*((VLOOKUP(O392,'Input Angle Price'!$B$4:$E$22,2)*'Optimized Production Plan'!M393*(1.045))+ ('Conversion Cost'!$B$3*'Optimized Production Plan'!M393)+ ((4.1/100)*('Conversion Cost'!$B$8)*'Optimized Production Plan'!M393)+ ('Optimized Production Plan'!M393*'Conversion Cost'!$B$4)),IF(VLOOKUP(N392,CSTVAT!$A$2:$D$40,2)="VAT",0.05*((VLOOKUP(O392,'Input Angle Price'!$B$4:$E$22,2)*'Optimized Production Plan'!M393*(1.045))+ ('Conversion Cost'!$B$3*'Optimized Production Plan'!M393)+ ((4.1/100)*('Conversion Cost'!$B$8)*'Optimized Production Plan'!M393)+ ('Optimized Production Plan'!M393*'Conversion Cost'!$B$4)),0)))+ IF(VLOOKUP(N392,CSTVAT!$A$2:$D$40,3)="NA",0,IF(VLOOKUP(N392,CSTVAT!$A$2:$D$40,3)="CST",0.02*((VLOOKUP(O392,'Input Angle Price'!$B$4:$E$22,3)*'Optimized Production Plan'!N393*(1.045))+ ('Conversion Cost'!$C$3*'Optimized Production Plan'!N393)+ ((4.1/100)*('Conversion Cost'!$B$8)*'Optimized Production Plan'!N393)+ ('Optimized Production Plan'!N393*'Conversion Cost'!$C$4)),IF(VLOOKUP(N392,CSTVAT!$A$2:$D$40,3)="VAT",0.05*((VLOOKUP(O392,'Input Angle Price'!$B$4:$E$22,3)*'Optimized Production Plan'!N393*(1.045))+ ('Conversion Cost'!$C$3*'Optimized Production Plan'!N393)+ ((4.1/100)*('Conversion Cost'!$B$8)*'Optimized Production Plan'!N393)+ ('Optimized Production Plan'!N393*'Conversion Cost'!$C$4)),0)))+ IF(VLOOKUP(N392,CSTVAT!$A$2:$D$40,4)="NA",0,IF(VLOOKUP(N392,CSTVAT!$A$2:$D$40,4)="CST",0.02*((VLOOKUP(O392,'Input Angle Price'!$B$4:$E$22,4)*'Optimized Production Plan'!O393*(1.045))+ ('Conversion Cost'!$D$3*'Optimized Production Plan'!O393)+ ((4.1/100)*('Conversion Cost'!$B$8)*'Optimized Production Plan'!O393)+ ('Optimized Production Plan'!O393*'Conversion Cost'!$D$4)),IF(VLOOKUP(N392,CSTVAT!$A$2:$D$40,4)="VAT",0.05*((VLOOKUP(O392,'Input Angle Price'!$B$4:$E$22,4)*'Optimized Production Plan'!O393*(1.045))+ ('Conversion Cost'!$D$3*'Optimized Production Plan'!O393)+ ((4.1/100)*('Conversion Cost'!$B$8)*'Optimized Production Plan'!O393)+ ('Optimized Production Plan'!O393*'Conversion Cost'!$D$4)),0)))</f>
        <v>0</v>
      </c>
      <c r="V392" s="95">
        <f t="shared" si="21"/>
        <v>9.8092611098999996</v>
      </c>
      <c r="X392" s="101">
        <f>IF('Optimized Production Plan'!M393&gt;0,1,0)+IF('Optimized Production Plan'!N393&gt;0,1,0)+IF('Optimized Production Plan'!O393&gt;0,1,0)</f>
        <v>1</v>
      </c>
      <c r="AH392" s="11"/>
      <c r="AI392" s="5" t="s">
        <v>3</v>
      </c>
      <c r="AJ392" s="6">
        <v>2.7797080000000003</v>
      </c>
      <c r="AK392" s="6">
        <v>0</v>
      </c>
      <c r="AL392" s="113">
        <v>0</v>
      </c>
      <c r="AM392" s="11">
        <v>2.7797080000000003</v>
      </c>
      <c r="AN392" s="68">
        <f t="shared" si="22"/>
        <v>2.7797080000000003</v>
      </c>
    </row>
    <row r="393" spans="1:40">
      <c r="A393" s="9">
        <v>130</v>
      </c>
      <c r="B393" s="5" t="s">
        <v>7</v>
      </c>
      <c r="C393" s="94">
        <f>((VLOOKUP(B393,'Input Angle Price'!$B$4:$E$22,2)*'Optimized Production Plan'!C394)+(VLOOKUP(B393,'Input Angle Price'!$B$4:$E$22,3)*'Optimized Production Plan'!D394)+(VLOOKUP(B393,'Input Angle Price'!$B$4:$E$22,4)*'Optimized Production Plan'!E394))*(104.5/100)</f>
        <v>333.02111727500005</v>
      </c>
      <c r="D393" s="94">
        <f>SUMPRODUCT('Conversion Cost'!$B$3:$D$3,'Optimized Production Plan'!C394:E394)</f>
        <v>49.586390000000009</v>
      </c>
      <c r="E393" s="94">
        <f>(4.1/100)*('Conversion Cost'!$B$8)*SUM('Optimized Production Plan'!C394:E394)</f>
        <v>43.000931610000002</v>
      </c>
      <c r="F393" s="94">
        <f>SUMPRODUCT('Conversion Cost'!$B$4:$D$4,'Optimized Production Plan'!C394:E394)</f>
        <v>3.4608350000000003</v>
      </c>
      <c r="G393" s="94">
        <f>(VLOOKUP(A393,'Outbound Logistic Price'!$A$3:$D$41,2)*'Optimized Production Plan'!C394)+(VLOOKUP(A393,'Outbound Logistic Price'!$A$3:$D$41,3)*'Optimized Production Plan'!D394)+(VLOOKUP(A393,'Outbound Logistic Price'!$A$3:$D$41,4)*'Optimized Production Plan'!E394)</f>
        <v>14.552527500000002</v>
      </c>
      <c r="H393" s="94">
        <f>IF(VLOOKUP(A393,CSTVAT!$A$2:$D$40,2)="NA",0,IF(VLOOKUP(A393,CSTVAT!$A$2:$D$40,2)="CST",0.02*((VLOOKUP(B393,'Input Angle Price'!$B$4:$E$22,2)*'Optimized Production Plan'!C394*(1.045))+ ('Conversion Cost'!$B$3*'Optimized Production Plan'!C394)+ ((4.1/100)*('Conversion Cost'!$B$8)*'Optimized Production Plan'!C394)+ ('Optimized Production Plan'!C394*'Conversion Cost'!$B$4)),IF(VLOOKUP(A393,CSTVAT!$A$2:$D$40,2)="VAT",0.05*((VLOOKUP(B393,'Input Angle Price'!$B$4:$E$22,2)*'Optimized Production Plan'!C394*(1.045))+ ('Conversion Cost'!$B$3*'Optimized Production Plan'!C394)+ ((4.1/100)*('Conversion Cost'!$B$8)*'Optimized Production Plan'!C394)+ ('Optimized Production Plan'!C394*'Conversion Cost'!$B$4)),0)))+ IF(VLOOKUP(A393,CSTVAT!$A$2:$D$40,3)="NA",0,IF(VLOOKUP(A393,CSTVAT!$A$2:$D$40,3)="CST",0.02*((VLOOKUP(B393,'Input Angle Price'!$B$4:$E$22,3)*'Optimized Production Plan'!D394*(1.045))+ ('Conversion Cost'!$C$3*'Optimized Production Plan'!D394)+ ((4.1/100)*('Conversion Cost'!$B$8)*'Optimized Production Plan'!D394)+ ('Optimized Production Plan'!D394*'Conversion Cost'!$C$4)),IF(VLOOKUP(A393,CSTVAT!$A$2:$D$40,3)="VAT",0.05*((VLOOKUP(B393,'Input Angle Price'!$B$4:$E$22,3)*'Optimized Production Plan'!D394*(1.045))+ ('Conversion Cost'!$C$3*'Optimized Production Plan'!D394)+ ((4.1/100)*('Conversion Cost'!$B$8)*'Optimized Production Plan'!D394)+ ('Optimized Production Plan'!D394*'Conversion Cost'!$C$4)),0)))+ IF(VLOOKUP(A393,CSTVAT!$A$2:$D$40,4)="NA",0,IF(VLOOKUP(A393,CSTVAT!$A$2:$D$40,4)="CST",0.02*((VLOOKUP(B393,'Input Angle Price'!$B$4:$E$22,4)*'Optimized Production Plan'!E394*(1.045))+ ('Conversion Cost'!$D$3*'Optimized Production Plan'!E394)+ ((4.1/100)*('Conversion Cost'!$B$8)*'Optimized Production Plan'!E394)+ ('Optimized Production Plan'!E394*'Conversion Cost'!$D$4)),IF(VLOOKUP(A393,CSTVAT!$A$2:$D$40,4)="VAT",0.05*((VLOOKUP(B393,'Input Angle Price'!$B$4:$E$22,4)*'Optimized Production Plan'!E394*(1.045))+ ('Conversion Cost'!$D$3*'Optimized Production Plan'!E394)+ ((4.1/100)*('Conversion Cost'!$B$8)*'Optimized Production Plan'!E394)+ ('Optimized Production Plan'!E394*'Conversion Cost'!$D$4)),0)))</f>
        <v>0</v>
      </c>
      <c r="I393" s="95">
        <f t="shared" si="20"/>
        <v>7.1703111375000015</v>
      </c>
      <c r="N393" s="9">
        <v>130</v>
      </c>
      <c r="O393" s="5" t="s">
        <v>7</v>
      </c>
      <c r="P393" s="94">
        <f>((VLOOKUP(O393,'Input Angle Price'!$B$4:$E$22,2)*'Optimized Production Plan'!M394)+(VLOOKUP(O393,'Input Angle Price'!$B$4:$E$22,3)*'Optimized Production Plan'!N394)+(VLOOKUP(O393,'Input Angle Price'!$B$4:$E$22,4)*'Optimized Production Plan'!O394))*(104.5/100)</f>
        <v>322.26033166249999</v>
      </c>
      <c r="Q393" s="94">
        <f>SUMPRODUCT('Conversion Cost'!$B$3:$D$3,'Optimized Production Plan'!M394:O394)</f>
        <v>50.655844750000007</v>
      </c>
      <c r="R393" s="94">
        <f>(4.1/100)*('Conversion Cost'!$B$8)*SUM('Optimized Production Plan'!M394:O394)</f>
        <v>43.000931610000002</v>
      </c>
      <c r="S393" s="94">
        <f>SUMPRODUCT('Conversion Cost'!$B$4:$D$4,'Optimized Production Plan'!M394:O394)</f>
        <v>3.4608350000000003</v>
      </c>
      <c r="T393" s="94">
        <f>(VLOOKUP(N393,'Outbound Logistic Price'!$A$3:$D$41,2)*'Optimized Production Plan'!M394)+(VLOOKUP(N393,'Outbound Logistic Price'!$A$3:$D$41,3)*'Optimized Production Plan'!N394)+(VLOOKUP(N393,'Outbound Logistic Price'!$A$3:$D$41,4)*'Optimized Production Plan'!O394)</f>
        <v>17.0488675</v>
      </c>
      <c r="U393" s="94">
        <f>IF(VLOOKUP(N393,CSTVAT!$A$2:$D$40,2)="NA",0,IF(VLOOKUP(N393,CSTVAT!$A$2:$D$40,2)="CST",0.02*((VLOOKUP(O393,'Input Angle Price'!$B$4:$E$22,2)*'Optimized Production Plan'!M394*(1.045))+ ('Conversion Cost'!$B$3*'Optimized Production Plan'!M394)+ ((4.1/100)*('Conversion Cost'!$B$8)*'Optimized Production Plan'!M394)+ ('Optimized Production Plan'!M394*'Conversion Cost'!$B$4)),IF(VLOOKUP(N393,CSTVAT!$A$2:$D$40,2)="VAT",0.05*((VLOOKUP(O393,'Input Angle Price'!$B$4:$E$22,2)*'Optimized Production Plan'!M394*(1.045))+ ('Conversion Cost'!$B$3*'Optimized Production Plan'!M394)+ ((4.1/100)*('Conversion Cost'!$B$8)*'Optimized Production Plan'!M394)+ ('Optimized Production Plan'!M394*'Conversion Cost'!$B$4)),0)))+ IF(VLOOKUP(N393,CSTVAT!$A$2:$D$40,3)="NA",0,IF(VLOOKUP(N393,CSTVAT!$A$2:$D$40,3)="CST",0.02*((VLOOKUP(O393,'Input Angle Price'!$B$4:$E$22,3)*'Optimized Production Plan'!N394*(1.045))+ ('Conversion Cost'!$C$3*'Optimized Production Plan'!N394)+ ((4.1/100)*('Conversion Cost'!$B$8)*'Optimized Production Plan'!N394)+ ('Optimized Production Plan'!N394*'Conversion Cost'!$C$4)),IF(VLOOKUP(N393,CSTVAT!$A$2:$D$40,3)="VAT",0.05*((VLOOKUP(O393,'Input Angle Price'!$B$4:$E$22,3)*'Optimized Production Plan'!N394*(1.045))+ ('Conversion Cost'!$C$3*'Optimized Production Plan'!N394)+ ((4.1/100)*('Conversion Cost'!$B$8)*'Optimized Production Plan'!N394)+ ('Optimized Production Plan'!N394*'Conversion Cost'!$C$4)),0)))+ IF(VLOOKUP(N393,CSTVAT!$A$2:$D$40,4)="NA",0,IF(VLOOKUP(N393,CSTVAT!$A$2:$D$40,4)="CST",0.02*((VLOOKUP(O393,'Input Angle Price'!$B$4:$E$22,4)*'Optimized Production Plan'!O394*(1.045))+ ('Conversion Cost'!$D$3*'Optimized Production Plan'!O394)+ ((4.1/100)*('Conversion Cost'!$B$8)*'Optimized Production Plan'!O394)+ ('Optimized Production Plan'!O394*'Conversion Cost'!$D$4)),IF(VLOOKUP(N393,CSTVAT!$A$2:$D$40,4)="VAT",0.05*((VLOOKUP(O393,'Input Angle Price'!$B$4:$E$22,4)*'Optimized Production Plan'!O394*(1.045))+ ('Conversion Cost'!$D$3*'Optimized Production Plan'!O394)+ ((4.1/100)*('Conversion Cost'!$B$8)*'Optimized Production Plan'!O394)+ ('Optimized Production Plan'!O394*'Conversion Cost'!$D$4)),0)))</f>
        <v>0</v>
      </c>
      <c r="V393" s="95">
        <f t="shared" si="21"/>
        <v>6.9386195812500002</v>
      </c>
      <c r="X393" s="101">
        <f>IF('Optimized Production Plan'!M394&gt;0,1,0)+IF('Optimized Production Plan'!N394&gt;0,1,0)+IF('Optimized Production Plan'!O394&gt;0,1,0)</f>
        <v>1</v>
      </c>
      <c r="AH393" s="11"/>
      <c r="AI393" s="5" t="s">
        <v>5</v>
      </c>
      <c r="AJ393" s="6">
        <v>4.0521159999999998</v>
      </c>
      <c r="AK393" s="6">
        <v>0</v>
      </c>
      <c r="AL393" s="113">
        <v>0</v>
      </c>
      <c r="AM393" s="11">
        <v>4.0521159999999998</v>
      </c>
      <c r="AN393" s="68">
        <f t="shared" si="22"/>
        <v>4.0521159999999998</v>
      </c>
    </row>
    <row r="394" spans="1:40">
      <c r="A394" s="9">
        <v>130</v>
      </c>
      <c r="B394" s="5" t="s">
        <v>9</v>
      </c>
      <c r="C394" s="94">
        <f>((VLOOKUP(B394,'Input Angle Price'!$B$4:$E$22,2)*'Optimized Production Plan'!C395)+(VLOOKUP(B394,'Input Angle Price'!$B$4:$E$22,3)*'Optimized Production Plan'!D395)+(VLOOKUP(B394,'Input Angle Price'!$B$4:$E$22,4)*'Optimized Production Plan'!E395))*(104.5/100)</f>
        <v>465.89023387499992</v>
      </c>
      <c r="D394" s="94">
        <f>SUMPRODUCT('Conversion Cost'!$B$3:$D$3,'Optimized Production Plan'!C395:E395)</f>
        <v>69.351900000000001</v>
      </c>
      <c r="E394" s="94">
        <f>(4.1/100)*('Conversion Cost'!$B$8)*SUM('Optimized Production Plan'!C395:E395)</f>
        <v>60.141428099999992</v>
      </c>
      <c r="F394" s="94">
        <f>SUMPRODUCT('Conversion Cost'!$B$4:$D$4,'Optimized Production Plan'!C395:E395)</f>
        <v>4.8403499999999999</v>
      </c>
      <c r="G394" s="94">
        <f>(VLOOKUP(A394,'Outbound Logistic Price'!$A$3:$D$41,2)*'Optimized Production Plan'!C395)+(VLOOKUP(A394,'Outbound Logistic Price'!$A$3:$D$41,3)*'Optimized Production Plan'!D395)+(VLOOKUP(A394,'Outbound Logistic Price'!$A$3:$D$41,4)*'Optimized Production Plan'!E395)</f>
        <v>20.353275</v>
      </c>
      <c r="H394" s="94">
        <f>IF(VLOOKUP(A394,CSTVAT!$A$2:$D$40,2)="NA",0,IF(VLOOKUP(A394,CSTVAT!$A$2:$D$40,2)="CST",0.02*((VLOOKUP(B394,'Input Angle Price'!$B$4:$E$22,2)*'Optimized Production Plan'!C395*(1.045))+ ('Conversion Cost'!$B$3*'Optimized Production Plan'!C395)+ ((4.1/100)*('Conversion Cost'!$B$8)*'Optimized Production Plan'!C395)+ ('Optimized Production Plan'!C395*'Conversion Cost'!$B$4)),IF(VLOOKUP(A394,CSTVAT!$A$2:$D$40,2)="VAT",0.05*((VLOOKUP(B394,'Input Angle Price'!$B$4:$E$22,2)*'Optimized Production Plan'!C395*(1.045))+ ('Conversion Cost'!$B$3*'Optimized Production Plan'!C395)+ ((4.1/100)*('Conversion Cost'!$B$8)*'Optimized Production Plan'!C395)+ ('Optimized Production Plan'!C395*'Conversion Cost'!$B$4)),0)))+ IF(VLOOKUP(A394,CSTVAT!$A$2:$D$40,3)="NA",0,IF(VLOOKUP(A394,CSTVAT!$A$2:$D$40,3)="CST",0.02*((VLOOKUP(B394,'Input Angle Price'!$B$4:$E$22,3)*'Optimized Production Plan'!D395*(1.045))+ ('Conversion Cost'!$C$3*'Optimized Production Plan'!D395)+ ((4.1/100)*('Conversion Cost'!$B$8)*'Optimized Production Plan'!D395)+ ('Optimized Production Plan'!D395*'Conversion Cost'!$C$4)),IF(VLOOKUP(A394,CSTVAT!$A$2:$D$40,3)="VAT",0.05*((VLOOKUP(B394,'Input Angle Price'!$B$4:$E$22,3)*'Optimized Production Plan'!D395*(1.045))+ ('Conversion Cost'!$C$3*'Optimized Production Plan'!D395)+ ((4.1/100)*('Conversion Cost'!$B$8)*'Optimized Production Plan'!D395)+ ('Optimized Production Plan'!D395*'Conversion Cost'!$C$4)),0)))+ IF(VLOOKUP(A394,CSTVAT!$A$2:$D$40,4)="NA",0,IF(VLOOKUP(A394,CSTVAT!$A$2:$D$40,4)="CST",0.02*((VLOOKUP(B394,'Input Angle Price'!$B$4:$E$22,4)*'Optimized Production Plan'!E395*(1.045))+ ('Conversion Cost'!$D$3*'Optimized Production Plan'!E395)+ ((4.1/100)*('Conversion Cost'!$B$8)*'Optimized Production Plan'!E395)+ ('Optimized Production Plan'!E395*'Conversion Cost'!$D$4)),IF(VLOOKUP(A394,CSTVAT!$A$2:$D$40,4)="VAT",0.05*((VLOOKUP(B394,'Input Angle Price'!$B$4:$E$22,4)*'Optimized Production Plan'!E395*(1.045))+ ('Conversion Cost'!$D$3*'Optimized Production Plan'!E395)+ ((4.1/100)*('Conversion Cost'!$B$8)*'Optimized Production Plan'!E395)+ ('Optimized Production Plan'!E395*'Conversion Cost'!$D$4)),0)))</f>
        <v>0</v>
      </c>
      <c r="I394" s="95">
        <f t="shared" si="20"/>
        <v>10.031129437499999</v>
      </c>
      <c r="N394" s="9">
        <v>130</v>
      </c>
      <c r="O394" s="5" t="s">
        <v>9</v>
      </c>
      <c r="P394" s="94">
        <f>((VLOOKUP(O394,'Input Angle Price'!$B$4:$E$22,2)*'Optimized Production Plan'!M395)+(VLOOKUP(O394,'Input Angle Price'!$B$4:$E$22,3)*'Optimized Production Plan'!N395)+(VLOOKUP(O394,'Input Angle Price'!$B$4:$E$22,4)*'Optimized Production Plan'!O395))*(104.5/100)</f>
        <v>451.75224599999996</v>
      </c>
      <c r="Q394" s="94">
        <f>SUMPRODUCT('Conversion Cost'!$B$3:$D$3,'Optimized Production Plan'!M395:O395)</f>
        <v>70.847647499999994</v>
      </c>
      <c r="R394" s="94">
        <f>(4.1/100)*('Conversion Cost'!$B$8)*SUM('Optimized Production Plan'!M395:O395)</f>
        <v>60.141428099999992</v>
      </c>
      <c r="S394" s="94">
        <f>SUMPRODUCT('Conversion Cost'!$B$4:$D$4,'Optimized Production Plan'!M395:O395)</f>
        <v>4.8403499999999999</v>
      </c>
      <c r="T394" s="94">
        <f>(VLOOKUP(N394,'Outbound Logistic Price'!$A$3:$D$41,2)*'Optimized Production Plan'!M395)+(VLOOKUP(N394,'Outbound Logistic Price'!$A$3:$D$41,3)*'Optimized Production Plan'!N395)+(VLOOKUP(N394,'Outbound Logistic Price'!$A$3:$D$41,4)*'Optimized Production Plan'!O395)</f>
        <v>23.844674999999999</v>
      </c>
      <c r="U394" s="94">
        <f>IF(VLOOKUP(N394,CSTVAT!$A$2:$D$40,2)="NA",0,IF(VLOOKUP(N394,CSTVAT!$A$2:$D$40,2)="CST",0.02*((VLOOKUP(O394,'Input Angle Price'!$B$4:$E$22,2)*'Optimized Production Plan'!M395*(1.045))+ ('Conversion Cost'!$B$3*'Optimized Production Plan'!M395)+ ((4.1/100)*('Conversion Cost'!$B$8)*'Optimized Production Plan'!M395)+ ('Optimized Production Plan'!M395*'Conversion Cost'!$B$4)),IF(VLOOKUP(N394,CSTVAT!$A$2:$D$40,2)="VAT",0.05*((VLOOKUP(O394,'Input Angle Price'!$B$4:$E$22,2)*'Optimized Production Plan'!M395*(1.045))+ ('Conversion Cost'!$B$3*'Optimized Production Plan'!M395)+ ((4.1/100)*('Conversion Cost'!$B$8)*'Optimized Production Plan'!M395)+ ('Optimized Production Plan'!M395*'Conversion Cost'!$B$4)),0)))+ IF(VLOOKUP(N394,CSTVAT!$A$2:$D$40,3)="NA",0,IF(VLOOKUP(N394,CSTVAT!$A$2:$D$40,3)="CST",0.02*((VLOOKUP(O394,'Input Angle Price'!$B$4:$E$22,3)*'Optimized Production Plan'!N395*(1.045))+ ('Conversion Cost'!$C$3*'Optimized Production Plan'!N395)+ ((4.1/100)*('Conversion Cost'!$B$8)*'Optimized Production Plan'!N395)+ ('Optimized Production Plan'!N395*'Conversion Cost'!$C$4)),IF(VLOOKUP(N394,CSTVAT!$A$2:$D$40,3)="VAT",0.05*((VLOOKUP(O394,'Input Angle Price'!$B$4:$E$22,3)*'Optimized Production Plan'!N395*(1.045))+ ('Conversion Cost'!$C$3*'Optimized Production Plan'!N395)+ ((4.1/100)*('Conversion Cost'!$B$8)*'Optimized Production Plan'!N395)+ ('Optimized Production Plan'!N395*'Conversion Cost'!$C$4)),0)))+ IF(VLOOKUP(N394,CSTVAT!$A$2:$D$40,4)="NA",0,IF(VLOOKUP(N394,CSTVAT!$A$2:$D$40,4)="CST",0.02*((VLOOKUP(O394,'Input Angle Price'!$B$4:$E$22,4)*'Optimized Production Plan'!O395*(1.045))+ ('Conversion Cost'!$D$3*'Optimized Production Plan'!O395)+ ((4.1/100)*('Conversion Cost'!$B$8)*'Optimized Production Plan'!O395)+ ('Optimized Production Plan'!O395*'Conversion Cost'!$D$4)),IF(VLOOKUP(N394,CSTVAT!$A$2:$D$40,4)="VAT",0.05*((VLOOKUP(O394,'Input Angle Price'!$B$4:$E$22,4)*'Optimized Production Plan'!O395*(1.045))+ ('Conversion Cost'!$D$3*'Optimized Production Plan'!O395)+ ((4.1/100)*('Conversion Cost'!$B$8)*'Optimized Production Plan'!O395)+ ('Optimized Production Plan'!O395*'Conversion Cost'!$D$4)),0)))</f>
        <v>0</v>
      </c>
      <c r="V394" s="95">
        <f t="shared" si="21"/>
        <v>9.7267229999999998</v>
      </c>
      <c r="X394" s="101">
        <f>IF('Optimized Production Plan'!M395&gt;0,1,0)+IF('Optimized Production Plan'!N395&gt;0,1,0)+IF('Optimized Production Plan'!O395&gt;0,1,0)</f>
        <v>1</v>
      </c>
      <c r="AH394" s="11"/>
      <c r="AI394" s="5" t="s">
        <v>7</v>
      </c>
      <c r="AJ394" s="6">
        <v>2.8367500000000003</v>
      </c>
      <c r="AK394" s="6">
        <v>0</v>
      </c>
      <c r="AL394" s="113">
        <v>0</v>
      </c>
      <c r="AM394" s="11">
        <v>2.8367500000000003</v>
      </c>
      <c r="AN394" s="68">
        <f t="shared" si="22"/>
        <v>2.8367500000000003</v>
      </c>
    </row>
    <row r="395" spans="1:40">
      <c r="A395" s="9">
        <v>130</v>
      </c>
      <c r="B395" s="5" t="s">
        <v>12</v>
      </c>
      <c r="C395" s="94">
        <f>((VLOOKUP(B395,'Input Angle Price'!$B$4:$E$22,2)*'Optimized Production Plan'!C396)+(VLOOKUP(B395,'Input Angle Price'!$B$4:$E$22,3)*'Optimized Production Plan'!D396)+(VLOOKUP(B395,'Input Angle Price'!$B$4:$E$22,4)*'Optimized Production Plan'!E396))*(104.5/100)</f>
        <v>596.08209830399994</v>
      </c>
      <c r="D395" s="94">
        <f>SUMPRODUCT('Conversion Cost'!$B$3:$D$3,'Optimized Production Plan'!C396:E396)</f>
        <v>87.394406399999994</v>
      </c>
      <c r="E395" s="94">
        <f>(4.1/100)*('Conversion Cost'!$B$8)*SUM('Optimized Production Plan'!C396:E396)</f>
        <v>75.787749273599985</v>
      </c>
      <c r="F395" s="94">
        <f>SUMPRODUCT('Conversion Cost'!$B$4:$D$4,'Optimized Production Plan'!C396:E396)</f>
        <v>6.0996095999999991</v>
      </c>
      <c r="G395" s="94">
        <f>(VLOOKUP(A395,'Outbound Logistic Price'!$A$3:$D$41,2)*'Optimized Production Plan'!C396)+(VLOOKUP(A395,'Outbound Logistic Price'!$A$3:$D$41,3)*'Optimized Production Plan'!D396)+(VLOOKUP(A395,'Outbound Logistic Price'!$A$3:$D$41,4)*'Optimized Production Plan'!E396)</f>
        <v>25.648358399999999</v>
      </c>
      <c r="H395" s="94">
        <f>IF(VLOOKUP(A395,CSTVAT!$A$2:$D$40,2)="NA",0,IF(VLOOKUP(A395,CSTVAT!$A$2:$D$40,2)="CST",0.02*((VLOOKUP(B395,'Input Angle Price'!$B$4:$E$22,2)*'Optimized Production Plan'!C396*(1.045))+ ('Conversion Cost'!$B$3*'Optimized Production Plan'!C396)+ ((4.1/100)*('Conversion Cost'!$B$8)*'Optimized Production Plan'!C396)+ ('Optimized Production Plan'!C396*'Conversion Cost'!$B$4)),IF(VLOOKUP(A395,CSTVAT!$A$2:$D$40,2)="VAT",0.05*((VLOOKUP(B395,'Input Angle Price'!$B$4:$E$22,2)*'Optimized Production Plan'!C396*(1.045))+ ('Conversion Cost'!$B$3*'Optimized Production Plan'!C396)+ ((4.1/100)*('Conversion Cost'!$B$8)*'Optimized Production Plan'!C396)+ ('Optimized Production Plan'!C396*'Conversion Cost'!$B$4)),0)))+ IF(VLOOKUP(A395,CSTVAT!$A$2:$D$40,3)="NA",0,IF(VLOOKUP(A395,CSTVAT!$A$2:$D$40,3)="CST",0.02*((VLOOKUP(B395,'Input Angle Price'!$B$4:$E$22,3)*'Optimized Production Plan'!D396*(1.045))+ ('Conversion Cost'!$C$3*'Optimized Production Plan'!D396)+ ((4.1/100)*('Conversion Cost'!$B$8)*'Optimized Production Plan'!D396)+ ('Optimized Production Plan'!D396*'Conversion Cost'!$C$4)),IF(VLOOKUP(A395,CSTVAT!$A$2:$D$40,3)="VAT",0.05*((VLOOKUP(B395,'Input Angle Price'!$B$4:$E$22,3)*'Optimized Production Plan'!D396*(1.045))+ ('Conversion Cost'!$C$3*'Optimized Production Plan'!D396)+ ((4.1/100)*('Conversion Cost'!$B$8)*'Optimized Production Plan'!D396)+ ('Optimized Production Plan'!D396*'Conversion Cost'!$C$4)),0)))+ IF(VLOOKUP(A395,CSTVAT!$A$2:$D$40,4)="NA",0,IF(VLOOKUP(A395,CSTVAT!$A$2:$D$40,4)="CST",0.02*((VLOOKUP(B395,'Input Angle Price'!$B$4:$E$22,4)*'Optimized Production Plan'!E396*(1.045))+ ('Conversion Cost'!$D$3*'Optimized Production Plan'!E396)+ ((4.1/100)*('Conversion Cost'!$B$8)*'Optimized Production Plan'!E396)+ ('Optimized Production Plan'!E396*'Conversion Cost'!$D$4)),IF(VLOOKUP(A395,CSTVAT!$A$2:$D$40,4)="VAT",0.05*((VLOOKUP(B395,'Input Angle Price'!$B$4:$E$22,4)*'Optimized Production Plan'!E396*(1.045))+ ('Conversion Cost'!$D$3*'Optimized Production Plan'!E396)+ ((4.1/100)*('Conversion Cost'!$B$8)*'Optimized Production Plan'!E396)+ ('Optimized Production Plan'!E396*'Conversion Cost'!$D$4)),0)))</f>
        <v>0</v>
      </c>
      <c r="I395" s="95">
        <f t="shared" si="20"/>
        <v>12.834303551999998</v>
      </c>
      <c r="N395" s="9">
        <v>130</v>
      </c>
      <c r="O395" s="5" t="s">
        <v>12</v>
      </c>
      <c r="P395" s="94">
        <f>((VLOOKUP(O395,'Input Angle Price'!$B$4:$E$22,2)*'Optimized Production Plan'!M396)+(VLOOKUP(O395,'Input Angle Price'!$B$4:$E$22,3)*'Optimized Production Plan'!N396)+(VLOOKUP(O395,'Input Angle Price'!$B$4:$E$22,4)*'Optimized Production Plan'!O396))*(104.5/100)</f>
        <v>572.36211647999994</v>
      </c>
      <c r="Q395" s="94">
        <f>SUMPRODUCT('Conversion Cost'!$B$3:$D$3,'Optimized Production Plan'!M396:O396)</f>
        <v>89.279285759999993</v>
      </c>
      <c r="R395" s="94">
        <f>(4.1/100)*('Conversion Cost'!$B$8)*SUM('Optimized Production Plan'!M396:O396)</f>
        <v>75.787749273599985</v>
      </c>
      <c r="S395" s="94">
        <f>SUMPRODUCT('Conversion Cost'!$B$4:$D$4,'Optimized Production Plan'!M396:O396)</f>
        <v>6.0996095999999991</v>
      </c>
      <c r="T395" s="94">
        <f>(VLOOKUP(N395,'Outbound Logistic Price'!$A$3:$D$41,2)*'Optimized Production Plan'!M396)+(VLOOKUP(N395,'Outbound Logistic Price'!$A$3:$D$41,3)*'Optimized Production Plan'!N396)+(VLOOKUP(N395,'Outbound Logistic Price'!$A$3:$D$41,4)*'Optimized Production Plan'!O396)</f>
        <v>30.048076799999997</v>
      </c>
      <c r="U395" s="94">
        <f>IF(VLOOKUP(N395,CSTVAT!$A$2:$D$40,2)="NA",0,IF(VLOOKUP(N395,CSTVAT!$A$2:$D$40,2)="CST",0.02*((VLOOKUP(O395,'Input Angle Price'!$B$4:$E$22,2)*'Optimized Production Plan'!M396*(1.045))+ ('Conversion Cost'!$B$3*'Optimized Production Plan'!M396)+ ((4.1/100)*('Conversion Cost'!$B$8)*'Optimized Production Plan'!M396)+ ('Optimized Production Plan'!M396*'Conversion Cost'!$B$4)),IF(VLOOKUP(N395,CSTVAT!$A$2:$D$40,2)="VAT",0.05*((VLOOKUP(O395,'Input Angle Price'!$B$4:$E$22,2)*'Optimized Production Plan'!M396*(1.045))+ ('Conversion Cost'!$B$3*'Optimized Production Plan'!M396)+ ((4.1/100)*('Conversion Cost'!$B$8)*'Optimized Production Plan'!M396)+ ('Optimized Production Plan'!M396*'Conversion Cost'!$B$4)),0)))+ IF(VLOOKUP(N395,CSTVAT!$A$2:$D$40,3)="NA",0,IF(VLOOKUP(N395,CSTVAT!$A$2:$D$40,3)="CST",0.02*((VLOOKUP(O395,'Input Angle Price'!$B$4:$E$22,3)*'Optimized Production Plan'!N396*(1.045))+ ('Conversion Cost'!$C$3*'Optimized Production Plan'!N396)+ ((4.1/100)*('Conversion Cost'!$B$8)*'Optimized Production Plan'!N396)+ ('Optimized Production Plan'!N396*'Conversion Cost'!$C$4)),IF(VLOOKUP(N395,CSTVAT!$A$2:$D$40,3)="VAT",0.05*((VLOOKUP(O395,'Input Angle Price'!$B$4:$E$22,3)*'Optimized Production Plan'!N396*(1.045))+ ('Conversion Cost'!$C$3*'Optimized Production Plan'!N396)+ ((4.1/100)*('Conversion Cost'!$B$8)*'Optimized Production Plan'!N396)+ ('Optimized Production Plan'!N396*'Conversion Cost'!$C$4)),0)))+ IF(VLOOKUP(N395,CSTVAT!$A$2:$D$40,4)="NA",0,IF(VLOOKUP(N395,CSTVAT!$A$2:$D$40,4)="CST",0.02*((VLOOKUP(O395,'Input Angle Price'!$B$4:$E$22,4)*'Optimized Production Plan'!O396*(1.045))+ ('Conversion Cost'!$D$3*'Optimized Production Plan'!O396)+ ((4.1/100)*('Conversion Cost'!$B$8)*'Optimized Production Plan'!O396)+ ('Optimized Production Plan'!O396*'Conversion Cost'!$D$4)),IF(VLOOKUP(N395,CSTVAT!$A$2:$D$40,4)="VAT",0.05*((VLOOKUP(O395,'Input Angle Price'!$B$4:$E$22,4)*'Optimized Production Plan'!O396*(1.045))+ ('Conversion Cost'!$D$3*'Optimized Production Plan'!O396)+ ((4.1/100)*('Conversion Cost'!$B$8)*'Optimized Production Plan'!O396)+ ('Optimized Production Plan'!O396*'Conversion Cost'!$D$4)),0)))</f>
        <v>0</v>
      </c>
      <c r="V395" s="95">
        <f t="shared" si="21"/>
        <v>12.323586239999999</v>
      </c>
      <c r="X395" s="101">
        <f>IF('Optimized Production Plan'!M396&gt;0,1,0)+IF('Optimized Production Plan'!N396&gt;0,1,0)+IF('Optimized Production Plan'!O396&gt;0,1,0)</f>
        <v>1</v>
      </c>
      <c r="AH395" s="11"/>
      <c r="AI395" s="5" t="s">
        <v>9</v>
      </c>
      <c r="AJ395" s="6">
        <v>3.9674999999999998</v>
      </c>
      <c r="AK395" s="6">
        <v>0</v>
      </c>
      <c r="AL395" s="113">
        <v>0</v>
      </c>
      <c r="AM395" s="11">
        <v>3.9674999999999998</v>
      </c>
      <c r="AN395" s="68">
        <f t="shared" si="22"/>
        <v>3.9674999999999998</v>
      </c>
    </row>
    <row r="396" spans="1:40">
      <c r="A396" s="9">
        <v>130</v>
      </c>
      <c r="B396" s="5" t="s">
        <v>13</v>
      </c>
      <c r="C396" s="94">
        <f>((VLOOKUP(B396,'Input Angle Price'!$B$4:$E$22,2)*'Optimized Production Plan'!C397)+(VLOOKUP(B396,'Input Angle Price'!$B$4:$E$22,3)*'Optimized Production Plan'!D397)+(VLOOKUP(B396,'Input Angle Price'!$B$4:$E$22,4)*'Optimized Production Plan'!E397))*(104.5/100)</f>
        <v>28.331705599999996</v>
      </c>
      <c r="D396" s="94">
        <f>SUMPRODUCT('Conversion Cost'!$B$3:$D$3,'Optimized Production Plan'!C397:E397)</f>
        <v>4.1252800000000001</v>
      </c>
      <c r="E396" s="94">
        <f>(4.1/100)*('Conversion Cost'!$B$8)*SUM('Optimized Production Plan'!C397:E397)</f>
        <v>3.5774107199999996</v>
      </c>
      <c r="F396" s="94">
        <f>SUMPRODUCT('Conversion Cost'!$B$4:$D$4,'Optimized Production Plan'!C397:E397)</f>
        <v>0.28791999999999995</v>
      </c>
      <c r="G396" s="94">
        <f>(VLOOKUP(A396,'Outbound Logistic Price'!$A$3:$D$41,2)*'Optimized Production Plan'!C397)+(VLOOKUP(A396,'Outbound Logistic Price'!$A$3:$D$41,3)*'Optimized Production Plan'!D397)+(VLOOKUP(A396,'Outbound Logistic Price'!$A$3:$D$41,4)*'Optimized Production Plan'!E397)</f>
        <v>1.21068</v>
      </c>
      <c r="H396" s="94">
        <f>IF(VLOOKUP(A396,CSTVAT!$A$2:$D$40,2)="NA",0,IF(VLOOKUP(A396,CSTVAT!$A$2:$D$40,2)="CST",0.02*((VLOOKUP(B396,'Input Angle Price'!$B$4:$E$22,2)*'Optimized Production Plan'!C397*(1.045))+ ('Conversion Cost'!$B$3*'Optimized Production Plan'!C397)+ ((4.1/100)*('Conversion Cost'!$B$8)*'Optimized Production Plan'!C397)+ ('Optimized Production Plan'!C397*'Conversion Cost'!$B$4)),IF(VLOOKUP(A396,CSTVAT!$A$2:$D$40,2)="VAT",0.05*((VLOOKUP(B396,'Input Angle Price'!$B$4:$E$22,2)*'Optimized Production Plan'!C397*(1.045))+ ('Conversion Cost'!$B$3*'Optimized Production Plan'!C397)+ ((4.1/100)*('Conversion Cost'!$B$8)*'Optimized Production Plan'!C397)+ ('Optimized Production Plan'!C397*'Conversion Cost'!$B$4)),0)))+ IF(VLOOKUP(A396,CSTVAT!$A$2:$D$40,3)="NA",0,IF(VLOOKUP(A396,CSTVAT!$A$2:$D$40,3)="CST",0.02*((VLOOKUP(B396,'Input Angle Price'!$B$4:$E$22,3)*'Optimized Production Plan'!D397*(1.045))+ ('Conversion Cost'!$C$3*'Optimized Production Plan'!D397)+ ((4.1/100)*('Conversion Cost'!$B$8)*'Optimized Production Plan'!D397)+ ('Optimized Production Plan'!D397*'Conversion Cost'!$C$4)),IF(VLOOKUP(A396,CSTVAT!$A$2:$D$40,3)="VAT",0.05*((VLOOKUP(B396,'Input Angle Price'!$B$4:$E$22,3)*'Optimized Production Plan'!D397*(1.045))+ ('Conversion Cost'!$C$3*'Optimized Production Plan'!D397)+ ((4.1/100)*('Conversion Cost'!$B$8)*'Optimized Production Plan'!D397)+ ('Optimized Production Plan'!D397*'Conversion Cost'!$C$4)),0)))+ IF(VLOOKUP(A396,CSTVAT!$A$2:$D$40,4)="NA",0,IF(VLOOKUP(A396,CSTVAT!$A$2:$D$40,4)="CST",0.02*((VLOOKUP(B396,'Input Angle Price'!$B$4:$E$22,4)*'Optimized Production Plan'!E397*(1.045))+ ('Conversion Cost'!$D$3*'Optimized Production Plan'!E397)+ ((4.1/100)*('Conversion Cost'!$B$8)*'Optimized Production Plan'!E397)+ ('Optimized Production Plan'!E397*'Conversion Cost'!$D$4)),IF(VLOOKUP(A396,CSTVAT!$A$2:$D$40,4)="VAT",0.05*((VLOOKUP(B396,'Input Angle Price'!$B$4:$E$22,4)*'Optimized Production Plan'!E397*(1.045))+ ('Conversion Cost'!$D$3*'Optimized Production Plan'!E397)+ ((4.1/100)*('Conversion Cost'!$B$8)*'Optimized Production Plan'!E397)+ ('Optimized Production Plan'!E397*'Conversion Cost'!$D$4)),0)))</f>
        <v>0</v>
      </c>
      <c r="I396" s="95">
        <f t="shared" si="20"/>
        <v>0.61001279999999991</v>
      </c>
      <c r="N396" s="9">
        <v>130</v>
      </c>
      <c r="O396" s="5" t="s">
        <v>13</v>
      </c>
      <c r="P396" s="94">
        <f>((VLOOKUP(O396,'Input Angle Price'!$B$4:$E$22,2)*'Optimized Production Plan'!M397)+(VLOOKUP(O396,'Input Angle Price'!$B$4:$E$22,3)*'Optimized Production Plan'!N397)+(VLOOKUP(O396,'Input Angle Price'!$B$4:$E$22,4)*'Optimized Production Plan'!O397))*(104.5/100)</f>
        <v>27.273705799999995</v>
      </c>
      <c r="Q396" s="94">
        <f>SUMPRODUCT('Conversion Cost'!$B$3:$D$3,'Optimized Production Plan'!M397:O397)</f>
        <v>4.2142519999999992</v>
      </c>
      <c r="R396" s="94">
        <f>(4.1/100)*('Conversion Cost'!$B$8)*SUM('Optimized Production Plan'!M397:O397)</f>
        <v>3.5774107199999996</v>
      </c>
      <c r="S396" s="94">
        <f>SUMPRODUCT('Conversion Cost'!$B$4:$D$4,'Optimized Production Plan'!M397:O397)</f>
        <v>0.28791999999999995</v>
      </c>
      <c r="T396" s="94">
        <f>(VLOOKUP(N396,'Outbound Logistic Price'!$A$3:$D$41,2)*'Optimized Production Plan'!M397)+(VLOOKUP(N396,'Outbound Logistic Price'!$A$3:$D$41,3)*'Optimized Production Plan'!N397)+(VLOOKUP(N396,'Outbound Logistic Price'!$A$3:$D$41,4)*'Optimized Production Plan'!O397)</f>
        <v>1.4183599999999998</v>
      </c>
      <c r="U396" s="94">
        <f>IF(VLOOKUP(N396,CSTVAT!$A$2:$D$40,2)="NA",0,IF(VLOOKUP(N396,CSTVAT!$A$2:$D$40,2)="CST",0.02*((VLOOKUP(O396,'Input Angle Price'!$B$4:$E$22,2)*'Optimized Production Plan'!M397*(1.045))+ ('Conversion Cost'!$B$3*'Optimized Production Plan'!M397)+ ((4.1/100)*('Conversion Cost'!$B$8)*'Optimized Production Plan'!M397)+ ('Optimized Production Plan'!M397*'Conversion Cost'!$B$4)),IF(VLOOKUP(N396,CSTVAT!$A$2:$D$40,2)="VAT",0.05*((VLOOKUP(O396,'Input Angle Price'!$B$4:$E$22,2)*'Optimized Production Plan'!M397*(1.045))+ ('Conversion Cost'!$B$3*'Optimized Production Plan'!M397)+ ((4.1/100)*('Conversion Cost'!$B$8)*'Optimized Production Plan'!M397)+ ('Optimized Production Plan'!M397*'Conversion Cost'!$B$4)),0)))+ IF(VLOOKUP(N396,CSTVAT!$A$2:$D$40,3)="NA",0,IF(VLOOKUP(N396,CSTVAT!$A$2:$D$40,3)="CST",0.02*((VLOOKUP(O396,'Input Angle Price'!$B$4:$E$22,3)*'Optimized Production Plan'!N397*(1.045))+ ('Conversion Cost'!$C$3*'Optimized Production Plan'!N397)+ ((4.1/100)*('Conversion Cost'!$B$8)*'Optimized Production Plan'!N397)+ ('Optimized Production Plan'!N397*'Conversion Cost'!$C$4)),IF(VLOOKUP(N396,CSTVAT!$A$2:$D$40,3)="VAT",0.05*((VLOOKUP(O396,'Input Angle Price'!$B$4:$E$22,3)*'Optimized Production Plan'!N397*(1.045))+ ('Conversion Cost'!$C$3*'Optimized Production Plan'!N397)+ ((4.1/100)*('Conversion Cost'!$B$8)*'Optimized Production Plan'!N397)+ ('Optimized Production Plan'!N397*'Conversion Cost'!$C$4)),0)))+ IF(VLOOKUP(N396,CSTVAT!$A$2:$D$40,4)="NA",0,IF(VLOOKUP(N396,CSTVAT!$A$2:$D$40,4)="CST",0.02*((VLOOKUP(O396,'Input Angle Price'!$B$4:$E$22,4)*'Optimized Production Plan'!O397*(1.045))+ ('Conversion Cost'!$D$3*'Optimized Production Plan'!O397)+ ((4.1/100)*('Conversion Cost'!$B$8)*'Optimized Production Plan'!O397)+ ('Optimized Production Plan'!O397*'Conversion Cost'!$D$4)),IF(VLOOKUP(N396,CSTVAT!$A$2:$D$40,4)="VAT",0.05*((VLOOKUP(O396,'Input Angle Price'!$B$4:$E$22,4)*'Optimized Production Plan'!O397*(1.045))+ ('Conversion Cost'!$D$3*'Optimized Production Plan'!O397)+ ((4.1/100)*('Conversion Cost'!$B$8)*'Optimized Production Plan'!O397)+ ('Optimized Production Plan'!O397*'Conversion Cost'!$D$4)),0)))</f>
        <v>0</v>
      </c>
      <c r="V396" s="95">
        <f t="shared" si="21"/>
        <v>0.58723289999999995</v>
      </c>
      <c r="X396" s="101">
        <f>IF('Optimized Production Plan'!M397&gt;0,1,0)+IF('Optimized Production Plan'!N397&gt;0,1,0)+IF('Optimized Production Plan'!O397&gt;0,1,0)</f>
        <v>1</v>
      </c>
      <c r="AH396" s="11"/>
      <c r="AI396" s="5" t="s">
        <v>12</v>
      </c>
      <c r="AJ396" s="6">
        <v>4.9996799999999997</v>
      </c>
      <c r="AK396" s="6">
        <v>0</v>
      </c>
      <c r="AL396" s="113">
        <v>0</v>
      </c>
      <c r="AM396" s="11">
        <v>4.9996799999999997</v>
      </c>
      <c r="AN396" s="68">
        <f t="shared" si="22"/>
        <v>4.9996799999999997</v>
      </c>
    </row>
    <row r="397" spans="1:40">
      <c r="A397" s="9">
        <v>130</v>
      </c>
      <c r="B397" s="5" t="s">
        <v>15</v>
      </c>
      <c r="C397" s="94">
        <f>((VLOOKUP(B397,'Input Angle Price'!$B$4:$E$22,2)*'Optimized Production Plan'!C398)+(VLOOKUP(B397,'Input Angle Price'!$B$4:$E$22,3)*'Optimized Production Plan'!D398)+(VLOOKUP(B397,'Input Angle Price'!$B$4:$E$22,4)*'Optimized Production Plan'!E398))*(104.5/100)</f>
        <v>891.63107033000006</v>
      </c>
      <c r="D397" s="94">
        <f>SUMPRODUCT('Conversion Cost'!$B$3:$D$3,'Optimized Production Plan'!C398:E398)</f>
        <v>129.208664</v>
      </c>
      <c r="E397" s="94">
        <f>(4.1/100)*('Conversion Cost'!$B$8)*SUM('Optimized Production Plan'!C398:E398)</f>
        <v>112.048748136</v>
      </c>
      <c r="F397" s="94">
        <f>SUMPRODUCT('Conversion Cost'!$B$4:$D$4,'Optimized Production Plan'!C398:E398)</f>
        <v>9.0179960000000001</v>
      </c>
      <c r="G397" s="94">
        <f>(VLOOKUP(A397,'Outbound Logistic Price'!$A$3:$D$41,2)*'Optimized Production Plan'!C398)+(VLOOKUP(A397,'Outbound Logistic Price'!$A$3:$D$41,3)*'Optimized Production Plan'!D398)+(VLOOKUP(A397,'Outbound Logistic Price'!$A$3:$D$41,4)*'Optimized Production Plan'!E398)</f>
        <v>37.919933999999998</v>
      </c>
      <c r="H397" s="94">
        <f>IF(VLOOKUP(A397,CSTVAT!$A$2:$D$40,2)="NA",0,IF(VLOOKUP(A397,CSTVAT!$A$2:$D$40,2)="CST",0.02*((VLOOKUP(B397,'Input Angle Price'!$B$4:$E$22,2)*'Optimized Production Plan'!C398*(1.045))+ ('Conversion Cost'!$B$3*'Optimized Production Plan'!C398)+ ((4.1/100)*('Conversion Cost'!$B$8)*'Optimized Production Plan'!C398)+ ('Optimized Production Plan'!C398*'Conversion Cost'!$B$4)),IF(VLOOKUP(A397,CSTVAT!$A$2:$D$40,2)="VAT",0.05*((VLOOKUP(B397,'Input Angle Price'!$B$4:$E$22,2)*'Optimized Production Plan'!C398*(1.045))+ ('Conversion Cost'!$B$3*'Optimized Production Plan'!C398)+ ((4.1/100)*('Conversion Cost'!$B$8)*'Optimized Production Plan'!C398)+ ('Optimized Production Plan'!C398*'Conversion Cost'!$B$4)),0)))+ IF(VLOOKUP(A397,CSTVAT!$A$2:$D$40,3)="NA",0,IF(VLOOKUP(A397,CSTVAT!$A$2:$D$40,3)="CST",0.02*((VLOOKUP(B397,'Input Angle Price'!$B$4:$E$22,3)*'Optimized Production Plan'!D398*(1.045))+ ('Conversion Cost'!$C$3*'Optimized Production Plan'!D398)+ ((4.1/100)*('Conversion Cost'!$B$8)*'Optimized Production Plan'!D398)+ ('Optimized Production Plan'!D398*'Conversion Cost'!$C$4)),IF(VLOOKUP(A397,CSTVAT!$A$2:$D$40,3)="VAT",0.05*((VLOOKUP(B397,'Input Angle Price'!$B$4:$E$22,3)*'Optimized Production Plan'!D398*(1.045))+ ('Conversion Cost'!$C$3*'Optimized Production Plan'!D398)+ ((4.1/100)*('Conversion Cost'!$B$8)*'Optimized Production Plan'!D398)+ ('Optimized Production Plan'!D398*'Conversion Cost'!$C$4)),0)))+ IF(VLOOKUP(A397,CSTVAT!$A$2:$D$40,4)="NA",0,IF(VLOOKUP(A397,CSTVAT!$A$2:$D$40,4)="CST",0.02*((VLOOKUP(B397,'Input Angle Price'!$B$4:$E$22,4)*'Optimized Production Plan'!E398*(1.045))+ ('Conversion Cost'!$D$3*'Optimized Production Plan'!E398)+ ((4.1/100)*('Conversion Cost'!$B$8)*'Optimized Production Plan'!E398)+ ('Optimized Production Plan'!E398*'Conversion Cost'!$D$4)),IF(VLOOKUP(A397,CSTVAT!$A$2:$D$40,4)="VAT",0.05*((VLOOKUP(B397,'Input Angle Price'!$B$4:$E$22,4)*'Optimized Production Plan'!E398*(1.045))+ ('Conversion Cost'!$D$3*'Optimized Production Plan'!E398)+ ((4.1/100)*('Conversion Cost'!$B$8)*'Optimized Production Plan'!E398)+ ('Optimized Production Plan'!E398*'Conversion Cost'!$D$4)),0)))</f>
        <v>0</v>
      </c>
      <c r="I397" s="95">
        <f t="shared" si="20"/>
        <v>19.197798165000002</v>
      </c>
      <c r="N397" s="9">
        <v>130</v>
      </c>
      <c r="O397" s="5" t="s">
        <v>15</v>
      </c>
      <c r="P397" s="94">
        <f>((VLOOKUP(O397,'Input Angle Price'!$B$4:$E$22,2)*'Optimized Production Plan'!M398)+(VLOOKUP(O397,'Input Angle Price'!$B$4:$E$22,3)*'Optimized Production Plan'!N398)+(VLOOKUP(O397,'Input Angle Price'!$B$4:$E$22,4)*'Optimized Production Plan'!O398))*(104.5/100)</f>
        <v>853.08615963999989</v>
      </c>
      <c r="Q397" s="94">
        <f>SUMPRODUCT('Conversion Cost'!$B$3:$D$3,'Optimized Production Plan'!M398:O398)</f>
        <v>131.9953726</v>
      </c>
      <c r="R397" s="94">
        <f>(4.1/100)*('Conversion Cost'!$B$8)*SUM('Optimized Production Plan'!M398:O398)</f>
        <v>112.048748136</v>
      </c>
      <c r="S397" s="94">
        <f>SUMPRODUCT('Conversion Cost'!$B$4:$D$4,'Optimized Production Plan'!M398:O398)</f>
        <v>9.0179960000000001</v>
      </c>
      <c r="T397" s="94">
        <f>(VLOOKUP(N397,'Outbound Logistic Price'!$A$3:$D$41,2)*'Optimized Production Plan'!M398)+(VLOOKUP(N397,'Outbound Logistic Price'!$A$3:$D$41,3)*'Optimized Production Plan'!N398)+(VLOOKUP(N397,'Outbound Logistic Price'!$A$3:$D$41,4)*'Optimized Production Plan'!O398)</f>
        <v>44.424717999999999</v>
      </c>
      <c r="U397" s="94">
        <f>IF(VLOOKUP(N397,CSTVAT!$A$2:$D$40,2)="NA",0,IF(VLOOKUP(N397,CSTVAT!$A$2:$D$40,2)="CST",0.02*((VLOOKUP(O397,'Input Angle Price'!$B$4:$E$22,2)*'Optimized Production Plan'!M398*(1.045))+ ('Conversion Cost'!$B$3*'Optimized Production Plan'!M398)+ ((4.1/100)*('Conversion Cost'!$B$8)*'Optimized Production Plan'!M398)+ ('Optimized Production Plan'!M398*'Conversion Cost'!$B$4)),IF(VLOOKUP(N397,CSTVAT!$A$2:$D$40,2)="VAT",0.05*((VLOOKUP(O397,'Input Angle Price'!$B$4:$E$22,2)*'Optimized Production Plan'!M398*(1.045))+ ('Conversion Cost'!$B$3*'Optimized Production Plan'!M398)+ ((4.1/100)*('Conversion Cost'!$B$8)*'Optimized Production Plan'!M398)+ ('Optimized Production Plan'!M398*'Conversion Cost'!$B$4)),0)))+ IF(VLOOKUP(N397,CSTVAT!$A$2:$D$40,3)="NA",0,IF(VLOOKUP(N397,CSTVAT!$A$2:$D$40,3)="CST",0.02*((VLOOKUP(O397,'Input Angle Price'!$B$4:$E$22,3)*'Optimized Production Plan'!N398*(1.045))+ ('Conversion Cost'!$C$3*'Optimized Production Plan'!N398)+ ((4.1/100)*('Conversion Cost'!$B$8)*'Optimized Production Plan'!N398)+ ('Optimized Production Plan'!N398*'Conversion Cost'!$C$4)),IF(VLOOKUP(N397,CSTVAT!$A$2:$D$40,3)="VAT",0.05*((VLOOKUP(O397,'Input Angle Price'!$B$4:$E$22,3)*'Optimized Production Plan'!N398*(1.045))+ ('Conversion Cost'!$C$3*'Optimized Production Plan'!N398)+ ((4.1/100)*('Conversion Cost'!$B$8)*'Optimized Production Plan'!N398)+ ('Optimized Production Plan'!N398*'Conversion Cost'!$C$4)),0)))+ IF(VLOOKUP(N397,CSTVAT!$A$2:$D$40,4)="NA",0,IF(VLOOKUP(N397,CSTVAT!$A$2:$D$40,4)="CST",0.02*((VLOOKUP(O397,'Input Angle Price'!$B$4:$E$22,4)*'Optimized Production Plan'!O398*(1.045))+ ('Conversion Cost'!$D$3*'Optimized Production Plan'!O398)+ ((4.1/100)*('Conversion Cost'!$B$8)*'Optimized Production Plan'!O398)+ ('Optimized Production Plan'!O398*'Conversion Cost'!$D$4)),IF(VLOOKUP(N397,CSTVAT!$A$2:$D$40,4)="VAT",0.05*((VLOOKUP(O397,'Input Angle Price'!$B$4:$E$22,4)*'Optimized Production Plan'!O398*(1.045))+ ('Conversion Cost'!$D$3*'Optimized Production Plan'!O398)+ ((4.1/100)*('Conversion Cost'!$B$8)*'Optimized Production Plan'!O398)+ ('Optimized Production Plan'!O398*'Conversion Cost'!$D$4)),0)))</f>
        <v>0</v>
      </c>
      <c r="V397" s="95">
        <f t="shared" si="21"/>
        <v>18.367883819999999</v>
      </c>
      <c r="X397" s="101">
        <f>IF('Optimized Production Plan'!M398&gt;0,1,0)+IF('Optimized Production Plan'!N398&gt;0,1,0)+IF('Optimized Production Plan'!O398&gt;0,1,0)</f>
        <v>1</v>
      </c>
      <c r="AH397" s="11"/>
      <c r="AI397" s="5" t="s">
        <v>13</v>
      </c>
      <c r="AJ397" s="6">
        <v>0.23599999999999999</v>
      </c>
      <c r="AK397" s="6">
        <v>0</v>
      </c>
      <c r="AL397" s="113">
        <v>0</v>
      </c>
      <c r="AM397" s="11">
        <v>0.23599999999999999</v>
      </c>
      <c r="AN397" s="68">
        <f t="shared" si="22"/>
        <v>0.23599999999999999</v>
      </c>
    </row>
    <row r="398" spans="1:40">
      <c r="A398" s="85">
        <v>131</v>
      </c>
      <c r="B398" s="5" t="s">
        <v>5</v>
      </c>
      <c r="C398" s="94">
        <f>((VLOOKUP(B398,'Input Angle Price'!$B$4:$E$22,2)*'Optimized Production Plan'!C399)+(VLOOKUP(B398,'Input Angle Price'!$B$4:$E$22,3)*'Optimized Production Plan'!D399)+(VLOOKUP(B398,'Input Angle Price'!$B$4:$E$22,4)*'Optimized Production Plan'!E399))*(104.5/100)</f>
        <v>41.012048054999987</v>
      </c>
      <c r="D398" s="94">
        <f>SUMPRODUCT('Conversion Cost'!$B$3:$D$3,'Optimized Production Plan'!C399:E399)</f>
        <v>6.1066379999999993</v>
      </c>
      <c r="E398" s="94">
        <f>(4.1/100)*('Conversion Cost'!$B$8)*SUM('Optimized Production Plan'!C399:E399)</f>
        <v>5.2956289619999986</v>
      </c>
      <c r="F398" s="94">
        <f>SUMPRODUCT('Conversion Cost'!$B$4:$D$4,'Optimized Production Plan'!C399:E399)</f>
        <v>0.42620699999999989</v>
      </c>
      <c r="G398" s="94">
        <f>(VLOOKUP(A398,'Outbound Logistic Price'!$A$3:$D$41,2)*'Optimized Production Plan'!C399)+(VLOOKUP(A398,'Outbound Logistic Price'!$A$3:$D$41,3)*'Optimized Production Plan'!D399)+(VLOOKUP(A398,'Outbound Logistic Price'!$A$3:$D$41,4)*'Optimized Production Plan'!E399)</f>
        <v>1.7921654999999996</v>
      </c>
      <c r="H398" s="94">
        <f>IF(VLOOKUP(A398,CSTVAT!$A$2:$D$40,2)="NA",0,IF(VLOOKUP(A398,CSTVAT!$A$2:$D$40,2)="CST",0.02*((VLOOKUP(B398,'Input Angle Price'!$B$4:$E$22,2)*'Optimized Production Plan'!C399*(1.045))+ ('Conversion Cost'!$B$3*'Optimized Production Plan'!C399)+ ((4.1/100)*('Conversion Cost'!$B$8)*'Optimized Production Plan'!C399)+ ('Optimized Production Plan'!C399*'Conversion Cost'!$B$4)),IF(VLOOKUP(A398,CSTVAT!$A$2:$D$40,2)="VAT",0.05*((VLOOKUP(B398,'Input Angle Price'!$B$4:$E$22,2)*'Optimized Production Plan'!C399*(1.045))+ ('Conversion Cost'!$B$3*'Optimized Production Plan'!C399)+ ((4.1/100)*('Conversion Cost'!$B$8)*'Optimized Production Plan'!C399)+ ('Optimized Production Plan'!C399*'Conversion Cost'!$B$4)),0)))+ IF(VLOOKUP(A398,CSTVAT!$A$2:$D$40,3)="NA",0,IF(VLOOKUP(A398,CSTVAT!$A$2:$D$40,3)="CST",0.02*((VLOOKUP(B398,'Input Angle Price'!$B$4:$E$22,3)*'Optimized Production Plan'!D399*(1.045))+ ('Conversion Cost'!$C$3*'Optimized Production Plan'!D399)+ ((4.1/100)*('Conversion Cost'!$B$8)*'Optimized Production Plan'!D399)+ ('Optimized Production Plan'!D399*'Conversion Cost'!$C$4)),IF(VLOOKUP(A398,CSTVAT!$A$2:$D$40,3)="VAT",0.05*((VLOOKUP(B398,'Input Angle Price'!$B$4:$E$22,3)*'Optimized Production Plan'!D399*(1.045))+ ('Conversion Cost'!$C$3*'Optimized Production Plan'!D399)+ ((4.1/100)*('Conversion Cost'!$B$8)*'Optimized Production Plan'!D399)+ ('Optimized Production Plan'!D399*'Conversion Cost'!$C$4)),0)))+ IF(VLOOKUP(A398,CSTVAT!$A$2:$D$40,4)="NA",0,IF(VLOOKUP(A398,CSTVAT!$A$2:$D$40,4)="CST",0.02*((VLOOKUP(B398,'Input Angle Price'!$B$4:$E$22,4)*'Optimized Production Plan'!E399*(1.045))+ ('Conversion Cost'!$D$3*'Optimized Production Plan'!E399)+ ((4.1/100)*('Conversion Cost'!$B$8)*'Optimized Production Plan'!E399)+ ('Optimized Production Plan'!E399*'Conversion Cost'!$D$4)),IF(VLOOKUP(A398,CSTVAT!$A$2:$D$40,4)="VAT",0.05*((VLOOKUP(B398,'Input Angle Price'!$B$4:$E$22,4)*'Optimized Production Plan'!E399*(1.045))+ ('Conversion Cost'!$D$3*'Optimized Production Plan'!E399)+ ((4.1/100)*('Conversion Cost'!$B$8)*'Optimized Production Plan'!E399)+ ('Optimized Production Plan'!E399*'Conversion Cost'!$D$4)),0)))</f>
        <v>0</v>
      </c>
      <c r="I398" s="95">
        <f t="shared" si="20"/>
        <v>0.88303452749999978</v>
      </c>
      <c r="N398" s="85">
        <v>131</v>
      </c>
      <c r="O398" s="5" t="s">
        <v>5</v>
      </c>
      <c r="P398" s="94">
        <f>((VLOOKUP(O398,'Input Angle Price'!$B$4:$E$22,2)*'Optimized Production Plan'!M399)+(VLOOKUP(O398,'Input Angle Price'!$B$4:$E$22,3)*'Optimized Production Plan'!N399)+(VLOOKUP(O398,'Input Angle Price'!$B$4:$E$22,4)*'Optimized Production Plan'!O399))*(104.5/100)</f>
        <v>39.277961992499996</v>
      </c>
      <c r="Q398" s="94">
        <f>SUMPRODUCT('Conversion Cost'!$B$3:$D$3,'Optimized Production Plan'!M399:O399)</f>
        <v>6.2383429499999989</v>
      </c>
      <c r="R398" s="94">
        <f>(4.1/100)*('Conversion Cost'!$B$8)*SUM('Optimized Production Plan'!M399:O399)</f>
        <v>5.2956289619999986</v>
      </c>
      <c r="S398" s="94">
        <f>SUMPRODUCT('Conversion Cost'!$B$4:$D$4,'Optimized Production Plan'!M399:O399)</f>
        <v>0.42620699999999989</v>
      </c>
      <c r="T398" s="94">
        <f>(VLOOKUP(N398,'Outbound Logistic Price'!$A$3:$D$41,2)*'Optimized Production Plan'!M399)+(VLOOKUP(N398,'Outbound Logistic Price'!$A$3:$D$41,3)*'Optimized Production Plan'!N399)+(VLOOKUP(N398,'Outbound Logistic Price'!$A$3:$D$41,4)*'Optimized Production Plan'!O399)</f>
        <v>2.0995934999999997</v>
      </c>
      <c r="U398" s="94">
        <f>IF(VLOOKUP(N398,CSTVAT!$A$2:$D$40,2)="NA",0,IF(VLOOKUP(N398,CSTVAT!$A$2:$D$40,2)="CST",0.02*((VLOOKUP(O398,'Input Angle Price'!$B$4:$E$22,2)*'Optimized Production Plan'!M399*(1.045))+ ('Conversion Cost'!$B$3*'Optimized Production Plan'!M399)+ ((4.1/100)*('Conversion Cost'!$B$8)*'Optimized Production Plan'!M399)+ ('Optimized Production Plan'!M399*'Conversion Cost'!$B$4)),IF(VLOOKUP(N398,CSTVAT!$A$2:$D$40,2)="VAT",0.05*((VLOOKUP(O398,'Input Angle Price'!$B$4:$E$22,2)*'Optimized Production Plan'!M399*(1.045))+ ('Conversion Cost'!$B$3*'Optimized Production Plan'!M399)+ ((4.1/100)*('Conversion Cost'!$B$8)*'Optimized Production Plan'!M399)+ ('Optimized Production Plan'!M399*'Conversion Cost'!$B$4)),0)))+ IF(VLOOKUP(N398,CSTVAT!$A$2:$D$40,3)="NA",0,IF(VLOOKUP(N398,CSTVAT!$A$2:$D$40,3)="CST",0.02*((VLOOKUP(O398,'Input Angle Price'!$B$4:$E$22,3)*'Optimized Production Plan'!N399*(1.045))+ ('Conversion Cost'!$C$3*'Optimized Production Plan'!N399)+ ((4.1/100)*('Conversion Cost'!$B$8)*'Optimized Production Plan'!N399)+ ('Optimized Production Plan'!N399*'Conversion Cost'!$C$4)),IF(VLOOKUP(N398,CSTVAT!$A$2:$D$40,3)="VAT",0.05*((VLOOKUP(O398,'Input Angle Price'!$B$4:$E$22,3)*'Optimized Production Plan'!N399*(1.045))+ ('Conversion Cost'!$C$3*'Optimized Production Plan'!N399)+ ((4.1/100)*('Conversion Cost'!$B$8)*'Optimized Production Plan'!N399)+ ('Optimized Production Plan'!N399*'Conversion Cost'!$C$4)),0)))+ IF(VLOOKUP(N398,CSTVAT!$A$2:$D$40,4)="NA",0,IF(VLOOKUP(N398,CSTVAT!$A$2:$D$40,4)="CST",0.02*((VLOOKUP(O398,'Input Angle Price'!$B$4:$E$22,4)*'Optimized Production Plan'!O399*(1.045))+ ('Conversion Cost'!$D$3*'Optimized Production Plan'!O399)+ ((4.1/100)*('Conversion Cost'!$B$8)*'Optimized Production Plan'!O399)+ ('Optimized Production Plan'!O399*'Conversion Cost'!$D$4)),IF(VLOOKUP(N398,CSTVAT!$A$2:$D$40,4)="VAT",0.05*((VLOOKUP(O398,'Input Angle Price'!$B$4:$E$22,4)*'Optimized Production Plan'!O399*(1.045))+ ('Conversion Cost'!$D$3*'Optimized Production Plan'!O399)+ ((4.1/100)*('Conversion Cost'!$B$8)*'Optimized Production Plan'!O399)+ ('Optimized Production Plan'!O399*'Conversion Cost'!$D$4)),0)))</f>
        <v>0</v>
      </c>
      <c r="V398" s="95">
        <f t="shared" si="21"/>
        <v>0.84569774624999994</v>
      </c>
      <c r="X398" s="101">
        <f>IF('Optimized Production Plan'!M399&gt;0,1,0)+IF('Optimized Production Plan'!N399&gt;0,1,0)+IF('Optimized Production Plan'!O399&gt;0,1,0)</f>
        <v>1</v>
      </c>
      <c r="AH398" s="11"/>
      <c r="AI398" s="5" t="s">
        <v>15</v>
      </c>
      <c r="AJ398" s="6">
        <v>7.3917999999999999</v>
      </c>
      <c r="AK398" s="6">
        <v>0</v>
      </c>
      <c r="AL398" s="113">
        <v>0</v>
      </c>
      <c r="AM398" s="11">
        <v>7.3917999999999999</v>
      </c>
      <c r="AN398" s="68">
        <f t="shared" si="22"/>
        <v>7.3917999999999999</v>
      </c>
    </row>
    <row r="399" spans="1:40">
      <c r="A399" s="9">
        <v>131</v>
      </c>
      <c r="B399" s="5" t="s">
        <v>7</v>
      </c>
      <c r="C399" s="94">
        <f>((VLOOKUP(B399,'Input Angle Price'!$B$4:$E$22,2)*'Optimized Production Plan'!C400)+(VLOOKUP(B399,'Input Angle Price'!$B$4:$E$22,3)*'Optimized Production Plan'!D400)+(VLOOKUP(B399,'Input Angle Price'!$B$4:$E$22,4)*'Optimized Production Plan'!E400))*(104.5/100)</f>
        <v>145.35886045999999</v>
      </c>
      <c r="D399" s="94">
        <f>SUMPRODUCT('Conversion Cost'!$B$3:$D$3,'Optimized Production Plan'!C400:E400)</f>
        <v>21.643736000000001</v>
      </c>
      <c r="E399" s="94">
        <f>(4.1/100)*('Conversion Cost'!$B$8)*SUM('Optimized Production Plan'!C400:E400)</f>
        <v>18.769279464</v>
      </c>
      <c r="F399" s="94">
        <f>SUMPRODUCT('Conversion Cost'!$B$4:$D$4,'Optimized Production Plan'!C400:E400)</f>
        <v>1.5106039999999998</v>
      </c>
      <c r="G399" s="94">
        <f>(VLOOKUP(A399,'Outbound Logistic Price'!$A$3:$D$41,2)*'Optimized Production Plan'!C400)+(VLOOKUP(A399,'Outbound Logistic Price'!$A$3:$D$41,3)*'Optimized Production Plan'!D400)+(VLOOKUP(A399,'Outbound Logistic Price'!$A$3:$D$41,4)*'Optimized Production Plan'!E400)</f>
        <v>6.351966</v>
      </c>
      <c r="H399" s="94">
        <f>IF(VLOOKUP(A399,CSTVAT!$A$2:$D$40,2)="NA",0,IF(VLOOKUP(A399,CSTVAT!$A$2:$D$40,2)="CST",0.02*((VLOOKUP(B399,'Input Angle Price'!$B$4:$E$22,2)*'Optimized Production Plan'!C400*(1.045))+ ('Conversion Cost'!$B$3*'Optimized Production Plan'!C400)+ ((4.1/100)*('Conversion Cost'!$B$8)*'Optimized Production Plan'!C400)+ ('Optimized Production Plan'!C400*'Conversion Cost'!$B$4)),IF(VLOOKUP(A399,CSTVAT!$A$2:$D$40,2)="VAT",0.05*((VLOOKUP(B399,'Input Angle Price'!$B$4:$E$22,2)*'Optimized Production Plan'!C400*(1.045))+ ('Conversion Cost'!$B$3*'Optimized Production Plan'!C400)+ ((4.1/100)*('Conversion Cost'!$B$8)*'Optimized Production Plan'!C400)+ ('Optimized Production Plan'!C400*'Conversion Cost'!$B$4)),0)))+ IF(VLOOKUP(A399,CSTVAT!$A$2:$D$40,3)="NA",0,IF(VLOOKUP(A399,CSTVAT!$A$2:$D$40,3)="CST",0.02*((VLOOKUP(B399,'Input Angle Price'!$B$4:$E$22,3)*'Optimized Production Plan'!D400*(1.045))+ ('Conversion Cost'!$C$3*'Optimized Production Plan'!D400)+ ((4.1/100)*('Conversion Cost'!$B$8)*'Optimized Production Plan'!D400)+ ('Optimized Production Plan'!D400*'Conversion Cost'!$C$4)),IF(VLOOKUP(A399,CSTVAT!$A$2:$D$40,3)="VAT",0.05*((VLOOKUP(B399,'Input Angle Price'!$B$4:$E$22,3)*'Optimized Production Plan'!D400*(1.045))+ ('Conversion Cost'!$C$3*'Optimized Production Plan'!D400)+ ((4.1/100)*('Conversion Cost'!$B$8)*'Optimized Production Plan'!D400)+ ('Optimized Production Plan'!D400*'Conversion Cost'!$C$4)),0)))+ IF(VLOOKUP(A399,CSTVAT!$A$2:$D$40,4)="NA",0,IF(VLOOKUP(A399,CSTVAT!$A$2:$D$40,4)="CST",0.02*((VLOOKUP(B399,'Input Angle Price'!$B$4:$E$22,4)*'Optimized Production Plan'!E400*(1.045))+ ('Conversion Cost'!$D$3*'Optimized Production Plan'!E400)+ ((4.1/100)*('Conversion Cost'!$B$8)*'Optimized Production Plan'!E400)+ ('Optimized Production Plan'!E400*'Conversion Cost'!$D$4)),IF(VLOOKUP(A399,CSTVAT!$A$2:$D$40,4)="VAT",0.05*((VLOOKUP(B399,'Input Angle Price'!$B$4:$E$22,4)*'Optimized Production Plan'!E400*(1.045))+ ('Conversion Cost'!$D$3*'Optimized Production Plan'!E400)+ ((4.1/100)*('Conversion Cost'!$B$8)*'Optimized Production Plan'!E400)+ ('Optimized Production Plan'!E400*'Conversion Cost'!$D$4)),0)))</f>
        <v>0</v>
      </c>
      <c r="I399" s="95">
        <f t="shared" si="20"/>
        <v>3.1297362299999998</v>
      </c>
      <c r="N399" s="9">
        <v>131</v>
      </c>
      <c r="O399" s="5" t="s">
        <v>7</v>
      </c>
      <c r="P399" s="94">
        <f>((VLOOKUP(O399,'Input Angle Price'!$B$4:$E$22,2)*'Optimized Production Plan'!M400)+(VLOOKUP(O399,'Input Angle Price'!$B$4:$E$22,3)*'Optimized Production Plan'!N400)+(VLOOKUP(O399,'Input Angle Price'!$B$4:$E$22,4)*'Optimized Production Plan'!O400))*(104.5/100)</f>
        <v>140.66193448999996</v>
      </c>
      <c r="Q399" s="94">
        <f>SUMPRODUCT('Conversion Cost'!$B$3:$D$3,'Optimized Production Plan'!M400:O400)</f>
        <v>22.110537399999998</v>
      </c>
      <c r="R399" s="94">
        <f>(4.1/100)*('Conversion Cost'!$B$8)*SUM('Optimized Production Plan'!M400:O400)</f>
        <v>18.769279464</v>
      </c>
      <c r="S399" s="94">
        <f>SUMPRODUCT('Conversion Cost'!$B$4:$D$4,'Optimized Production Plan'!M400:O400)</f>
        <v>1.5106039999999998</v>
      </c>
      <c r="T399" s="94">
        <f>(VLOOKUP(N399,'Outbound Logistic Price'!$A$3:$D$41,2)*'Optimized Production Plan'!M400)+(VLOOKUP(N399,'Outbound Logistic Price'!$A$3:$D$41,3)*'Optimized Production Plan'!N400)+(VLOOKUP(N399,'Outbound Logistic Price'!$A$3:$D$41,4)*'Optimized Production Plan'!O400)</f>
        <v>7.4415819999999995</v>
      </c>
      <c r="U399" s="94">
        <f>IF(VLOOKUP(N399,CSTVAT!$A$2:$D$40,2)="NA",0,IF(VLOOKUP(N399,CSTVAT!$A$2:$D$40,2)="CST",0.02*((VLOOKUP(O399,'Input Angle Price'!$B$4:$E$22,2)*'Optimized Production Plan'!M400*(1.045))+ ('Conversion Cost'!$B$3*'Optimized Production Plan'!M400)+ ((4.1/100)*('Conversion Cost'!$B$8)*'Optimized Production Plan'!M400)+ ('Optimized Production Plan'!M400*'Conversion Cost'!$B$4)),IF(VLOOKUP(N399,CSTVAT!$A$2:$D$40,2)="VAT",0.05*((VLOOKUP(O399,'Input Angle Price'!$B$4:$E$22,2)*'Optimized Production Plan'!M400*(1.045))+ ('Conversion Cost'!$B$3*'Optimized Production Plan'!M400)+ ((4.1/100)*('Conversion Cost'!$B$8)*'Optimized Production Plan'!M400)+ ('Optimized Production Plan'!M400*'Conversion Cost'!$B$4)),0)))+ IF(VLOOKUP(N399,CSTVAT!$A$2:$D$40,3)="NA",0,IF(VLOOKUP(N399,CSTVAT!$A$2:$D$40,3)="CST",0.02*((VLOOKUP(O399,'Input Angle Price'!$B$4:$E$22,3)*'Optimized Production Plan'!N400*(1.045))+ ('Conversion Cost'!$C$3*'Optimized Production Plan'!N400)+ ((4.1/100)*('Conversion Cost'!$B$8)*'Optimized Production Plan'!N400)+ ('Optimized Production Plan'!N400*'Conversion Cost'!$C$4)),IF(VLOOKUP(N399,CSTVAT!$A$2:$D$40,3)="VAT",0.05*((VLOOKUP(O399,'Input Angle Price'!$B$4:$E$22,3)*'Optimized Production Plan'!N400*(1.045))+ ('Conversion Cost'!$C$3*'Optimized Production Plan'!N400)+ ((4.1/100)*('Conversion Cost'!$B$8)*'Optimized Production Plan'!N400)+ ('Optimized Production Plan'!N400*'Conversion Cost'!$C$4)),0)))+ IF(VLOOKUP(N399,CSTVAT!$A$2:$D$40,4)="NA",0,IF(VLOOKUP(N399,CSTVAT!$A$2:$D$40,4)="CST",0.02*((VLOOKUP(O399,'Input Angle Price'!$B$4:$E$22,4)*'Optimized Production Plan'!O400*(1.045))+ ('Conversion Cost'!$D$3*'Optimized Production Plan'!O400)+ ((4.1/100)*('Conversion Cost'!$B$8)*'Optimized Production Plan'!O400)+ ('Optimized Production Plan'!O400*'Conversion Cost'!$D$4)),IF(VLOOKUP(N399,CSTVAT!$A$2:$D$40,4)="VAT",0.05*((VLOOKUP(O399,'Input Angle Price'!$B$4:$E$22,4)*'Optimized Production Plan'!O400*(1.045))+ ('Conversion Cost'!$D$3*'Optimized Production Plan'!O400)+ ((4.1/100)*('Conversion Cost'!$B$8)*'Optimized Production Plan'!O400)+ ('Optimized Production Plan'!O400*'Conversion Cost'!$D$4)),0)))</f>
        <v>0</v>
      </c>
      <c r="V399" s="95">
        <f t="shared" si="21"/>
        <v>3.0286062449999993</v>
      </c>
      <c r="X399" s="101">
        <f>IF('Optimized Production Plan'!M400&gt;0,1,0)+IF('Optimized Production Plan'!N400&gt;0,1,0)+IF('Optimized Production Plan'!O400&gt;0,1,0)</f>
        <v>1</v>
      </c>
      <c r="AH399" s="9">
        <v>131</v>
      </c>
      <c r="AI399" s="5" t="s">
        <v>5</v>
      </c>
      <c r="AJ399" s="6">
        <v>0.34934999999999994</v>
      </c>
      <c r="AK399" s="6">
        <v>0</v>
      </c>
      <c r="AL399" s="113">
        <v>0</v>
      </c>
      <c r="AM399" s="11">
        <v>0.34934999999999994</v>
      </c>
      <c r="AN399" s="68">
        <f t="shared" si="22"/>
        <v>0.34934999999999994</v>
      </c>
    </row>
    <row r="400" spans="1:40">
      <c r="A400" s="9">
        <v>131</v>
      </c>
      <c r="B400" s="5" t="s">
        <v>9</v>
      </c>
      <c r="C400" s="94">
        <f>((VLOOKUP(B400,'Input Angle Price'!$B$4:$E$22,2)*'Optimized Production Plan'!C401)+(VLOOKUP(B400,'Input Angle Price'!$B$4:$E$22,3)*'Optimized Production Plan'!D401)+(VLOOKUP(B400,'Input Angle Price'!$B$4:$E$22,4)*'Optimized Production Plan'!E401))*(104.5/100)</f>
        <v>220.58596202499999</v>
      </c>
      <c r="D400" s="94">
        <f>SUMPRODUCT('Conversion Cost'!$B$3:$D$3,'Optimized Production Plan'!C401:E401)</f>
        <v>32.836179999999999</v>
      </c>
      <c r="E400" s="94">
        <f>(4.1/100)*('Conversion Cost'!$B$8)*SUM('Optimized Production Plan'!C401:E401)</f>
        <v>28.475279819999997</v>
      </c>
      <c r="F400" s="94">
        <f>SUMPRODUCT('Conversion Cost'!$B$4:$D$4,'Optimized Production Plan'!C401:E401)</f>
        <v>2.2917699999999996</v>
      </c>
      <c r="G400" s="94">
        <f>(VLOOKUP(A400,'Outbound Logistic Price'!$A$3:$D$41,2)*'Optimized Production Plan'!C401)+(VLOOKUP(A400,'Outbound Logistic Price'!$A$3:$D$41,3)*'Optimized Production Plan'!D401)+(VLOOKUP(A400,'Outbound Logistic Price'!$A$3:$D$41,4)*'Optimized Production Plan'!E401)</f>
        <v>9.6367049999999992</v>
      </c>
      <c r="H400" s="94">
        <f>IF(VLOOKUP(A400,CSTVAT!$A$2:$D$40,2)="NA",0,IF(VLOOKUP(A400,CSTVAT!$A$2:$D$40,2)="CST",0.02*((VLOOKUP(B400,'Input Angle Price'!$B$4:$E$22,2)*'Optimized Production Plan'!C401*(1.045))+ ('Conversion Cost'!$B$3*'Optimized Production Plan'!C401)+ ((4.1/100)*('Conversion Cost'!$B$8)*'Optimized Production Plan'!C401)+ ('Optimized Production Plan'!C401*'Conversion Cost'!$B$4)),IF(VLOOKUP(A400,CSTVAT!$A$2:$D$40,2)="VAT",0.05*((VLOOKUP(B400,'Input Angle Price'!$B$4:$E$22,2)*'Optimized Production Plan'!C401*(1.045))+ ('Conversion Cost'!$B$3*'Optimized Production Plan'!C401)+ ((4.1/100)*('Conversion Cost'!$B$8)*'Optimized Production Plan'!C401)+ ('Optimized Production Plan'!C401*'Conversion Cost'!$B$4)),0)))+ IF(VLOOKUP(A400,CSTVAT!$A$2:$D$40,3)="NA",0,IF(VLOOKUP(A400,CSTVAT!$A$2:$D$40,3)="CST",0.02*((VLOOKUP(B400,'Input Angle Price'!$B$4:$E$22,3)*'Optimized Production Plan'!D401*(1.045))+ ('Conversion Cost'!$C$3*'Optimized Production Plan'!D401)+ ((4.1/100)*('Conversion Cost'!$B$8)*'Optimized Production Plan'!D401)+ ('Optimized Production Plan'!D401*'Conversion Cost'!$C$4)),IF(VLOOKUP(A400,CSTVAT!$A$2:$D$40,3)="VAT",0.05*((VLOOKUP(B400,'Input Angle Price'!$B$4:$E$22,3)*'Optimized Production Plan'!D401*(1.045))+ ('Conversion Cost'!$C$3*'Optimized Production Plan'!D401)+ ((4.1/100)*('Conversion Cost'!$B$8)*'Optimized Production Plan'!D401)+ ('Optimized Production Plan'!D401*'Conversion Cost'!$C$4)),0)))+ IF(VLOOKUP(A400,CSTVAT!$A$2:$D$40,4)="NA",0,IF(VLOOKUP(A400,CSTVAT!$A$2:$D$40,4)="CST",0.02*((VLOOKUP(B400,'Input Angle Price'!$B$4:$E$22,4)*'Optimized Production Plan'!E401*(1.045))+ ('Conversion Cost'!$D$3*'Optimized Production Plan'!E401)+ ((4.1/100)*('Conversion Cost'!$B$8)*'Optimized Production Plan'!E401)+ ('Optimized Production Plan'!E401*'Conversion Cost'!$D$4)),IF(VLOOKUP(A400,CSTVAT!$A$2:$D$40,4)="VAT",0.05*((VLOOKUP(B400,'Input Angle Price'!$B$4:$E$22,4)*'Optimized Production Plan'!E401*(1.045))+ ('Conversion Cost'!$D$3*'Optimized Production Plan'!E401)+ ((4.1/100)*('Conversion Cost'!$B$8)*'Optimized Production Plan'!E401)+ ('Optimized Production Plan'!E401*'Conversion Cost'!$D$4)),0)))</f>
        <v>0</v>
      </c>
      <c r="I400" s="95">
        <f t="shared" si="20"/>
        <v>4.7494585124999995</v>
      </c>
      <c r="N400" s="9">
        <v>131</v>
      </c>
      <c r="O400" s="5" t="s">
        <v>9</v>
      </c>
      <c r="P400" s="94">
        <f>((VLOOKUP(O400,'Input Angle Price'!$B$4:$E$22,2)*'Optimized Production Plan'!M401)+(VLOOKUP(O400,'Input Angle Price'!$B$4:$E$22,3)*'Optimized Production Plan'!N401)+(VLOOKUP(O400,'Input Angle Price'!$B$4:$E$22,4)*'Optimized Production Plan'!O401))*(104.5/100)</f>
        <v>213.89202119999996</v>
      </c>
      <c r="Q400" s="94">
        <f>SUMPRODUCT('Conversion Cost'!$B$3:$D$3,'Optimized Production Plan'!M401:O401)</f>
        <v>33.544374499999996</v>
      </c>
      <c r="R400" s="94">
        <f>(4.1/100)*('Conversion Cost'!$B$8)*SUM('Optimized Production Plan'!M401:O401)</f>
        <v>28.475279819999997</v>
      </c>
      <c r="S400" s="94">
        <f>SUMPRODUCT('Conversion Cost'!$B$4:$D$4,'Optimized Production Plan'!M401:O401)</f>
        <v>2.2917699999999996</v>
      </c>
      <c r="T400" s="94">
        <f>(VLOOKUP(N400,'Outbound Logistic Price'!$A$3:$D$41,2)*'Optimized Production Plan'!M401)+(VLOOKUP(N400,'Outbound Logistic Price'!$A$3:$D$41,3)*'Optimized Production Plan'!N401)+(VLOOKUP(N400,'Outbound Logistic Price'!$A$3:$D$41,4)*'Optimized Production Plan'!O401)</f>
        <v>11.289784999999998</v>
      </c>
      <c r="U400" s="94">
        <f>IF(VLOOKUP(N400,CSTVAT!$A$2:$D$40,2)="NA",0,IF(VLOOKUP(N400,CSTVAT!$A$2:$D$40,2)="CST",0.02*((VLOOKUP(O400,'Input Angle Price'!$B$4:$E$22,2)*'Optimized Production Plan'!M401*(1.045))+ ('Conversion Cost'!$B$3*'Optimized Production Plan'!M401)+ ((4.1/100)*('Conversion Cost'!$B$8)*'Optimized Production Plan'!M401)+ ('Optimized Production Plan'!M401*'Conversion Cost'!$B$4)),IF(VLOOKUP(N400,CSTVAT!$A$2:$D$40,2)="VAT",0.05*((VLOOKUP(O400,'Input Angle Price'!$B$4:$E$22,2)*'Optimized Production Plan'!M401*(1.045))+ ('Conversion Cost'!$B$3*'Optimized Production Plan'!M401)+ ((4.1/100)*('Conversion Cost'!$B$8)*'Optimized Production Plan'!M401)+ ('Optimized Production Plan'!M401*'Conversion Cost'!$B$4)),0)))+ IF(VLOOKUP(N400,CSTVAT!$A$2:$D$40,3)="NA",0,IF(VLOOKUP(N400,CSTVAT!$A$2:$D$40,3)="CST",0.02*((VLOOKUP(O400,'Input Angle Price'!$B$4:$E$22,3)*'Optimized Production Plan'!N401*(1.045))+ ('Conversion Cost'!$C$3*'Optimized Production Plan'!N401)+ ((4.1/100)*('Conversion Cost'!$B$8)*'Optimized Production Plan'!N401)+ ('Optimized Production Plan'!N401*'Conversion Cost'!$C$4)),IF(VLOOKUP(N400,CSTVAT!$A$2:$D$40,3)="VAT",0.05*((VLOOKUP(O400,'Input Angle Price'!$B$4:$E$22,3)*'Optimized Production Plan'!N401*(1.045))+ ('Conversion Cost'!$C$3*'Optimized Production Plan'!N401)+ ((4.1/100)*('Conversion Cost'!$B$8)*'Optimized Production Plan'!N401)+ ('Optimized Production Plan'!N401*'Conversion Cost'!$C$4)),0)))+ IF(VLOOKUP(N400,CSTVAT!$A$2:$D$40,4)="NA",0,IF(VLOOKUP(N400,CSTVAT!$A$2:$D$40,4)="CST",0.02*((VLOOKUP(O400,'Input Angle Price'!$B$4:$E$22,4)*'Optimized Production Plan'!O401*(1.045))+ ('Conversion Cost'!$D$3*'Optimized Production Plan'!O401)+ ((4.1/100)*('Conversion Cost'!$B$8)*'Optimized Production Plan'!O401)+ ('Optimized Production Plan'!O401*'Conversion Cost'!$D$4)),IF(VLOOKUP(N400,CSTVAT!$A$2:$D$40,4)="VAT",0.05*((VLOOKUP(O400,'Input Angle Price'!$B$4:$E$22,4)*'Optimized Production Plan'!O401*(1.045))+ ('Conversion Cost'!$D$3*'Optimized Production Plan'!O401)+ ((4.1/100)*('Conversion Cost'!$B$8)*'Optimized Production Plan'!O401)+ ('Optimized Production Plan'!O401*'Conversion Cost'!$D$4)),0)))</f>
        <v>0</v>
      </c>
      <c r="V400" s="95">
        <f t="shared" si="21"/>
        <v>4.6053305999999994</v>
      </c>
      <c r="X400" s="101">
        <f>IF('Optimized Production Plan'!M401&gt;0,1,0)+IF('Optimized Production Plan'!N401&gt;0,1,0)+IF('Optimized Production Plan'!O401&gt;0,1,0)</f>
        <v>1</v>
      </c>
      <c r="AH400" s="11"/>
      <c r="AI400" s="5" t="s">
        <v>7</v>
      </c>
      <c r="AJ400" s="6">
        <v>1.2382</v>
      </c>
      <c r="AK400" s="6">
        <v>0</v>
      </c>
      <c r="AL400" s="113">
        <v>0</v>
      </c>
      <c r="AM400" s="11">
        <v>1.2382</v>
      </c>
      <c r="AN400" s="68">
        <f t="shared" si="22"/>
        <v>1.2382</v>
      </c>
    </row>
    <row r="401" spans="1:40">
      <c r="A401" s="9">
        <v>131</v>
      </c>
      <c r="B401" s="5" t="s">
        <v>13</v>
      </c>
      <c r="C401" s="94">
        <f>((VLOOKUP(B401,'Input Angle Price'!$B$4:$E$22,2)*'Optimized Production Plan'!C402)+(VLOOKUP(B401,'Input Angle Price'!$B$4:$E$22,3)*'Optimized Production Plan'!D402)+(VLOOKUP(B401,'Input Angle Price'!$B$4:$E$22,4)*'Optimized Production Plan'!E402))*(104.5/100)</f>
        <v>2304.3772824159996</v>
      </c>
      <c r="D401" s="94">
        <f>SUMPRODUCT('Conversion Cost'!$B$3:$D$3,'Optimized Production Plan'!C402:E402)</f>
        <v>335.53227079999999</v>
      </c>
      <c r="E401" s="94">
        <f>(4.1/100)*('Conversion Cost'!$B$8)*SUM('Optimized Production Plan'!C402:E402)</f>
        <v>290.97097468919998</v>
      </c>
      <c r="F401" s="94">
        <f>SUMPRODUCT('Conversion Cost'!$B$4:$D$4,'Optimized Production Plan'!C402:E402)</f>
        <v>23.418156199999999</v>
      </c>
      <c r="G401" s="94">
        <f>(VLOOKUP(A401,'Outbound Logistic Price'!$A$3:$D$41,2)*'Optimized Production Plan'!C402)+(VLOOKUP(A401,'Outbound Logistic Price'!$A$3:$D$41,3)*'Optimized Production Plan'!D402)+(VLOOKUP(A401,'Outbound Logistic Price'!$A$3:$D$41,4)*'Optimized Production Plan'!E402)</f>
        <v>98.471427300000002</v>
      </c>
      <c r="H401" s="94">
        <f>IF(VLOOKUP(A401,CSTVAT!$A$2:$D$40,2)="NA",0,IF(VLOOKUP(A401,CSTVAT!$A$2:$D$40,2)="CST",0.02*((VLOOKUP(B401,'Input Angle Price'!$B$4:$E$22,2)*'Optimized Production Plan'!C402*(1.045))+ ('Conversion Cost'!$B$3*'Optimized Production Plan'!C402)+ ((4.1/100)*('Conversion Cost'!$B$8)*'Optimized Production Plan'!C402)+ ('Optimized Production Plan'!C402*'Conversion Cost'!$B$4)),IF(VLOOKUP(A401,CSTVAT!$A$2:$D$40,2)="VAT",0.05*((VLOOKUP(B401,'Input Angle Price'!$B$4:$E$22,2)*'Optimized Production Plan'!C402*(1.045))+ ('Conversion Cost'!$B$3*'Optimized Production Plan'!C402)+ ((4.1/100)*('Conversion Cost'!$B$8)*'Optimized Production Plan'!C402)+ ('Optimized Production Plan'!C402*'Conversion Cost'!$B$4)),0)))+ IF(VLOOKUP(A401,CSTVAT!$A$2:$D$40,3)="NA",0,IF(VLOOKUP(A401,CSTVAT!$A$2:$D$40,3)="CST",0.02*((VLOOKUP(B401,'Input Angle Price'!$B$4:$E$22,3)*'Optimized Production Plan'!D402*(1.045))+ ('Conversion Cost'!$C$3*'Optimized Production Plan'!D402)+ ((4.1/100)*('Conversion Cost'!$B$8)*'Optimized Production Plan'!D402)+ ('Optimized Production Plan'!D402*'Conversion Cost'!$C$4)),IF(VLOOKUP(A401,CSTVAT!$A$2:$D$40,3)="VAT",0.05*((VLOOKUP(B401,'Input Angle Price'!$B$4:$E$22,3)*'Optimized Production Plan'!D402*(1.045))+ ('Conversion Cost'!$C$3*'Optimized Production Plan'!D402)+ ((4.1/100)*('Conversion Cost'!$B$8)*'Optimized Production Plan'!D402)+ ('Optimized Production Plan'!D402*'Conversion Cost'!$C$4)),0)))+ IF(VLOOKUP(A401,CSTVAT!$A$2:$D$40,4)="NA",0,IF(VLOOKUP(A401,CSTVAT!$A$2:$D$40,4)="CST",0.02*((VLOOKUP(B401,'Input Angle Price'!$B$4:$E$22,4)*'Optimized Production Plan'!E402*(1.045))+ ('Conversion Cost'!$D$3*'Optimized Production Plan'!E402)+ ((4.1/100)*('Conversion Cost'!$B$8)*'Optimized Production Plan'!E402)+ ('Optimized Production Plan'!E402*'Conversion Cost'!$D$4)),IF(VLOOKUP(A401,CSTVAT!$A$2:$D$40,4)="VAT",0.05*((VLOOKUP(B401,'Input Angle Price'!$B$4:$E$22,4)*'Optimized Production Plan'!E402*(1.045))+ ('Conversion Cost'!$D$3*'Optimized Production Plan'!E402)+ ((4.1/100)*('Conversion Cost'!$B$8)*'Optimized Production Plan'!E402)+ ('Optimized Production Plan'!E402*'Conversion Cost'!$D$4)),0)))</f>
        <v>0</v>
      </c>
      <c r="I401" s="95">
        <f t="shared" si="20"/>
        <v>49.615778807999995</v>
      </c>
      <c r="N401" s="9">
        <v>131</v>
      </c>
      <c r="O401" s="5" t="s">
        <v>13</v>
      </c>
      <c r="P401" s="94">
        <f>((VLOOKUP(O401,'Input Angle Price'!$B$4:$E$22,2)*'Optimized Production Plan'!M402)+(VLOOKUP(O401,'Input Angle Price'!$B$4:$E$22,3)*'Optimized Production Plan'!N402)+(VLOOKUP(O401,'Input Angle Price'!$B$4:$E$22,4)*'Optimized Production Plan'!O402))*(104.5/100)</f>
        <v>2218.3241962254997</v>
      </c>
      <c r="Q401" s="94">
        <f>SUMPRODUCT('Conversion Cost'!$B$3:$D$3,'Optimized Production Plan'!M402:O402)</f>
        <v>342.76886496999998</v>
      </c>
      <c r="R401" s="94">
        <f>(4.1/100)*('Conversion Cost'!$B$8)*SUM('Optimized Production Plan'!M402:O402)</f>
        <v>290.97097468919998</v>
      </c>
      <c r="S401" s="94">
        <f>SUMPRODUCT('Conversion Cost'!$B$4:$D$4,'Optimized Production Plan'!M402:O402)</f>
        <v>23.418156199999999</v>
      </c>
      <c r="T401" s="94">
        <f>(VLOOKUP(N401,'Outbound Logistic Price'!$A$3:$D$41,2)*'Optimized Production Plan'!M402)+(VLOOKUP(N401,'Outbound Logistic Price'!$A$3:$D$41,3)*'Optimized Production Plan'!N402)+(VLOOKUP(N401,'Outbound Logistic Price'!$A$3:$D$41,4)*'Optimized Production Plan'!O402)</f>
        <v>115.3632121</v>
      </c>
      <c r="U401" s="94">
        <f>IF(VLOOKUP(N401,CSTVAT!$A$2:$D$40,2)="NA",0,IF(VLOOKUP(N401,CSTVAT!$A$2:$D$40,2)="CST",0.02*((VLOOKUP(O401,'Input Angle Price'!$B$4:$E$22,2)*'Optimized Production Plan'!M402*(1.045))+ ('Conversion Cost'!$B$3*'Optimized Production Plan'!M402)+ ((4.1/100)*('Conversion Cost'!$B$8)*'Optimized Production Plan'!M402)+ ('Optimized Production Plan'!M402*'Conversion Cost'!$B$4)),IF(VLOOKUP(N401,CSTVAT!$A$2:$D$40,2)="VAT",0.05*((VLOOKUP(O401,'Input Angle Price'!$B$4:$E$22,2)*'Optimized Production Plan'!M402*(1.045))+ ('Conversion Cost'!$B$3*'Optimized Production Plan'!M402)+ ((4.1/100)*('Conversion Cost'!$B$8)*'Optimized Production Plan'!M402)+ ('Optimized Production Plan'!M402*'Conversion Cost'!$B$4)),0)))+ IF(VLOOKUP(N401,CSTVAT!$A$2:$D$40,3)="NA",0,IF(VLOOKUP(N401,CSTVAT!$A$2:$D$40,3)="CST",0.02*((VLOOKUP(O401,'Input Angle Price'!$B$4:$E$22,3)*'Optimized Production Plan'!N402*(1.045))+ ('Conversion Cost'!$C$3*'Optimized Production Plan'!N402)+ ((4.1/100)*('Conversion Cost'!$B$8)*'Optimized Production Plan'!N402)+ ('Optimized Production Plan'!N402*'Conversion Cost'!$C$4)),IF(VLOOKUP(N401,CSTVAT!$A$2:$D$40,3)="VAT",0.05*((VLOOKUP(O401,'Input Angle Price'!$B$4:$E$22,3)*'Optimized Production Plan'!N402*(1.045))+ ('Conversion Cost'!$C$3*'Optimized Production Plan'!N402)+ ((4.1/100)*('Conversion Cost'!$B$8)*'Optimized Production Plan'!N402)+ ('Optimized Production Plan'!N402*'Conversion Cost'!$C$4)),0)))+ IF(VLOOKUP(N401,CSTVAT!$A$2:$D$40,4)="NA",0,IF(VLOOKUP(N401,CSTVAT!$A$2:$D$40,4)="CST",0.02*((VLOOKUP(O401,'Input Angle Price'!$B$4:$E$22,4)*'Optimized Production Plan'!O402*(1.045))+ ('Conversion Cost'!$D$3*'Optimized Production Plan'!O402)+ ((4.1/100)*('Conversion Cost'!$B$8)*'Optimized Production Plan'!O402)+ ('Optimized Production Plan'!O402*'Conversion Cost'!$D$4)),IF(VLOOKUP(N401,CSTVAT!$A$2:$D$40,4)="VAT",0.05*((VLOOKUP(O401,'Input Angle Price'!$B$4:$E$22,4)*'Optimized Production Plan'!O402*(1.045))+ ('Conversion Cost'!$D$3*'Optimized Production Plan'!O402)+ ((4.1/100)*('Conversion Cost'!$B$8)*'Optimized Production Plan'!O402)+ ('Optimized Production Plan'!O402*'Conversion Cost'!$D$4)),0)))</f>
        <v>0</v>
      </c>
      <c r="V401" s="95">
        <f t="shared" si="21"/>
        <v>47.762961162749995</v>
      </c>
      <c r="X401" s="101">
        <f>IF('Optimized Production Plan'!M402&gt;0,1,0)+IF('Optimized Production Plan'!N402&gt;0,1,0)+IF('Optimized Production Plan'!O402&gt;0,1,0)</f>
        <v>1</v>
      </c>
      <c r="AH401" s="11"/>
      <c r="AI401" s="5" t="s">
        <v>9</v>
      </c>
      <c r="AJ401" s="6">
        <v>1.8784999999999998</v>
      </c>
      <c r="AK401" s="6">
        <v>0</v>
      </c>
      <c r="AL401" s="113">
        <v>0</v>
      </c>
      <c r="AM401" s="11">
        <v>1.8784999999999998</v>
      </c>
      <c r="AN401" s="68">
        <f t="shared" si="22"/>
        <v>1.8784999999999998</v>
      </c>
    </row>
    <row r="402" spans="1:40">
      <c r="A402" s="9">
        <v>131</v>
      </c>
      <c r="B402" s="5" t="s">
        <v>15</v>
      </c>
      <c r="C402" s="94">
        <f>((VLOOKUP(B402,'Input Angle Price'!$B$4:$E$22,2)*'Optimized Production Plan'!C403)+(VLOOKUP(B402,'Input Angle Price'!$B$4:$E$22,3)*'Optimized Production Plan'!D403)+(VLOOKUP(B402,'Input Angle Price'!$B$4:$E$22,4)*'Optimized Production Plan'!E403))*(104.5/100)</f>
        <v>842.78206855919996</v>
      </c>
      <c r="D402" s="94">
        <f>SUMPRODUCT('Conversion Cost'!$B$3:$D$3,'Optimized Production Plan'!C403:E403)</f>
        <v>122.12982336</v>
      </c>
      <c r="E402" s="94">
        <f>(4.1/100)*('Conversion Cost'!$B$8)*SUM('Optimized Production Plan'!C403:E403)</f>
        <v>105.91003260863999</v>
      </c>
      <c r="F402" s="94">
        <f>SUMPRODUCT('Conversion Cost'!$B$4:$D$4,'Optimized Production Plan'!C403:E403)</f>
        <v>8.5239350399999996</v>
      </c>
      <c r="G402" s="94">
        <f>(VLOOKUP(A402,'Outbound Logistic Price'!$A$3:$D$41,2)*'Optimized Production Plan'!C403)+(VLOOKUP(A402,'Outbound Logistic Price'!$A$3:$D$41,3)*'Optimized Production Plan'!D403)+(VLOOKUP(A402,'Outbound Logistic Price'!$A$3:$D$41,4)*'Optimized Production Plan'!E403)</f>
        <v>35.842448159999996</v>
      </c>
      <c r="H402" s="94">
        <f>IF(VLOOKUP(A402,CSTVAT!$A$2:$D$40,2)="NA",0,IF(VLOOKUP(A402,CSTVAT!$A$2:$D$40,2)="CST",0.02*((VLOOKUP(B402,'Input Angle Price'!$B$4:$E$22,2)*'Optimized Production Plan'!C403*(1.045))+ ('Conversion Cost'!$B$3*'Optimized Production Plan'!C403)+ ((4.1/100)*('Conversion Cost'!$B$8)*'Optimized Production Plan'!C403)+ ('Optimized Production Plan'!C403*'Conversion Cost'!$B$4)),IF(VLOOKUP(A402,CSTVAT!$A$2:$D$40,2)="VAT",0.05*((VLOOKUP(B402,'Input Angle Price'!$B$4:$E$22,2)*'Optimized Production Plan'!C403*(1.045))+ ('Conversion Cost'!$B$3*'Optimized Production Plan'!C403)+ ((4.1/100)*('Conversion Cost'!$B$8)*'Optimized Production Plan'!C403)+ ('Optimized Production Plan'!C403*'Conversion Cost'!$B$4)),0)))+ IF(VLOOKUP(A402,CSTVAT!$A$2:$D$40,3)="NA",0,IF(VLOOKUP(A402,CSTVAT!$A$2:$D$40,3)="CST",0.02*((VLOOKUP(B402,'Input Angle Price'!$B$4:$E$22,3)*'Optimized Production Plan'!D403*(1.045))+ ('Conversion Cost'!$C$3*'Optimized Production Plan'!D403)+ ((4.1/100)*('Conversion Cost'!$B$8)*'Optimized Production Plan'!D403)+ ('Optimized Production Plan'!D403*'Conversion Cost'!$C$4)),IF(VLOOKUP(A402,CSTVAT!$A$2:$D$40,3)="VAT",0.05*((VLOOKUP(B402,'Input Angle Price'!$B$4:$E$22,3)*'Optimized Production Plan'!D403*(1.045))+ ('Conversion Cost'!$C$3*'Optimized Production Plan'!D403)+ ((4.1/100)*('Conversion Cost'!$B$8)*'Optimized Production Plan'!D403)+ ('Optimized Production Plan'!D403*'Conversion Cost'!$C$4)),0)))+ IF(VLOOKUP(A402,CSTVAT!$A$2:$D$40,4)="NA",0,IF(VLOOKUP(A402,CSTVAT!$A$2:$D$40,4)="CST",0.02*((VLOOKUP(B402,'Input Angle Price'!$B$4:$E$22,4)*'Optimized Production Plan'!E403*(1.045))+ ('Conversion Cost'!$D$3*'Optimized Production Plan'!E403)+ ((4.1/100)*('Conversion Cost'!$B$8)*'Optimized Production Plan'!E403)+ ('Optimized Production Plan'!E403*'Conversion Cost'!$D$4)),IF(VLOOKUP(A402,CSTVAT!$A$2:$D$40,4)="VAT",0.05*((VLOOKUP(B402,'Input Angle Price'!$B$4:$E$22,4)*'Optimized Production Plan'!E403*(1.045))+ ('Conversion Cost'!$D$3*'Optimized Production Plan'!E403)+ ((4.1/100)*('Conversion Cost'!$B$8)*'Optimized Production Plan'!E403)+ ('Optimized Production Plan'!E403*'Conversion Cost'!$D$4)),0)))</f>
        <v>0</v>
      </c>
      <c r="I402" s="95">
        <f t="shared" si="20"/>
        <v>18.146025399599999</v>
      </c>
      <c r="N402" s="9">
        <v>131</v>
      </c>
      <c r="O402" s="5" t="s">
        <v>15</v>
      </c>
      <c r="P402" s="94">
        <f>((VLOOKUP(O402,'Input Angle Price'!$B$4:$E$22,2)*'Optimized Production Plan'!M403)+(VLOOKUP(O402,'Input Angle Price'!$B$4:$E$22,3)*'Optimized Production Plan'!N403)+(VLOOKUP(O402,'Input Angle Price'!$B$4:$E$22,4)*'Optimized Production Plan'!O403))*(104.5/100)</f>
        <v>806.34888375359992</v>
      </c>
      <c r="Q402" s="94">
        <f>SUMPRODUCT('Conversion Cost'!$B$3:$D$3,'Optimized Production Plan'!M403:O403)</f>
        <v>124.76385902399998</v>
      </c>
      <c r="R402" s="94">
        <f>(4.1/100)*('Conversion Cost'!$B$8)*SUM('Optimized Production Plan'!M403:O403)</f>
        <v>105.91003260863999</v>
      </c>
      <c r="S402" s="94">
        <f>SUMPRODUCT('Conversion Cost'!$B$4:$D$4,'Optimized Production Plan'!M403:O403)</f>
        <v>8.5239350399999996</v>
      </c>
      <c r="T402" s="94">
        <f>(VLOOKUP(N402,'Outbound Logistic Price'!$A$3:$D$41,2)*'Optimized Production Plan'!M403)+(VLOOKUP(N402,'Outbound Logistic Price'!$A$3:$D$41,3)*'Optimized Production Plan'!N403)+(VLOOKUP(N402,'Outbound Logistic Price'!$A$3:$D$41,4)*'Optimized Production Plan'!O403)</f>
        <v>41.990860319999996</v>
      </c>
      <c r="U402" s="94">
        <f>IF(VLOOKUP(N402,CSTVAT!$A$2:$D$40,2)="NA",0,IF(VLOOKUP(N402,CSTVAT!$A$2:$D$40,2)="CST",0.02*((VLOOKUP(O402,'Input Angle Price'!$B$4:$E$22,2)*'Optimized Production Plan'!M403*(1.045))+ ('Conversion Cost'!$B$3*'Optimized Production Plan'!M403)+ ((4.1/100)*('Conversion Cost'!$B$8)*'Optimized Production Plan'!M403)+ ('Optimized Production Plan'!M403*'Conversion Cost'!$B$4)),IF(VLOOKUP(N402,CSTVAT!$A$2:$D$40,2)="VAT",0.05*((VLOOKUP(O402,'Input Angle Price'!$B$4:$E$22,2)*'Optimized Production Plan'!M403*(1.045))+ ('Conversion Cost'!$B$3*'Optimized Production Plan'!M403)+ ((4.1/100)*('Conversion Cost'!$B$8)*'Optimized Production Plan'!M403)+ ('Optimized Production Plan'!M403*'Conversion Cost'!$B$4)),0)))+ IF(VLOOKUP(N402,CSTVAT!$A$2:$D$40,3)="NA",0,IF(VLOOKUP(N402,CSTVAT!$A$2:$D$40,3)="CST",0.02*((VLOOKUP(O402,'Input Angle Price'!$B$4:$E$22,3)*'Optimized Production Plan'!N403*(1.045))+ ('Conversion Cost'!$C$3*'Optimized Production Plan'!N403)+ ((4.1/100)*('Conversion Cost'!$B$8)*'Optimized Production Plan'!N403)+ ('Optimized Production Plan'!N403*'Conversion Cost'!$C$4)),IF(VLOOKUP(N402,CSTVAT!$A$2:$D$40,3)="VAT",0.05*((VLOOKUP(O402,'Input Angle Price'!$B$4:$E$22,3)*'Optimized Production Plan'!N403*(1.045))+ ('Conversion Cost'!$C$3*'Optimized Production Plan'!N403)+ ((4.1/100)*('Conversion Cost'!$B$8)*'Optimized Production Plan'!N403)+ ('Optimized Production Plan'!N403*'Conversion Cost'!$C$4)),0)))+ IF(VLOOKUP(N402,CSTVAT!$A$2:$D$40,4)="NA",0,IF(VLOOKUP(N402,CSTVAT!$A$2:$D$40,4)="CST",0.02*((VLOOKUP(O402,'Input Angle Price'!$B$4:$E$22,4)*'Optimized Production Plan'!O403*(1.045))+ ('Conversion Cost'!$D$3*'Optimized Production Plan'!O403)+ ((4.1/100)*('Conversion Cost'!$B$8)*'Optimized Production Plan'!O403)+ ('Optimized Production Plan'!O403*'Conversion Cost'!$D$4)),IF(VLOOKUP(N402,CSTVAT!$A$2:$D$40,4)="VAT",0.05*((VLOOKUP(O402,'Input Angle Price'!$B$4:$E$22,4)*'Optimized Production Plan'!O403*(1.045))+ ('Conversion Cost'!$D$3*'Optimized Production Plan'!O403)+ ((4.1/100)*('Conversion Cost'!$B$8)*'Optimized Production Plan'!O403)+ ('Optimized Production Plan'!O403*'Conversion Cost'!$D$4)),0)))</f>
        <v>0</v>
      </c>
      <c r="V402" s="95">
        <f t="shared" si="21"/>
        <v>17.361578836799996</v>
      </c>
      <c r="X402" s="101">
        <f>IF('Optimized Production Plan'!M403&gt;0,1,0)+IF('Optimized Production Plan'!N403&gt;0,1,0)+IF('Optimized Production Plan'!O403&gt;0,1,0)</f>
        <v>1</v>
      </c>
      <c r="AH402" s="11"/>
      <c r="AI402" s="5" t="s">
        <v>13</v>
      </c>
      <c r="AJ402" s="6">
        <v>19.195209999999999</v>
      </c>
      <c r="AK402" s="6">
        <v>0</v>
      </c>
      <c r="AL402" s="113">
        <v>0</v>
      </c>
      <c r="AM402" s="11">
        <v>19.195209999999999</v>
      </c>
      <c r="AN402" s="68">
        <f t="shared" si="22"/>
        <v>19.195209999999999</v>
      </c>
    </row>
    <row r="403" spans="1:40">
      <c r="A403" s="9">
        <v>131</v>
      </c>
      <c r="B403" s="5" t="s">
        <v>16</v>
      </c>
      <c r="C403" s="94">
        <f>((VLOOKUP(B403,'Input Angle Price'!$B$4:$E$22,2)*'Optimized Production Plan'!C404)+(VLOOKUP(B403,'Input Angle Price'!$B$4:$E$22,3)*'Optimized Production Plan'!D404)+(VLOOKUP(B403,'Input Angle Price'!$B$4:$E$22,4)*'Optimized Production Plan'!E404))*(104.5/100)</f>
        <v>164.23486266</v>
      </c>
      <c r="D403" s="94">
        <f>SUMPRODUCT('Conversion Cost'!$B$3:$D$3,'Optimized Production Plan'!C404:E404)</f>
        <v>24.767412</v>
      </c>
      <c r="E403" s="94">
        <f>(4.1/100)*('Conversion Cost'!$B$8)*SUM('Optimized Production Plan'!C404:E404)</f>
        <v>21.478106988</v>
      </c>
      <c r="F403" s="94">
        <f>SUMPRODUCT('Conversion Cost'!$B$4:$D$4,'Optimized Production Plan'!C404:E404)</f>
        <v>1.728618</v>
      </c>
      <c r="G403" s="94">
        <f>(VLOOKUP(A403,'Outbound Logistic Price'!$A$3:$D$41,2)*'Optimized Production Plan'!C404)+(VLOOKUP(A403,'Outbound Logistic Price'!$A$3:$D$41,3)*'Optimized Production Plan'!D404)+(VLOOKUP(A403,'Outbound Logistic Price'!$A$3:$D$41,4)*'Optimized Production Plan'!E404)</f>
        <v>7.2686970000000004</v>
      </c>
      <c r="H403" s="94">
        <f>IF(VLOOKUP(A403,CSTVAT!$A$2:$D$40,2)="NA",0,IF(VLOOKUP(A403,CSTVAT!$A$2:$D$40,2)="CST",0.02*((VLOOKUP(B403,'Input Angle Price'!$B$4:$E$22,2)*'Optimized Production Plan'!C404*(1.045))+ ('Conversion Cost'!$B$3*'Optimized Production Plan'!C404)+ ((4.1/100)*('Conversion Cost'!$B$8)*'Optimized Production Plan'!C404)+ ('Optimized Production Plan'!C404*'Conversion Cost'!$B$4)),IF(VLOOKUP(A403,CSTVAT!$A$2:$D$40,2)="VAT",0.05*((VLOOKUP(B403,'Input Angle Price'!$B$4:$E$22,2)*'Optimized Production Plan'!C404*(1.045))+ ('Conversion Cost'!$B$3*'Optimized Production Plan'!C404)+ ((4.1/100)*('Conversion Cost'!$B$8)*'Optimized Production Plan'!C404)+ ('Optimized Production Plan'!C404*'Conversion Cost'!$B$4)),0)))+ IF(VLOOKUP(A403,CSTVAT!$A$2:$D$40,3)="NA",0,IF(VLOOKUP(A403,CSTVAT!$A$2:$D$40,3)="CST",0.02*((VLOOKUP(B403,'Input Angle Price'!$B$4:$E$22,3)*'Optimized Production Plan'!D404*(1.045))+ ('Conversion Cost'!$C$3*'Optimized Production Plan'!D404)+ ((4.1/100)*('Conversion Cost'!$B$8)*'Optimized Production Plan'!D404)+ ('Optimized Production Plan'!D404*'Conversion Cost'!$C$4)),IF(VLOOKUP(A403,CSTVAT!$A$2:$D$40,3)="VAT",0.05*((VLOOKUP(B403,'Input Angle Price'!$B$4:$E$22,3)*'Optimized Production Plan'!D404*(1.045))+ ('Conversion Cost'!$C$3*'Optimized Production Plan'!D404)+ ((4.1/100)*('Conversion Cost'!$B$8)*'Optimized Production Plan'!D404)+ ('Optimized Production Plan'!D404*'Conversion Cost'!$C$4)),0)))+ IF(VLOOKUP(A403,CSTVAT!$A$2:$D$40,4)="NA",0,IF(VLOOKUP(A403,CSTVAT!$A$2:$D$40,4)="CST",0.02*((VLOOKUP(B403,'Input Angle Price'!$B$4:$E$22,4)*'Optimized Production Plan'!E404*(1.045))+ ('Conversion Cost'!$D$3*'Optimized Production Plan'!E404)+ ((4.1/100)*('Conversion Cost'!$B$8)*'Optimized Production Plan'!E404)+ ('Optimized Production Plan'!E404*'Conversion Cost'!$D$4)),IF(VLOOKUP(A403,CSTVAT!$A$2:$D$40,4)="VAT",0.05*((VLOOKUP(B403,'Input Angle Price'!$B$4:$E$22,4)*'Optimized Production Plan'!E404*(1.045))+ ('Conversion Cost'!$D$3*'Optimized Production Plan'!E404)+ ((4.1/100)*('Conversion Cost'!$B$8)*'Optimized Production Plan'!E404)+ ('Optimized Production Plan'!E404*'Conversion Cost'!$D$4)),0)))</f>
        <v>0</v>
      </c>
      <c r="I403" s="95">
        <f t="shared" si="20"/>
        <v>3.5361573300000004</v>
      </c>
      <c r="N403" s="9">
        <v>131</v>
      </c>
      <c r="O403" s="5" t="s">
        <v>16</v>
      </c>
      <c r="P403" s="94">
        <f>((VLOOKUP(O403,'Input Angle Price'!$B$4:$E$22,2)*'Optimized Production Plan'!M404)+(VLOOKUP(O403,'Input Angle Price'!$B$4:$E$22,3)*'Optimized Production Plan'!N404)+(VLOOKUP(O403,'Input Angle Price'!$B$4:$E$22,4)*'Optimized Production Plan'!O404))*(104.5/100)</f>
        <v>155.63222515499999</v>
      </c>
      <c r="Q403" s="94">
        <f>SUMPRODUCT('Conversion Cost'!$B$3:$D$3,'Optimized Production Plan'!M404:O404)</f>
        <v>25.301583300000001</v>
      </c>
      <c r="R403" s="94">
        <f>(4.1/100)*('Conversion Cost'!$B$8)*SUM('Optimized Production Plan'!M404:O404)</f>
        <v>21.478106988</v>
      </c>
      <c r="S403" s="94">
        <f>SUMPRODUCT('Conversion Cost'!$B$4:$D$4,'Optimized Production Plan'!M404:O404)</f>
        <v>1.728618</v>
      </c>
      <c r="T403" s="94">
        <f>(VLOOKUP(N403,'Outbound Logistic Price'!$A$3:$D$41,2)*'Optimized Production Plan'!M404)+(VLOOKUP(N403,'Outbound Logistic Price'!$A$3:$D$41,3)*'Optimized Production Plan'!N404)+(VLOOKUP(N403,'Outbound Logistic Price'!$A$3:$D$41,4)*'Optimized Production Plan'!O404)</f>
        <v>8.5155689999999993</v>
      </c>
      <c r="U403" s="94">
        <f>IF(VLOOKUP(N403,CSTVAT!$A$2:$D$40,2)="NA",0,IF(VLOOKUP(N403,CSTVAT!$A$2:$D$40,2)="CST",0.02*((VLOOKUP(O403,'Input Angle Price'!$B$4:$E$22,2)*'Optimized Production Plan'!M404*(1.045))+ ('Conversion Cost'!$B$3*'Optimized Production Plan'!M404)+ ((4.1/100)*('Conversion Cost'!$B$8)*'Optimized Production Plan'!M404)+ ('Optimized Production Plan'!M404*'Conversion Cost'!$B$4)),IF(VLOOKUP(N403,CSTVAT!$A$2:$D$40,2)="VAT",0.05*((VLOOKUP(O403,'Input Angle Price'!$B$4:$E$22,2)*'Optimized Production Plan'!M404*(1.045))+ ('Conversion Cost'!$B$3*'Optimized Production Plan'!M404)+ ((4.1/100)*('Conversion Cost'!$B$8)*'Optimized Production Plan'!M404)+ ('Optimized Production Plan'!M404*'Conversion Cost'!$B$4)),0)))+ IF(VLOOKUP(N403,CSTVAT!$A$2:$D$40,3)="NA",0,IF(VLOOKUP(N403,CSTVAT!$A$2:$D$40,3)="CST",0.02*((VLOOKUP(O403,'Input Angle Price'!$B$4:$E$22,3)*'Optimized Production Plan'!N404*(1.045))+ ('Conversion Cost'!$C$3*'Optimized Production Plan'!N404)+ ((4.1/100)*('Conversion Cost'!$B$8)*'Optimized Production Plan'!N404)+ ('Optimized Production Plan'!N404*'Conversion Cost'!$C$4)),IF(VLOOKUP(N403,CSTVAT!$A$2:$D$40,3)="VAT",0.05*((VLOOKUP(O403,'Input Angle Price'!$B$4:$E$22,3)*'Optimized Production Plan'!N404*(1.045))+ ('Conversion Cost'!$C$3*'Optimized Production Plan'!N404)+ ((4.1/100)*('Conversion Cost'!$B$8)*'Optimized Production Plan'!N404)+ ('Optimized Production Plan'!N404*'Conversion Cost'!$C$4)),0)))+ IF(VLOOKUP(N403,CSTVAT!$A$2:$D$40,4)="NA",0,IF(VLOOKUP(N403,CSTVAT!$A$2:$D$40,4)="CST",0.02*((VLOOKUP(O403,'Input Angle Price'!$B$4:$E$22,4)*'Optimized Production Plan'!O404*(1.045))+ ('Conversion Cost'!$D$3*'Optimized Production Plan'!O404)+ ((4.1/100)*('Conversion Cost'!$B$8)*'Optimized Production Plan'!O404)+ ('Optimized Production Plan'!O404*'Conversion Cost'!$D$4)),IF(VLOOKUP(N403,CSTVAT!$A$2:$D$40,4)="VAT",0.05*((VLOOKUP(O403,'Input Angle Price'!$B$4:$E$22,4)*'Optimized Production Plan'!O404*(1.045))+ ('Conversion Cost'!$D$3*'Optimized Production Plan'!O404)+ ((4.1/100)*('Conversion Cost'!$B$8)*'Optimized Production Plan'!O404)+ ('Optimized Production Plan'!O404*'Conversion Cost'!$D$4)),0)))</f>
        <v>0</v>
      </c>
      <c r="V403" s="95">
        <f t="shared" si="21"/>
        <v>3.3509330775000001</v>
      </c>
      <c r="X403" s="101">
        <f>IF('Optimized Production Plan'!M404&gt;0,1,0)+IF('Optimized Production Plan'!N404&gt;0,1,0)+IF('Optimized Production Plan'!O404&gt;0,1,0)</f>
        <v>1</v>
      </c>
      <c r="AH403" s="11"/>
      <c r="AI403" s="5" t="s">
        <v>15</v>
      </c>
      <c r="AJ403" s="6">
        <v>6.9868319999999997</v>
      </c>
      <c r="AK403" s="6">
        <v>0</v>
      </c>
      <c r="AL403" s="113">
        <v>0</v>
      </c>
      <c r="AM403" s="11">
        <v>6.9868319999999997</v>
      </c>
      <c r="AN403" s="68">
        <f t="shared" si="22"/>
        <v>6.9868319999999997</v>
      </c>
    </row>
    <row r="404" spans="1:40">
      <c r="A404" s="9">
        <v>131</v>
      </c>
      <c r="B404" s="5" t="s">
        <v>2</v>
      </c>
      <c r="C404" s="94">
        <f>((VLOOKUP(B404,'Input Angle Price'!$B$4:$E$22,2)*'Optimized Production Plan'!C405)+(VLOOKUP(B404,'Input Angle Price'!$B$4:$E$22,3)*'Optimized Production Plan'!D405)+(VLOOKUP(B404,'Input Angle Price'!$B$4:$E$22,4)*'Optimized Production Plan'!E405))*(104.5/100)</f>
        <v>962.41464442199981</v>
      </c>
      <c r="D404" s="94">
        <f>SUMPRODUCT('Conversion Cost'!$B$3:$D$3,'Optimized Production Plan'!C405:E405)</f>
        <v>151.41621739999999</v>
      </c>
      <c r="E404" s="94">
        <f>(4.1/100)*('Conversion Cost'!$B$8)*SUM('Optimized Production Plan'!C405:E405)</f>
        <v>131.30696566259999</v>
      </c>
      <c r="F404" s="94">
        <f>SUMPRODUCT('Conversion Cost'!$B$4:$D$4,'Optimized Production Plan'!C405:E405)</f>
        <v>10.5679511</v>
      </c>
      <c r="G404" s="94">
        <f>(VLOOKUP(A404,'Outbound Logistic Price'!$A$3:$D$41,2)*'Optimized Production Plan'!C405)+(VLOOKUP(A404,'Outbound Logistic Price'!$A$3:$D$41,3)*'Optimized Production Plan'!D405)+(VLOOKUP(A404,'Outbound Logistic Price'!$A$3:$D$41,4)*'Optimized Production Plan'!E405)</f>
        <v>44.437368149999998</v>
      </c>
      <c r="H404" s="94">
        <f>IF(VLOOKUP(A404,CSTVAT!$A$2:$D$40,2)="NA",0,IF(VLOOKUP(A404,CSTVAT!$A$2:$D$40,2)="CST",0.02*((VLOOKUP(B404,'Input Angle Price'!$B$4:$E$22,2)*'Optimized Production Plan'!C405*(1.045))+ ('Conversion Cost'!$B$3*'Optimized Production Plan'!C405)+ ((4.1/100)*('Conversion Cost'!$B$8)*'Optimized Production Plan'!C405)+ ('Optimized Production Plan'!C405*'Conversion Cost'!$B$4)),IF(VLOOKUP(A404,CSTVAT!$A$2:$D$40,2)="VAT",0.05*((VLOOKUP(B404,'Input Angle Price'!$B$4:$E$22,2)*'Optimized Production Plan'!C405*(1.045))+ ('Conversion Cost'!$B$3*'Optimized Production Plan'!C405)+ ((4.1/100)*('Conversion Cost'!$B$8)*'Optimized Production Plan'!C405)+ ('Optimized Production Plan'!C405*'Conversion Cost'!$B$4)),0)))+ IF(VLOOKUP(A404,CSTVAT!$A$2:$D$40,3)="NA",0,IF(VLOOKUP(A404,CSTVAT!$A$2:$D$40,3)="CST",0.02*((VLOOKUP(B404,'Input Angle Price'!$B$4:$E$22,3)*'Optimized Production Plan'!D405*(1.045))+ ('Conversion Cost'!$C$3*'Optimized Production Plan'!D405)+ ((4.1/100)*('Conversion Cost'!$B$8)*'Optimized Production Plan'!D405)+ ('Optimized Production Plan'!D405*'Conversion Cost'!$C$4)),IF(VLOOKUP(A404,CSTVAT!$A$2:$D$40,3)="VAT",0.05*((VLOOKUP(B404,'Input Angle Price'!$B$4:$E$22,3)*'Optimized Production Plan'!D405*(1.045))+ ('Conversion Cost'!$C$3*'Optimized Production Plan'!D405)+ ((4.1/100)*('Conversion Cost'!$B$8)*'Optimized Production Plan'!D405)+ ('Optimized Production Plan'!D405*'Conversion Cost'!$C$4)),0)))+ IF(VLOOKUP(A404,CSTVAT!$A$2:$D$40,4)="NA",0,IF(VLOOKUP(A404,CSTVAT!$A$2:$D$40,4)="CST",0.02*((VLOOKUP(B404,'Input Angle Price'!$B$4:$E$22,4)*'Optimized Production Plan'!E405*(1.045))+ ('Conversion Cost'!$D$3*'Optimized Production Plan'!E405)+ ((4.1/100)*('Conversion Cost'!$B$8)*'Optimized Production Plan'!E405)+ ('Optimized Production Plan'!E405*'Conversion Cost'!$D$4)),IF(VLOOKUP(A404,CSTVAT!$A$2:$D$40,4)="VAT",0.05*((VLOOKUP(B404,'Input Angle Price'!$B$4:$E$22,4)*'Optimized Production Plan'!E405*(1.045))+ ('Conversion Cost'!$D$3*'Optimized Production Plan'!E405)+ ((4.1/100)*('Conversion Cost'!$B$8)*'Optimized Production Plan'!E405)+ ('Optimized Production Plan'!E405*'Conversion Cost'!$D$4)),0)))</f>
        <v>0</v>
      </c>
      <c r="I404" s="95">
        <f t="shared" si="20"/>
        <v>20.721846410999998</v>
      </c>
      <c r="N404" s="9">
        <v>131</v>
      </c>
      <c r="O404" s="5" t="s">
        <v>2</v>
      </c>
      <c r="P404" s="94">
        <f>((VLOOKUP(O404,'Input Angle Price'!$B$4:$E$22,2)*'Optimized Production Plan'!M405)+(VLOOKUP(O404,'Input Angle Price'!$B$4:$E$22,3)*'Optimized Production Plan'!N405)+(VLOOKUP(O404,'Input Angle Price'!$B$4:$E$22,4)*'Optimized Production Plan'!O405))*(104.5/100)</f>
        <v>905.20564749999994</v>
      </c>
      <c r="Q404" s="94">
        <f>SUMPRODUCT('Conversion Cost'!$B$3:$D$3,'Optimized Production Plan'!M405:O405)</f>
        <v>154.68188753499999</v>
      </c>
      <c r="R404" s="94">
        <f>(4.1/100)*('Conversion Cost'!$B$8)*SUM('Optimized Production Plan'!M405:O405)</f>
        <v>131.30696566259999</v>
      </c>
      <c r="S404" s="94">
        <f>SUMPRODUCT('Conversion Cost'!$B$4:$D$4,'Optimized Production Plan'!M405:O405)</f>
        <v>10.5679511</v>
      </c>
      <c r="T404" s="94">
        <f>(VLOOKUP(N404,'Outbound Logistic Price'!$A$3:$D$41,2)*'Optimized Production Plan'!M405)+(VLOOKUP(N404,'Outbound Logistic Price'!$A$3:$D$41,3)*'Optimized Production Plan'!N405)+(VLOOKUP(N404,'Outbound Logistic Price'!$A$3:$D$41,4)*'Optimized Production Plan'!O405)</f>
        <v>52.060152549999998</v>
      </c>
      <c r="U404" s="94">
        <f>IF(VLOOKUP(N404,CSTVAT!$A$2:$D$40,2)="NA",0,IF(VLOOKUP(N404,CSTVAT!$A$2:$D$40,2)="CST",0.02*((VLOOKUP(O404,'Input Angle Price'!$B$4:$E$22,2)*'Optimized Production Plan'!M405*(1.045))+ ('Conversion Cost'!$B$3*'Optimized Production Plan'!M405)+ ((4.1/100)*('Conversion Cost'!$B$8)*'Optimized Production Plan'!M405)+ ('Optimized Production Plan'!M405*'Conversion Cost'!$B$4)),IF(VLOOKUP(N404,CSTVAT!$A$2:$D$40,2)="VAT",0.05*((VLOOKUP(O404,'Input Angle Price'!$B$4:$E$22,2)*'Optimized Production Plan'!M405*(1.045))+ ('Conversion Cost'!$B$3*'Optimized Production Plan'!M405)+ ((4.1/100)*('Conversion Cost'!$B$8)*'Optimized Production Plan'!M405)+ ('Optimized Production Plan'!M405*'Conversion Cost'!$B$4)),0)))+ IF(VLOOKUP(N404,CSTVAT!$A$2:$D$40,3)="NA",0,IF(VLOOKUP(N404,CSTVAT!$A$2:$D$40,3)="CST",0.02*((VLOOKUP(O404,'Input Angle Price'!$B$4:$E$22,3)*'Optimized Production Plan'!N405*(1.045))+ ('Conversion Cost'!$C$3*'Optimized Production Plan'!N405)+ ((4.1/100)*('Conversion Cost'!$B$8)*'Optimized Production Plan'!N405)+ ('Optimized Production Plan'!N405*'Conversion Cost'!$C$4)),IF(VLOOKUP(N404,CSTVAT!$A$2:$D$40,3)="VAT",0.05*((VLOOKUP(O404,'Input Angle Price'!$B$4:$E$22,3)*'Optimized Production Plan'!N405*(1.045))+ ('Conversion Cost'!$C$3*'Optimized Production Plan'!N405)+ ((4.1/100)*('Conversion Cost'!$B$8)*'Optimized Production Plan'!N405)+ ('Optimized Production Plan'!N405*'Conversion Cost'!$C$4)),0)))+ IF(VLOOKUP(N404,CSTVAT!$A$2:$D$40,4)="NA",0,IF(VLOOKUP(N404,CSTVAT!$A$2:$D$40,4)="CST",0.02*((VLOOKUP(O404,'Input Angle Price'!$B$4:$E$22,4)*'Optimized Production Plan'!O405*(1.045))+ ('Conversion Cost'!$D$3*'Optimized Production Plan'!O405)+ ((4.1/100)*('Conversion Cost'!$B$8)*'Optimized Production Plan'!O405)+ ('Optimized Production Plan'!O405*'Conversion Cost'!$D$4)),IF(VLOOKUP(N404,CSTVAT!$A$2:$D$40,4)="VAT",0.05*((VLOOKUP(O404,'Input Angle Price'!$B$4:$E$22,4)*'Optimized Production Plan'!O405*(1.045))+ ('Conversion Cost'!$D$3*'Optimized Production Plan'!O405)+ ((4.1/100)*('Conversion Cost'!$B$8)*'Optimized Production Plan'!O405)+ ('Optimized Production Plan'!O405*'Conversion Cost'!$D$4)),0)))</f>
        <v>0</v>
      </c>
      <c r="V404" s="95">
        <f t="shared" si="21"/>
        <v>19.490073750000001</v>
      </c>
      <c r="X404" s="101">
        <f>IF('Optimized Production Plan'!M405&gt;0,1,0)+IF('Optimized Production Plan'!N405&gt;0,1,0)+IF('Optimized Production Plan'!O405&gt;0,1,0)</f>
        <v>1</v>
      </c>
      <c r="AH404" s="11"/>
      <c r="AI404" s="5" t="s">
        <v>16</v>
      </c>
      <c r="AJ404" s="6">
        <v>1.4169</v>
      </c>
      <c r="AK404" s="6">
        <v>0</v>
      </c>
      <c r="AL404" s="113">
        <v>0</v>
      </c>
      <c r="AM404" s="11">
        <v>1.4169</v>
      </c>
      <c r="AN404" s="68">
        <f t="shared" si="22"/>
        <v>1.4169</v>
      </c>
    </row>
    <row r="405" spans="1:40">
      <c r="A405" s="9">
        <v>131</v>
      </c>
      <c r="B405" s="5" t="s">
        <v>4</v>
      </c>
      <c r="C405" s="94">
        <f>((VLOOKUP(B405,'Input Angle Price'!$B$4:$E$22,2)*'Optimized Production Plan'!C406)+(VLOOKUP(B405,'Input Angle Price'!$B$4:$E$22,3)*'Optimized Production Plan'!D406)+(VLOOKUP(B405,'Input Angle Price'!$B$4:$E$22,4)*'Optimized Production Plan'!E406))*(104.5/100)</f>
        <v>809.06224080000004</v>
      </c>
      <c r="D405" s="94">
        <f>SUMPRODUCT('Conversion Cost'!$B$3:$D$3,'Optimized Production Plan'!C406:E406)</f>
        <v>127.28936000000002</v>
      </c>
      <c r="E405" s="94">
        <f>(4.1/100)*('Conversion Cost'!$B$8)*SUM('Optimized Production Plan'!C406:E406)</f>
        <v>110.38434264000001</v>
      </c>
      <c r="F405" s="94">
        <f>SUMPRODUCT('Conversion Cost'!$B$4:$D$4,'Optimized Production Plan'!C406:E406)</f>
        <v>8.8840400000000006</v>
      </c>
      <c r="G405" s="94">
        <f>(VLOOKUP(A405,'Outbound Logistic Price'!$A$3:$D$41,2)*'Optimized Production Plan'!C406)+(VLOOKUP(A405,'Outbound Logistic Price'!$A$3:$D$41,3)*'Optimized Production Plan'!D406)+(VLOOKUP(A405,'Outbound Logistic Price'!$A$3:$D$41,4)*'Optimized Production Plan'!E406)</f>
        <v>37.356660000000005</v>
      </c>
      <c r="H405" s="94">
        <f>IF(VLOOKUP(A405,CSTVAT!$A$2:$D$40,2)="NA",0,IF(VLOOKUP(A405,CSTVAT!$A$2:$D$40,2)="CST",0.02*((VLOOKUP(B405,'Input Angle Price'!$B$4:$E$22,2)*'Optimized Production Plan'!C406*(1.045))+ ('Conversion Cost'!$B$3*'Optimized Production Plan'!C406)+ ((4.1/100)*('Conversion Cost'!$B$8)*'Optimized Production Plan'!C406)+ ('Optimized Production Plan'!C406*'Conversion Cost'!$B$4)),IF(VLOOKUP(A405,CSTVAT!$A$2:$D$40,2)="VAT",0.05*((VLOOKUP(B405,'Input Angle Price'!$B$4:$E$22,2)*'Optimized Production Plan'!C406*(1.045))+ ('Conversion Cost'!$B$3*'Optimized Production Plan'!C406)+ ((4.1/100)*('Conversion Cost'!$B$8)*'Optimized Production Plan'!C406)+ ('Optimized Production Plan'!C406*'Conversion Cost'!$B$4)),0)))+ IF(VLOOKUP(A405,CSTVAT!$A$2:$D$40,3)="NA",0,IF(VLOOKUP(A405,CSTVAT!$A$2:$D$40,3)="CST",0.02*((VLOOKUP(B405,'Input Angle Price'!$B$4:$E$22,3)*'Optimized Production Plan'!D406*(1.045))+ ('Conversion Cost'!$C$3*'Optimized Production Plan'!D406)+ ((4.1/100)*('Conversion Cost'!$B$8)*'Optimized Production Plan'!D406)+ ('Optimized Production Plan'!D406*'Conversion Cost'!$C$4)),IF(VLOOKUP(A405,CSTVAT!$A$2:$D$40,3)="VAT",0.05*((VLOOKUP(B405,'Input Angle Price'!$B$4:$E$22,3)*'Optimized Production Plan'!D406*(1.045))+ ('Conversion Cost'!$C$3*'Optimized Production Plan'!D406)+ ((4.1/100)*('Conversion Cost'!$B$8)*'Optimized Production Plan'!D406)+ ('Optimized Production Plan'!D406*'Conversion Cost'!$C$4)),0)))+ IF(VLOOKUP(A405,CSTVAT!$A$2:$D$40,4)="NA",0,IF(VLOOKUP(A405,CSTVAT!$A$2:$D$40,4)="CST",0.02*((VLOOKUP(B405,'Input Angle Price'!$B$4:$E$22,4)*'Optimized Production Plan'!E406*(1.045))+ ('Conversion Cost'!$D$3*'Optimized Production Plan'!E406)+ ((4.1/100)*('Conversion Cost'!$B$8)*'Optimized Production Plan'!E406)+ ('Optimized Production Plan'!E406*'Conversion Cost'!$D$4)),IF(VLOOKUP(A405,CSTVAT!$A$2:$D$40,4)="VAT",0.05*((VLOOKUP(B405,'Input Angle Price'!$B$4:$E$22,4)*'Optimized Production Plan'!E406*(1.045))+ ('Conversion Cost'!$D$3*'Optimized Production Plan'!E406)+ ((4.1/100)*('Conversion Cost'!$B$8)*'Optimized Production Plan'!E406)+ ('Optimized Production Plan'!E406*'Conversion Cost'!$D$4)),0)))</f>
        <v>0</v>
      </c>
      <c r="I405" s="95">
        <f t="shared" si="20"/>
        <v>17.420000399999999</v>
      </c>
      <c r="N405" s="9">
        <v>131</v>
      </c>
      <c r="O405" s="5" t="s">
        <v>4</v>
      </c>
      <c r="P405" s="94">
        <f>((VLOOKUP(O405,'Input Angle Price'!$B$4:$E$22,2)*'Optimized Production Plan'!M406)+(VLOOKUP(O405,'Input Angle Price'!$B$4:$E$22,3)*'Optimized Production Plan'!N406)+(VLOOKUP(O405,'Input Angle Price'!$B$4:$E$22,4)*'Optimized Production Plan'!O406))*(104.5/100)</f>
        <v>765.30652330000009</v>
      </c>
      <c r="Q405" s="94">
        <f>SUMPRODUCT('Conversion Cost'!$B$3:$D$3,'Optimized Production Plan'!M406:O406)</f>
        <v>130.03467400000002</v>
      </c>
      <c r="R405" s="94">
        <f>(4.1/100)*('Conversion Cost'!$B$8)*SUM('Optimized Production Plan'!M406:O406)</f>
        <v>110.38434264000001</v>
      </c>
      <c r="S405" s="94">
        <f>SUMPRODUCT('Conversion Cost'!$B$4:$D$4,'Optimized Production Plan'!M406:O406)</f>
        <v>8.8840400000000006</v>
      </c>
      <c r="T405" s="94">
        <f>(VLOOKUP(N405,'Outbound Logistic Price'!$A$3:$D$41,2)*'Optimized Production Plan'!M406)+(VLOOKUP(N405,'Outbound Logistic Price'!$A$3:$D$41,3)*'Optimized Production Plan'!N406)+(VLOOKUP(N405,'Outbound Logistic Price'!$A$3:$D$41,4)*'Optimized Production Plan'!O406)</f>
        <v>43.764820000000007</v>
      </c>
      <c r="U405" s="94">
        <f>IF(VLOOKUP(N405,CSTVAT!$A$2:$D$40,2)="NA",0,IF(VLOOKUP(N405,CSTVAT!$A$2:$D$40,2)="CST",0.02*((VLOOKUP(O405,'Input Angle Price'!$B$4:$E$22,2)*'Optimized Production Plan'!M406*(1.045))+ ('Conversion Cost'!$B$3*'Optimized Production Plan'!M406)+ ((4.1/100)*('Conversion Cost'!$B$8)*'Optimized Production Plan'!M406)+ ('Optimized Production Plan'!M406*'Conversion Cost'!$B$4)),IF(VLOOKUP(N405,CSTVAT!$A$2:$D$40,2)="VAT",0.05*((VLOOKUP(O405,'Input Angle Price'!$B$4:$E$22,2)*'Optimized Production Plan'!M406*(1.045))+ ('Conversion Cost'!$B$3*'Optimized Production Plan'!M406)+ ((4.1/100)*('Conversion Cost'!$B$8)*'Optimized Production Plan'!M406)+ ('Optimized Production Plan'!M406*'Conversion Cost'!$B$4)),0)))+ IF(VLOOKUP(N405,CSTVAT!$A$2:$D$40,3)="NA",0,IF(VLOOKUP(N405,CSTVAT!$A$2:$D$40,3)="CST",0.02*((VLOOKUP(O405,'Input Angle Price'!$B$4:$E$22,3)*'Optimized Production Plan'!N406*(1.045))+ ('Conversion Cost'!$C$3*'Optimized Production Plan'!N406)+ ((4.1/100)*('Conversion Cost'!$B$8)*'Optimized Production Plan'!N406)+ ('Optimized Production Plan'!N406*'Conversion Cost'!$C$4)),IF(VLOOKUP(N405,CSTVAT!$A$2:$D$40,3)="VAT",0.05*((VLOOKUP(O405,'Input Angle Price'!$B$4:$E$22,3)*'Optimized Production Plan'!N406*(1.045))+ ('Conversion Cost'!$C$3*'Optimized Production Plan'!N406)+ ((4.1/100)*('Conversion Cost'!$B$8)*'Optimized Production Plan'!N406)+ ('Optimized Production Plan'!N406*'Conversion Cost'!$C$4)),0)))+ IF(VLOOKUP(N405,CSTVAT!$A$2:$D$40,4)="NA",0,IF(VLOOKUP(N405,CSTVAT!$A$2:$D$40,4)="CST",0.02*((VLOOKUP(O405,'Input Angle Price'!$B$4:$E$22,4)*'Optimized Production Plan'!O406*(1.045))+ ('Conversion Cost'!$D$3*'Optimized Production Plan'!O406)+ ((4.1/100)*('Conversion Cost'!$B$8)*'Optimized Production Plan'!O406)+ ('Optimized Production Plan'!O406*'Conversion Cost'!$D$4)),IF(VLOOKUP(N405,CSTVAT!$A$2:$D$40,4)="VAT",0.05*((VLOOKUP(O405,'Input Angle Price'!$B$4:$E$22,4)*'Optimized Production Plan'!O406*(1.045))+ ('Conversion Cost'!$D$3*'Optimized Production Plan'!O406)+ ((4.1/100)*('Conversion Cost'!$B$8)*'Optimized Production Plan'!O406)+ ('Optimized Production Plan'!O406*'Conversion Cost'!$D$4)),0)))</f>
        <v>0</v>
      </c>
      <c r="V405" s="95">
        <f t="shared" si="21"/>
        <v>16.47789165</v>
      </c>
      <c r="X405" s="101">
        <f>IF('Optimized Production Plan'!M406&gt;0,1,0)+IF('Optimized Production Plan'!N406&gt;0,1,0)+IF('Optimized Production Plan'!O406&gt;0,1,0)</f>
        <v>1</v>
      </c>
      <c r="AH405" s="11"/>
      <c r="AI405" s="5" t="s">
        <v>2</v>
      </c>
      <c r="AJ405" s="6">
        <v>8.662255</v>
      </c>
      <c r="AK405" s="6">
        <v>0</v>
      </c>
      <c r="AL405" s="113">
        <v>0</v>
      </c>
      <c r="AM405" s="11">
        <v>8.662255</v>
      </c>
      <c r="AN405" s="68">
        <f t="shared" si="22"/>
        <v>8.662255</v>
      </c>
    </row>
    <row r="406" spans="1:40">
      <c r="A406" s="9">
        <v>131</v>
      </c>
      <c r="B406" s="5" t="s">
        <v>6</v>
      </c>
      <c r="C406" s="94">
        <f>((VLOOKUP(B406,'Input Angle Price'!$B$4:$E$22,2)*'Optimized Production Plan'!C407)+(VLOOKUP(B406,'Input Angle Price'!$B$4:$E$22,3)*'Optimized Production Plan'!D407)+(VLOOKUP(B406,'Input Angle Price'!$B$4:$E$22,4)*'Optimized Production Plan'!E407))*(104.5/100)</f>
        <v>251.31293302499998</v>
      </c>
      <c r="D406" s="94">
        <f>SUMPRODUCT('Conversion Cost'!$B$3:$D$3,'Optimized Production Plan'!C407:E407)</f>
        <v>39.09402</v>
      </c>
      <c r="E406" s="94">
        <f>(4.1/100)*('Conversion Cost'!$B$8)*SUM('Optimized Production Plan'!C407:E407)</f>
        <v>33.902029979999995</v>
      </c>
      <c r="F406" s="94">
        <f>SUMPRODUCT('Conversion Cost'!$B$4:$D$4,'Optimized Production Plan'!C407:E407)</f>
        <v>2.7285299999999997</v>
      </c>
      <c r="G406" s="94">
        <f>(VLOOKUP(A406,'Outbound Logistic Price'!$A$3:$D$41,2)*'Optimized Production Plan'!C407)+(VLOOKUP(A406,'Outbound Logistic Price'!$A$3:$D$41,3)*'Optimized Production Plan'!D407)+(VLOOKUP(A406,'Outbound Logistic Price'!$A$3:$D$41,4)*'Optimized Production Plan'!E407)</f>
        <v>11.473244999999999</v>
      </c>
      <c r="H406" s="94">
        <f>IF(VLOOKUP(A406,CSTVAT!$A$2:$D$40,2)="NA",0,IF(VLOOKUP(A406,CSTVAT!$A$2:$D$40,2)="CST",0.02*((VLOOKUP(B406,'Input Angle Price'!$B$4:$E$22,2)*'Optimized Production Plan'!C407*(1.045))+ ('Conversion Cost'!$B$3*'Optimized Production Plan'!C407)+ ((4.1/100)*('Conversion Cost'!$B$8)*'Optimized Production Plan'!C407)+ ('Optimized Production Plan'!C407*'Conversion Cost'!$B$4)),IF(VLOOKUP(A406,CSTVAT!$A$2:$D$40,2)="VAT",0.05*((VLOOKUP(B406,'Input Angle Price'!$B$4:$E$22,2)*'Optimized Production Plan'!C407*(1.045))+ ('Conversion Cost'!$B$3*'Optimized Production Plan'!C407)+ ((4.1/100)*('Conversion Cost'!$B$8)*'Optimized Production Plan'!C407)+ ('Optimized Production Plan'!C407*'Conversion Cost'!$B$4)),0)))+ IF(VLOOKUP(A406,CSTVAT!$A$2:$D$40,3)="NA",0,IF(VLOOKUP(A406,CSTVAT!$A$2:$D$40,3)="CST",0.02*((VLOOKUP(B406,'Input Angle Price'!$B$4:$E$22,3)*'Optimized Production Plan'!D407*(1.045))+ ('Conversion Cost'!$C$3*'Optimized Production Plan'!D407)+ ((4.1/100)*('Conversion Cost'!$B$8)*'Optimized Production Plan'!D407)+ ('Optimized Production Plan'!D407*'Conversion Cost'!$C$4)),IF(VLOOKUP(A406,CSTVAT!$A$2:$D$40,3)="VAT",0.05*((VLOOKUP(B406,'Input Angle Price'!$B$4:$E$22,3)*'Optimized Production Plan'!D407*(1.045))+ ('Conversion Cost'!$C$3*'Optimized Production Plan'!D407)+ ((4.1/100)*('Conversion Cost'!$B$8)*'Optimized Production Plan'!D407)+ ('Optimized Production Plan'!D407*'Conversion Cost'!$C$4)),0)))+ IF(VLOOKUP(A406,CSTVAT!$A$2:$D$40,4)="NA",0,IF(VLOOKUP(A406,CSTVAT!$A$2:$D$40,4)="CST",0.02*((VLOOKUP(B406,'Input Angle Price'!$B$4:$E$22,4)*'Optimized Production Plan'!E407*(1.045))+ ('Conversion Cost'!$D$3*'Optimized Production Plan'!E407)+ ((4.1/100)*('Conversion Cost'!$B$8)*'Optimized Production Plan'!E407)+ ('Optimized Production Plan'!E407*'Conversion Cost'!$D$4)),IF(VLOOKUP(A406,CSTVAT!$A$2:$D$40,4)="VAT",0.05*((VLOOKUP(B406,'Input Angle Price'!$B$4:$E$22,4)*'Optimized Production Plan'!E407*(1.045))+ ('Conversion Cost'!$D$3*'Optimized Production Plan'!E407)+ ((4.1/100)*('Conversion Cost'!$B$8)*'Optimized Production Plan'!E407)+ ('Optimized Production Plan'!E407*'Conversion Cost'!$D$4)),0)))</f>
        <v>0</v>
      </c>
      <c r="I406" s="95">
        <f t="shared" si="20"/>
        <v>5.4110440124999997</v>
      </c>
      <c r="N406" s="9">
        <v>131</v>
      </c>
      <c r="O406" s="5" t="s">
        <v>6</v>
      </c>
      <c r="P406" s="94">
        <f>((VLOOKUP(O406,'Input Angle Price'!$B$4:$E$22,2)*'Optimized Production Plan'!M407)+(VLOOKUP(O406,'Input Angle Price'!$B$4:$E$22,3)*'Optimized Production Plan'!N407)+(VLOOKUP(O406,'Input Angle Price'!$B$4:$E$22,4)*'Optimized Production Plan'!O407))*(104.5/100)</f>
        <v>239.39350627499999</v>
      </c>
      <c r="Q406" s="94">
        <f>SUMPRODUCT('Conversion Cost'!$B$3:$D$3,'Optimized Production Plan'!M407:O407)</f>
        <v>39.937180499999997</v>
      </c>
      <c r="R406" s="94">
        <f>(4.1/100)*('Conversion Cost'!$B$8)*SUM('Optimized Production Plan'!M407:O407)</f>
        <v>33.902029979999995</v>
      </c>
      <c r="S406" s="94">
        <f>SUMPRODUCT('Conversion Cost'!$B$4:$D$4,'Optimized Production Plan'!M407:O407)</f>
        <v>2.7285299999999997</v>
      </c>
      <c r="T406" s="94">
        <f>(VLOOKUP(N406,'Outbound Logistic Price'!$A$3:$D$41,2)*'Optimized Production Plan'!M407)+(VLOOKUP(N406,'Outbound Logistic Price'!$A$3:$D$41,3)*'Optimized Production Plan'!N407)+(VLOOKUP(N406,'Outbound Logistic Price'!$A$3:$D$41,4)*'Optimized Production Plan'!O407)</f>
        <v>13.441364999999999</v>
      </c>
      <c r="U406" s="94">
        <f>IF(VLOOKUP(N406,CSTVAT!$A$2:$D$40,2)="NA",0,IF(VLOOKUP(N406,CSTVAT!$A$2:$D$40,2)="CST",0.02*((VLOOKUP(O406,'Input Angle Price'!$B$4:$E$22,2)*'Optimized Production Plan'!M407*(1.045))+ ('Conversion Cost'!$B$3*'Optimized Production Plan'!M407)+ ((4.1/100)*('Conversion Cost'!$B$8)*'Optimized Production Plan'!M407)+ ('Optimized Production Plan'!M407*'Conversion Cost'!$B$4)),IF(VLOOKUP(N406,CSTVAT!$A$2:$D$40,2)="VAT",0.05*((VLOOKUP(O406,'Input Angle Price'!$B$4:$E$22,2)*'Optimized Production Plan'!M407*(1.045))+ ('Conversion Cost'!$B$3*'Optimized Production Plan'!M407)+ ((4.1/100)*('Conversion Cost'!$B$8)*'Optimized Production Plan'!M407)+ ('Optimized Production Plan'!M407*'Conversion Cost'!$B$4)),0)))+ IF(VLOOKUP(N406,CSTVAT!$A$2:$D$40,3)="NA",0,IF(VLOOKUP(N406,CSTVAT!$A$2:$D$40,3)="CST",0.02*((VLOOKUP(O406,'Input Angle Price'!$B$4:$E$22,3)*'Optimized Production Plan'!N407*(1.045))+ ('Conversion Cost'!$C$3*'Optimized Production Plan'!N407)+ ((4.1/100)*('Conversion Cost'!$B$8)*'Optimized Production Plan'!N407)+ ('Optimized Production Plan'!N407*'Conversion Cost'!$C$4)),IF(VLOOKUP(N406,CSTVAT!$A$2:$D$40,3)="VAT",0.05*((VLOOKUP(O406,'Input Angle Price'!$B$4:$E$22,3)*'Optimized Production Plan'!N407*(1.045))+ ('Conversion Cost'!$C$3*'Optimized Production Plan'!N407)+ ((4.1/100)*('Conversion Cost'!$B$8)*'Optimized Production Plan'!N407)+ ('Optimized Production Plan'!N407*'Conversion Cost'!$C$4)),0)))+ IF(VLOOKUP(N406,CSTVAT!$A$2:$D$40,4)="NA",0,IF(VLOOKUP(N406,CSTVAT!$A$2:$D$40,4)="CST",0.02*((VLOOKUP(O406,'Input Angle Price'!$B$4:$E$22,4)*'Optimized Production Plan'!O407*(1.045))+ ('Conversion Cost'!$D$3*'Optimized Production Plan'!O407)+ ((4.1/100)*('Conversion Cost'!$B$8)*'Optimized Production Plan'!O407)+ ('Optimized Production Plan'!O407*'Conversion Cost'!$D$4)),IF(VLOOKUP(N406,CSTVAT!$A$2:$D$40,4)="VAT",0.05*((VLOOKUP(O406,'Input Angle Price'!$B$4:$E$22,4)*'Optimized Production Plan'!O407*(1.045))+ ('Conversion Cost'!$D$3*'Optimized Production Plan'!O407)+ ((4.1/100)*('Conversion Cost'!$B$8)*'Optimized Production Plan'!O407)+ ('Optimized Production Plan'!O407*'Conversion Cost'!$D$4)),0)))</f>
        <v>0</v>
      </c>
      <c r="V406" s="95">
        <f t="shared" si="21"/>
        <v>5.1544056375</v>
      </c>
      <c r="X406" s="101">
        <f>IF('Optimized Production Plan'!M407&gt;0,1,0)+IF('Optimized Production Plan'!N407&gt;0,1,0)+IF('Optimized Production Plan'!O407&gt;0,1,0)</f>
        <v>1</v>
      </c>
      <c r="AH406" s="11"/>
      <c r="AI406" s="5" t="s">
        <v>4</v>
      </c>
      <c r="AJ406" s="6">
        <v>7.2820000000000009</v>
      </c>
      <c r="AK406" s="6">
        <v>0</v>
      </c>
      <c r="AL406" s="113">
        <v>0</v>
      </c>
      <c r="AM406" s="11">
        <v>7.2820000000000009</v>
      </c>
      <c r="AN406" s="68">
        <f t="shared" si="22"/>
        <v>7.2820000000000009</v>
      </c>
    </row>
    <row r="407" spans="1:40">
      <c r="A407" s="9">
        <v>131</v>
      </c>
      <c r="B407" s="5" t="s">
        <v>8</v>
      </c>
      <c r="C407" s="94">
        <f>((VLOOKUP(B407,'Input Angle Price'!$B$4:$E$22,2)*'Optimized Production Plan'!C408)+(VLOOKUP(B407,'Input Angle Price'!$B$4:$E$22,3)*'Optimized Production Plan'!D408)+(VLOOKUP(B407,'Input Angle Price'!$B$4:$E$22,4)*'Optimized Production Plan'!E408))*(104.5/100)</f>
        <v>206.74857080349997</v>
      </c>
      <c r="D407" s="94">
        <f>SUMPRODUCT('Conversion Cost'!$B$3:$D$3,'Optimized Production Plan'!C408:E408)</f>
        <v>32.161626800000001</v>
      </c>
      <c r="E407" s="94">
        <f>(4.1/100)*('Conversion Cost'!$B$8)*SUM('Optimized Production Plan'!C408:E408)</f>
        <v>27.890312533199999</v>
      </c>
      <c r="F407" s="94">
        <f>SUMPRODUCT('Conversion Cost'!$B$4:$D$4,'Optimized Production Plan'!C408:E408)</f>
        <v>2.2446902</v>
      </c>
      <c r="G407" s="94">
        <f>(VLOOKUP(A407,'Outbound Logistic Price'!$A$3:$D$41,2)*'Optimized Production Plan'!C408)+(VLOOKUP(A407,'Outbound Logistic Price'!$A$3:$D$41,3)*'Optimized Production Plan'!D408)+(VLOOKUP(A407,'Outbound Logistic Price'!$A$3:$D$41,4)*'Optimized Production Plan'!E408)</f>
        <v>9.4387382999999989</v>
      </c>
      <c r="H407" s="94">
        <f>IF(VLOOKUP(A407,CSTVAT!$A$2:$D$40,2)="NA",0,IF(VLOOKUP(A407,CSTVAT!$A$2:$D$40,2)="CST",0.02*((VLOOKUP(B407,'Input Angle Price'!$B$4:$E$22,2)*'Optimized Production Plan'!C408*(1.045))+ ('Conversion Cost'!$B$3*'Optimized Production Plan'!C408)+ ((4.1/100)*('Conversion Cost'!$B$8)*'Optimized Production Plan'!C408)+ ('Optimized Production Plan'!C408*'Conversion Cost'!$B$4)),IF(VLOOKUP(A407,CSTVAT!$A$2:$D$40,2)="VAT",0.05*((VLOOKUP(B407,'Input Angle Price'!$B$4:$E$22,2)*'Optimized Production Plan'!C408*(1.045))+ ('Conversion Cost'!$B$3*'Optimized Production Plan'!C408)+ ((4.1/100)*('Conversion Cost'!$B$8)*'Optimized Production Plan'!C408)+ ('Optimized Production Plan'!C408*'Conversion Cost'!$B$4)),0)))+ IF(VLOOKUP(A407,CSTVAT!$A$2:$D$40,3)="NA",0,IF(VLOOKUP(A407,CSTVAT!$A$2:$D$40,3)="CST",0.02*((VLOOKUP(B407,'Input Angle Price'!$B$4:$E$22,3)*'Optimized Production Plan'!D408*(1.045))+ ('Conversion Cost'!$C$3*'Optimized Production Plan'!D408)+ ((4.1/100)*('Conversion Cost'!$B$8)*'Optimized Production Plan'!D408)+ ('Optimized Production Plan'!D408*'Conversion Cost'!$C$4)),IF(VLOOKUP(A407,CSTVAT!$A$2:$D$40,3)="VAT",0.05*((VLOOKUP(B407,'Input Angle Price'!$B$4:$E$22,3)*'Optimized Production Plan'!D408*(1.045))+ ('Conversion Cost'!$C$3*'Optimized Production Plan'!D408)+ ((4.1/100)*('Conversion Cost'!$B$8)*'Optimized Production Plan'!D408)+ ('Optimized Production Plan'!D408*'Conversion Cost'!$C$4)),0)))+ IF(VLOOKUP(A407,CSTVAT!$A$2:$D$40,4)="NA",0,IF(VLOOKUP(A407,CSTVAT!$A$2:$D$40,4)="CST",0.02*((VLOOKUP(B407,'Input Angle Price'!$B$4:$E$22,4)*'Optimized Production Plan'!E408*(1.045))+ ('Conversion Cost'!$D$3*'Optimized Production Plan'!E408)+ ((4.1/100)*('Conversion Cost'!$B$8)*'Optimized Production Plan'!E408)+ ('Optimized Production Plan'!E408*'Conversion Cost'!$D$4)),IF(VLOOKUP(A407,CSTVAT!$A$2:$D$40,4)="VAT",0.05*((VLOOKUP(B407,'Input Angle Price'!$B$4:$E$22,4)*'Optimized Production Plan'!E408*(1.045))+ ('Conversion Cost'!$D$3*'Optimized Production Plan'!E408)+ ((4.1/100)*('Conversion Cost'!$B$8)*'Optimized Production Plan'!E408)+ ('Optimized Production Plan'!E408*'Conversion Cost'!$D$4)),0)))</f>
        <v>0</v>
      </c>
      <c r="I407" s="95">
        <f t="shared" si="20"/>
        <v>4.4515242517499996</v>
      </c>
      <c r="N407" s="9">
        <v>131</v>
      </c>
      <c r="O407" s="5" t="s">
        <v>8</v>
      </c>
      <c r="P407" s="94">
        <f>((VLOOKUP(O407,'Input Angle Price'!$B$4:$E$22,2)*'Optimized Production Plan'!M408)+(VLOOKUP(O407,'Input Angle Price'!$B$4:$E$22,3)*'Optimized Production Plan'!N408)+(VLOOKUP(O407,'Input Angle Price'!$B$4:$E$22,4)*'Optimized Production Plan'!O408))*(104.5/100)</f>
        <v>198.86547640849997</v>
      </c>
      <c r="Q407" s="94">
        <f>SUMPRODUCT('Conversion Cost'!$B$3:$D$3,'Optimized Production Plan'!M408:O408)</f>
        <v>32.85527287</v>
      </c>
      <c r="R407" s="94">
        <f>(4.1/100)*('Conversion Cost'!$B$8)*SUM('Optimized Production Plan'!M408:O408)</f>
        <v>27.890312533199999</v>
      </c>
      <c r="S407" s="94">
        <f>SUMPRODUCT('Conversion Cost'!$B$4:$D$4,'Optimized Production Plan'!M408:O408)</f>
        <v>2.2446902</v>
      </c>
      <c r="T407" s="94">
        <f>(VLOOKUP(N407,'Outbound Logistic Price'!$A$3:$D$41,2)*'Optimized Production Plan'!M408)+(VLOOKUP(N407,'Outbound Logistic Price'!$A$3:$D$41,3)*'Optimized Production Plan'!N408)+(VLOOKUP(N407,'Outbound Logistic Price'!$A$3:$D$41,4)*'Optimized Production Plan'!O408)</f>
        <v>11.0578591</v>
      </c>
      <c r="U407" s="94">
        <f>IF(VLOOKUP(N407,CSTVAT!$A$2:$D$40,2)="NA",0,IF(VLOOKUP(N407,CSTVAT!$A$2:$D$40,2)="CST",0.02*((VLOOKUP(O407,'Input Angle Price'!$B$4:$E$22,2)*'Optimized Production Plan'!M408*(1.045))+ ('Conversion Cost'!$B$3*'Optimized Production Plan'!M408)+ ((4.1/100)*('Conversion Cost'!$B$8)*'Optimized Production Plan'!M408)+ ('Optimized Production Plan'!M408*'Conversion Cost'!$B$4)),IF(VLOOKUP(N407,CSTVAT!$A$2:$D$40,2)="VAT",0.05*((VLOOKUP(O407,'Input Angle Price'!$B$4:$E$22,2)*'Optimized Production Plan'!M408*(1.045))+ ('Conversion Cost'!$B$3*'Optimized Production Plan'!M408)+ ((4.1/100)*('Conversion Cost'!$B$8)*'Optimized Production Plan'!M408)+ ('Optimized Production Plan'!M408*'Conversion Cost'!$B$4)),0)))+ IF(VLOOKUP(N407,CSTVAT!$A$2:$D$40,3)="NA",0,IF(VLOOKUP(N407,CSTVAT!$A$2:$D$40,3)="CST",0.02*((VLOOKUP(O407,'Input Angle Price'!$B$4:$E$22,3)*'Optimized Production Plan'!N408*(1.045))+ ('Conversion Cost'!$C$3*'Optimized Production Plan'!N408)+ ((4.1/100)*('Conversion Cost'!$B$8)*'Optimized Production Plan'!N408)+ ('Optimized Production Plan'!N408*'Conversion Cost'!$C$4)),IF(VLOOKUP(N407,CSTVAT!$A$2:$D$40,3)="VAT",0.05*((VLOOKUP(O407,'Input Angle Price'!$B$4:$E$22,3)*'Optimized Production Plan'!N408*(1.045))+ ('Conversion Cost'!$C$3*'Optimized Production Plan'!N408)+ ((4.1/100)*('Conversion Cost'!$B$8)*'Optimized Production Plan'!N408)+ ('Optimized Production Plan'!N408*'Conversion Cost'!$C$4)),0)))+ IF(VLOOKUP(N407,CSTVAT!$A$2:$D$40,4)="NA",0,IF(VLOOKUP(N407,CSTVAT!$A$2:$D$40,4)="CST",0.02*((VLOOKUP(O407,'Input Angle Price'!$B$4:$E$22,4)*'Optimized Production Plan'!O408*(1.045))+ ('Conversion Cost'!$D$3*'Optimized Production Plan'!O408)+ ((4.1/100)*('Conversion Cost'!$B$8)*'Optimized Production Plan'!O408)+ ('Optimized Production Plan'!O408*'Conversion Cost'!$D$4)),IF(VLOOKUP(N407,CSTVAT!$A$2:$D$40,4)="VAT",0.05*((VLOOKUP(O407,'Input Angle Price'!$B$4:$E$22,4)*'Optimized Production Plan'!O408*(1.045))+ ('Conversion Cost'!$D$3*'Optimized Production Plan'!O408)+ ((4.1/100)*('Conversion Cost'!$B$8)*'Optimized Production Plan'!O408)+ ('Optimized Production Plan'!O408*'Conversion Cost'!$D$4)),0)))</f>
        <v>0</v>
      </c>
      <c r="V407" s="95">
        <f t="shared" si="21"/>
        <v>4.2817925542499999</v>
      </c>
      <c r="X407" s="101">
        <f>IF('Optimized Production Plan'!M408&gt;0,1,0)+IF('Optimized Production Plan'!N408&gt;0,1,0)+IF('Optimized Production Plan'!O408&gt;0,1,0)</f>
        <v>1</v>
      </c>
      <c r="AH407" s="11"/>
      <c r="AI407" s="5" t="s">
        <v>6</v>
      </c>
      <c r="AJ407" s="6">
        <v>2.2364999999999999</v>
      </c>
      <c r="AK407" s="6">
        <v>0</v>
      </c>
      <c r="AL407" s="113">
        <v>0</v>
      </c>
      <c r="AM407" s="11">
        <v>2.2364999999999999</v>
      </c>
      <c r="AN407" s="68">
        <f t="shared" si="22"/>
        <v>2.2364999999999999</v>
      </c>
    </row>
    <row r="408" spans="1:40">
      <c r="A408" s="9">
        <v>131</v>
      </c>
      <c r="B408" s="5" t="s">
        <v>10</v>
      </c>
      <c r="C408" s="94">
        <f>((VLOOKUP(B408,'Input Angle Price'!$B$4:$E$22,2)*'Optimized Production Plan'!C409)+(VLOOKUP(B408,'Input Angle Price'!$B$4:$E$22,3)*'Optimized Production Plan'!D409)+(VLOOKUP(B408,'Input Angle Price'!$B$4:$E$22,4)*'Optimized Production Plan'!E409))*(104.5/100)</f>
        <v>512.57978072399987</v>
      </c>
      <c r="D408" s="94">
        <f>SUMPRODUCT('Conversion Cost'!$B$3:$D$3,'Optimized Production Plan'!C409:E409)</f>
        <v>79.766134399999999</v>
      </c>
      <c r="E408" s="94">
        <f>(4.1/100)*('Conversion Cost'!$B$8)*SUM('Optimized Production Plan'!C409:E409)</f>
        <v>69.172571145599989</v>
      </c>
      <c r="F408" s="94">
        <f>SUMPRODUCT('Conversion Cost'!$B$4:$D$4,'Optimized Production Plan'!C409:E409)</f>
        <v>5.5672015999999998</v>
      </c>
      <c r="G408" s="94">
        <f>(VLOOKUP(A408,'Outbound Logistic Price'!$A$3:$D$41,2)*'Optimized Production Plan'!C409)+(VLOOKUP(A408,'Outbound Logistic Price'!$A$3:$D$41,3)*'Optimized Production Plan'!D409)+(VLOOKUP(A408,'Outbound Logistic Price'!$A$3:$D$41,4)*'Optimized Production Plan'!E409)</f>
        <v>23.409626399999997</v>
      </c>
      <c r="H408" s="94">
        <f>IF(VLOOKUP(A408,CSTVAT!$A$2:$D$40,2)="NA",0,IF(VLOOKUP(A408,CSTVAT!$A$2:$D$40,2)="CST",0.02*((VLOOKUP(B408,'Input Angle Price'!$B$4:$E$22,2)*'Optimized Production Plan'!C409*(1.045))+ ('Conversion Cost'!$B$3*'Optimized Production Plan'!C409)+ ((4.1/100)*('Conversion Cost'!$B$8)*'Optimized Production Plan'!C409)+ ('Optimized Production Plan'!C409*'Conversion Cost'!$B$4)),IF(VLOOKUP(A408,CSTVAT!$A$2:$D$40,2)="VAT",0.05*((VLOOKUP(B408,'Input Angle Price'!$B$4:$E$22,2)*'Optimized Production Plan'!C409*(1.045))+ ('Conversion Cost'!$B$3*'Optimized Production Plan'!C409)+ ((4.1/100)*('Conversion Cost'!$B$8)*'Optimized Production Plan'!C409)+ ('Optimized Production Plan'!C409*'Conversion Cost'!$B$4)),0)))+ IF(VLOOKUP(A408,CSTVAT!$A$2:$D$40,3)="NA",0,IF(VLOOKUP(A408,CSTVAT!$A$2:$D$40,3)="CST",0.02*((VLOOKUP(B408,'Input Angle Price'!$B$4:$E$22,3)*'Optimized Production Plan'!D409*(1.045))+ ('Conversion Cost'!$C$3*'Optimized Production Plan'!D409)+ ((4.1/100)*('Conversion Cost'!$B$8)*'Optimized Production Plan'!D409)+ ('Optimized Production Plan'!D409*'Conversion Cost'!$C$4)),IF(VLOOKUP(A408,CSTVAT!$A$2:$D$40,3)="VAT",0.05*((VLOOKUP(B408,'Input Angle Price'!$B$4:$E$22,3)*'Optimized Production Plan'!D409*(1.045))+ ('Conversion Cost'!$C$3*'Optimized Production Plan'!D409)+ ((4.1/100)*('Conversion Cost'!$B$8)*'Optimized Production Plan'!D409)+ ('Optimized Production Plan'!D409*'Conversion Cost'!$C$4)),0)))+ IF(VLOOKUP(A408,CSTVAT!$A$2:$D$40,4)="NA",0,IF(VLOOKUP(A408,CSTVAT!$A$2:$D$40,4)="CST",0.02*((VLOOKUP(B408,'Input Angle Price'!$B$4:$E$22,4)*'Optimized Production Plan'!E409*(1.045))+ ('Conversion Cost'!$D$3*'Optimized Production Plan'!E409)+ ((4.1/100)*('Conversion Cost'!$B$8)*'Optimized Production Plan'!E409)+ ('Optimized Production Plan'!E409*'Conversion Cost'!$D$4)),IF(VLOOKUP(A408,CSTVAT!$A$2:$D$40,4)="VAT",0.05*((VLOOKUP(B408,'Input Angle Price'!$B$4:$E$22,4)*'Optimized Production Plan'!E409*(1.045))+ ('Conversion Cost'!$D$3*'Optimized Production Plan'!E409)+ ((4.1/100)*('Conversion Cost'!$B$8)*'Optimized Production Plan'!E409)+ ('Optimized Production Plan'!E409*'Conversion Cost'!$D$4)),0)))</f>
        <v>0</v>
      </c>
      <c r="I408" s="95">
        <f t="shared" si="20"/>
        <v>11.036406761999997</v>
      </c>
      <c r="N408" s="9">
        <v>131</v>
      </c>
      <c r="O408" s="5" t="s">
        <v>10</v>
      </c>
      <c r="P408" s="94">
        <f>((VLOOKUP(O408,'Input Angle Price'!$B$4:$E$22,2)*'Optimized Production Plan'!M409)+(VLOOKUP(O408,'Input Angle Price'!$B$4:$E$22,3)*'Optimized Production Plan'!N409)+(VLOOKUP(O408,'Input Angle Price'!$B$4:$E$22,4)*'Optimized Production Plan'!O409))*(104.5/100)</f>
        <v>488.64127017199996</v>
      </c>
      <c r="Q408" s="94">
        <f>SUMPRODUCT('Conversion Cost'!$B$3:$D$3,'Optimized Production Plan'!M409:O409)</f>
        <v>81.486490959999998</v>
      </c>
      <c r="R408" s="94">
        <f>(4.1/100)*('Conversion Cost'!$B$8)*SUM('Optimized Production Plan'!M409:O409)</f>
        <v>69.172571145599989</v>
      </c>
      <c r="S408" s="94">
        <f>SUMPRODUCT('Conversion Cost'!$B$4:$D$4,'Optimized Production Plan'!M409:O409)</f>
        <v>5.5672015999999998</v>
      </c>
      <c r="T408" s="94">
        <f>(VLOOKUP(N408,'Outbound Logistic Price'!$A$3:$D$41,2)*'Optimized Production Plan'!M409)+(VLOOKUP(N408,'Outbound Logistic Price'!$A$3:$D$41,3)*'Optimized Production Plan'!N409)+(VLOOKUP(N408,'Outbound Logistic Price'!$A$3:$D$41,4)*'Optimized Production Plan'!O409)</f>
        <v>27.425312799999997</v>
      </c>
      <c r="U408" s="94">
        <f>IF(VLOOKUP(N408,CSTVAT!$A$2:$D$40,2)="NA",0,IF(VLOOKUP(N408,CSTVAT!$A$2:$D$40,2)="CST",0.02*((VLOOKUP(O408,'Input Angle Price'!$B$4:$E$22,2)*'Optimized Production Plan'!M409*(1.045))+ ('Conversion Cost'!$B$3*'Optimized Production Plan'!M409)+ ((4.1/100)*('Conversion Cost'!$B$8)*'Optimized Production Plan'!M409)+ ('Optimized Production Plan'!M409*'Conversion Cost'!$B$4)),IF(VLOOKUP(N408,CSTVAT!$A$2:$D$40,2)="VAT",0.05*((VLOOKUP(O408,'Input Angle Price'!$B$4:$E$22,2)*'Optimized Production Plan'!M409*(1.045))+ ('Conversion Cost'!$B$3*'Optimized Production Plan'!M409)+ ((4.1/100)*('Conversion Cost'!$B$8)*'Optimized Production Plan'!M409)+ ('Optimized Production Plan'!M409*'Conversion Cost'!$B$4)),0)))+ IF(VLOOKUP(N408,CSTVAT!$A$2:$D$40,3)="NA",0,IF(VLOOKUP(N408,CSTVAT!$A$2:$D$40,3)="CST",0.02*((VLOOKUP(O408,'Input Angle Price'!$B$4:$E$22,3)*'Optimized Production Plan'!N409*(1.045))+ ('Conversion Cost'!$C$3*'Optimized Production Plan'!N409)+ ((4.1/100)*('Conversion Cost'!$B$8)*'Optimized Production Plan'!N409)+ ('Optimized Production Plan'!N409*'Conversion Cost'!$C$4)),IF(VLOOKUP(N408,CSTVAT!$A$2:$D$40,3)="VAT",0.05*((VLOOKUP(O408,'Input Angle Price'!$B$4:$E$22,3)*'Optimized Production Plan'!N409*(1.045))+ ('Conversion Cost'!$C$3*'Optimized Production Plan'!N409)+ ((4.1/100)*('Conversion Cost'!$B$8)*'Optimized Production Plan'!N409)+ ('Optimized Production Plan'!N409*'Conversion Cost'!$C$4)),0)))+ IF(VLOOKUP(N408,CSTVAT!$A$2:$D$40,4)="NA",0,IF(VLOOKUP(N408,CSTVAT!$A$2:$D$40,4)="CST",0.02*((VLOOKUP(O408,'Input Angle Price'!$B$4:$E$22,4)*'Optimized Production Plan'!O409*(1.045))+ ('Conversion Cost'!$D$3*'Optimized Production Plan'!O409)+ ((4.1/100)*('Conversion Cost'!$B$8)*'Optimized Production Plan'!O409)+ ('Optimized Production Plan'!O409*'Conversion Cost'!$D$4)),IF(VLOOKUP(N408,CSTVAT!$A$2:$D$40,4)="VAT",0.05*((VLOOKUP(O408,'Input Angle Price'!$B$4:$E$22,4)*'Optimized Production Plan'!O409*(1.045))+ ('Conversion Cost'!$D$3*'Optimized Production Plan'!O409)+ ((4.1/100)*('Conversion Cost'!$B$8)*'Optimized Production Plan'!O409)+ ('Optimized Production Plan'!O409*'Conversion Cost'!$D$4)),0)))</f>
        <v>0</v>
      </c>
      <c r="V408" s="95">
        <f t="shared" si="21"/>
        <v>10.520984285999999</v>
      </c>
      <c r="X408" s="101">
        <f>IF('Optimized Production Plan'!M409&gt;0,1,0)+IF('Optimized Production Plan'!N409&gt;0,1,0)+IF('Optimized Production Plan'!O409&gt;0,1,0)</f>
        <v>1</v>
      </c>
      <c r="AH408" s="11"/>
      <c r="AI408" s="5" t="s">
        <v>8</v>
      </c>
      <c r="AJ408" s="6">
        <v>1.8399099999999999</v>
      </c>
      <c r="AK408" s="6">
        <v>0</v>
      </c>
      <c r="AL408" s="113">
        <v>0</v>
      </c>
      <c r="AM408" s="11">
        <v>1.8399099999999999</v>
      </c>
      <c r="AN408" s="68">
        <f t="shared" si="22"/>
        <v>1.8399099999999999</v>
      </c>
    </row>
    <row r="409" spans="1:40">
      <c r="A409" s="9">
        <v>131</v>
      </c>
      <c r="B409" s="5" t="s">
        <v>14</v>
      </c>
      <c r="C409" s="94">
        <f>((VLOOKUP(B409,'Input Angle Price'!$B$4:$E$22,2)*'Optimized Production Plan'!C410)+(VLOOKUP(B409,'Input Angle Price'!$B$4:$E$22,3)*'Optimized Production Plan'!D410)+(VLOOKUP(B409,'Input Angle Price'!$B$4:$E$22,4)*'Optimized Production Plan'!E410))*(104.5/100)</f>
        <v>81.650879376000006</v>
      </c>
      <c r="D409" s="94">
        <f>SUMPRODUCT('Conversion Cost'!$B$3:$D$3,'Optimized Production Plan'!C410:E410)</f>
        <v>12.342278400000001</v>
      </c>
      <c r="E409" s="94">
        <f>(4.1/100)*('Conversion Cost'!$B$8)*SUM('Optimized Production Plan'!C410:E410)</f>
        <v>10.703127801600001</v>
      </c>
      <c r="F409" s="94">
        <f>SUMPRODUCT('Conversion Cost'!$B$4:$D$4,'Optimized Production Plan'!C410:E410)</f>
        <v>0.86141760000000001</v>
      </c>
      <c r="G409" s="94">
        <f>(VLOOKUP(A409,'Outbound Logistic Price'!$A$3:$D$41,2)*'Optimized Production Plan'!C410)+(VLOOKUP(A409,'Outbound Logistic Price'!$A$3:$D$41,3)*'Optimized Production Plan'!D410)+(VLOOKUP(A409,'Outbound Logistic Price'!$A$3:$D$41,4)*'Optimized Production Plan'!E410)</f>
        <v>3.6221904</v>
      </c>
      <c r="H409" s="94">
        <f>IF(VLOOKUP(A409,CSTVAT!$A$2:$D$40,2)="NA",0,IF(VLOOKUP(A409,CSTVAT!$A$2:$D$40,2)="CST",0.02*((VLOOKUP(B409,'Input Angle Price'!$B$4:$E$22,2)*'Optimized Production Plan'!C410*(1.045))+ ('Conversion Cost'!$B$3*'Optimized Production Plan'!C410)+ ((4.1/100)*('Conversion Cost'!$B$8)*'Optimized Production Plan'!C410)+ ('Optimized Production Plan'!C410*'Conversion Cost'!$B$4)),IF(VLOOKUP(A409,CSTVAT!$A$2:$D$40,2)="VAT",0.05*((VLOOKUP(B409,'Input Angle Price'!$B$4:$E$22,2)*'Optimized Production Plan'!C410*(1.045))+ ('Conversion Cost'!$B$3*'Optimized Production Plan'!C410)+ ((4.1/100)*('Conversion Cost'!$B$8)*'Optimized Production Plan'!C410)+ ('Optimized Production Plan'!C410*'Conversion Cost'!$B$4)),0)))+ IF(VLOOKUP(A409,CSTVAT!$A$2:$D$40,3)="NA",0,IF(VLOOKUP(A409,CSTVAT!$A$2:$D$40,3)="CST",0.02*((VLOOKUP(B409,'Input Angle Price'!$B$4:$E$22,3)*'Optimized Production Plan'!D410*(1.045))+ ('Conversion Cost'!$C$3*'Optimized Production Plan'!D410)+ ((4.1/100)*('Conversion Cost'!$B$8)*'Optimized Production Plan'!D410)+ ('Optimized Production Plan'!D410*'Conversion Cost'!$C$4)),IF(VLOOKUP(A409,CSTVAT!$A$2:$D$40,3)="VAT",0.05*((VLOOKUP(B409,'Input Angle Price'!$B$4:$E$22,3)*'Optimized Production Plan'!D410*(1.045))+ ('Conversion Cost'!$C$3*'Optimized Production Plan'!D410)+ ((4.1/100)*('Conversion Cost'!$B$8)*'Optimized Production Plan'!D410)+ ('Optimized Production Plan'!D410*'Conversion Cost'!$C$4)),0)))+ IF(VLOOKUP(A409,CSTVAT!$A$2:$D$40,4)="NA",0,IF(VLOOKUP(A409,CSTVAT!$A$2:$D$40,4)="CST",0.02*((VLOOKUP(B409,'Input Angle Price'!$B$4:$E$22,4)*'Optimized Production Plan'!E410*(1.045))+ ('Conversion Cost'!$D$3*'Optimized Production Plan'!E410)+ ((4.1/100)*('Conversion Cost'!$B$8)*'Optimized Production Plan'!E410)+ ('Optimized Production Plan'!E410*'Conversion Cost'!$D$4)),IF(VLOOKUP(A409,CSTVAT!$A$2:$D$40,4)="VAT",0.05*((VLOOKUP(B409,'Input Angle Price'!$B$4:$E$22,4)*'Optimized Production Plan'!E410*(1.045))+ ('Conversion Cost'!$D$3*'Optimized Production Plan'!E410)+ ((4.1/100)*('Conversion Cost'!$B$8)*'Optimized Production Plan'!E410)+ ('Optimized Production Plan'!E410*'Conversion Cost'!$D$4)),0)))</f>
        <v>0</v>
      </c>
      <c r="I409" s="95">
        <f t="shared" si="20"/>
        <v>1.758033288</v>
      </c>
      <c r="N409" s="9">
        <v>131</v>
      </c>
      <c r="O409" s="5" t="s">
        <v>14</v>
      </c>
      <c r="P409" s="94">
        <f>((VLOOKUP(O409,'Input Angle Price'!$B$4:$E$22,2)*'Optimized Production Plan'!M410)+(VLOOKUP(O409,'Input Angle Price'!$B$4:$E$22,3)*'Optimized Production Plan'!N410)+(VLOOKUP(O409,'Input Angle Price'!$B$4:$E$22,4)*'Optimized Production Plan'!O410))*(104.5/100)</f>
        <v>76.404740279999999</v>
      </c>
      <c r="Q409" s="94">
        <f>SUMPRODUCT('Conversion Cost'!$B$3:$D$3,'Optimized Production Plan'!M410:O410)</f>
        <v>12.608470560000001</v>
      </c>
      <c r="R409" s="94">
        <f>(4.1/100)*('Conversion Cost'!$B$8)*SUM('Optimized Production Plan'!M410:O410)</f>
        <v>10.703127801600001</v>
      </c>
      <c r="S409" s="94">
        <f>SUMPRODUCT('Conversion Cost'!$B$4:$D$4,'Optimized Production Plan'!M410:O410)</f>
        <v>0.86141760000000001</v>
      </c>
      <c r="T409" s="94">
        <f>(VLOOKUP(N409,'Outbound Logistic Price'!$A$3:$D$41,2)*'Optimized Production Plan'!M410)+(VLOOKUP(N409,'Outbound Logistic Price'!$A$3:$D$41,3)*'Optimized Production Plan'!N410)+(VLOOKUP(N409,'Outbound Logistic Price'!$A$3:$D$41,4)*'Optimized Production Plan'!O410)</f>
        <v>4.2435407999999999</v>
      </c>
      <c r="U409" s="94">
        <f>IF(VLOOKUP(N409,CSTVAT!$A$2:$D$40,2)="NA",0,IF(VLOOKUP(N409,CSTVAT!$A$2:$D$40,2)="CST",0.02*((VLOOKUP(O409,'Input Angle Price'!$B$4:$E$22,2)*'Optimized Production Plan'!M410*(1.045))+ ('Conversion Cost'!$B$3*'Optimized Production Plan'!M410)+ ((4.1/100)*('Conversion Cost'!$B$8)*'Optimized Production Plan'!M410)+ ('Optimized Production Plan'!M410*'Conversion Cost'!$B$4)),IF(VLOOKUP(N409,CSTVAT!$A$2:$D$40,2)="VAT",0.05*((VLOOKUP(O409,'Input Angle Price'!$B$4:$E$22,2)*'Optimized Production Plan'!M410*(1.045))+ ('Conversion Cost'!$B$3*'Optimized Production Plan'!M410)+ ((4.1/100)*('Conversion Cost'!$B$8)*'Optimized Production Plan'!M410)+ ('Optimized Production Plan'!M410*'Conversion Cost'!$B$4)),0)))+ IF(VLOOKUP(N409,CSTVAT!$A$2:$D$40,3)="NA",0,IF(VLOOKUP(N409,CSTVAT!$A$2:$D$40,3)="CST",0.02*((VLOOKUP(O409,'Input Angle Price'!$B$4:$E$22,3)*'Optimized Production Plan'!N410*(1.045))+ ('Conversion Cost'!$C$3*'Optimized Production Plan'!N410)+ ((4.1/100)*('Conversion Cost'!$B$8)*'Optimized Production Plan'!N410)+ ('Optimized Production Plan'!N410*'Conversion Cost'!$C$4)),IF(VLOOKUP(N409,CSTVAT!$A$2:$D$40,3)="VAT",0.05*((VLOOKUP(O409,'Input Angle Price'!$B$4:$E$22,3)*'Optimized Production Plan'!N410*(1.045))+ ('Conversion Cost'!$C$3*'Optimized Production Plan'!N410)+ ((4.1/100)*('Conversion Cost'!$B$8)*'Optimized Production Plan'!N410)+ ('Optimized Production Plan'!N410*'Conversion Cost'!$C$4)),0)))+ IF(VLOOKUP(N409,CSTVAT!$A$2:$D$40,4)="NA",0,IF(VLOOKUP(N409,CSTVAT!$A$2:$D$40,4)="CST",0.02*((VLOOKUP(O409,'Input Angle Price'!$B$4:$E$22,4)*'Optimized Production Plan'!O410*(1.045))+ ('Conversion Cost'!$D$3*'Optimized Production Plan'!O410)+ ((4.1/100)*('Conversion Cost'!$B$8)*'Optimized Production Plan'!O410)+ ('Optimized Production Plan'!O410*'Conversion Cost'!$D$4)),IF(VLOOKUP(N409,CSTVAT!$A$2:$D$40,4)="VAT",0.05*((VLOOKUP(O409,'Input Angle Price'!$B$4:$E$22,4)*'Optimized Production Plan'!O410*(1.045))+ ('Conversion Cost'!$D$3*'Optimized Production Plan'!O410)+ ((4.1/100)*('Conversion Cost'!$B$8)*'Optimized Production Plan'!O410)+ ('Optimized Production Plan'!O410*'Conversion Cost'!$D$4)),0)))</f>
        <v>0</v>
      </c>
      <c r="V409" s="95">
        <f t="shared" si="21"/>
        <v>1.6450781400000001</v>
      </c>
      <c r="X409" s="101">
        <f>IF('Optimized Production Plan'!M410&gt;0,1,0)+IF('Optimized Production Plan'!N410&gt;0,1,0)+IF('Optimized Production Plan'!O410&gt;0,1,0)</f>
        <v>1</v>
      </c>
      <c r="AH409" s="11"/>
      <c r="AI409" s="5" t="s">
        <v>10</v>
      </c>
      <c r="AJ409" s="6">
        <v>4.5632799999999998</v>
      </c>
      <c r="AK409" s="6">
        <v>0</v>
      </c>
      <c r="AL409" s="113">
        <v>0</v>
      </c>
      <c r="AM409" s="11">
        <v>4.5632799999999998</v>
      </c>
      <c r="AN409" s="68">
        <f t="shared" si="22"/>
        <v>4.5632799999999998</v>
      </c>
    </row>
    <row r="410" spans="1:40">
      <c r="A410" s="85">
        <v>132</v>
      </c>
      <c r="B410" s="5" t="s">
        <v>1</v>
      </c>
      <c r="C410" s="94">
        <f>((VLOOKUP(B410,'Input Angle Price'!$B$4:$E$22,2)*'Optimized Production Plan'!C411)+(VLOOKUP(B410,'Input Angle Price'!$B$4:$E$22,3)*'Optimized Production Plan'!D411)+(VLOOKUP(B410,'Input Angle Price'!$B$4:$E$22,4)*'Optimized Production Plan'!E411))*(104.5/100)</f>
        <v>302.92965779999997</v>
      </c>
      <c r="D410" s="94">
        <f>SUMPRODUCT('Conversion Cost'!$B$3:$D$3,'Optimized Production Plan'!C411:E411)</f>
        <v>56.290866000000001</v>
      </c>
      <c r="E410" s="94">
        <f>(4.1/100)*('Conversion Cost'!$B$8)*SUM('Optimized Production Plan'!C411:E411)</f>
        <v>39.381834959999999</v>
      </c>
      <c r="F410" s="94">
        <f>SUMPRODUCT('Conversion Cost'!$B$4:$D$4,'Optimized Production Plan'!C411:E411)</f>
        <v>4.75434</v>
      </c>
      <c r="G410" s="94">
        <f>(VLOOKUP(A410,'Outbound Logistic Price'!$A$3:$D$41,2)*'Optimized Production Plan'!C411)+(VLOOKUP(A410,'Outbound Logistic Price'!$A$3:$D$41,3)*'Optimized Production Plan'!D411)+(VLOOKUP(A410,'Outbound Logistic Price'!$A$3:$D$41,4)*'Optimized Production Plan'!E411)</f>
        <v>24.395220000000002</v>
      </c>
      <c r="H410" s="94">
        <f>IF(VLOOKUP(A410,CSTVAT!$A$2:$D$40,2)="NA",0,IF(VLOOKUP(A410,CSTVAT!$A$2:$D$40,2)="CST",0.02*((VLOOKUP(B410,'Input Angle Price'!$B$4:$E$22,2)*'Optimized Production Plan'!C411*(1.045))+ ('Conversion Cost'!$B$3*'Optimized Production Plan'!C411)+ ((4.1/100)*('Conversion Cost'!$B$8)*'Optimized Production Plan'!C411)+ ('Optimized Production Plan'!C411*'Conversion Cost'!$B$4)),IF(VLOOKUP(A410,CSTVAT!$A$2:$D$40,2)="VAT",0.05*((VLOOKUP(B410,'Input Angle Price'!$B$4:$E$22,2)*'Optimized Production Plan'!C411*(1.045))+ ('Conversion Cost'!$B$3*'Optimized Production Plan'!C411)+ ((4.1/100)*('Conversion Cost'!$B$8)*'Optimized Production Plan'!C411)+ ('Optimized Production Plan'!C411*'Conversion Cost'!$B$4)),0)))+ IF(VLOOKUP(A410,CSTVAT!$A$2:$D$40,3)="NA",0,IF(VLOOKUP(A410,CSTVAT!$A$2:$D$40,3)="CST",0.02*((VLOOKUP(B410,'Input Angle Price'!$B$4:$E$22,3)*'Optimized Production Plan'!D411*(1.045))+ ('Conversion Cost'!$C$3*'Optimized Production Plan'!D411)+ ((4.1/100)*('Conversion Cost'!$B$8)*'Optimized Production Plan'!D411)+ ('Optimized Production Plan'!D411*'Conversion Cost'!$C$4)),IF(VLOOKUP(A410,CSTVAT!$A$2:$D$40,3)="VAT",0.05*((VLOOKUP(B410,'Input Angle Price'!$B$4:$E$22,3)*'Optimized Production Plan'!D411*(1.045))+ ('Conversion Cost'!$C$3*'Optimized Production Plan'!D411)+ ((4.1/100)*('Conversion Cost'!$B$8)*'Optimized Production Plan'!D411)+ ('Optimized Production Plan'!D411*'Conversion Cost'!$C$4)),0)))+ IF(VLOOKUP(A410,CSTVAT!$A$2:$D$40,4)="NA",0,IF(VLOOKUP(A410,CSTVAT!$A$2:$D$40,4)="CST",0.02*((VLOOKUP(B410,'Input Angle Price'!$B$4:$E$22,4)*'Optimized Production Plan'!E411*(1.045))+ ('Conversion Cost'!$D$3*'Optimized Production Plan'!E411)+ ((4.1/100)*('Conversion Cost'!$B$8)*'Optimized Production Plan'!E411)+ ('Optimized Production Plan'!E411*'Conversion Cost'!$D$4)),IF(VLOOKUP(A410,CSTVAT!$A$2:$D$40,4)="VAT",0.05*((VLOOKUP(B410,'Input Angle Price'!$B$4:$E$22,4)*'Optimized Production Plan'!E411*(1.045))+ ('Conversion Cost'!$D$3*'Optimized Production Plan'!E411)+ ((4.1/100)*('Conversion Cost'!$B$8)*'Optimized Production Plan'!E411)+ ('Optimized Production Plan'!E411*'Conversion Cost'!$D$4)),0)))</f>
        <v>0</v>
      </c>
      <c r="I410" s="95">
        <f t="shared" si="20"/>
        <v>6.5224088999999994</v>
      </c>
      <c r="N410" s="85">
        <v>132</v>
      </c>
      <c r="O410" s="5" t="s">
        <v>1</v>
      </c>
      <c r="P410" s="94">
        <f>((VLOOKUP(O410,'Input Angle Price'!$B$4:$E$22,2)*'Optimized Production Plan'!M411)+(VLOOKUP(O410,'Input Angle Price'!$B$4:$E$22,3)*'Optimized Production Plan'!N411)+(VLOOKUP(O410,'Input Angle Price'!$B$4:$E$22,4)*'Optimized Production Plan'!O411))*(104.5/100)</f>
        <v>287.99765279999991</v>
      </c>
      <c r="Q410" s="94">
        <f>SUMPRODUCT('Conversion Cost'!$B$3:$D$3,'Optimized Production Plan'!M411:O411)</f>
        <v>46.392485999999998</v>
      </c>
      <c r="R410" s="94">
        <f>(4.1/100)*('Conversion Cost'!$B$8)*SUM('Optimized Production Plan'!M411:O411)</f>
        <v>39.381834959999999</v>
      </c>
      <c r="S410" s="94">
        <f>SUMPRODUCT('Conversion Cost'!$B$4:$D$4,'Optimized Production Plan'!M411:O411)</f>
        <v>3.1695599999999997</v>
      </c>
      <c r="T410" s="94">
        <f>(VLOOKUP(N410,'Outbound Logistic Price'!$A$3:$D$41,2)*'Optimized Production Plan'!M411)+(VLOOKUP(N410,'Outbound Logistic Price'!$A$3:$D$41,3)*'Optimized Production Plan'!N411)+(VLOOKUP(N410,'Outbound Logistic Price'!$A$3:$D$41,4)*'Optimized Production Plan'!O411)</f>
        <v>15.613979999999998</v>
      </c>
      <c r="U410" s="94">
        <f>IF(VLOOKUP(N410,CSTVAT!$A$2:$D$40,2)="NA",0,IF(VLOOKUP(N410,CSTVAT!$A$2:$D$40,2)="CST",0.02*((VLOOKUP(O410,'Input Angle Price'!$B$4:$E$22,2)*'Optimized Production Plan'!M411*(1.045))+ ('Conversion Cost'!$B$3*'Optimized Production Plan'!M411)+ ((4.1/100)*('Conversion Cost'!$B$8)*'Optimized Production Plan'!M411)+ ('Optimized Production Plan'!M411*'Conversion Cost'!$B$4)),IF(VLOOKUP(N410,CSTVAT!$A$2:$D$40,2)="VAT",0.05*((VLOOKUP(O410,'Input Angle Price'!$B$4:$E$22,2)*'Optimized Production Plan'!M411*(1.045))+ ('Conversion Cost'!$B$3*'Optimized Production Plan'!M411)+ ((4.1/100)*('Conversion Cost'!$B$8)*'Optimized Production Plan'!M411)+ ('Optimized Production Plan'!M411*'Conversion Cost'!$B$4)),0)))+ IF(VLOOKUP(N410,CSTVAT!$A$2:$D$40,3)="NA",0,IF(VLOOKUP(N410,CSTVAT!$A$2:$D$40,3)="CST",0.02*((VLOOKUP(O410,'Input Angle Price'!$B$4:$E$22,3)*'Optimized Production Plan'!N411*(1.045))+ ('Conversion Cost'!$C$3*'Optimized Production Plan'!N411)+ ((4.1/100)*('Conversion Cost'!$B$8)*'Optimized Production Plan'!N411)+ ('Optimized Production Plan'!N411*'Conversion Cost'!$C$4)),IF(VLOOKUP(N410,CSTVAT!$A$2:$D$40,3)="VAT",0.05*((VLOOKUP(O410,'Input Angle Price'!$B$4:$E$22,3)*'Optimized Production Plan'!N411*(1.045))+ ('Conversion Cost'!$C$3*'Optimized Production Plan'!N411)+ ((4.1/100)*('Conversion Cost'!$B$8)*'Optimized Production Plan'!N411)+ ('Optimized Production Plan'!N411*'Conversion Cost'!$C$4)),0)))+ IF(VLOOKUP(N410,CSTVAT!$A$2:$D$40,4)="NA",0,IF(VLOOKUP(N410,CSTVAT!$A$2:$D$40,4)="CST",0.02*((VLOOKUP(O410,'Input Angle Price'!$B$4:$E$22,4)*'Optimized Production Plan'!O411*(1.045))+ ('Conversion Cost'!$D$3*'Optimized Production Plan'!O411)+ ((4.1/100)*('Conversion Cost'!$B$8)*'Optimized Production Plan'!O411)+ ('Optimized Production Plan'!O411*'Conversion Cost'!$D$4)),IF(VLOOKUP(N410,CSTVAT!$A$2:$D$40,4)="VAT",0.05*((VLOOKUP(O410,'Input Angle Price'!$B$4:$E$22,4)*'Optimized Production Plan'!O411*(1.045))+ ('Conversion Cost'!$D$3*'Optimized Production Plan'!O411)+ ((4.1/100)*('Conversion Cost'!$B$8)*'Optimized Production Plan'!O411)+ ('Optimized Production Plan'!O411*'Conversion Cost'!$D$4)),0)))</f>
        <v>0</v>
      </c>
      <c r="V410" s="95">
        <f t="shared" si="21"/>
        <v>6.2009063999999992</v>
      </c>
      <c r="X410" s="101">
        <f>IF('Optimized Production Plan'!M411&gt;0,1,0)+IF('Optimized Production Plan'!N411&gt;0,1,0)+IF('Optimized Production Plan'!O411&gt;0,1,0)</f>
        <v>1</v>
      </c>
      <c r="AH410" s="11"/>
      <c r="AI410" s="5" t="s">
        <v>14</v>
      </c>
      <c r="AJ410" s="6">
        <v>0.70608000000000004</v>
      </c>
      <c r="AK410" s="6">
        <v>0</v>
      </c>
      <c r="AL410" s="113">
        <v>0</v>
      </c>
      <c r="AM410" s="11">
        <v>0.70608000000000004</v>
      </c>
      <c r="AN410" s="68">
        <f t="shared" si="22"/>
        <v>0.70608000000000004</v>
      </c>
    </row>
    <row r="411" spans="1:40">
      <c r="A411" s="9">
        <v>132</v>
      </c>
      <c r="B411" s="5" t="s">
        <v>5</v>
      </c>
      <c r="C411" s="94">
        <f>((VLOOKUP(B411,'Input Angle Price'!$B$4:$E$22,2)*'Optimized Production Plan'!C412)+(VLOOKUP(B411,'Input Angle Price'!$B$4:$E$22,3)*'Optimized Production Plan'!D412)+(VLOOKUP(B411,'Input Angle Price'!$B$4:$E$22,4)*'Optimized Production Plan'!E412))*(104.5/100)</f>
        <v>74.307776400000009</v>
      </c>
      <c r="D411" s="94">
        <f>SUMPRODUCT('Conversion Cost'!$B$3:$D$3,'Optimized Production Plan'!C412:E412)</f>
        <v>13.845213000000001</v>
      </c>
      <c r="E411" s="94">
        <f>(4.1/100)*('Conversion Cost'!$B$8)*SUM('Optimized Production Plan'!C412:E412)</f>
        <v>9.6862942800000003</v>
      </c>
      <c r="F411" s="94">
        <f>SUMPRODUCT('Conversion Cost'!$B$4:$D$4,'Optimized Production Plan'!C412:E412)</f>
        <v>1.16937</v>
      </c>
      <c r="G411" s="94">
        <f>(VLOOKUP(A411,'Outbound Logistic Price'!$A$3:$D$41,2)*'Optimized Production Plan'!C412)+(VLOOKUP(A411,'Outbound Logistic Price'!$A$3:$D$41,3)*'Optimized Production Plan'!D412)+(VLOOKUP(A411,'Outbound Logistic Price'!$A$3:$D$41,4)*'Optimized Production Plan'!E412)</f>
        <v>6.00021</v>
      </c>
      <c r="H411" s="94">
        <f>IF(VLOOKUP(A411,CSTVAT!$A$2:$D$40,2)="NA",0,IF(VLOOKUP(A411,CSTVAT!$A$2:$D$40,2)="CST",0.02*((VLOOKUP(B411,'Input Angle Price'!$B$4:$E$22,2)*'Optimized Production Plan'!C412*(1.045))+ ('Conversion Cost'!$B$3*'Optimized Production Plan'!C412)+ ((4.1/100)*('Conversion Cost'!$B$8)*'Optimized Production Plan'!C412)+ ('Optimized Production Plan'!C412*'Conversion Cost'!$B$4)),IF(VLOOKUP(A411,CSTVAT!$A$2:$D$40,2)="VAT",0.05*((VLOOKUP(B411,'Input Angle Price'!$B$4:$E$22,2)*'Optimized Production Plan'!C412*(1.045))+ ('Conversion Cost'!$B$3*'Optimized Production Plan'!C412)+ ((4.1/100)*('Conversion Cost'!$B$8)*'Optimized Production Plan'!C412)+ ('Optimized Production Plan'!C412*'Conversion Cost'!$B$4)),0)))+ IF(VLOOKUP(A411,CSTVAT!$A$2:$D$40,3)="NA",0,IF(VLOOKUP(A411,CSTVAT!$A$2:$D$40,3)="CST",0.02*((VLOOKUP(B411,'Input Angle Price'!$B$4:$E$22,3)*'Optimized Production Plan'!D412*(1.045))+ ('Conversion Cost'!$C$3*'Optimized Production Plan'!D412)+ ((4.1/100)*('Conversion Cost'!$B$8)*'Optimized Production Plan'!D412)+ ('Optimized Production Plan'!D412*'Conversion Cost'!$C$4)),IF(VLOOKUP(A411,CSTVAT!$A$2:$D$40,3)="VAT",0.05*((VLOOKUP(B411,'Input Angle Price'!$B$4:$E$22,3)*'Optimized Production Plan'!D412*(1.045))+ ('Conversion Cost'!$C$3*'Optimized Production Plan'!D412)+ ((4.1/100)*('Conversion Cost'!$B$8)*'Optimized Production Plan'!D412)+ ('Optimized Production Plan'!D412*'Conversion Cost'!$C$4)),0)))+ IF(VLOOKUP(A411,CSTVAT!$A$2:$D$40,4)="NA",0,IF(VLOOKUP(A411,CSTVAT!$A$2:$D$40,4)="CST",0.02*((VLOOKUP(B411,'Input Angle Price'!$B$4:$E$22,4)*'Optimized Production Plan'!E412*(1.045))+ ('Conversion Cost'!$D$3*'Optimized Production Plan'!E412)+ ((4.1/100)*('Conversion Cost'!$B$8)*'Optimized Production Plan'!E412)+ ('Optimized Production Plan'!E412*'Conversion Cost'!$D$4)),IF(VLOOKUP(A411,CSTVAT!$A$2:$D$40,4)="VAT",0.05*((VLOOKUP(B411,'Input Angle Price'!$B$4:$E$22,4)*'Optimized Production Plan'!E412*(1.045))+ ('Conversion Cost'!$D$3*'Optimized Production Plan'!E412)+ ((4.1/100)*('Conversion Cost'!$B$8)*'Optimized Production Plan'!E412)+ ('Optimized Production Plan'!E412*'Conversion Cost'!$D$4)),0)))</f>
        <v>0</v>
      </c>
      <c r="I411" s="95">
        <f t="shared" si="20"/>
        <v>1.5999282000000001</v>
      </c>
      <c r="N411" s="9">
        <v>132</v>
      </c>
      <c r="O411" s="5" t="s">
        <v>5</v>
      </c>
      <c r="P411" s="94">
        <f>((VLOOKUP(O411,'Input Angle Price'!$B$4:$E$22,2)*'Optimized Production Plan'!M412)+(VLOOKUP(O411,'Input Angle Price'!$B$4:$E$22,3)*'Optimized Production Plan'!N412)+(VLOOKUP(O411,'Input Angle Price'!$B$4:$E$22,4)*'Optimized Production Plan'!O412))*(104.5/100)</f>
        <v>71.843760450000005</v>
      </c>
      <c r="Q411" s="94">
        <f>SUMPRODUCT('Conversion Cost'!$B$3:$D$3,'Optimized Production Plan'!M412:O412)</f>
        <v>11.410622999999999</v>
      </c>
      <c r="R411" s="94">
        <f>(4.1/100)*('Conversion Cost'!$B$8)*SUM('Optimized Production Plan'!M412:O412)</f>
        <v>9.6862942800000003</v>
      </c>
      <c r="S411" s="94">
        <f>SUMPRODUCT('Conversion Cost'!$B$4:$D$4,'Optimized Production Plan'!M412:O412)</f>
        <v>0.77958000000000005</v>
      </c>
      <c r="T411" s="94">
        <f>(VLOOKUP(N411,'Outbound Logistic Price'!$A$3:$D$41,2)*'Optimized Production Plan'!M412)+(VLOOKUP(N411,'Outbound Logistic Price'!$A$3:$D$41,3)*'Optimized Production Plan'!N412)+(VLOOKUP(N411,'Outbound Logistic Price'!$A$3:$D$41,4)*'Optimized Production Plan'!O412)</f>
        <v>3.8403899999999997</v>
      </c>
      <c r="U411" s="94">
        <f>IF(VLOOKUP(N411,CSTVAT!$A$2:$D$40,2)="NA",0,IF(VLOOKUP(N411,CSTVAT!$A$2:$D$40,2)="CST",0.02*((VLOOKUP(O411,'Input Angle Price'!$B$4:$E$22,2)*'Optimized Production Plan'!M412*(1.045))+ ('Conversion Cost'!$B$3*'Optimized Production Plan'!M412)+ ((4.1/100)*('Conversion Cost'!$B$8)*'Optimized Production Plan'!M412)+ ('Optimized Production Plan'!M412*'Conversion Cost'!$B$4)),IF(VLOOKUP(N411,CSTVAT!$A$2:$D$40,2)="VAT",0.05*((VLOOKUP(O411,'Input Angle Price'!$B$4:$E$22,2)*'Optimized Production Plan'!M412*(1.045))+ ('Conversion Cost'!$B$3*'Optimized Production Plan'!M412)+ ((4.1/100)*('Conversion Cost'!$B$8)*'Optimized Production Plan'!M412)+ ('Optimized Production Plan'!M412*'Conversion Cost'!$B$4)),0)))+ IF(VLOOKUP(N411,CSTVAT!$A$2:$D$40,3)="NA",0,IF(VLOOKUP(N411,CSTVAT!$A$2:$D$40,3)="CST",0.02*((VLOOKUP(O411,'Input Angle Price'!$B$4:$E$22,3)*'Optimized Production Plan'!N412*(1.045))+ ('Conversion Cost'!$C$3*'Optimized Production Plan'!N412)+ ((4.1/100)*('Conversion Cost'!$B$8)*'Optimized Production Plan'!N412)+ ('Optimized Production Plan'!N412*'Conversion Cost'!$C$4)),IF(VLOOKUP(N411,CSTVAT!$A$2:$D$40,3)="VAT",0.05*((VLOOKUP(O411,'Input Angle Price'!$B$4:$E$22,3)*'Optimized Production Plan'!N412*(1.045))+ ('Conversion Cost'!$C$3*'Optimized Production Plan'!N412)+ ((4.1/100)*('Conversion Cost'!$B$8)*'Optimized Production Plan'!N412)+ ('Optimized Production Plan'!N412*'Conversion Cost'!$C$4)),0)))+ IF(VLOOKUP(N411,CSTVAT!$A$2:$D$40,4)="NA",0,IF(VLOOKUP(N411,CSTVAT!$A$2:$D$40,4)="CST",0.02*((VLOOKUP(O411,'Input Angle Price'!$B$4:$E$22,4)*'Optimized Production Plan'!O412*(1.045))+ ('Conversion Cost'!$D$3*'Optimized Production Plan'!O412)+ ((4.1/100)*('Conversion Cost'!$B$8)*'Optimized Production Plan'!O412)+ ('Optimized Production Plan'!O412*'Conversion Cost'!$D$4)),IF(VLOOKUP(N411,CSTVAT!$A$2:$D$40,4)="VAT",0.05*((VLOOKUP(O411,'Input Angle Price'!$B$4:$E$22,4)*'Optimized Production Plan'!O412*(1.045))+ ('Conversion Cost'!$D$3*'Optimized Production Plan'!O412)+ ((4.1/100)*('Conversion Cost'!$B$8)*'Optimized Production Plan'!O412)+ ('Optimized Production Plan'!O412*'Conversion Cost'!$D$4)),0)))</f>
        <v>0</v>
      </c>
      <c r="V411" s="95">
        <f t="shared" si="21"/>
        <v>1.546875225</v>
      </c>
      <c r="X411" s="101">
        <f>IF('Optimized Production Plan'!M412&gt;0,1,0)+IF('Optimized Production Plan'!N412&gt;0,1,0)+IF('Optimized Production Plan'!O412&gt;0,1,0)</f>
        <v>1</v>
      </c>
      <c r="AH411" s="9">
        <v>132</v>
      </c>
      <c r="AI411" s="5" t="s">
        <v>1</v>
      </c>
      <c r="AJ411" s="6">
        <v>2.5979999999999999</v>
      </c>
      <c r="AK411" s="6">
        <v>0</v>
      </c>
      <c r="AL411" s="113">
        <v>0</v>
      </c>
      <c r="AM411" s="11">
        <v>2.5979999999999999</v>
      </c>
      <c r="AN411" s="68">
        <f t="shared" si="22"/>
        <v>2.5979999999999999</v>
      </c>
    </row>
    <row r="412" spans="1:40">
      <c r="A412" s="9">
        <v>132</v>
      </c>
      <c r="B412" s="5" t="s">
        <v>7</v>
      </c>
      <c r="C412" s="94">
        <f>((VLOOKUP(B412,'Input Angle Price'!$B$4:$E$22,2)*'Optimized Production Plan'!C413)+(VLOOKUP(B412,'Input Angle Price'!$B$4:$E$22,3)*'Optimized Production Plan'!D413)+(VLOOKUP(B412,'Input Angle Price'!$B$4:$E$22,4)*'Optimized Production Plan'!E413))*(104.5/100)</f>
        <v>39.065443999999999</v>
      </c>
      <c r="D412" s="94">
        <f>SUMPRODUCT('Conversion Cost'!$B$3:$D$3,'Optimized Production Plan'!C413:E413)</f>
        <v>7.1934440000000013</v>
      </c>
      <c r="E412" s="94">
        <f>(4.1/100)*('Conversion Cost'!$B$8)*SUM('Optimized Production Plan'!C413:E413)</f>
        <v>5.0326286400000004</v>
      </c>
      <c r="F412" s="94">
        <f>SUMPRODUCT('Conversion Cost'!$B$4:$D$4,'Optimized Production Plan'!C413:E413)</f>
        <v>0.6075600000000001</v>
      </c>
      <c r="G412" s="94">
        <f>(VLOOKUP(A412,'Outbound Logistic Price'!$A$3:$D$41,2)*'Optimized Production Plan'!C413)+(VLOOKUP(A412,'Outbound Logistic Price'!$A$3:$D$41,3)*'Optimized Production Plan'!D413)+(VLOOKUP(A412,'Outbound Logistic Price'!$A$3:$D$41,4)*'Optimized Production Plan'!E413)</f>
        <v>3.1174800000000005</v>
      </c>
      <c r="H412" s="94">
        <f>IF(VLOOKUP(A412,CSTVAT!$A$2:$D$40,2)="NA",0,IF(VLOOKUP(A412,CSTVAT!$A$2:$D$40,2)="CST",0.02*((VLOOKUP(B412,'Input Angle Price'!$B$4:$E$22,2)*'Optimized Production Plan'!C413*(1.045))+ ('Conversion Cost'!$B$3*'Optimized Production Plan'!C413)+ ((4.1/100)*('Conversion Cost'!$B$8)*'Optimized Production Plan'!C413)+ ('Optimized Production Plan'!C413*'Conversion Cost'!$B$4)),IF(VLOOKUP(A412,CSTVAT!$A$2:$D$40,2)="VAT",0.05*((VLOOKUP(B412,'Input Angle Price'!$B$4:$E$22,2)*'Optimized Production Plan'!C413*(1.045))+ ('Conversion Cost'!$B$3*'Optimized Production Plan'!C413)+ ((4.1/100)*('Conversion Cost'!$B$8)*'Optimized Production Plan'!C413)+ ('Optimized Production Plan'!C413*'Conversion Cost'!$B$4)),0)))+ IF(VLOOKUP(A412,CSTVAT!$A$2:$D$40,3)="NA",0,IF(VLOOKUP(A412,CSTVAT!$A$2:$D$40,3)="CST",0.02*((VLOOKUP(B412,'Input Angle Price'!$B$4:$E$22,3)*'Optimized Production Plan'!D413*(1.045))+ ('Conversion Cost'!$C$3*'Optimized Production Plan'!D413)+ ((4.1/100)*('Conversion Cost'!$B$8)*'Optimized Production Plan'!D413)+ ('Optimized Production Plan'!D413*'Conversion Cost'!$C$4)),IF(VLOOKUP(A412,CSTVAT!$A$2:$D$40,3)="VAT",0.05*((VLOOKUP(B412,'Input Angle Price'!$B$4:$E$22,3)*'Optimized Production Plan'!D413*(1.045))+ ('Conversion Cost'!$C$3*'Optimized Production Plan'!D413)+ ((4.1/100)*('Conversion Cost'!$B$8)*'Optimized Production Plan'!D413)+ ('Optimized Production Plan'!D413*'Conversion Cost'!$C$4)),0)))+ IF(VLOOKUP(A412,CSTVAT!$A$2:$D$40,4)="NA",0,IF(VLOOKUP(A412,CSTVAT!$A$2:$D$40,4)="CST",0.02*((VLOOKUP(B412,'Input Angle Price'!$B$4:$E$22,4)*'Optimized Production Plan'!E413*(1.045))+ ('Conversion Cost'!$D$3*'Optimized Production Plan'!E413)+ ((4.1/100)*('Conversion Cost'!$B$8)*'Optimized Production Plan'!E413)+ ('Optimized Production Plan'!E413*'Conversion Cost'!$D$4)),IF(VLOOKUP(A412,CSTVAT!$A$2:$D$40,4)="VAT",0.05*((VLOOKUP(B412,'Input Angle Price'!$B$4:$E$22,4)*'Optimized Production Plan'!E413*(1.045))+ ('Conversion Cost'!$D$3*'Optimized Production Plan'!E413)+ ((4.1/100)*('Conversion Cost'!$B$8)*'Optimized Production Plan'!E413)+ ('Optimized Production Plan'!E413*'Conversion Cost'!$D$4)),0)))</f>
        <v>0</v>
      </c>
      <c r="I412" s="95">
        <f t="shared" si="20"/>
        <v>0.84112200000000004</v>
      </c>
      <c r="N412" s="9">
        <v>132</v>
      </c>
      <c r="O412" s="5" t="s">
        <v>7</v>
      </c>
      <c r="P412" s="94">
        <f>((VLOOKUP(O412,'Input Angle Price'!$B$4:$E$22,2)*'Optimized Production Plan'!M413)+(VLOOKUP(O412,'Input Angle Price'!$B$4:$E$22,3)*'Optimized Production Plan'!N413)+(VLOOKUP(O412,'Input Angle Price'!$B$4:$E$22,4)*'Optimized Production Plan'!O413))*(104.5/100)</f>
        <v>37.715847400000001</v>
      </c>
      <c r="Q412" s="94">
        <f>SUMPRODUCT('Conversion Cost'!$B$3:$D$3,'Optimized Production Plan'!M413:O413)</f>
        <v>5.9285240000000003</v>
      </c>
      <c r="R412" s="94">
        <f>(4.1/100)*('Conversion Cost'!$B$8)*SUM('Optimized Production Plan'!M413:O413)</f>
        <v>5.0326286400000004</v>
      </c>
      <c r="S412" s="94">
        <f>SUMPRODUCT('Conversion Cost'!$B$4:$D$4,'Optimized Production Plan'!M413:O413)</f>
        <v>0.40504000000000001</v>
      </c>
      <c r="T412" s="94">
        <f>(VLOOKUP(N412,'Outbound Logistic Price'!$A$3:$D$41,2)*'Optimized Production Plan'!M413)+(VLOOKUP(N412,'Outbound Logistic Price'!$A$3:$D$41,3)*'Optimized Production Plan'!N413)+(VLOOKUP(N412,'Outbound Logistic Price'!$A$3:$D$41,4)*'Optimized Production Plan'!O413)</f>
        <v>1.99532</v>
      </c>
      <c r="U412" s="94">
        <f>IF(VLOOKUP(N412,CSTVAT!$A$2:$D$40,2)="NA",0,IF(VLOOKUP(N412,CSTVAT!$A$2:$D$40,2)="CST",0.02*((VLOOKUP(O412,'Input Angle Price'!$B$4:$E$22,2)*'Optimized Production Plan'!M413*(1.045))+ ('Conversion Cost'!$B$3*'Optimized Production Plan'!M413)+ ((4.1/100)*('Conversion Cost'!$B$8)*'Optimized Production Plan'!M413)+ ('Optimized Production Plan'!M413*'Conversion Cost'!$B$4)),IF(VLOOKUP(N412,CSTVAT!$A$2:$D$40,2)="VAT",0.05*((VLOOKUP(O412,'Input Angle Price'!$B$4:$E$22,2)*'Optimized Production Plan'!M413*(1.045))+ ('Conversion Cost'!$B$3*'Optimized Production Plan'!M413)+ ((4.1/100)*('Conversion Cost'!$B$8)*'Optimized Production Plan'!M413)+ ('Optimized Production Plan'!M413*'Conversion Cost'!$B$4)),0)))+ IF(VLOOKUP(N412,CSTVAT!$A$2:$D$40,3)="NA",0,IF(VLOOKUP(N412,CSTVAT!$A$2:$D$40,3)="CST",0.02*((VLOOKUP(O412,'Input Angle Price'!$B$4:$E$22,3)*'Optimized Production Plan'!N413*(1.045))+ ('Conversion Cost'!$C$3*'Optimized Production Plan'!N413)+ ((4.1/100)*('Conversion Cost'!$B$8)*'Optimized Production Plan'!N413)+ ('Optimized Production Plan'!N413*'Conversion Cost'!$C$4)),IF(VLOOKUP(N412,CSTVAT!$A$2:$D$40,3)="VAT",0.05*((VLOOKUP(O412,'Input Angle Price'!$B$4:$E$22,3)*'Optimized Production Plan'!N413*(1.045))+ ('Conversion Cost'!$C$3*'Optimized Production Plan'!N413)+ ((4.1/100)*('Conversion Cost'!$B$8)*'Optimized Production Plan'!N413)+ ('Optimized Production Plan'!N413*'Conversion Cost'!$C$4)),0)))+ IF(VLOOKUP(N412,CSTVAT!$A$2:$D$40,4)="NA",0,IF(VLOOKUP(N412,CSTVAT!$A$2:$D$40,4)="CST",0.02*((VLOOKUP(O412,'Input Angle Price'!$B$4:$E$22,4)*'Optimized Production Plan'!O413*(1.045))+ ('Conversion Cost'!$D$3*'Optimized Production Plan'!O413)+ ((4.1/100)*('Conversion Cost'!$B$8)*'Optimized Production Plan'!O413)+ ('Optimized Production Plan'!O413*'Conversion Cost'!$D$4)),IF(VLOOKUP(N412,CSTVAT!$A$2:$D$40,4)="VAT",0.05*((VLOOKUP(O412,'Input Angle Price'!$B$4:$E$22,4)*'Optimized Production Plan'!O413*(1.045))+ ('Conversion Cost'!$D$3*'Optimized Production Plan'!O413)+ ((4.1/100)*('Conversion Cost'!$B$8)*'Optimized Production Plan'!O413)+ ('Optimized Production Plan'!O413*'Conversion Cost'!$D$4)),0)))</f>
        <v>0</v>
      </c>
      <c r="V412" s="95">
        <f t="shared" si="21"/>
        <v>0.81206370000000005</v>
      </c>
      <c r="X412" s="101">
        <f>IF('Optimized Production Plan'!M413&gt;0,1,0)+IF('Optimized Production Plan'!N413&gt;0,1,0)+IF('Optimized Production Plan'!O413&gt;0,1,0)</f>
        <v>1</v>
      </c>
      <c r="AH412" s="11"/>
      <c r="AI412" s="5" t="s">
        <v>5</v>
      </c>
      <c r="AJ412" s="6">
        <v>0.63900000000000001</v>
      </c>
      <c r="AK412" s="6">
        <v>0</v>
      </c>
      <c r="AL412" s="113">
        <v>0</v>
      </c>
      <c r="AM412" s="11">
        <v>0.63900000000000001</v>
      </c>
      <c r="AN412" s="68">
        <f t="shared" si="22"/>
        <v>0.63900000000000001</v>
      </c>
    </row>
    <row r="413" spans="1:40">
      <c r="A413" s="9">
        <v>132</v>
      </c>
      <c r="B413" s="5" t="s">
        <v>9</v>
      </c>
      <c r="C413" s="94">
        <f>((VLOOKUP(B413,'Input Angle Price'!$B$4:$E$22,2)*'Optimized Production Plan'!C414)+(VLOOKUP(B413,'Input Angle Price'!$B$4:$E$22,3)*'Optimized Production Plan'!D414)+(VLOOKUP(B413,'Input Angle Price'!$B$4:$E$22,4)*'Optimized Production Plan'!E414))*(104.5/100)</f>
        <v>878.57984169999986</v>
      </c>
      <c r="D413" s="94">
        <f>SUMPRODUCT('Conversion Cost'!$B$3:$D$3,'Optimized Production Plan'!C414:E414)</f>
        <v>161.76582199999999</v>
      </c>
      <c r="E413" s="94">
        <f>(4.1/100)*('Conversion Cost'!$B$8)*SUM('Optimized Production Plan'!C414:E414)</f>
        <v>113.17351031999999</v>
      </c>
      <c r="F413" s="94">
        <f>SUMPRODUCT('Conversion Cost'!$B$4:$D$4,'Optimized Production Plan'!C414:E414)</f>
        <v>13.66278</v>
      </c>
      <c r="G413" s="94">
        <f>(VLOOKUP(A413,'Outbound Logistic Price'!$A$3:$D$41,2)*'Optimized Production Plan'!C414)+(VLOOKUP(A413,'Outbound Logistic Price'!$A$3:$D$41,3)*'Optimized Production Plan'!D414)+(VLOOKUP(A413,'Outbound Logistic Price'!$A$3:$D$41,4)*'Optimized Production Plan'!E414)</f>
        <v>70.105739999999997</v>
      </c>
      <c r="H413" s="94">
        <f>IF(VLOOKUP(A413,CSTVAT!$A$2:$D$40,2)="NA",0,IF(VLOOKUP(A413,CSTVAT!$A$2:$D$40,2)="CST",0.02*((VLOOKUP(B413,'Input Angle Price'!$B$4:$E$22,2)*'Optimized Production Plan'!C414*(1.045))+ ('Conversion Cost'!$B$3*'Optimized Production Plan'!C414)+ ((4.1/100)*('Conversion Cost'!$B$8)*'Optimized Production Plan'!C414)+ ('Optimized Production Plan'!C414*'Conversion Cost'!$B$4)),IF(VLOOKUP(A413,CSTVAT!$A$2:$D$40,2)="VAT",0.05*((VLOOKUP(B413,'Input Angle Price'!$B$4:$E$22,2)*'Optimized Production Plan'!C414*(1.045))+ ('Conversion Cost'!$B$3*'Optimized Production Plan'!C414)+ ((4.1/100)*('Conversion Cost'!$B$8)*'Optimized Production Plan'!C414)+ ('Optimized Production Plan'!C414*'Conversion Cost'!$B$4)),0)))+ IF(VLOOKUP(A413,CSTVAT!$A$2:$D$40,3)="NA",0,IF(VLOOKUP(A413,CSTVAT!$A$2:$D$40,3)="CST",0.02*((VLOOKUP(B413,'Input Angle Price'!$B$4:$E$22,3)*'Optimized Production Plan'!D414*(1.045))+ ('Conversion Cost'!$C$3*'Optimized Production Plan'!D414)+ ((4.1/100)*('Conversion Cost'!$B$8)*'Optimized Production Plan'!D414)+ ('Optimized Production Plan'!D414*'Conversion Cost'!$C$4)),IF(VLOOKUP(A413,CSTVAT!$A$2:$D$40,3)="VAT",0.05*((VLOOKUP(B413,'Input Angle Price'!$B$4:$E$22,3)*'Optimized Production Plan'!D414*(1.045))+ ('Conversion Cost'!$C$3*'Optimized Production Plan'!D414)+ ((4.1/100)*('Conversion Cost'!$B$8)*'Optimized Production Plan'!D414)+ ('Optimized Production Plan'!D414*'Conversion Cost'!$C$4)),0)))+ IF(VLOOKUP(A413,CSTVAT!$A$2:$D$40,4)="NA",0,IF(VLOOKUP(A413,CSTVAT!$A$2:$D$40,4)="CST",0.02*((VLOOKUP(B413,'Input Angle Price'!$B$4:$E$22,4)*'Optimized Production Plan'!E414*(1.045))+ ('Conversion Cost'!$D$3*'Optimized Production Plan'!E414)+ ((4.1/100)*('Conversion Cost'!$B$8)*'Optimized Production Plan'!E414)+ ('Optimized Production Plan'!E414*'Conversion Cost'!$D$4)),IF(VLOOKUP(A413,CSTVAT!$A$2:$D$40,4)="VAT",0.05*((VLOOKUP(B413,'Input Angle Price'!$B$4:$E$22,4)*'Optimized Production Plan'!E414*(1.045))+ ('Conversion Cost'!$D$3*'Optimized Production Plan'!E414)+ ((4.1/100)*('Conversion Cost'!$B$8)*'Optimized Production Plan'!E414)+ ('Optimized Production Plan'!E414*'Conversion Cost'!$D$4)),0)))</f>
        <v>0</v>
      </c>
      <c r="I413" s="95">
        <f t="shared" si="20"/>
        <v>18.916790849999998</v>
      </c>
      <c r="N413" s="9">
        <v>132</v>
      </c>
      <c r="O413" s="5" t="s">
        <v>9</v>
      </c>
      <c r="P413" s="94">
        <f>((VLOOKUP(O413,'Input Angle Price'!$B$4:$E$22,2)*'Optimized Production Plan'!M414)+(VLOOKUP(O413,'Input Angle Price'!$B$4:$E$22,3)*'Optimized Production Plan'!N414)+(VLOOKUP(O413,'Input Angle Price'!$B$4:$E$22,4)*'Optimized Production Plan'!O414))*(104.5/100)</f>
        <v>850.10265119999985</v>
      </c>
      <c r="Q413" s="94">
        <f>SUMPRODUCT('Conversion Cost'!$B$3:$D$3,'Optimized Production Plan'!M414:O414)</f>
        <v>133.32036199999999</v>
      </c>
      <c r="R413" s="94">
        <f>(4.1/100)*('Conversion Cost'!$B$8)*SUM('Optimized Production Plan'!M414:O414)</f>
        <v>113.17351031999999</v>
      </c>
      <c r="S413" s="94">
        <f>SUMPRODUCT('Conversion Cost'!$B$4:$D$4,'Optimized Production Plan'!M414:O414)</f>
        <v>9.1085199999999986</v>
      </c>
      <c r="T413" s="94">
        <f>(VLOOKUP(N413,'Outbound Logistic Price'!$A$3:$D$41,2)*'Optimized Production Plan'!M414)+(VLOOKUP(N413,'Outbound Logistic Price'!$A$3:$D$41,3)*'Optimized Production Plan'!N414)+(VLOOKUP(N413,'Outbound Logistic Price'!$A$3:$D$41,4)*'Optimized Production Plan'!O414)</f>
        <v>44.870659999999994</v>
      </c>
      <c r="U413" s="94">
        <f>IF(VLOOKUP(N413,CSTVAT!$A$2:$D$40,2)="NA",0,IF(VLOOKUP(N413,CSTVAT!$A$2:$D$40,2)="CST",0.02*((VLOOKUP(O413,'Input Angle Price'!$B$4:$E$22,2)*'Optimized Production Plan'!M414*(1.045))+ ('Conversion Cost'!$B$3*'Optimized Production Plan'!M414)+ ((4.1/100)*('Conversion Cost'!$B$8)*'Optimized Production Plan'!M414)+ ('Optimized Production Plan'!M414*'Conversion Cost'!$B$4)),IF(VLOOKUP(N413,CSTVAT!$A$2:$D$40,2)="VAT",0.05*((VLOOKUP(O413,'Input Angle Price'!$B$4:$E$22,2)*'Optimized Production Plan'!M414*(1.045))+ ('Conversion Cost'!$B$3*'Optimized Production Plan'!M414)+ ((4.1/100)*('Conversion Cost'!$B$8)*'Optimized Production Plan'!M414)+ ('Optimized Production Plan'!M414*'Conversion Cost'!$B$4)),0)))+ IF(VLOOKUP(N413,CSTVAT!$A$2:$D$40,3)="NA",0,IF(VLOOKUP(N413,CSTVAT!$A$2:$D$40,3)="CST",0.02*((VLOOKUP(O413,'Input Angle Price'!$B$4:$E$22,3)*'Optimized Production Plan'!N414*(1.045))+ ('Conversion Cost'!$C$3*'Optimized Production Plan'!N414)+ ((4.1/100)*('Conversion Cost'!$B$8)*'Optimized Production Plan'!N414)+ ('Optimized Production Plan'!N414*'Conversion Cost'!$C$4)),IF(VLOOKUP(N413,CSTVAT!$A$2:$D$40,3)="VAT",0.05*((VLOOKUP(O413,'Input Angle Price'!$B$4:$E$22,3)*'Optimized Production Plan'!N414*(1.045))+ ('Conversion Cost'!$C$3*'Optimized Production Plan'!N414)+ ((4.1/100)*('Conversion Cost'!$B$8)*'Optimized Production Plan'!N414)+ ('Optimized Production Plan'!N414*'Conversion Cost'!$C$4)),0)))+ IF(VLOOKUP(N413,CSTVAT!$A$2:$D$40,4)="NA",0,IF(VLOOKUP(N413,CSTVAT!$A$2:$D$40,4)="CST",0.02*((VLOOKUP(O413,'Input Angle Price'!$B$4:$E$22,4)*'Optimized Production Plan'!O414*(1.045))+ ('Conversion Cost'!$D$3*'Optimized Production Plan'!O414)+ ((4.1/100)*('Conversion Cost'!$B$8)*'Optimized Production Plan'!O414)+ ('Optimized Production Plan'!O414*'Conversion Cost'!$D$4)),IF(VLOOKUP(N413,CSTVAT!$A$2:$D$40,4)="VAT",0.05*((VLOOKUP(O413,'Input Angle Price'!$B$4:$E$22,4)*'Optimized Production Plan'!O414*(1.045))+ ('Conversion Cost'!$D$3*'Optimized Production Plan'!O414)+ ((4.1/100)*('Conversion Cost'!$B$8)*'Optimized Production Plan'!O414)+ ('Optimized Production Plan'!O414*'Conversion Cost'!$D$4)),0)))</f>
        <v>0</v>
      </c>
      <c r="V413" s="95">
        <f t="shared" si="21"/>
        <v>18.303645599999996</v>
      </c>
      <c r="X413" s="101">
        <f>IF('Optimized Production Plan'!M414&gt;0,1,0)+IF('Optimized Production Plan'!N414&gt;0,1,0)+IF('Optimized Production Plan'!O414&gt;0,1,0)</f>
        <v>1</v>
      </c>
      <c r="AH413" s="11"/>
      <c r="AI413" s="5" t="s">
        <v>7</v>
      </c>
      <c r="AJ413" s="6">
        <v>0.33200000000000002</v>
      </c>
      <c r="AK413" s="6">
        <v>0</v>
      </c>
      <c r="AL413" s="113">
        <v>0</v>
      </c>
      <c r="AM413" s="11">
        <v>0.33200000000000002</v>
      </c>
      <c r="AN413" s="68">
        <f t="shared" si="22"/>
        <v>0.33200000000000002</v>
      </c>
    </row>
    <row r="414" spans="1:40">
      <c r="A414" s="9">
        <v>132</v>
      </c>
      <c r="B414" s="5" t="s">
        <v>15</v>
      </c>
      <c r="C414" s="94">
        <f>((VLOOKUP(B414,'Input Angle Price'!$B$4:$E$22,2)*'Optimized Production Plan'!C415)+(VLOOKUP(B414,'Input Angle Price'!$B$4:$E$22,3)*'Optimized Production Plan'!D415)+(VLOOKUP(B414,'Input Angle Price'!$B$4:$E$22,4)*'Optimized Production Plan'!E415))*(104.5/100)</f>
        <v>130.64272320000001</v>
      </c>
      <c r="D414" s="94">
        <f>SUMPRODUCT('Conversion Cost'!$B$3:$D$3,'Optimized Production Plan'!C415:E415)</f>
        <v>23.920368000000003</v>
      </c>
      <c r="E414" s="94">
        <f>(4.1/100)*('Conversion Cost'!$B$8)*SUM('Optimized Production Plan'!C415:E415)</f>
        <v>16.735006080000002</v>
      </c>
      <c r="F414" s="94">
        <f>SUMPRODUCT('Conversion Cost'!$B$4:$D$4,'Optimized Production Plan'!C415:E415)</f>
        <v>2.0203200000000003</v>
      </c>
      <c r="G414" s="94">
        <f>(VLOOKUP(A414,'Outbound Logistic Price'!$A$3:$D$41,2)*'Optimized Production Plan'!C415)+(VLOOKUP(A414,'Outbound Logistic Price'!$A$3:$D$41,3)*'Optimized Production Plan'!D415)+(VLOOKUP(A414,'Outbound Logistic Price'!$A$3:$D$41,4)*'Optimized Production Plan'!E415)</f>
        <v>10.366560000000002</v>
      </c>
      <c r="H414" s="94">
        <f>IF(VLOOKUP(A414,CSTVAT!$A$2:$D$40,2)="NA",0,IF(VLOOKUP(A414,CSTVAT!$A$2:$D$40,2)="CST",0.02*((VLOOKUP(B414,'Input Angle Price'!$B$4:$E$22,2)*'Optimized Production Plan'!C415*(1.045))+ ('Conversion Cost'!$B$3*'Optimized Production Plan'!C415)+ ((4.1/100)*('Conversion Cost'!$B$8)*'Optimized Production Plan'!C415)+ ('Optimized Production Plan'!C415*'Conversion Cost'!$B$4)),IF(VLOOKUP(A414,CSTVAT!$A$2:$D$40,2)="VAT",0.05*((VLOOKUP(B414,'Input Angle Price'!$B$4:$E$22,2)*'Optimized Production Plan'!C415*(1.045))+ ('Conversion Cost'!$B$3*'Optimized Production Plan'!C415)+ ((4.1/100)*('Conversion Cost'!$B$8)*'Optimized Production Plan'!C415)+ ('Optimized Production Plan'!C415*'Conversion Cost'!$B$4)),0)))+ IF(VLOOKUP(A414,CSTVAT!$A$2:$D$40,3)="NA",0,IF(VLOOKUP(A414,CSTVAT!$A$2:$D$40,3)="CST",0.02*((VLOOKUP(B414,'Input Angle Price'!$B$4:$E$22,3)*'Optimized Production Plan'!D415*(1.045))+ ('Conversion Cost'!$C$3*'Optimized Production Plan'!D415)+ ((4.1/100)*('Conversion Cost'!$B$8)*'Optimized Production Plan'!D415)+ ('Optimized Production Plan'!D415*'Conversion Cost'!$C$4)),IF(VLOOKUP(A414,CSTVAT!$A$2:$D$40,3)="VAT",0.05*((VLOOKUP(B414,'Input Angle Price'!$B$4:$E$22,3)*'Optimized Production Plan'!D415*(1.045))+ ('Conversion Cost'!$C$3*'Optimized Production Plan'!D415)+ ((4.1/100)*('Conversion Cost'!$B$8)*'Optimized Production Plan'!D415)+ ('Optimized Production Plan'!D415*'Conversion Cost'!$C$4)),0)))+ IF(VLOOKUP(A414,CSTVAT!$A$2:$D$40,4)="NA",0,IF(VLOOKUP(A414,CSTVAT!$A$2:$D$40,4)="CST",0.02*((VLOOKUP(B414,'Input Angle Price'!$B$4:$E$22,4)*'Optimized Production Plan'!E415*(1.045))+ ('Conversion Cost'!$D$3*'Optimized Production Plan'!E415)+ ((4.1/100)*('Conversion Cost'!$B$8)*'Optimized Production Plan'!E415)+ ('Optimized Production Plan'!E415*'Conversion Cost'!$D$4)),IF(VLOOKUP(A414,CSTVAT!$A$2:$D$40,4)="VAT",0.05*((VLOOKUP(B414,'Input Angle Price'!$B$4:$E$22,4)*'Optimized Production Plan'!E415*(1.045))+ ('Conversion Cost'!$D$3*'Optimized Production Plan'!E415)+ ((4.1/100)*('Conversion Cost'!$B$8)*'Optimized Production Plan'!E415)+ ('Optimized Production Plan'!E415*'Conversion Cost'!$D$4)),0)))</f>
        <v>0</v>
      </c>
      <c r="I414" s="95">
        <f t="shared" si="20"/>
        <v>2.8128816000000003</v>
      </c>
      <c r="N414" s="9">
        <v>132</v>
      </c>
      <c r="O414" s="5" t="s">
        <v>15</v>
      </c>
      <c r="P414" s="94">
        <f>((VLOOKUP(O414,'Input Angle Price'!$B$4:$E$22,2)*'Optimized Production Plan'!M415)+(VLOOKUP(O414,'Input Angle Price'!$B$4:$E$22,3)*'Optimized Production Plan'!N415)+(VLOOKUP(O414,'Input Angle Price'!$B$4:$E$22,4)*'Optimized Production Plan'!O415))*(104.5/100)</f>
        <v>127.4124192</v>
      </c>
      <c r="Q414" s="94">
        <f>SUMPRODUCT('Conversion Cost'!$B$3:$D$3,'Optimized Production Plan'!M415:O415)</f>
        <v>19.714128000000002</v>
      </c>
      <c r="R414" s="94">
        <f>(4.1/100)*('Conversion Cost'!$B$8)*SUM('Optimized Production Plan'!M415:O415)</f>
        <v>16.735006080000002</v>
      </c>
      <c r="S414" s="94">
        <f>SUMPRODUCT('Conversion Cost'!$B$4:$D$4,'Optimized Production Plan'!M415:O415)</f>
        <v>1.3468800000000001</v>
      </c>
      <c r="T414" s="94">
        <f>(VLOOKUP(N414,'Outbound Logistic Price'!$A$3:$D$41,2)*'Optimized Production Plan'!M415)+(VLOOKUP(N414,'Outbound Logistic Price'!$A$3:$D$41,3)*'Optimized Production Plan'!N415)+(VLOOKUP(N414,'Outbound Logistic Price'!$A$3:$D$41,4)*'Optimized Production Plan'!O415)</f>
        <v>6.63504</v>
      </c>
      <c r="U414" s="94">
        <f>IF(VLOOKUP(N414,CSTVAT!$A$2:$D$40,2)="NA",0,IF(VLOOKUP(N414,CSTVAT!$A$2:$D$40,2)="CST",0.02*((VLOOKUP(O414,'Input Angle Price'!$B$4:$E$22,2)*'Optimized Production Plan'!M415*(1.045))+ ('Conversion Cost'!$B$3*'Optimized Production Plan'!M415)+ ((4.1/100)*('Conversion Cost'!$B$8)*'Optimized Production Plan'!M415)+ ('Optimized Production Plan'!M415*'Conversion Cost'!$B$4)),IF(VLOOKUP(N414,CSTVAT!$A$2:$D$40,2)="VAT",0.05*((VLOOKUP(O414,'Input Angle Price'!$B$4:$E$22,2)*'Optimized Production Plan'!M415*(1.045))+ ('Conversion Cost'!$B$3*'Optimized Production Plan'!M415)+ ((4.1/100)*('Conversion Cost'!$B$8)*'Optimized Production Plan'!M415)+ ('Optimized Production Plan'!M415*'Conversion Cost'!$B$4)),0)))+ IF(VLOOKUP(N414,CSTVAT!$A$2:$D$40,3)="NA",0,IF(VLOOKUP(N414,CSTVAT!$A$2:$D$40,3)="CST",0.02*((VLOOKUP(O414,'Input Angle Price'!$B$4:$E$22,3)*'Optimized Production Plan'!N415*(1.045))+ ('Conversion Cost'!$C$3*'Optimized Production Plan'!N415)+ ((4.1/100)*('Conversion Cost'!$B$8)*'Optimized Production Plan'!N415)+ ('Optimized Production Plan'!N415*'Conversion Cost'!$C$4)),IF(VLOOKUP(N414,CSTVAT!$A$2:$D$40,3)="VAT",0.05*((VLOOKUP(O414,'Input Angle Price'!$B$4:$E$22,3)*'Optimized Production Plan'!N415*(1.045))+ ('Conversion Cost'!$C$3*'Optimized Production Plan'!N415)+ ((4.1/100)*('Conversion Cost'!$B$8)*'Optimized Production Plan'!N415)+ ('Optimized Production Plan'!N415*'Conversion Cost'!$C$4)),0)))+ IF(VLOOKUP(N414,CSTVAT!$A$2:$D$40,4)="NA",0,IF(VLOOKUP(N414,CSTVAT!$A$2:$D$40,4)="CST",0.02*((VLOOKUP(O414,'Input Angle Price'!$B$4:$E$22,4)*'Optimized Production Plan'!O415*(1.045))+ ('Conversion Cost'!$D$3*'Optimized Production Plan'!O415)+ ((4.1/100)*('Conversion Cost'!$B$8)*'Optimized Production Plan'!O415)+ ('Optimized Production Plan'!O415*'Conversion Cost'!$D$4)),IF(VLOOKUP(N414,CSTVAT!$A$2:$D$40,4)="VAT",0.05*((VLOOKUP(O414,'Input Angle Price'!$B$4:$E$22,4)*'Optimized Production Plan'!O415*(1.045))+ ('Conversion Cost'!$D$3*'Optimized Production Plan'!O415)+ ((4.1/100)*('Conversion Cost'!$B$8)*'Optimized Production Plan'!O415)+ ('Optimized Production Plan'!O415*'Conversion Cost'!$D$4)),0)))</f>
        <v>0</v>
      </c>
      <c r="V414" s="95">
        <f t="shared" si="21"/>
        <v>2.7433296</v>
      </c>
      <c r="X414" s="101">
        <f>IF('Optimized Production Plan'!M415&gt;0,1,0)+IF('Optimized Production Plan'!N415&gt;0,1,0)+IF('Optimized Production Plan'!O415&gt;0,1,0)</f>
        <v>1</v>
      </c>
      <c r="AH414" s="11"/>
      <c r="AI414" s="5" t="s">
        <v>9</v>
      </c>
      <c r="AJ414" s="6">
        <v>7.4659999999999993</v>
      </c>
      <c r="AK414" s="6">
        <v>0</v>
      </c>
      <c r="AL414" s="113">
        <v>0</v>
      </c>
      <c r="AM414" s="11">
        <v>7.4659999999999993</v>
      </c>
      <c r="AN414" s="68">
        <f t="shared" si="22"/>
        <v>7.4659999999999993</v>
      </c>
    </row>
    <row r="415" spans="1:40">
      <c r="A415" s="9">
        <v>132</v>
      </c>
      <c r="B415" s="5" t="s">
        <v>17</v>
      </c>
      <c r="C415" s="94">
        <f>((VLOOKUP(B415,'Input Angle Price'!$B$4:$E$22,2)*'Optimized Production Plan'!C416)+(VLOOKUP(B415,'Input Angle Price'!$B$4:$E$22,3)*'Optimized Production Plan'!D416)+(VLOOKUP(B415,'Input Angle Price'!$B$4:$E$22,4)*'Optimized Production Plan'!E416))*(104.5/100)</f>
        <v>294.58309649999995</v>
      </c>
      <c r="D415" s="94">
        <f>SUMPRODUCT('Conversion Cost'!$B$3:$D$3,'Optimized Production Plan'!C416:E416)</f>
        <v>52.217470000000006</v>
      </c>
      <c r="E415" s="94">
        <f>(4.1/100)*('Conversion Cost'!$B$8)*SUM('Optimized Production Plan'!C416:E416)</f>
        <v>36.532033200000001</v>
      </c>
      <c r="F415" s="94">
        <f>SUMPRODUCT('Conversion Cost'!$B$4:$D$4,'Optimized Production Plan'!C416:E416)</f>
        <v>4.4103000000000003</v>
      </c>
      <c r="G415" s="94">
        <f>(VLOOKUP(A415,'Outbound Logistic Price'!$A$3:$D$41,2)*'Optimized Production Plan'!C416)+(VLOOKUP(A415,'Outbound Logistic Price'!$A$3:$D$41,3)*'Optimized Production Plan'!D416)+(VLOOKUP(A415,'Outbound Logistic Price'!$A$3:$D$41,4)*'Optimized Production Plan'!E416)</f>
        <v>22.629900000000003</v>
      </c>
      <c r="H415" s="94">
        <f>IF(VLOOKUP(A415,CSTVAT!$A$2:$D$40,2)="NA",0,IF(VLOOKUP(A415,CSTVAT!$A$2:$D$40,2)="CST",0.02*((VLOOKUP(B415,'Input Angle Price'!$B$4:$E$22,2)*'Optimized Production Plan'!C416*(1.045))+ ('Conversion Cost'!$B$3*'Optimized Production Plan'!C416)+ ((4.1/100)*('Conversion Cost'!$B$8)*'Optimized Production Plan'!C416)+ ('Optimized Production Plan'!C416*'Conversion Cost'!$B$4)),IF(VLOOKUP(A415,CSTVAT!$A$2:$D$40,2)="VAT",0.05*((VLOOKUP(B415,'Input Angle Price'!$B$4:$E$22,2)*'Optimized Production Plan'!C416*(1.045))+ ('Conversion Cost'!$B$3*'Optimized Production Plan'!C416)+ ((4.1/100)*('Conversion Cost'!$B$8)*'Optimized Production Plan'!C416)+ ('Optimized Production Plan'!C416*'Conversion Cost'!$B$4)),0)))+ IF(VLOOKUP(A415,CSTVAT!$A$2:$D$40,3)="NA",0,IF(VLOOKUP(A415,CSTVAT!$A$2:$D$40,3)="CST",0.02*((VLOOKUP(B415,'Input Angle Price'!$B$4:$E$22,3)*'Optimized Production Plan'!D416*(1.045))+ ('Conversion Cost'!$C$3*'Optimized Production Plan'!D416)+ ((4.1/100)*('Conversion Cost'!$B$8)*'Optimized Production Plan'!D416)+ ('Optimized Production Plan'!D416*'Conversion Cost'!$C$4)),IF(VLOOKUP(A415,CSTVAT!$A$2:$D$40,3)="VAT",0.05*((VLOOKUP(B415,'Input Angle Price'!$B$4:$E$22,3)*'Optimized Production Plan'!D416*(1.045))+ ('Conversion Cost'!$C$3*'Optimized Production Plan'!D416)+ ((4.1/100)*('Conversion Cost'!$B$8)*'Optimized Production Plan'!D416)+ ('Optimized Production Plan'!D416*'Conversion Cost'!$C$4)),0)))+ IF(VLOOKUP(A415,CSTVAT!$A$2:$D$40,4)="NA",0,IF(VLOOKUP(A415,CSTVAT!$A$2:$D$40,4)="CST",0.02*((VLOOKUP(B415,'Input Angle Price'!$B$4:$E$22,4)*'Optimized Production Plan'!E416*(1.045))+ ('Conversion Cost'!$D$3*'Optimized Production Plan'!E416)+ ((4.1/100)*('Conversion Cost'!$B$8)*'Optimized Production Plan'!E416)+ ('Optimized Production Plan'!E416*'Conversion Cost'!$D$4)),IF(VLOOKUP(A415,CSTVAT!$A$2:$D$40,4)="VAT",0.05*((VLOOKUP(B415,'Input Angle Price'!$B$4:$E$22,4)*'Optimized Production Plan'!E416*(1.045))+ ('Conversion Cost'!$D$3*'Optimized Production Plan'!E416)+ ((4.1/100)*('Conversion Cost'!$B$8)*'Optimized Production Plan'!E416)+ ('Optimized Production Plan'!E416*'Conversion Cost'!$D$4)),0)))</f>
        <v>0</v>
      </c>
      <c r="I415" s="95">
        <f t="shared" si="20"/>
        <v>6.3426982499999998</v>
      </c>
      <c r="N415" s="9">
        <v>132</v>
      </c>
      <c r="O415" s="5" t="s">
        <v>17</v>
      </c>
      <c r="P415" s="94">
        <f>((VLOOKUP(O415,'Input Angle Price'!$B$4:$E$22,2)*'Optimized Production Plan'!M416)+(VLOOKUP(O415,'Input Angle Price'!$B$4:$E$22,3)*'Optimized Production Plan'!N416)+(VLOOKUP(O415,'Input Angle Price'!$B$4:$E$22,4)*'Optimized Production Plan'!O416))*(104.5/100)</f>
        <v>284.48411199999998</v>
      </c>
      <c r="Q415" s="94">
        <f>SUMPRODUCT('Conversion Cost'!$B$3:$D$3,'Optimized Production Plan'!M416:O416)</f>
        <v>43.03537</v>
      </c>
      <c r="R415" s="94">
        <f>(4.1/100)*('Conversion Cost'!$B$8)*SUM('Optimized Production Plan'!M416:O416)</f>
        <v>36.532033200000001</v>
      </c>
      <c r="S415" s="94">
        <f>SUMPRODUCT('Conversion Cost'!$B$4:$D$4,'Optimized Production Plan'!M416:O416)</f>
        <v>2.9401999999999999</v>
      </c>
      <c r="T415" s="94">
        <f>(VLOOKUP(N415,'Outbound Logistic Price'!$A$3:$D$41,2)*'Optimized Production Plan'!M416)+(VLOOKUP(N415,'Outbound Logistic Price'!$A$3:$D$41,3)*'Optimized Production Plan'!N416)+(VLOOKUP(N415,'Outbound Logistic Price'!$A$3:$D$41,4)*'Optimized Production Plan'!O416)</f>
        <v>14.4841</v>
      </c>
      <c r="U415" s="94">
        <f>IF(VLOOKUP(N415,CSTVAT!$A$2:$D$40,2)="NA",0,IF(VLOOKUP(N415,CSTVAT!$A$2:$D$40,2)="CST",0.02*((VLOOKUP(O415,'Input Angle Price'!$B$4:$E$22,2)*'Optimized Production Plan'!M416*(1.045))+ ('Conversion Cost'!$B$3*'Optimized Production Plan'!M416)+ ((4.1/100)*('Conversion Cost'!$B$8)*'Optimized Production Plan'!M416)+ ('Optimized Production Plan'!M416*'Conversion Cost'!$B$4)),IF(VLOOKUP(N415,CSTVAT!$A$2:$D$40,2)="VAT",0.05*((VLOOKUP(O415,'Input Angle Price'!$B$4:$E$22,2)*'Optimized Production Plan'!M416*(1.045))+ ('Conversion Cost'!$B$3*'Optimized Production Plan'!M416)+ ((4.1/100)*('Conversion Cost'!$B$8)*'Optimized Production Plan'!M416)+ ('Optimized Production Plan'!M416*'Conversion Cost'!$B$4)),0)))+ IF(VLOOKUP(N415,CSTVAT!$A$2:$D$40,3)="NA",0,IF(VLOOKUP(N415,CSTVAT!$A$2:$D$40,3)="CST",0.02*((VLOOKUP(O415,'Input Angle Price'!$B$4:$E$22,3)*'Optimized Production Plan'!N416*(1.045))+ ('Conversion Cost'!$C$3*'Optimized Production Plan'!N416)+ ((4.1/100)*('Conversion Cost'!$B$8)*'Optimized Production Plan'!N416)+ ('Optimized Production Plan'!N416*'Conversion Cost'!$C$4)),IF(VLOOKUP(N415,CSTVAT!$A$2:$D$40,3)="VAT",0.05*((VLOOKUP(O415,'Input Angle Price'!$B$4:$E$22,3)*'Optimized Production Plan'!N416*(1.045))+ ('Conversion Cost'!$C$3*'Optimized Production Plan'!N416)+ ((4.1/100)*('Conversion Cost'!$B$8)*'Optimized Production Plan'!N416)+ ('Optimized Production Plan'!N416*'Conversion Cost'!$C$4)),0)))+ IF(VLOOKUP(N415,CSTVAT!$A$2:$D$40,4)="NA",0,IF(VLOOKUP(N415,CSTVAT!$A$2:$D$40,4)="CST",0.02*((VLOOKUP(O415,'Input Angle Price'!$B$4:$E$22,4)*'Optimized Production Plan'!O416*(1.045))+ ('Conversion Cost'!$D$3*'Optimized Production Plan'!O416)+ ((4.1/100)*('Conversion Cost'!$B$8)*'Optimized Production Plan'!O416)+ ('Optimized Production Plan'!O416*'Conversion Cost'!$D$4)),IF(VLOOKUP(N415,CSTVAT!$A$2:$D$40,4)="VAT",0.05*((VLOOKUP(O415,'Input Angle Price'!$B$4:$E$22,4)*'Optimized Production Plan'!O416*(1.045))+ ('Conversion Cost'!$D$3*'Optimized Production Plan'!O416)+ ((4.1/100)*('Conversion Cost'!$B$8)*'Optimized Production Plan'!O416)+ ('Optimized Production Plan'!O416*'Conversion Cost'!$D$4)),0)))</f>
        <v>0</v>
      </c>
      <c r="V415" s="95">
        <f t="shared" si="21"/>
        <v>6.1252560000000003</v>
      </c>
      <c r="X415" s="101">
        <f>IF('Optimized Production Plan'!M416&gt;0,1,0)+IF('Optimized Production Plan'!N416&gt;0,1,0)+IF('Optimized Production Plan'!O416&gt;0,1,0)</f>
        <v>1</v>
      </c>
      <c r="AH415" s="11"/>
      <c r="AI415" s="5" t="s">
        <v>15</v>
      </c>
      <c r="AJ415" s="6">
        <v>1.1040000000000001</v>
      </c>
      <c r="AK415" s="6">
        <v>0</v>
      </c>
      <c r="AL415" s="113">
        <v>0</v>
      </c>
      <c r="AM415" s="11">
        <v>1.1040000000000001</v>
      </c>
      <c r="AN415" s="68">
        <f t="shared" si="22"/>
        <v>1.1040000000000001</v>
      </c>
    </row>
    <row r="416" spans="1:40">
      <c r="A416" s="9">
        <v>132</v>
      </c>
      <c r="B416" s="5" t="s">
        <v>4</v>
      </c>
      <c r="C416" s="94">
        <f>((VLOOKUP(B416,'Input Angle Price'!$B$4:$E$22,2)*'Optimized Production Plan'!C417)+(VLOOKUP(B416,'Input Angle Price'!$B$4:$E$22,3)*'Optimized Production Plan'!D417)+(VLOOKUP(B416,'Input Angle Price'!$B$4:$E$22,4)*'Optimized Production Plan'!E417))*(104.5/100)</f>
        <v>103.14379899999999</v>
      </c>
      <c r="D416" s="94">
        <f>SUMPRODUCT('Conversion Cost'!$B$3:$D$3,'Optimized Production Plan'!C417:E417)</f>
        <v>21.428663</v>
      </c>
      <c r="E416" s="94">
        <f>(4.1/100)*('Conversion Cost'!$B$8)*SUM('Optimized Production Plan'!C417:E417)</f>
        <v>14.99177628</v>
      </c>
      <c r="F416" s="94">
        <f>SUMPRODUCT('Conversion Cost'!$B$4:$D$4,'Optimized Production Plan'!C417:E417)</f>
        <v>1.8098700000000001</v>
      </c>
      <c r="G416" s="94">
        <f>(VLOOKUP(A416,'Outbound Logistic Price'!$A$3:$D$41,2)*'Optimized Production Plan'!C417)+(VLOOKUP(A416,'Outbound Logistic Price'!$A$3:$D$41,3)*'Optimized Production Plan'!D417)+(VLOOKUP(A416,'Outbound Logistic Price'!$A$3:$D$41,4)*'Optimized Production Plan'!E417)</f>
        <v>9.2867100000000011</v>
      </c>
      <c r="H416" s="94">
        <f>IF(VLOOKUP(A416,CSTVAT!$A$2:$D$40,2)="NA",0,IF(VLOOKUP(A416,CSTVAT!$A$2:$D$40,2)="CST",0.02*((VLOOKUP(B416,'Input Angle Price'!$B$4:$E$22,2)*'Optimized Production Plan'!C417*(1.045))+ ('Conversion Cost'!$B$3*'Optimized Production Plan'!C417)+ ((4.1/100)*('Conversion Cost'!$B$8)*'Optimized Production Plan'!C417)+ ('Optimized Production Plan'!C417*'Conversion Cost'!$B$4)),IF(VLOOKUP(A416,CSTVAT!$A$2:$D$40,2)="VAT",0.05*((VLOOKUP(B416,'Input Angle Price'!$B$4:$E$22,2)*'Optimized Production Plan'!C417*(1.045))+ ('Conversion Cost'!$B$3*'Optimized Production Plan'!C417)+ ((4.1/100)*('Conversion Cost'!$B$8)*'Optimized Production Plan'!C417)+ ('Optimized Production Plan'!C417*'Conversion Cost'!$B$4)),0)))+ IF(VLOOKUP(A416,CSTVAT!$A$2:$D$40,3)="NA",0,IF(VLOOKUP(A416,CSTVAT!$A$2:$D$40,3)="CST",0.02*((VLOOKUP(B416,'Input Angle Price'!$B$4:$E$22,3)*'Optimized Production Plan'!D417*(1.045))+ ('Conversion Cost'!$C$3*'Optimized Production Plan'!D417)+ ((4.1/100)*('Conversion Cost'!$B$8)*'Optimized Production Plan'!D417)+ ('Optimized Production Plan'!D417*'Conversion Cost'!$C$4)),IF(VLOOKUP(A416,CSTVAT!$A$2:$D$40,3)="VAT",0.05*((VLOOKUP(B416,'Input Angle Price'!$B$4:$E$22,3)*'Optimized Production Plan'!D417*(1.045))+ ('Conversion Cost'!$C$3*'Optimized Production Plan'!D417)+ ((4.1/100)*('Conversion Cost'!$B$8)*'Optimized Production Plan'!D417)+ ('Optimized Production Plan'!D417*'Conversion Cost'!$C$4)),0)))+ IF(VLOOKUP(A416,CSTVAT!$A$2:$D$40,4)="NA",0,IF(VLOOKUP(A416,CSTVAT!$A$2:$D$40,4)="CST",0.02*((VLOOKUP(B416,'Input Angle Price'!$B$4:$E$22,4)*'Optimized Production Plan'!E417*(1.045))+ ('Conversion Cost'!$D$3*'Optimized Production Plan'!E417)+ ((4.1/100)*('Conversion Cost'!$B$8)*'Optimized Production Plan'!E417)+ ('Optimized Production Plan'!E417*'Conversion Cost'!$D$4)),IF(VLOOKUP(A416,CSTVAT!$A$2:$D$40,4)="VAT",0.05*((VLOOKUP(B416,'Input Angle Price'!$B$4:$E$22,4)*'Optimized Production Plan'!E417*(1.045))+ ('Conversion Cost'!$D$3*'Optimized Production Plan'!E417)+ ((4.1/100)*('Conversion Cost'!$B$8)*'Optimized Production Plan'!E417)+ ('Optimized Production Plan'!E417*'Conversion Cost'!$D$4)),0)))</f>
        <v>0</v>
      </c>
      <c r="I416" s="95">
        <f t="shared" si="20"/>
        <v>2.2207994999999996</v>
      </c>
      <c r="N416" s="9">
        <v>132</v>
      </c>
      <c r="O416" s="5" t="s">
        <v>4</v>
      </c>
      <c r="P416" s="94">
        <f>((VLOOKUP(O416,'Input Angle Price'!$B$4:$E$22,2)*'Optimized Production Plan'!M417)+(VLOOKUP(O416,'Input Angle Price'!$B$4:$E$22,3)*'Optimized Production Plan'!N417)+(VLOOKUP(O416,'Input Angle Price'!$B$4:$E$22,4)*'Optimized Production Plan'!O417))*(104.5/100)</f>
        <v>103.93959784999998</v>
      </c>
      <c r="Q416" s="94">
        <f>SUMPRODUCT('Conversion Cost'!$B$3:$D$3,'Optimized Production Plan'!M417:O417)</f>
        <v>17.660572999999999</v>
      </c>
      <c r="R416" s="94">
        <f>(4.1/100)*('Conversion Cost'!$B$8)*SUM('Optimized Production Plan'!M417:O417)</f>
        <v>14.99177628</v>
      </c>
      <c r="S416" s="94">
        <f>SUMPRODUCT('Conversion Cost'!$B$4:$D$4,'Optimized Production Plan'!M417:O417)</f>
        <v>1.20658</v>
      </c>
      <c r="T416" s="94">
        <f>(VLOOKUP(N416,'Outbound Logistic Price'!$A$3:$D$41,2)*'Optimized Production Plan'!M417)+(VLOOKUP(N416,'Outbound Logistic Price'!$A$3:$D$41,3)*'Optimized Production Plan'!N417)+(VLOOKUP(N416,'Outbound Logistic Price'!$A$3:$D$41,4)*'Optimized Production Plan'!O417)</f>
        <v>5.9438899999999997</v>
      </c>
      <c r="U416" s="94">
        <f>IF(VLOOKUP(N416,CSTVAT!$A$2:$D$40,2)="NA",0,IF(VLOOKUP(N416,CSTVAT!$A$2:$D$40,2)="CST",0.02*((VLOOKUP(O416,'Input Angle Price'!$B$4:$E$22,2)*'Optimized Production Plan'!M417*(1.045))+ ('Conversion Cost'!$B$3*'Optimized Production Plan'!M417)+ ((4.1/100)*('Conversion Cost'!$B$8)*'Optimized Production Plan'!M417)+ ('Optimized Production Plan'!M417*'Conversion Cost'!$B$4)),IF(VLOOKUP(N416,CSTVAT!$A$2:$D$40,2)="VAT",0.05*((VLOOKUP(O416,'Input Angle Price'!$B$4:$E$22,2)*'Optimized Production Plan'!M417*(1.045))+ ('Conversion Cost'!$B$3*'Optimized Production Plan'!M417)+ ((4.1/100)*('Conversion Cost'!$B$8)*'Optimized Production Plan'!M417)+ ('Optimized Production Plan'!M417*'Conversion Cost'!$B$4)),0)))+ IF(VLOOKUP(N416,CSTVAT!$A$2:$D$40,3)="NA",0,IF(VLOOKUP(N416,CSTVAT!$A$2:$D$40,3)="CST",0.02*((VLOOKUP(O416,'Input Angle Price'!$B$4:$E$22,3)*'Optimized Production Plan'!N417*(1.045))+ ('Conversion Cost'!$C$3*'Optimized Production Plan'!N417)+ ((4.1/100)*('Conversion Cost'!$B$8)*'Optimized Production Plan'!N417)+ ('Optimized Production Plan'!N417*'Conversion Cost'!$C$4)),IF(VLOOKUP(N416,CSTVAT!$A$2:$D$40,3)="VAT",0.05*((VLOOKUP(O416,'Input Angle Price'!$B$4:$E$22,3)*'Optimized Production Plan'!N417*(1.045))+ ('Conversion Cost'!$C$3*'Optimized Production Plan'!N417)+ ((4.1/100)*('Conversion Cost'!$B$8)*'Optimized Production Plan'!N417)+ ('Optimized Production Plan'!N417*'Conversion Cost'!$C$4)),0)))+ IF(VLOOKUP(N416,CSTVAT!$A$2:$D$40,4)="NA",0,IF(VLOOKUP(N416,CSTVAT!$A$2:$D$40,4)="CST",0.02*((VLOOKUP(O416,'Input Angle Price'!$B$4:$E$22,4)*'Optimized Production Plan'!O417*(1.045))+ ('Conversion Cost'!$D$3*'Optimized Production Plan'!O417)+ ((4.1/100)*('Conversion Cost'!$B$8)*'Optimized Production Plan'!O417)+ ('Optimized Production Plan'!O417*'Conversion Cost'!$D$4)),IF(VLOOKUP(N416,CSTVAT!$A$2:$D$40,4)="VAT",0.05*((VLOOKUP(O416,'Input Angle Price'!$B$4:$E$22,4)*'Optimized Production Plan'!O417*(1.045))+ ('Conversion Cost'!$D$3*'Optimized Production Plan'!O417)+ ((4.1/100)*('Conversion Cost'!$B$8)*'Optimized Production Plan'!O417)+ ('Optimized Production Plan'!O417*'Conversion Cost'!$D$4)),0)))</f>
        <v>0</v>
      </c>
      <c r="V416" s="95">
        <f t="shared" si="21"/>
        <v>2.2379339249999997</v>
      </c>
      <c r="X416" s="101">
        <f>IF('Optimized Production Plan'!M417&gt;0,1,0)+IF('Optimized Production Plan'!N417&gt;0,1,0)+IF('Optimized Production Plan'!O417&gt;0,1,0)</f>
        <v>1</v>
      </c>
      <c r="AH416" s="11"/>
      <c r="AI416" s="5" t="s">
        <v>17</v>
      </c>
      <c r="AJ416" s="6">
        <v>2.41</v>
      </c>
      <c r="AK416" s="6">
        <v>0</v>
      </c>
      <c r="AL416" s="113">
        <v>0</v>
      </c>
      <c r="AM416" s="11">
        <v>2.41</v>
      </c>
      <c r="AN416" s="68">
        <f t="shared" si="22"/>
        <v>2.41</v>
      </c>
    </row>
    <row r="417" spans="1:40">
      <c r="A417" s="9">
        <v>132</v>
      </c>
      <c r="B417" s="5" t="s">
        <v>8</v>
      </c>
      <c r="C417" s="94">
        <f>((VLOOKUP(B417,'Input Angle Price'!$B$4:$E$22,2)*'Optimized Production Plan'!C418)+(VLOOKUP(B417,'Input Angle Price'!$B$4:$E$22,3)*'Optimized Production Plan'!D418)+(VLOOKUP(B417,'Input Angle Price'!$B$4:$E$22,4)*'Optimized Production Plan'!E418))*(104.5/100)</f>
        <v>459.34469349999995</v>
      </c>
      <c r="D417" s="94">
        <f>SUMPRODUCT('Conversion Cost'!$B$3:$D$3,'Optimized Production Plan'!C418:E418)</f>
        <v>89.159705000000017</v>
      </c>
      <c r="E417" s="94">
        <f>(4.1/100)*('Conversion Cost'!$B$8)*SUM('Optimized Production Plan'!C418:E418)</f>
        <v>62.377309799999999</v>
      </c>
      <c r="F417" s="94">
        <f>SUMPRODUCT('Conversion Cost'!$B$4:$D$4,'Optimized Production Plan'!C418:E418)</f>
        <v>7.530450000000001</v>
      </c>
      <c r="G417" s="94">
        <f>(VLOOKUP(A417,'Outbound Logistic Price'!$A$3:$D$41,2)*'Optimized Production Plan'!C418)+(VLOOKUP(A417,'Outbound Logistic Price'!$A$3:$D$41,3)*'Optimized Production Plan'!D418)+(VLOOKUP(A417,'Outbound Logistic Price'!$A$3:$D$41,4)*'Optimized Production Plan'!E418)</f>
        <v>38.639850000000003</v>
      </c>
      <c r="H417" s="94">
        <f>IF(VLOOKUP(A417,CSTVAT!$A$2:$D$40,2)="NA",0,IF(VLOOKUP(A417,CSTVAT!$A$2:$D$40,2)="CST",0.02*((VLOOKUP(B417,'Input Angle Price'!$B$4:$E$22,2)*'Optimized Production Plan'!C418*(1.045))+ ('Conversion Cost'!$B$3*'Optimized Production Plan'!C418)+ ((4.1/100)*('Conversion Cost'!$B$8)*'Optimized Production Plan'!C418)+ ('Optimized Production Plan'!C418*'Conversion Cost'!$B$4)),IF(VLOOKUP(A417,CSTVAT!$A$2:$D$40,2)="VAT",0.05*((VLOOKUP(B417,'Input Angle Price'!$B$4:$E$22,2)*'Optimized Production Plan'!C418*(1.045))+ ('Conversion Cost'!$B$3*'Optimized Production Plan'!C418)+ ((4.1/100)*('Conversion Cost'!$B$8)*'Optimized Production Plan'!C418)+ ('Optimized Production Plan'!C418*'Conversion Cost'!$B$4)),0)))+ IF(VLOOKUP(A417,CSTVAT!$A$2:$D$40,3)="NA",0,IF(VLOOKUP(A417,CSTVAT!$A$2:$D$40,3)="CST",0.02*((VLOOKUP(B417,'Input Angle Price'!$B$4:$E$22,3)*'Optimized Production Plan'!D418*(1.045))+ ('Conversion Cost'!$C$3*'Optimized Production Plan'!D418)+ ((4.1/100)*('Conversion Cost'!$B$8)*'Optimized Production Plan'!D418)+ ('Optimized Production Plan'!D418*'Conversion Cost'!$C$4)),IF(VLOOKUP(A417,CSTVAT!$A$2:$D$40,3)="VAT",0.05*((VLOOKUP(B417,'Input Angle Price'!$B$4:$E$22,3)*'Optimized Production Plan'!D418*(1.045))+ ('Conversion Cost'!$C$3*'Optimized Production Plan'!D418)+ ((4.1/100)*('Conversion Cost'!$B$8)*'Optimized Production Plan'!D418)+ ('Optimized Production Plan'!D418*'Conversion Cost'!$C$4)),0)))+ IF(VLOOKUP(A417,CSTVAT!$A$2:$D$40,4)="NA",0,IF(VLOOKUP(A417,CSTVAT!$A$2:$D$40,4)="CST",0.02*((VLOOKUP(B417,'Input Angle Price'!$B$4:$E$22,4)*'Optimized Production Plan'!E418*(1.045))+ ('Conversion Cost'!$D$3*'Optimized Production Plan'!E418)+ ((4.1/100)*('Conversion Cost'!$B$8)*'Optimized Production Plan'!E418)+ ('Optimized Production Plan'!E418*'Conversion Cost'!$D$4)),IF(VLOOKUP(A417,CSTVAT!$A$2:$D$40,4)="VAT",0.05*((VLOOKUP(B417,'Input Angle Price'!$B$4:$E$22,4)*'Optimized Production Plan'!E418*(1.045))+ ('Conversion Cost'!$D$3*'Optimized Production Plan'!E418)+ ((4.1/100)*('Conversion Cost'!$B$8)*'Optimized Production Plan'!E418)+ ('Optimized Production Plan'!E418*'Conversion Cost'!$D$4)),0)))</f>
        <v>0</v>
      </c>
      <c r="I417" s="95">
        <f t="shared" si="20"/>
        <v>9.8901967499999994</v>
      </c>
      <c r="N417" s="9">
        <v>132</v>
      </c>
      <c r="O417" s="5" t="s">
        <v>8</v>
      </c>
      <c r="P417" s="94">
        <f>((VLOOKUP(O417,'Input Angle Price'!$B$4:$E$22,2)*'Optimized Production Plan'!M418)+(VLOOKUP(O417,'Input Angle Price'!$B$4:$E$22,3)*'Optimized Production Plan'!N418)+(VLOOKUP(O417,'Input Angle Price'!$B$4:$E$22,4)*'Optimized Production Plan'!O418))*(104.5/100)</f>
        <v>444.76710025</v>
      </c>
      <c r="Q417" s="94">
        <f>SUMPRODUCT('Conversion Cost'!$B$3:$D$3,'Optimized Production Plan'!M418:O418)</f>
        <v>73.481555</v>
      </c>
      <c r="R417" s="94">
        <f>(4.1/100)*('Conversion Cost'!$B$8)*SUM('Optimized Production Plan'!M418:O418)</f>
        <v>62.377309799999999</v>
      </c>
      <c r="S417" s="94">
        <f>SUMPRODUCT('Conversion Cost'!$B$4:$D$4,'Optimized Production Plan'!M418:O418)</f>
        <v>5.0202999999999998</v>
      </c>
      <c r="T417" s="94">
        <f>(VLOOKUP(N417,'Outbound Logistic Price'!$A$3:$D$41,2)*'Optimized Production Plan'!M418)+(VLOOKUP(N417,'Outbound Logistic Price'!$A$3:$D$41,3)*'Optimized Production Plan'!N418)+(VLOOKUP(N417,'Outbound Logistic Price'!$A$3:$D$41,4)*'Optimized Production Plan'!O418)</f>
        <v>24.73115</v>
      </c>
      <c r="U417" s="94">
        <f>IF(VLOOKUP(N417,CSTVAT!$A$2:$D$40,2)="NA",0,IF(VLOOKUP(N417,CSTVAT!$A$2:$D$40,2)="CST",0.02*((VLOOKUP(O417,'Input Angle Price'!$B$4:$E$22,2)*'Optimized Production Plan'!M418*(1.045))+ ('Conversion Cost'!$B$3*'Optimized Production Plan'!M418)+ ((4.1/100)*('Conversion Cost'!$B$8)*'Optimized Production Plan'!M418)+ ('Optimized Production Plan'!M418*'Conversion Cost'!$B$4)),IF(VLOOKUP(N417,CSTVAT!$A$2:$D$40,2)="VAT",0.05*((VLOOKUP(O417,'Input Angle Price'!$B$4:$E$22,2)*'Optimized Production Plan'!M418*(1.045))+ ('Conversion Cost'!$B$3*'Optimized Production Plan'!M418)+ ((4.1/100)*('Conversion Cost'!$B$8)*'Optimized Production Plan'!M418)+ ('Optimized Production Plan'!M418*'Conversion Cost'!$B$4)),0)))+ IF(VLOOKUP(N417,CSTVAT!$A$2:$D$40,3)="NA",0,IF(VLOOKUP(N417,CSTVAT!$A$2:$D$40,3)="CST",0.02*((VLOOKUP(O417,'Input Angle Price'!$B$4:$E$22,3)*'Optimized Production Plan'!N418*(1.045))+ ('Conversion Cost'!$C$3*'Optimized Production Plan'!N418)+ ((4.1/100)*('Conversion Cost'!$B$8)*'Optimized Production Plan'!N418)+ ('Optimized Production Plan'!N418*'Conversion Cost'!$C$4)),IF(VLOOKUP(N417,CSTVAT!$A$2:$D$40,3)="VAT",0.05*((VLOOKUP(O417,'Input Angle Price'!$B$4:$E$22,3)*'Optimized Production Plan'!N418*(1.045))+ ('Conversion Cost'!$C$3*'Optimized Production Plan'!N418)+ ((4.1/100)*('Conversion Cost'!$B$8)*'Optimized Production Plan'!N418)+ ('Optimized Production Plan'!N418*'Conversion Cost'!$C$4)),0)))+ IF(VLOOKUP(N417,CSTVAT!$A$2:$D$40,4)="NA",0,IF(VLOOKUP(N417,CSTVAT!$A$2:$D$40,4)="CST",0.02*((VLOOKUP(O417,'Input Angle Price'!$B$4:$E$22,4)*'Optimized Production Plan'!O418*(1.045))+ ('Conversion Cost'!$D$3*'Optimized Production Plan'!O418)+ ((4.1/100)*('Conversion Cost'!$B$8)*'Optimized Production Plan'!O418)+ ('Optimized Production Plan'!O418*'Conversion Cost'!$D$4)),IF(VLOOKUP(N417,CSTVAT!$A$2:$D$40,4)="VAT",0.05*((VLOOKUP(O417,'Input Angle Price'!$B$4:$E$22,4)*'Optimized Production Plan'!O418*(1.045))+ ('Conversion Cost'!$D$3*'Optimized Production Plan'!O418)+ ((4.1/100)*('Conversion Cost'!$B$8)*'Optimized Production Plan'!O418)+ ('Optimized Production Plan'!O418*'Conversion Cost'!$D$4)),0)))</f>
        <v>0</v>
      </c>
      <c r="V417" s="95">
        <f t="shared" si="21"/>
        <v>9.5763251250000003</v>
      </c>
      <c r="X417" s="101">
        <f>IF('Optimized Production Plan'!M418&gt;0,1,0)+IF('Optimized Production Plan'!N418&gt;0,1,0)+IF('Optimized Production Plan'!O418&gt;0,1,0)</f>
        <v>1</v>
      </c>
      <c r="AH417" s="11"/>
      <c r="AI417" s="5" t="s">
        <v>4</v>
      </c>
      <c r="AJ417" s="6">
        <v>0.98899999999999999</v>
      </c>
      <c r="AK417" s="6">
        <v>0</v>
      </c>
      <c r="AL417" s="113">
        <v>0</v>
      </c>
      <c r="AM417" s="11">
        <v>0.98899999999999999</v>
      </c>
      <c r="AN417" s="68">
        <f t="shared" si="22"/>
        <v>0.98899999999999999</v>
      </c>
    </row>
    <row r="418" spans="1:40">
      <c r="A418" s="85">
        <v>133</v>
      </c>
      <c r="B418" s="5" t="s">
        <v>1</v>
      </c>
      <c r="C418" s="94">
        <f>((VLOOKUP(B418,'Input Angle Price'!$B$4:$E$22,2)*'Optimized Production Plan'!C419)+(VLOOKUP(B418,'Input Angle Price'!$B$4:$E$22,3)*'Optimized Production Plan'!D419)+(VLOOKUP(B418,'Input Angle Price'!$B$4:$E$22,4)*'Optimized Production Plan'!E419))*(104.5/100)</f>
        <v>594.18802939822922</v>
      </c>
      <c r="D418" s="94">
        <f>SUMPRODUCT('Conversion Cost'!$B$3:$D$3,'Optimized Production Plan'!C419:E419)</f>
        <v>103.11343207858545</v>
      </c>
      <c r="E418" s="94">
        <f>(4.1/100)*('Conversion Cost'!$B$8)*SUM('Optimized Production Plan'!C419:E419)</f>
        <v>79.235488153322436</v>
      </c>
      <c r="F418" s="94">
        <f>SUMPRODUCT('Conversion Cost'!$B$4:$D$4,'Optimized Production Plan'!C419:E419)</f>
        <v>7.9417432483549444</v>
      </c>
      <c r="G418" s="94">
        <f>(VLOOKUP(A418,'Outbound Logistic Price'!$A$3:$D$41,2)*'Optimized Production Plan'!C419)+(VLOOKUP(A418,'Outbound Logistic Price'!$A$3:$D$41,3)*'Optimized Production Plan'!D419)+(VLOOKUP(A418,'Outbound Logistic Price'!$A$3:$D$41,4)*'Optimized Production Plan'!E419)</f>
        <v>40.084724936568207</v>
      </c>
      <c r="H418" s="94">
        <f>IF(VLOOKUP(A418,CSTVAT!$A$2:$D$40,2)="NA",0,IF(VLOOKUP(A418,CSTVAT!$A$2:$D$40,2)="CST",0.02*((VLOOKUP(B418,'Input Angle Price'!$B$4:$E$22,2)*'Optimized Production Plan'!C419*(1.045))+ ('Conversion Cost'!$B$3*'Optimized Production Plan'!C419)+ ((4.1/100)*('Conversion Cost'!$B$8)*'Optimized Production Plan'!C419)+ ('Optimized Production Plan'!C419*'Conversion Cost'!$B$4)),IF(VLOOKUP(A418,CSTVAT!$A$2:$D$40,2)="VAT",0.05*((VLOOKUP(B418,'Input Angle Price'!$B$4:$E$22,2)*'Optimized Production Plan'!C419*(1.045))+ ('Conversion Cost'!$B$3*'Optimized Production Plan'!C419)+ ((4.1/100)*('Conversion Cost'!$B$8)*'Optimized Production Plan'!C419)+ ('Optimized Production Plan'!C419*'Conversion Cost'!$B$4)),0)))+ IF(VLOOKUP(A418,CSTVAT!$A$2:$D$40,3)="NA",0,IF(VLOOKUP(A418,CSTVAT!$A$2:$D$40,3)="CST",0.02*((VLOOKUP(B418,'Input Angle Price'!$B$4:$E$22,3)*'Optimized Production Plan'!D419*(1.045))+ ('Conversion Cost'!$C$3*'Optimized Production Plan'!D419)+ ((4.1/100)*('Conversion Cost'!$B$8)*'Optimized Production Plan'!D419)+ ('Optimized Production Plan'!D419*'Conversion Cost'!$C$4)),IF(VLOOKUP(A418,CSTVAT!$A$2:$D$40,3)="VAT",0.05*((VLOOKUP(B418,'Input Angle Price'!$B$4:$E$22,3)*'Optimized Production Plan'!D419*(1.045))+ ('Conversion Cost'!$C$3*'Optimized Production Plan'!D419)+ ((4.1/100)*('Conversion Cost'!$B$8)*'Optimized Production Plan'!D419)+ ('Optimized Production Plan'!D419*'Conversion Cost'!$C$4)),0)))+ IF(VLOOKUP(A418,CSTVAT!$A$2:$D$40,4)="NA",0,IF(VLOOKUP(A418,CSTVAT!$A$2:$D$40,4)="CST",0.02*((VLOOKUP(B418,'Input Angle Price'!$B$4:$E$22,4)*'Optimized Production Plan'!E419*(1.045))+ ('Conversion Cost'!$D$3*'Optimized Production Plan'!E419)+ ((4.1/100)*('Conversion Cost'!$B$8)*'Optimized Production Plan'!E419)+ ('Optimized Production Plan'!E419*'Conversion Cost'!$D$4)),IF(VLOOKUP(A418,CSTVAT!$A$2:$D$40,4)="VAT",0.05*((VLOOKUP(B418,'Input Angle Price'!$B$4:$E$22,4)*'Optimized Production Plan'!E419*(1.045))+ ('Conversion Cost'!$D$3*'Optimized Production Plan'!E419)+ ((4.1/100)*('Conversion Cost'!$B$8)*'Optimized Production Plan'!E419)+ ('Optimized Production Plan'!E419*'Conversion Cost'!$D$4)),0)))</f>
        <v>0</v>
      </c>
      <c r="I418" s="95">
        <f t="shared" si="20"/>
        <v>12.793522164076705</v>
      </c>
      <c r="N418" s="85">
        <v>133</v>
      </c>
      <c r="O418" s="5" t="s">
        <v>1</v>
      </c>
      <c r="P418" s="94">
        <f>((VLOOKUP(O418,'Input Angle Price'!$B$4:$E$22,2)*'Optimized Production Plan'!M419)+(VLOOKUP(O418,'Input Angle Price'!$B$4:$E$22,3)*'Optimized Production Plan'!N419)+(VLOOKUP(O418,'Input Angle Price'!$B$4:$E$22,4)*'Optimized Production Plan'!O419))*(104.5/100)</f>
        <v>579.44569189822914</v>
      </c>
      <c r="Q418" s="94">
        <f>SUMPRODUCT('Conversion Cost'!$B$3:$D$3,'Optimized Production Plan'!M419:O419)</f>
        <v>93.340782078585434</v>
      </c>
      <c r="R418" s="94">
        <f>(4.1/100)*('Conversion Cost'!$B$8)*SUM('Optimized Production Plan'!M419:O419)</f>
        <v>79.235488153322436</v>
      </c>
      <c r="S418" s="94">
        <f>SUMPRODUCT('Conversion Cost'!$B$4:$D$4,'Optimized Production Plan'!M419:O419)</f>
        <v>6.3770932483549432</v>
      </c>
      <c r="T418" s="94">
        <f>(VLOOKUP(N418,'Outbound Logistic Price'!$A$3:$D$41,2)*'Optimized Production Plan'!M419)+(VLOOKUP(N418,'Outbound Logistic Price'!$A$3:$D$41,3)*'Optimized Production Plan'!N419)+(VLOOKUP(N418,'Outbound Logistic Price'!$A$3:$D$41,4)*'Optimized Production Plan'!O419)</f>
        <v>31.415024936568205</v>
      </c>
      <c r="U418" s="94">
        <f>IF(VLOOKUP(N418,CSTVAT!$A$2:$D$40,2)="NA",0,IF(VLOOKUP(N418,CSTVAT!$A$2:$D$40,2)="CST",0.02*((VLOOKUP(O418,'Input Angle Price'!$B$4:$E$22,2)*'Optimized Production Plan'!M419*(1.045))+ ('Conversion Cost'!$B$3*'Optimized Production Plan'!M419)+ ((4.1/100)*('Conversion Cost'!$B$8)*'Optimized Production Plan'!M419)+ ('Optimized Production Plan'!M419*'Conversion Cost'!$B$4)),IF(VLOOKUP(N418,CSTVAT!$A$2:$D$40,2)="VAT",0.05*((VLOOKUP(O418,'Input Angle Price'!$B$4:$E$22,2)*'Optimized Production Plan'!M419*(1.045))+ ('Conversion Cost'!$B$3*'Optimized Production Plan'!M419)+ ((4.1/100)*('Conversion Cost'!$B$8)*'Optimized Production Plan'!M419)+ ('Optimized Production Plan'!M419*'Conversion Cost'!$B$4)),0)))+ IF(VLOOKUP(N418,CSTVAT!$A$2:$D$40,3)="NA",0,IF(VLOOKUP(N418,CSTVAT!$A$2:$D$40,3)="CST",0.02*((VLOOKUP(O418,'Input Angle Price'!$B$4:$E$22,3)*'Optimized Production Plan'!N419*(1.045))+ ('Conversion Cost'!$C$3*'Optimized Production Plan'!N419)+ ((4.1/100)*('Conversion Cost'!$B$8)*'Optimized Production Plan'!N419)+ ('Optimized Production Plan'!N419*'Conversion Cost'!$C$4)),IF(VLOOKUP(N418,CSTVAT!$A$2:$D$40,3)="VAT",0.05*((VLOOKUP(O418,'Input Angle Price'!$B$4:$E$22,3)*'Optimized Production Plan'!N419*(1.045))+ ('Conversion Cost'!$C$3*'Optimized Production Plan'!N419)+ ((4.1/100)*('Conversion Cost'!$B$8)*'Optimized Production Plan'!N419)+ ('Optimized Production Plan'!N419*'Conversion Cost'!$C$4)),0)))+ IF(VLOOKUP(N418,CSTVAT!$A$2:$D$40,4)="NA",0,IF(VLOOKUP(N418,CSTVAT!$A$2:$D$40,4)="CST",0.02*((VLOOKUP(O418,'Input Angle Price'!$B$4:$E$22,4)*'Optimized Production Plan'!O419*(1.045))+ ('Conversion Cost'!$D$3*'Optimized Production Plan'!O419)+ ((4.1/100)*('Conversion Cost'!$B$8)*'Optimized Production Plan'!O419)+ ('Optimized Production Plan'!O419*'Conversion Cost'!$D$4)),IF(VLOOKUP(N418,CSTVAT!$A$2:$D$40,4)="VAT",0.05*((VLOOKUP(O418,'Input Angle Price'!$B$4:$E$22,4)*'Optimized Production Plan'!O419*(1.045))+ ('Conversion Cost'!$D$3*'Optimized Production Plan'!O419)+ ((4.1/100)*('Conversion Cost'!$B$8)*'Optimized Production Plan'!O419)+ ('Optimized Production Plan'!O419*'Conversion Cost'!$D$4)),0)))</f>
        <v>0</v>
      </c>
      <c r="V418" s="95">
        <f t="shared" si="21"/>
        <v>12.476103414076704</v>
      </c>
      <c r="X418" s="101">
        <f>IF('Optimized Production Plan'!M419&gt;0,1,0)+IF('Optimized Production Plan'!N419&gt;0,1,0)+IF('Optimized Production Plan'!O419&gt;0,1,0)</f>
        <v>1</v>
      </c>
      <c r="AH418" s="11"/>
      <c r="AI418" s="5" t="s">
        <v>8</v>
      </c>
      <c r="AJ418" s="6">
        <v>4.1150000000000002</v>
      </c>
      <c r="AK418" s="6">
        <v>0</v>
      </c>
      <c r="AL418" s="113">
        <v>0</v>
      </c>
      <c r="AM418" s="11">
        <v>4.1150000000000002</v>
      </c>
      <c r="AN418" s="68">
        <f t="shared" si="22"/>
        <v>4.1150000000000002</v>
      </c>
    </row>
    <row r="419" spans="1:40">
      <c r="A419" s="9">
        <v>133</v>
      </c>
      <c r="B419" s="5" t="s">
        <v>3</v>
      </c>
      <c r="C419" s="94">
        <f>((VLOOKUP(B419,'Input Angle Price'!$B$4:$E$22,2)*'Optimized Production Plan'!C420)+(VLOOKUP(B419,'Input Angle Price'!$B$4:$E$22,3)*'Optimized Production Plan'!D420)+(VLOOKUP(B419,'Input Angle Price'!$B$4:$E$22,4)*'Optimized Production Plan'!E420))*(104.5/100)</f>
        <v>15356.683793669072</v>
      </c>
      <c r="D419" s="94">
        <f>SUMPRODUCT('Conversion Cost'!$B$3:$D$3,'Optimized Production Plan'!C420:E420)</f>
        <v>2653.8590480206185</v>
      </c>
      <c r="E419" s="94">
        <f>(4.1/100)*('Conversion Cost'!$B$8)*SUM('Optimized Production Plan'!C420:E420)</f>
        <v>2041.832099329087</v>
      </c>
      <c r="F419" s="94">
        <f>SUMPRODUCT('Conversion Cost'!$B$4:$D$4,'Optimized Production Plan'!C420:E420)</f>
        <v>204.12569650754074</v>
      </c>
      <c r="G419" s="94">
        <f>(VLOOKUP(A419,'Outbound Logistic Price'!$A$3:$D$41,2)*'Optimized Production Plan'!C420)+(VLOOKUP(A419,'Outbound Logistic Price'!$A$3:$D$41,3)*'Optimized Production Plan'!D420)+(VLOOKUP(A419,'Outbound Logistic Price'!$A$3:$D$41,4)*'Optimized Production Plan'!E420)</f>
        <v>1030.0331545166555</v>
      </c>
      <c r="H419" s="94">
        <f>IF(VLOOKUP(A419,CSTVAT!$A$2:$D$40,2)="NA",0,IF(VLOOKUP(A419,CSTVAT!$A$2:$D$40,2)="CST",0.02*((VLOOKUP(B419,'Input Angle Price'!$B$4:$E$22,2)*'Optimized Production Plan'!C420*(1.045))+ ('Conversion Cost'!$B$3*'Optimized Production Plan'!C420)+ ((4.1/100)*('Conversion Cost'!$B$8)*'Optimized Production Plan'!C420)+ ('Optimized Production Plan'!C420*'Conversion Cost'!$B$4)),IF(VLOOKUP(A419,CSTVAT!$A$2:$D$40,2)="VAT",0.05*((VLOOKUP(B419,'Input Angle Price'!$B$4:$E$22,2)*'Optimized Production Plan'!C420*(1.045))+ ('Conversion Cost'!$B$3*'Optimized Production Plan'!C420)+ ((4.1/100)*('Conversion Cost'!$B$8)*'Optimized Production Plan'!C420)+ ('Optimized Production Plan'!C420*'Conversion Cost'!$B$4)),0)))+ IF(VLOOKUP(A419,CSTVAT!$A$2:$D$40,3)="NA",0,IF(VLOOKUP(A419,CSTVAT!$A$2:$D$40,3)="CST",0.02*((VLOOKUP(B419,'Input Angle Price'!$B$4:$E$22,3)*'Optimized Production Plan'!D420*(1.045))+ ('Conversion Cost'!$C$3*'Optimized Production Plan'!D420)+ ((4.1/100)*('Conversion Cost'!$B$8)*'Optimized Production Plan'!D420)+ ('Optimized Production Plan'!D420*'Conversion Cost'!$C$4)),IF(VLOOKUP(A419,CSTVAT!$A$2:$D$40,3)="VAT",0.05*((VLOOKUP(B419,'Input Angle Price'!$B$4:$E$22,3)*'Optimized Production Plan'!D420*(1.045))+ ('Conversion Cost'!$C$3*'Optimized Production Plan'!D420)+ ((4.1/100)*('Conversion Cost'!$B$8)*'Optimized Production Plan'!D420)+ ('Optimized Production Plan'!D420*'Conversion Cost'!$C$4)),0)))+ IF(VLOOKUP(A419,CSTVAT!$A$2:$D$40,4)="NA",0,IF(VLOOKUP(A419,CSTVAT!$A$2:$D$40,4)="CST",0.02*((VLOOKUP(B419,'Input Angle Price'!$B$4:$E$22,4)*'Optimized Production Plan'!E420*(1.045))+ ('Conversion Cost'!$D$3*'Optimized Production Plan'!E420)+ ((4.1/100)*('Conversion Cost'!$B$8)*'Optimized Production Plan'!E420)+ ('Optimized Production Plan'!E420*'Conversion Cost'!$D$4)),IF(VLOOKUP(A419,CSTVAT!$A$2:$D$40,4)="VAT",0.05*((VLOOKUP(B419,'Input Angle Price'!$B$4:$E$22,4)*'Optimized Production Plan'!E420*(1.045))+ ('Conversion Cost'!$D$3*'Optimized Production Plan'!E420)+ ((4.1/100)*('Conversion Cost'!$B$8)*'Optimized Production Plan'!E420)+ ('Optimized Production Plan'!E420*'Conversion Cost'!$D$4)),0)))</f>
        <v>0</v>
      </c>
      <c r="I419" s="95">
        <f t="shared" si="20"/>
        <v>330.64630177756374</v>
      </c>
      <c r="N419" s="9">
        <v>133</v>
      </c>
      <c r="O419" s="5" t="s">
        <v>3</v>
      </c>
      <c r="P419" s="94">
        <f>((VLOOKUP(O419,'Input Angle Price'!$B$4:$E$22,2)*'Optimized Production Plan'!M420)+(VLOOKUP(O419,'Input Angle Price'!$B$4:$E$22,3)*'Optimized Production Plan'!N420)+(VLOOKUP(O419,'Input Angle Price'!$B$4:$E$22,4)*'Optimized Production Plan'!O420))*(104.5/100)</f>
        <v>14914.938467669072</v>
      </c>
      <c r="Q419" s="94">
        <f>SUMPRODUCT('Conversion Cost'!$B$3:$D$3,'Optimized Production Plan'!M420:O420)</f>
        <v>2405.3136980206186</v>
      </c>
      <c r="R419" s="94">
        <f>(4.1/100)*('Conversion Cost'!$B$8)*SUM('Optimized Production Plan'!M420:O420)</f>
        <v>2041.832099329087</v>
      </c>
      <c r="S419" s="94">
        <f>SUMPRODUCT('Conversion Cost'!$B$4:$D$4,'Optimized Production Plan'!M420:O420)</f>
        <v>164.33234650754071</v>
      </c>
      <c r="T419" s="94">
        <f>(VLOOKUP(N419,'Outbound Logistic Price'!$A$3:$D$41,2)*'Optimized Production Plan'!M420)+(VLOOKUP(N419,'Outbound Logistic Price'!$A$3:$D$41,3)*'Optimized Production Plan'!N420)+(VLOOKUP(N419,'Outbound Logistic Price'!$A$3:$D$41,4)*'Optimized Production Plan'!O420)</f>
        <v>809.53885451665553</v>
      </c>
      <c r="U419" s="94">
        <f>IF(VLOOKUP(N419,CSTVAT!$A$2:$D$40,2)="NA",0,IF(VLOOKUP(N419,CSTVAT!$A$2:$D$40,2)="CST",0.02*((VLOOKUP(O419,'Input Angle Price'!$B$4:$E$22,2)*'Optimized Production Plan'!M420*(1.045))+ ('Conversion Cost'!$B$3*'Optimized Production Plan'!M420)+ ((4.1/100)*('Conversion Cost'!$B$8)*'Optimized Production Plan'!M420)+ ('Optimized Production Plan'!M420*'Conversion Cost'!$B$4)),IF(VLOOKUP(N419,CSTVAT!$A$2:$D$40,2)="VAT",0.05*((VLOOKUP(O419,'Input Angle Price'!$B$4:$E$22,2)*'Optimized Production Plan'!M420*(1.045))+ ('Conversion Cost'!$B$3*'Optimized Production Plan'!M420)+ ((4.1/100)*('Conversion Cost'!$B$8)*'Optimized Production Plan'!M420)+ ('Optimized Production Plan'!M420*'Conversion Cost'!$B$4)),0)))+ IF(VLOOKUP(N419,CSTVAT!$A$2:$D$40,3)="NA",0,IF(VLOOKUP(N419,CSTVAT!$A$2:$D$40,3)="CST",0.02*((VLOOKUP(O419,'Input Angle Price'!$B$4:$E$22,3)*'Optimized Production Plan'!N420*(1.045))+ ('Conversion Cost'!$C$3*'Optimized Production Plan'!N420)+ ((4.1/100)*('Conversion Cost'!$B$8)*'Optimized Production Plan'!N420)+ ('Optimized Production Plan'!N420*'Conversion Cost'!$C$4)),IF(VLOOKUP(N419,CSTVAT!$A$2:$D$40,3)="VAT",0.05*((VLOOKUP(O419,'Input Angle Price'!$B$4:$E$22,3)*'Optimized Production Plan'!N420*(1.045))+ ('Conversion Cost'!$C$3*'Optimized Production Plan'!N420)+ ((4.1/100)*('Conversion Cost'!$B$8)*'Optimized Production Plan'!N420)+ ('Optimized Production Plan'!N420*'Conversion Cost'!$C$4)),0)))+ IF(VLOOKUP(N419,CSTVAT!$A$2:$D$40,4)="NA",0,IF(VLOOKUP(N419,CSTVAT!$A$2:$D$40,4)="CST",0.02*((VLOOKUP(O419,'Input Angle Price'!$B$4:$E$22,4)*'Optimized Production Plan'!O420*(1.045))+ ('Conversion Cost'!$D$3*'Optimized Production Plan'!O420)+ ((4.1/100)*('Conversion Cost'!$B$8)*'Optimized Production Plan'!O420)+ ('Optimized Production Plan'!O420*'Conversion Cost'!$D$4)),IF(VLOOKUP(N419,CSTVAT!$A$2:$D$40,4)="VAT",0.05*((VLOOKUP(O419,'Input Angle Price'!$B$4:$E$22,4)*'Optimized Production Plan'!O420*(1.045))+ ('Conversion Cost'!$D$3*'Optimized Production Plan'!O420)+ ((4.1/100)*('Conversion Cost'!$B$8)*'Optimized Production Plan'!O420)+ ('Optimized Production Plan'!O420*'Conversion Cost'!$D$4)),0)))</f>
        <v>0</v>
      </c>
      <c r="V419" s="95">
        <f t="shared" si="21"/>
        <v>321.13503877756375</v>
      </c>
      <c r="X419" s="101">
        <f>IF('Optimized Production Plan'!M420&gt;0,1,0)+IF('Optimized Production Plan'!N420&gt;0,1,0)+IF('Optimized Production Plan'!O420&gt;0,1,0)</f>
        <v>1</v>
      </c>
      <c r="AH419" s="9">
        <v>133</v>
      </c>
      <c r="AI419" s="5" t="s">
        <v>1</v>
      </c>
      <c r="AJ419" s="6">
        <v>5.2271256134056916</v>
      </c>
      <c r="AK419" s="6">
        <v>0</v>
      </c>
      <c r="AL419" s="113">
        <v>0</v>
      </c>
      <c r="AM419" s="11">
        <v>5.2271256134056916</v>
      </c>
      <c r="AN419" s="68">
        <f t="shared" si="22"/>
        <v>5.2271256134056916</v>
      </c>
    </row>
    <row r="420" spans="1:40">
      <c r="A420" s="9">
        <v>133</v>
      </c>
      <c r="B420" s="5" t="s">
        <v>5</v>
      </c>
      <c r="C420" s="94">
        <f>((VLOOKUP(B420,'Input Angle Price'!$B$4:$E$22,2)*'Optimized Production Plan'!C421)+(VLOOKUP(B420,'Input Angle Price'!$B$4:$E$22,3)*'Optimized Production Plan'!D421)+(VLOOKUP(B420,'Input Angle Price'!$B$4:$E$22,4)*'Optimized Production Plan'!E421))*(104.5/100)</f>
        <v>12118.743844196772</v>
      </c>
      <c r="D420" s="94">
        <f>SUMPRODUCT('Conversion Cost'!$B$3:$D$3,'Optimized Production Plan'!C421:E421)</f>
        <v>2093.4531799455981</v>
      </c>
      <c r="E420" s="94">
        <f>(4.1/100)*('Conversion Cost'!$B$8)*SUM('Optimized Production Plan'!C421:E421)</f>
        <v>1606.4759855610096</v>
      </c>
      <c r="F420" s="94">
        <f>SUMPRODUCT('Conversion Cost'!$B$4:$D$4,'Optimized Production Plan'!C421:E421)</f>
        <v>161.47422130725374</v>
      </c>
      <c r="G420" s="94">
        <f>(VLOOKUP(A420,'Outbound Logistic Price'!$A$3:$D$41,2)*'Optimized Production Plan'!C421)+(VLOOKUP(A420,'Outbound Logistic Price'!$A$3:$D$41,3)*'Optimized Production Plan'!D421)+(VLOOKUP(A420,'Outbound Logistic Price'!$A$3:$D$41,4)*'Optimized Production Plan'!E421)</f>
        <v>815.242198816881</v>
      </c>
      <c r="H420" s="94">
        <f>IF(VLOOKUP(A420,CSTVAT!$A$2:$D$40,2)="NA",0,IF(VLOOKUP(A420,CSTVAT!$A$2:$D$40,2)="CST",0.02*((VLOOKUP(B420,'Input Angle Price'!$B$4:$E$22,2)*'Optimized Production Plan'!C421*(1.045))+ ('Conversion Cost'!$B$3*'Optimized Production Plan'!C421)+ ((4.1/100)*('Conversion Cost'!$B$8)*'Optimized Production Plan'!C421)+ ('Optimized Production Plan'!C421*'Conversion Cost'!$B$4)),IF(VLOOKUP(A420,CSTVAT!$A$2:$D$40,2)="VAT",0.05*((VLOOKUP(B420,'Input Angle Price'!$B$4:$E$22,2)*'Optimized Production Plan'!C421*(1.045))+ ('Conversion Cost'!$B$3*'Optimized Production Plan'!C421)+ ((4.1/100)*('Conversion Cost'!$B$8)*'Optimized Production Plan'!C421)+ ('Optimized Production Plan'!C421*'Conversion Cost'!$B$4)),0)))+ IF(VLOOKUP(A420,CSTVAT!$A$2:$D$40,3)="NA",0,IF(VLOOKUP(A420,CSTVAT!$A$2:$D$40,3)="CST",0.02*((VLOOKUP(B420,'Input Angle Price'!$B$4:$E$22,3)*'Optimized Production Plan'!D421*(1.045))+ ('Conversion Cost'!$C$3*'Optimized Production Plan'!D421)+ ((4.1/100)*('Conversion Cost'!$B$8)*'Optimized Production Plan'!D421)+ ('Optimized Production Plan'!D421*'Conversion Cost'!$C$4)),IF(VLOOKUP(A420,CSTVAT!$A$2:$D$40,3)="VAT",0.05*((VLOOKUP(B420,'Input Angle Price'!$B$4:$E$22,3)*'Optimized Production Plan'!D421*(1.045))+ ('Conversion Cost'!$C$3*'Optimized Production Plan'!D421)+ ((4.1/100)*('Conversion Cost'!$B$8)*'Optimized Production Plan'!D421)+ ('Optimized Production Plan'!D421*'Conversion Cost'!$C$4)),0)))+ IF(VLOOKUP(A420,CSTVAT!$A$2:$D$40,4)="NA",0,IF(VLOOKUP(A420,CSTVAT!$A$2:$D$40,4)="CST",0.02*((VLOOKUP(B420,'Input Angle Price'!$B$4:$E$22,4)*'Optimized Production Plan'!E421*(1.045))+ ('Conversion Cost'!$D$3*'Optimized Production Plan'!E421)+ ((4.1/100)*('Conversion Cost'!$B$8)*'Optimized Production Plan'!E421)+ ('Optimized Production Plan'!E421*'Conversion Cost'!$D$4)),IF(VLOOKUP(A420,CSTVAT!$A$2:$D$40,4)="VAT",0.05*((VLOOKUP(B420,'Input Angle Price'!$B$4:$E$22,4)*'Optimized Production Plan'!E421*(1.045))+ ('Conversion Cost'!$D$3*'Optimized Production Plan'!E421)+ ((4.1/100)*('Conversion Cost'!$B$8)*'Optimized Production Plan'!E421)+ ('Optimized Production Plan'!E421*'Conversion Cost'!$D$4)),0)))</f>
        <v>0</v>
      </c>
      <c r="I420" s="95">
        <f t="shared" si="20"/>
        <v>260.92989138222714</v>
      </c>
      <c r="N420" s="9">
        <v>133</v>
      </c>
      <c r="O420" s="5" t="s">
        <v>5</v>
      </c>
      <c r="P420" s="94">
        <f>((VLOOKUP(O420,'Input Angle Price'!$B$4:$E$22,2)*'Optimized Production Plan'!M421)+(VLOOKUP(O420,'Input Angle Price'!$B$4:$E$22,3)*'Optimized Production Plan'!N421)+(VLOOKUP(O420,'Input Angle Price'!$B$4:$E$22,4)*'Optimized Production Plan'!O421))*(104.5/100)</f>
        <v>11915.317926446773</v>
      </c>
      <c r="Q420" s="94">
        <f>SUMPRODUCT('Conversion Cost'!$B$3:$D$3,'Optimized Production Plan'!M421:O421)</f>
        <v>1892.4566299455983</v>
      </c>
      <c r="R420" s="94">
        <f>(4.1/100)*('Conversion Cost'!$B$8)*SUM('Optimized Production Plan'!M421:O421)</f>
        <v>1606.4759855610096</v>
      </c>
      <c r="S420" s="94">
        <f>SUMPRODUCT('Conversion Cost'!$B$4:$D$4,'Optimized Production Plan'!M421:O421)</f>
        <v>129.29367130725373</v>
      </c>
      <c r="T420" s="94">
        <f>(VLOOKUP(N420,'Outbound Logistic Price'!$A$3:$D$41,2)*'Optimized Production Plan'!M421)+(VLOOKUP(N420,'Outbound Logistic Price'!$A$3:$D$41,3)*'Optimized Production Plan'!N421)+(VLOOKUP(N420,'Outbound Logistic Price'!$A$3:$D$41,4)*'Optimized Production Plan'!O421)</f>
        <v>636.93029881688108</v>
      </c>
      <c r="U420" s="94">
        <f>IF(VLOOKUP(N420,CSTVAT!$A$2:$D$40,2)="NA",0,IF(VLOOKUP(N420,CSTVAT!$A$2:$D$40,2)="CST",0.02*((VLOOKUP(O420,'Input Angle Price'!$B$4:$E$22,2)*'Optimized Production Plan'!M421*(1.045))+ ('Conversion Cost'!$B$3*'Optimized Production Plan'!M421)+ ((4.1/100)*('Conversion Cost'!$B$8)*'Optimized Production Plan'!M421)+ ('Optimized Production Plan'!M421*'Conversion Cost'!$B$4)),IF(VLOOKUP(N420,CSTVAT!$A$2:$D$40,2)="VAT",0.05*((VLOOKUP(O420,'Input Angle Price'!$B$4:$E$22,2)*'Optimized Production Plan'!M421*(1.045))+ ('Conversion Cost'!$B$3*'Optimized Production Plan'!M421)+ ((4.1/100)*('Conversion Cost'!$B$8)*'Optimized Production Plan'!M421)+ ('Optimized Production Plan'!M421*'Conversion Cost'!$B$4)),0)))+ IF(VLOOKUP(N420,CSTVAT!$A$2:$D$40,3)="NA",0,IF(VLOOKUP(N420,CSTVAT!$A$2:$D$40,3)="CST",0.02*((VLOOKUP(O420,'Input Angle Price'!$B$4:$E$22,3)*'Optimized Production Plan'!N421*(1.045))+ ('Conversion Cost'!$C$3*'Optimized Production Plan'!N421)+ ((4.1/100)*('Conversion Cost'!$B$8)*'Optimized Production Plan'!N421)+ ('Optimized Production Plan'!N421*'Conversion Cost'!$C$4)),IF(VLOOKUP(N420,CSTVAT!$A$2:$D$40,3)="VAT",0.05*((VLOOKUP(O420,'Input Angle Price'!$B$4:$E$22,3)*'Optimized Production Plan'!N421*(1.045))+ ('Conversion Cost'!$C$3*'Optimized Production Plan'!N421)+ ((4.1/100)*('Conversion Cost'!$B$8)*'Optimized Production Plan'!N421)+ ('Optimized Production Plan'!N421*'Conversion Cost'!$C$4)),0)))+ IF(VLOOKUP(N420,CSTVAT!$A$2:$D$40,4)="NA",0,IF(VLOOKUP(N420,CSTVAT!$A$2:$D$40,4)="CST",0.02*((VLOOKUP(O420,'Input Angle Price'!$B$4:$E$22,4)*'Optimized Production Plan'!O421*(1.045))+ ('Conversion Cost'!$D$3*'Optimized Production Plan'!O421)+ ((4.1/100)*('Conversion Cost'!$B$8)*'Optimized Production Plan'!O421)+ ('Optimized Production Plan'!O421*'Conversion Cost'!$D$4)),IF(VLOOKUP(N420,CSTVAT!$A$2:$D$40,4)="VAT",0.05*((VLOOKUP(O420,'Input Angle Price'!$B$4:$E$22,4)*'Optimized Production Plan'!O421*(1.045))+ ('Conversion Cost'!$D$3*'Optimized Production Plan'!O421)+ ((4.1/100)*('Conversion Cost'!$B$8)*'Optimized Production Plan'!O421)+ ('Optimized Production Plan'!O421*'Conversion Cost'!$D$4)),0)))</f>
        <v>0</v>
      </c>
      <c r="V420" s="95">
        <f t="shared" si="21"/>
        <v>256.5499075072272</v>
      </c>
      <c r="X420" s="101">
        <f>IF('Optimized Production Plan'!M421&gt;0,1,0)+IF('Optimized Production Plan'!N421&gt;0,1,0)+IF('Optimized Production Plan'!O421&gt;0,1,0)</f>
        <v>1</v>
      </c>
      <c r="AH420" s="11"/>
      <c r="AI420" s="5" t="s">
        <v>3</v>
      </c>
      <c r="AJ420" s="6">
        <v>134.69864467831206</v>
      </c>
      <c r="AK420" s="6">
        <v>0</v>
      </c>
      <c r="AL420" s="113">
        <v>0</v>
      </c>
      <c r="AM420" s="11">
        <v>134.69864467831206</v>
      </c>
      <c r="AN420" s="68">
        <f t="shared" si="22"/>
        <v>134.69864467831206</v>
      </c>
    </row>
    <row r="421" spans="1:40">
      <c r="A421" s="9">
        <v>133</v>
      </c>
      <c r="B421" s="5" t="s">
        <v>7</v>
      </c>
      <c r="C421" s="94">
        <f>((VLOOKUP(B421,'Input Angle Price'!$B$4:$E$22,2)*'Optimized Production Plan'!C422)+(VLOOKUP(B421,'Input Angle Price'!$B$4:$E$22,3)*'Optimized Production Plan'!D422)+(VLOOKUP(B421,'Input Angle Price'!$B$4:$E$22,4)*'Optimized Production Plan'!E422))*(104.5/100)</f>
        <v>61909.556367546851</v>
      </c>
      <c r="D421" s="94">
        <f>SUMPRODUCT('Conversion Cost'!$B$3:$D$3,'Optimized Production Plan'!C422:E422)</f>
        <v>10535.47471965785</v>
      </c>
      <c r="E421" s="94">
        <f>(4.1/100)*('Conversion Cost'!$B$8)*SUM('Optimized Production Plan'!C422:E422)</f>
        <v>8123.4032283444658</v>
      </c>
      <c r="F421" s="94">
        <f>SUMPRODUCT('Conversion Cost'!$B$4:$D$4,'Optimized Production Plan'!C422:E422)</f>
        <v>808.44990582755099</v>
      </c>
      <c r="G421" s="94">
        <f>(VLOOKUP(A421,'Outbound Logistic Price'!$A$3:$D$41,2)*'Optimized Production Plan'!C422)+(VLOOKUP(A421,'Outbound Logistic Price'!$A$3:$D$41,3)*'Optimized Production Plan'!D422)+(VLOOKUP(A421,'Outbound Logistic Price'!$A$3:$D$41,4)*'Optimized Production Plan'!E422)</f>
        <v>4077.6850319865425</v>
      </c>
      <c r="H421" s="94">
        <f>IF(VLOOKUP(A421,CSTVAT!$A$2:$D$40,2)="NA",0,IF(VLOOKUP(A421,CSTVAT!$A$2:$D$40,2)="CST",0.02*((VLOOKUP(B421,'Input Angle Price'!$B$4:$E$22,2)*'Optimized Production Plan'!C422*(1.045))+ ('Conversion Cost'!$B$3*'Optimized Production Plan'!C422)+ ((4.1/100)*('Conversion Cost'!$B$8)*'Optimized Production Plan'!C422)+ ('Optimized Production Plan'!C422*'Conversion Cost'!$B$4)),IF(VLOOKUP(A421,CSTVAT!$A$2:$D$40,2)="VAT",0.05*((VLOOKUP(B421,'Input Angle Price'!$B$4:$E$22,2)*'Optimized Production Plan'!C422*(1.045))+ ('Conversion Cost'!$B$3*'Optimized Production Plan'!C422)+ ((4.1/100)*('Conversion Cost'!$B$8)*'Optimized Production Plan'!C422)+ ('Optimized Production Plan'!C422*'Conversion Cost'!$B$4)),0)))+ IF(VLOOKUP(A421,CSTVAT!$A$2:$D$40,3)="NA",0,IF(VLOOKUP(A421,CSTVAT!$A$2:$D$40,3)="CST",0.02*((VLOOKUP(B421,'Input Angle Price'!$B$4:$E$22,3)*'Optimized Production Plan'!D422*(1.045))+ ('Conversion Cost'!$C$3*'Optimized Production Plan'!D422)+ ((4.1/100)*('Conversion Cost'!$B$8)*'Optimized Production Plan'!D422)+ ('Optimized Production Plan'!D422*'Conversion Cost'!$C$4)),IF(VLOOKUP(A421,CSTVAT!$A$2:$D$40,3)="VAT",0.05*((VLOOKUP(B421,'Input Angle Price'!$B$4:$E$22,3)*'Optimized Production Plan'!D422*(1.045))+ ('Conversion Cost'!$C$3*'Optimized Production Plan'!D422)+ ((4.1/100)*('Conversion Cost'!$B$8)*'Optimized Production Plan'!D422)+ ('Optimized Production Plan'!D422*'Conversion Cost'!$C$4)),0)))+ IF(VLOOKUP(A421,CSTVAT!$A$2:$D$40,4)="NA",0,IF(VLOOKUP(A421,CSTVAT!$A$2:$D$40,4)="CST",0.02*((VLOOKUP(B421,'Input Angle Price'!$B$4:$E$22,4)*'Optimized Production Plan'!E422*(1.045))+ ('Conversion Cost'!$D$3*'Optimized Production Plan'!E422)+ ((4.1/100)*('Conversion Cost'!$B$8)*'Optimized Production Plan'!E422)+ ('Optimized Production Plan'!E422*'Conversion Cost'!$D$4)),IF(VLOOKUP(A421,CSTVAT!$A$2:$D$40,4)="VAT",0.05*((VLOOKUP(B421,'Input Angle Price'!$B$4:$E$22,4)*'Optimized Production Plan'!E422*(1.045))+ ('Conversion Cost'!$D$3*'Optimized Production Plan'!E422)+ ((4.1/100)*('Conversion Cost'!$B$8)*'Optimized Production Plan'!E422)+ ('Optimized Production Plan'!E422*'Conversion Cost'!$D$4)),0)))</f>
        <v>0</v>
      </c>
      <c r="I421" s="95">
        <f t="shared" si="20"/>
        <v>1332.9808787270854</v>
      </c>
      <c r="N421" s="9">
        <v>133</v>
      </c>
      <c r="O421" s="5" t="s">
        <v>7</v>
      </c>
      <c r="P421" s="94">
        <f>((VLOOKUP(O421,'Input Angle Price'!$B$4:$E$22,2)*'Optimized Production Plan'!M422)+(VLOOKUP(O421,'Input Angle Price'!$B$4:$E$22,3)*'Optimized Production Plan'!N422)+(VLOOKUP(O421,'Input Angle Price'!$B$4:$E$22,4)*'Optimized Production Plan'!O422))*(104.5/100)</f>
        <v>60878.927980846842</v>
      </c>
      <c r="Q421" s="94">
        <f>SUMPRODUCT('Conversion Cost'!$B$3:$D$3,'Optimized Production Plan'!M422:O422)</f>
        <v>9569.510179657851</v>
      </c>
      <c r="R421" s="94">
        <f>(4.1/100)*('Conversion Cost'!$B$8)*SUM('Optimized Production Plan'!M422:O422)</f>
        <v>8123.4032283444658</v>
      </c>
      <c r="S421" s="94">
        <f>SUMPRODUCT('Conversion Cost'!$B$4:$D$4,'Optimized Production Plan'!M422:O422)</f>
        <v>653.79416582755096</v>
      </c>
      <c r="T421" s="94">
        <f>(VLOOKUP(N421,'Outbound Logistic Price'!$A$3:$D$41,2)*'Optimized Production Plan'!M422)+(VLOOKUP(N421,'Outbound Logistic Price'!$A$3:$D$41,3)*'Optimized Production Plan'!N422)+(VLOOKUP(N421,'Outbound Logistic Price'!$A$3:$D$41,4)*'Optimized Production Plan'!O422)</f>
        <v>3220.7401119865422</v>
      </c>
      <c r="U421" s="94">
        <f>IF(VLOOKUP(N421,CSTVAT!$A$2:$D$40,2)="NA",0,IF(VLOOKUP(N421,CSTVAT!$A$2:$D$40,2)="CST",0.02*((VLOOKUP(O421,'Input Angle Price'!$B$4:$E$22,2)*'Optimized Production Plan'!M422*(1.045))+ ('Conversion Cost'!$B$3*'Optimized Production Plan'!M422)+ ((4.1/100)*('Conversion Cost'!$B$8)*'Optimized Production Plan'!M422)+ ('Optimized Production Plan'!M422*'Conversion Cost'!$B$4)),IF(VLOOKUP(N421,CSTVAT!$A$2:$D$40,2)="VAT",0.05*((VLOOKUP(O421,'Input Angle Price'!$B$4:$E$22,2)*'Optimized Production Plan'!M422*(1.045))+ ('Conversion Cost'!$B$3*'Optimized Production Plan'!M422)+ ((4.1/100)*('Conversion Cost'!$B$8)*'Optimized Production Plan'!M422)+ ('Optimized Production Plan'!M422*'Conversion Cost'!$B$4)),0)))+ IF(VLOOKUP(N421,CSTVAT!$A$2:$D$40,3)="NA",0,IF(VLOOKUP(N421,CSTVAT!$A$2:$D$40,3)="CST",0.02*((VLOOKUP(O421,'Input Angle Price'!$B$4:$E$22,3)*'Optimized Production Plan'!N422*(1.045))+ ('Conversion Cost'!$C$3*'Optimized Production Plan'!N422)+ ((4.1/100)*('Conversion Cost'!$B$8)*'Optimized Production Plan'!N422)+ ('Optimized Production Plan'!N422*'Conversion Cost'!$C$4)),IF(VLOOKUP(N421,CSTVAT!$A$2:$D$40,3)="VAT",0.05*((VLOOKUP(O421,'Input Angle Price'!$B$4:$E$22,3)*'Optimized Production Plan'!N422*(1.045))+ ('Conversion Cost'!$C$3*'Optimized Production Plan'!N422)+ ((4.1/100)*('Conversion Cost'!$B$8)*'Optimized Production Plan'!N422)+ ('Optimized Production Plan'!N422*'Conversion Cost'!$C$4)),0)))+ IF(VLOOKUP(N421,CSTVAT!$A$2:$D$40,4)="NA",0,IF(VLOOKUP(N421,CSTVAT!$A$2:$D$40,4)="CST",0.02*((VLOOKUP(O421,'Input Angle Price'!$B$4:$E$22,4)*'Optimized Production Plan'!O422*(1.045))+ ('Conversion Cost'!$D$3*'Optimized Production Plan'!O422)+ ((4.1/100)*('Conversion Cost'!$B$8)*'Optimized Production Plan'!O422)+ ('Optimized Production Plan'!O422*'Conversion Cost'!$D$4)),IF(VLOOKUP(N421,CSTVAT!$A$2:$D$40,4)="VAT",0.05*((VLOOKUP(O421,'Input Angle Price'!$B$4:$E$22,4)*'Optimized Production Plan'!O422*(1.045))+ ('Conversion Cost'!$D$3*'Optimized Production Plan'!O422)+ ((4.1/100)*('Conversion Cost'!$B$8)*'Optimized Production Plan'!O422)+ ('Optimized Production Plan'!O422*'Conversion Cost'!$D$4)),0)))</f>
        <v>0</v>
      </c>
      <c r="V421" s="95">
        <f t="shared" si="21"/>
        <v>1310.7903153770851</v>
      </c>
      <c r="X421" s="101">
        <f>IF('Optimized Production Plan'!M422&gt;0,1,0)+IF('Optimized Production Plan'!N422&gt;0,1,0)+IF('Optimized Production Plan'!O422&gt;0,1,0)</f>
        <v>1</v>
      </c>
      <c r="AH421" s="11"/>
      <c r="AI421" s="5" t="s">
        <v>5</v>
      </c>
      <c r="AJ421" s="6">
        <v>105.97841910430634</v>
      </c>
      <c r="AK421" s="6">
        <v>0</v>
      </c>
      <c r="AL421" s="113">
        <v>0</v>
      </c>
      <c r="AM421" s="11">
        <v>105.97841910430634</v>
      </c>
      <c r="AN421" s="68">
        <f t="shared" si="22"/>
        <v>105.97841910430634</v>
      </c>
    </row>
    <row r="422" spans="1:40">
      <c r="A422" s="9">
        <v>133</v>
      </c>
      <c r="B422" s="5" t="s">
        <v>9</v>
      </c>
      <c r="C422" s="94">
        <f>((VLOOKUP(B422,'Input Angle Price'!$B$4:$E$22,2)*'Optimized Production Plan'!C423)+(VLOOKUP(B422,'Input Angle Price'!$B$4:$E$22,3)*'Optimized Production Plan'!D423)+(VLOOKUP(B422,'Input Angle Price'!$B$4:$E$22,4)*'Optimized Production Plan'!E423))*(104.5/100)</f>
        <v>62486.765349644433</v>
      </c>
      <c r="D422" s="94">
        <f>SUMPRODUCT('Conversion Cost'!$B$3:$D$3,'Optimized Production Plan'!C423:E423)</f>
        <v>10657.212175383924</v>
      </c>
      <c r="E422" s="94">
        <f>(4.1/100)*('Conversion Cost'!$B$8)*SUM('Optimized Production Plan'!C423:E423)</f>
        <v>8183.2435643041872</v>
      </c>
      <c r="F422" s="94">
        <f>SUMPRODUCT('Conversion Cost'!$B$4:$D$4,'Optimized Production Plan'!C423:E423)</f>
        <v>821.47052309169442</v>
      </c>
      <c r="G422" s="94">
        <f>(VLOOKUP(A422,'Outbound Logistic Price'!$A$3:$D$41,2)*'Optimized Production Plan'!C423)+(VLOOKUP(A422,'Outbound Logistic Price'!$A$3:$D$41,3)*'Optimized Production Plan'!D423)+(VLOOKUP(A422,'Outbound Logistic Price'!$A$3:$D$41,4)*'Optimized Production Plan'!E423)</f>
        <v>4146.8713309681007</v>
      </c>
      <c r="H422" s="94">
        <f>IF(VLOOKUP(A422,CSTVAT!$A$2:$D$40,2)="NA",0,IF(VLOOKUP(A422,CSTVAT!$A$2:$D$40,2)="CST",0.02*((VLOOKUP(B422,'Input Angle Price'!$B$4:$E$22,2)*'Optimized Production Plan'!C423*(1.045))+ ('Conversion Cost'!$B$3*'Optimized Production Plan'!C423)+ ((4.1/100)*('Conversion Cost'!$B$8)*'Optimized Production Plan'!C423)+ ('Optimized Production Plan'!C423*'Conversion Cost'!$B$4)),IF(VLOOKUP(A422,CSTVAT!$A$2:$D$40,2)="VAT",0.05*((VLOOKUP(B422,'Input Angle Price'!$B$4:$E$22,2)*'Optimized Production Plan'!C423*(1.045))+ ('Conversion Cost'!$B$3*'Optimized Production Plan'!C423)+ ((4.1/100)*('Conversion Cost'!$B$8)*'Optimized Production Plan'!C423)+ ('Optimized Production Plan'!C423*'Conversion Cost'!$B$4)),0)))+ IF(VLOOKUP(A422,CSTVAT!$A$2:$D$40,3)="NA",0,IF(VLOOKUP(A422,CSTVAT!$A$2:$D$40,3)="CST",0.02*((VLOOKUP(B422,'Input Angle Price'!$B$4:$E$22,3)*'Optimized Production Plan'!D423*(1.045))+ ('Conversion Cost'!$C$3*'Optimized Production Plan'!D423)+ ((4.1/100)*('Conversion Cost'!$B$8)*'Optimized Production Plan'!D423)+ ('Optimized Production Plan'!D423*'Conversion Cost'!$C$4)),IF(VLOOKUP(A422,CSTVAT!$A$2:$D$40,3)="VAT",0.05*((VLOOKUP(B422,'Input Angle Price'!$B$4:$E$22,3)*'Optimized Production Plan'!D423*(1.045))+ ('Conversion Cost'!$C$3*'Optimized Production Plan'!D423)+ ((4.1/100)*('Conversion Cost'!$B$8)*'Optimized Production Plan'!D423)+ ('Optimized Production Plan'!D423*'Conversion Cost'!$C$4)),0)))+ IF(VLOOKUP(A422,CSTVAT!$A$2:$D$40,4)="NA",0,IF(VLOOKUP(A422,CSTVAT!$A$2:$D$40,4)="CST",0.02*((VLOOKUP(B422,'Input Angle Price'!$B$4:$E$22,4)*'Optimized Production Plan'!E423*(1.045))+ ('Conversion Cost'!$D$3*'Optimized Production Plan'!E423)+ ((4.1/100)*('Conversion Cost'!$B$8)*'Optimized Production Plan'!E423)+ ('Optimized Production Plan'!E423*'Conversion Cost'!$D$4)),IF(VLOOKUP(A422,CSTVAT!$A$2:$D$40,4)="VAT",0.05*((VLOOKUP(B422,'Input Angle Price'!$B$4:$E$22,4)*'Optimized Production Plan'!E423*(1.045))+ ('Conversion Cost'!$D$3*'Optimized Production Plan'!E423)+ ((4.1/100)*('Conversion Cost'!$B$8)*'Optimized Production Plan'!E423)+ ('Optimized Production Plan'!E423*'Conversion Cost'!$D$4)),0)))</f>
        <v>0</v>
      </c>
      <c r="I422" s="95">
        <f t="shared" si="20"/>
        <v>1345.4088233177031</v>
      </c>
      <c r="N422" s="9">
        <v>133</v>
      </c>
      <c r="O422" s="5" t="s">
        <v>9</v>
      </c>
      <c r="P422" s="94">
        <f>((VLOOKUP(O422,'Input Angle Price'!$B$4:$E$22,2)*'Optimized Production Plan'!M423)+(VLOOKUP(O422,'Input Angle Price'!$B$4:$E$22,3)*'Optimized Production Plan'!N423)+(VLOOKUP(O422,'Input Angle Price'!$B$4:$E$22,4)*'Optimized Production Plan'!O423))*(104.5/100)</f>
        <v>61468.42162764442</v>
      </c>
      <c r="Q422" s="94">
        <f>SUMPRODUCT('Conversion Cost'!$B$3:$D$3,'Optimized Production Plan'!M423:O423)</f>
        <v>9640.0031353839204</v>
      </c>
      <c r="R422" s="94">
        <f>(4.1/100)*('Conversion Cost'!$B$8)*SUM('Optimized Production Plan'!M423:O423)</f>
        <v>8183.2435643041872</v>
      </c>
      <c r="S422" s="94">
        <f>SUMPRODUCT('Conversion Cost'!$B$4:$D$4,'Optimized Production Plan'!M423:O423)</f>
        <v>658.61028309169421</v>
      </c>
      <c r="T422" s="94">
        <f>(VLOOKUP(N422,'Outbound Logistic Price'!$A$3:$D$41,2)*'Optimized Production Plan'!M423)+(VLOOKUP(N422,'Outbound Logistic Price'!$A$3:$D$41,3)*'Optimized Production Plan'!N423)+(VLOOKUP(N422,'Outbound Logistic Price'!$A$3:$D$41,4)*'Optimized Production Plan'!O423)</f>
        <v>3244.4654109681001</v>
      </c>
      <c r="U422" s="94">
        <f>IF(VLOOKUP(N422,CSTVAT!$A$2:$D$40,2)="NA",0,IF(VLOOKUP(N422,CSTVAT!$A$2:$D$40,2)="CST",0.02*((VLOOKUP(O422,'Input Angle Price'!$B$4:$E$22,2)*'Optimized Production Plan'!M423*(1.045))+ ('Conversion Cost'!$B$3*'Optimized Production Plan'!M423)+ ((4.1/100)*('Conversion Cost'!$B$8)*'Optimized Production Plan'!M423)+ ('Optimized Production Plan'!M423*'Conversion Cost'!$B$4)),IF(VLOOKUP(N422,CSTVAT!$A$2:$D$40,2)="VAT",0.05*((VLOOKUP(O422,'Input Angle Price'!$B$4:$E$22,2)*'Optimized Production Plan'!M423*(1.045))+ ('Conversion Cost'!$B$3*'Optimized Production Plan'!M423)+ ((4.1/100)*('Conversion Cost'!$B$8)*'Optimized Production Plan'!M423)+ ('Optimized Production Plan'!M423*'Conversion Cost'!$B$4)),0)))+ IF(VLOOKUP(N422,CSTVAT!$A$2:$D$40,3)="NA",0,IF(VLOOKUP(N422,CSTVAT!$A$2:$D$40,3)="CST",0.02*((VLOOKUP(O422,'Input Angle Price'!$B$4:$E$22,3)*'Optimized Production Plan'!N423*(1.045))+ ('Conversion Cost'!$C$3*'Optimized Production Plan'!N423)+ ((4.1/100)*('Conversion Cost'!$B$8)*'Optimized Production Plan'!N423)+ ('Optimized Production Plan'!N423*'Conversion Cost'!$C$4)),IF(VLOOKUP(N422,CSTVAT!$A$2:$D$40,3)="VAT",0.05*((VLOOKUP(O422,'Input Angle Price'!$B$4:$E$22,3)*'Optimized Production Plan'!N423*(1.045))+ ('Conversion Cost'!$C$3*'Optimized Production Plan'!N423)+ ((4.1/100)*('Conversion Cost'!$B$8)*'Optimized Production Plan'!N423)+ ('Optimized Production Plan'!N423*'Conversion Cost'!$C$4)),0)))+ IF(VLOOKUP(N422,CSTVAT!$A$2:$D$40,4)="NA",0,IF(VLOOKUP(N422,CSTVAT!$A$2:$D$40,4)="CST",0.02*((VLOOKUP(O422,'Input Angle Price'!$B$4:$E$22,4)*'Optimized Production Plan'!O423*(1.045))+ ('Conversion Cost'!$D$3*'Optimized Production Plan'!O423)+ ((4.1/100)*('Conversion Cost'!$B$8)*'Optimized Production Plan'!O423)+ ('Optimized Production Plan'!O423*'Conversion Cost'!$D$4)),IF(VLOOKUP(N422,CSTVAT!$A$2:$D$40,4)="VAT",0.05*((VLOOKUP(O422,'Input Angle Price'!$B$4:$E$22,4)*'Optimized Production Plan'!O423*(1.045))+ ('Conversion Cost'!$D$3*'Optimized Production Plan'!O423)+ ((4.1/100)*('Conversion Cost'!$B$8)*'Optimized Production Plan'!O423)+ ('Optimized Production Plan'!O423*'Conversion Cost'!$D$4)),0)))</f>
        <v>0</v>
      </c>
      <c r="V422" s="95">
        <f t="shared" si="21"/>
        <v>1323.482762317703</v>
      </c>
      <c r="X422" s="101">
        <f>IF('Optimized Production Plan'!M423&gt;0,1,0)+IF('Optimized Production Plan'!N423&gt;0,1,0)+IF('Optimized Production Plan'!O423&gt;0,1,0)</f>
        <v>1</v>
      </c>
      <c r="AH422" s="11"/>
      <c r="AI422" s="5" t="s">
        <v>7</v>
      </c>
      <c r="AJ422" s="6">
        <v>535.89685723569755</v>
      </c>
      <c r="AK422" s="6">
        <v>0</v>
      </c>
      <c r="AL422" s="113">
        <v>0</v>
      </c>
      <c r="AM422" s="11">
        <v>535.89685723569755</v>
      </c>
      <c r="AN422" s="68">
        <f t="shared" si="22"/>
        <v>535.89685723569755</v>
      </c>
    </row>
    <row r="423" spans="1:40">
      <c r="A423" s="9">
        <v>133</v>
      </c>
      <c r="B423" s="5" t="s">
        <v>13</v>
      </c>
      <c r="C423" s="94">
        <f>((VLOOKUP(B423,'Input Angle Price'!$B$4:$E$22,2)*'Optimized Production Plan'!C424)+(VLOOKUP(B423,'Input Angle Price'!$B$4:$E$22,3)*'Optimized Production Plan'!D424)+(VLOOKUP(B423,'Input Angle Price'!$B$4:$E$22,4)*'Optimized Production Plan'!E424))*(104.5/100)</f>
        <v>19729.96543623527</v>
      </c>
      <c r="D423" s="94">
        <f>SUMPRODUCT('Conversion Cost'!$B$3:$D$3,'Optimized Production Plan'!C424:E424)</f>
        <v>3317.4812830973538</v>
      </c>
      <c r="E423" s="94">
        <f>(4.1/100)*('Conversion Cost'!$B$8)*SUM('Optimized Production Plan'!C424:E424)</f>
        <v>2549.6286019425038</v>
      </c>
      <c r="F423" s="94">
        <f>SUMPRODUCT('Conversion Cost'!$B$4:$D$4,'Optimized Production Plan'!C424:E424)</f>
        <v>255.4701063974224</v>
      </c>
      <c r="G423" s="94">
        <f>(VLOOKUP(A423,'Outbound Logistic Price'!$A$3:$D$41,2)*'Optimized Production Plan'!C424)+(VLOOKUP(A423,'Outbound Logistic Price'!$A$3:$D$41,3)*'Optimized Production Plan'!D424)+(VLOOKUP(A423,'Outbound Logistic Price'!$A$3:$D$41,4)*'Optimized Production Plan'!E424)</f>
        <v>1289.4073765971382</v>
      </c>
      <c r="H423" s="94">
        <f>IF(VLOOKUP(A423,CSTVAT!$A$2:$D$40,2)="NA",0,IF(VLOOKUP(A423,CSTVAT!$A$2:$D$40,2)="CST",0.02*((VLOOKUP(B423,'Input Angle Price'!$B$4:$E$22,2)*'Optimized Production Plan'!C424*(1.045))+ ('Conversion Cost'!$B$3*'Optimized Production Plan'!C424)+ ((4.1/100)*('Conversion Cost'!$B$8)*'Optimized Production Plan'!C424)+ ('Optimized Production Plan'!C424*'Conversion Cost'!$B$4)),IF(VLOOKUP(A423,CSTVAT!$A$2:$D$40,2)="VAT",0.05*((VLOOKUP(B423,'Input Angle Price'!$B$4:$E$22,2)*'Optimized Production Plan'!C424*(1.045))+ ('Conversion Cost'!$B$3*'Optimized Production Plan'!C424)+ ((4.1/100)*('Conversion Cost'!$B$8)*'Optimized Production Plan'!C424)+ ('Optimized Production Plan'!C424*'Conversion Cost'!$B$4)),0)))+ IF(VLOOKUP(A423,CSTVAT!$A$2:$D$40,3)="NA",0,IF(VLOOKUP(A423,CSTVAT!$A$2:$D$40,3)="CST",0.02*((VLOOKUP(B423,'Input Angle Price'!$B$4:$E$22,3)*'Optimized Production Plan'!D424*(1.045))+ ('Conversion Cost'!$C$3*'Optimized Production Plan'!D424)+ ((4.1/100)*('Conversion Cost'!$B$8)*'Optimized Production Plan'!D424)+ ('Optimized Production Plan'!D424*'Conversion Cost'!$C$4)),IF(VLOOKUP(A423,CSTVAT!$A$2:$D$40,3)="VAT",0.05*((VLOOKUP(B423,'Input Angle Price'!$B$4:$E$22,3)*'Optimized Production Plan'!D424*(1.045))+ ('Conversion Cost'!$C$3*'Optimized Production Plan'!D424)+ ((4.1/100)*('Conversion Cost'!$B$8)*'Optimized Production Plan'!D424)+ ('Optimized Production Plan'!D424*'Conversion Cost'!$C$4)),0)))+ IF(VLOOKUP(A423,CSTVAT!$A$2:$D$40,4)="NA",0,IF(VLOOKUP(A423,CSTVAT!$A$2:$D$40,4)="CST",0.02*((VLOOKUP(B423,'Input Angle Price'!$B$4:$E$22,4)*'Optimized Production Plan'!E424*(1.045))+ ('Conversion Cost'!$D$3*'Optimized Production Plan'!E424)+ ((4.1/100)*('Conversion Cost'!$B$8)*'Optimized Production Plan'!E424)+ ('Optimized Production Plan'!E424*'Conversion Cost'!$D$4)),IF(VLOOKUP(A423,CSTVAT!$A$2:$D$40,4)="VAT",0.05*((VLOOKUP(B423,'Input Angle Price'!$B$4:$E$22,4)*'Optimized Production Plan'!E424*(1.045))+ ('Conversion Cost'!$D$3*'Optimized Production Plan'!E424)+ ((4.1/100)*('Conversion Cost'!$B$8)*'Optimized Production Plan'!E424)+ ('Optimized Production Plan'!E424*'Conversion Cost'!$D$4)),0)))</f>
        <v>0</v>
      </c>
      <c r="I423" s="95">
        <f t="shared" si="20"/>
        <v>424.8078682443001</v>
      </c>
      <c r="N423" s="9">
        <v>133</v>
      </c>
      <c r="O423" s="5" t="s">
        <v>13</v>
      </c>
      <c r="P423" s="94">
        <f>((VLOOKUP(O423,'Input Angle Price'!$B$4:$E$22,2)*'Optimized Production Plan'!M424)+(VLOOKUP(O423,'Input Angle Price'!$B$4:$E$22,3)*'Optimized Production Plan'!N424)+(VLOOKUP(O423,'Input Angle Price'!$B$4:$E$22,4)*'Optimized Production Plan'!O424))*(104.5/100)</f>
        <v>19438.030975835274</v>
      </c>
      <c r="Q423" s="94">
        <f>SUMPRODUCT('Conversion Cost'!$B$3:$D$3,'Optimized Production Plan'!M424:O424)</f>
        <v>3003.5068030973534</v>
      </c>
      <c r="R423" s="94">
        <f>(4.1/100)*('Conversion Cost'!$B$8)*SUM('Optimized Production Plan'!M424:O424)</f>
        <v>2549.6286019425038</v>
      </c>
      <c r="S423" s="94">
        <f>SUMPRODUCT('Conversion Cost'!$B$4:$D$4,'Optimized Production Plan'!M424:O424)</f>
        <v>205.20122639742237</v>
      </c>
      <c r="T423" s="94">
        <f>(VLOOKUP(N423,'Outbound Logistic Price'!$A$3:$D$41,2)*'Optimized Production Plan'!M424)+(VLOOKUP(N423,'Outbound Logistic Price'!$A$3:$D$41,3)*'Optimized Production Plan'!N424)+(VLOOKUP(N423,'Outbound Logistic Price'!$A$3:$D$41,4)*'Optimized Production Plan'!O424)</f>
        <v>1010.8683365971381</v>
      </c>
      <c r="U423" s="94">
        <f>IF(VLOOKUP(N423,CSTVAT!$A$2:$D$40,2)="NA",0,IF(VLOOKUP(N423,CSTVAT!$A$2:$D$40,2)="CST",0.02*((VLOOKUP(O423,'Input Angle Price'!$B$4:$E$22,2)*'Optimized Production Plan'!M424*(1.045))+ ('Conversion Cost'!$B$3*'Optimized Production Plan'!M424)+ ((4.1/100)*('Conversion Cost'!$B$8)*'Optimized Production Plan'!M424)+ ('Optimized Production Plan'!M424*'Conversion Cost'!$B$4)),IF(VLOOKUP(N423,CSTVAT!$A$2:$D$40,2)="VAT",0.05*((VLOOKUP(O423,'Input Angle Price'!$B$4:$E$22,2)*'Optimized Production Plan'!M424*(1.045))+ ('Conversion Cost'!$B$3*'Optimized Production Plan'!M424)+ ((4.1/100)*('Conversion Cost'!$B$8)*'Optimized Production Plan'!M424)+ ('Optimized Production Plan'!M424*'Conversion Cost'!$B$4)),0)))+ IF(VLOOKUP(N423,CSTVAT!$A$2:$D$40,3)="NA",0,IF(VLOOKUP(N423,CSTVAT!$A$2:$D$40,3)="CST",0.02*((VLOOKUP(O423,'Input Angle Price'!$B$4:$E$22,3)*'Optimized Production Plan'!N424*(1.045))+ ('Conversion Cost'!$C$3*'Optimized Production Plan'!N424)+ ((4.1/100)*('Conversion Cost'!$B$8)*'Optimized Production Plan'!N424)+ ('Optimized Production Plan'!N424*'Conversion Cost'!$C$4)),IF(VLOOKUP(N423,CSTVAT!$A$2:$D$40,3)="VAT",0.05*((VLOOKUP(O423,'Input Angle Price'!$B$4:$E$22,3)*'Optimized Production Plan'!N424*(1.045))+ ('Conversion Cost'!$C$3*'Optimized Production Plan'!N424)+ ((4.1/100)*('Conversion Cost'!$B$8)*'Optimized Production Plan'!N424)+ ('Optimized Production Plan'!N424*'Conversion Cost'!$C$4)),0)))+ IF(VLOOKUP(N423,CSTVAT!$A$2:$D$40,4)="NA",0,IF(VLOOKUP(N423,CSTVAT!$A$2:$D$40,4)="CST",0.02*((VLOOKUP(O423,'Input Angle Price'!$B$4:$E$22,4)*'Optimized Production Plan'!O424*(1.045))+ ('Conversion Cost'!$D$3*'Optimized Production Plan'!O424)+ ((4.1/100)*('Conversion Cost'!$B$8)*'Optimized Production Plan'!O424)+ ('Optimized Production Plan'!O424*'Conversion Cost'!$D$4)),IF(VLOOKUP(N423,CSTVAT!$A$2:$D$40,4)="VAT",0.05*((VLOOKUP(O423,'Input Angle Price'!$B$4:$E$22,4)*'Optimized Production Plan'!O424*(1.045))+ ('Conversion Cost'!$D$3*'Optimized Production Plan'!O424)+ ((4.1/100)*('Conversion Cost'!$B$8)*'Optimized Production Plan'!O424)+ ('Optimized Production Plan'!O424*'Conversion Cost'!$D$4)),0)))</f>
        <v>0</v>
      </c>
      <c r="V423" s="95">
        <f t="shared" si="21"/>
        <v>418.52219804430013</v>
      </c>
      <c r="X423" s="101">
        <f>IF('Optimized Production Plan'!M424&gt;0,1,0)+IF('Optimized Production Plan'!N424&gt;0,1,0)+IF('Optimized Production Plan'!O424&gt;0,1,0)</f>
        <v>1</v>
      </c>
      <c r="AH423" s="11"/>
      <c r="AI423" s="5" t="s">
        <v>9</v>
      </c>
      <c r="AJ423" s="6">
        <v>539.84449433745431</v>
      </c>
      <c r="AK423" s="6">
        <v>0</v>
      </c>
      <c r="AL423" s="113">
        <v>0</v>
      </c>
      <c r="AM423" s="11">
        <v>539.84449433745431</v>
      </c>
      <c r="AN423" s="68">
        <f t="shared" si="22"/>
        <v>539.84449433745431</v>
      </c>
    </row>
    <row r="424" spans="1:40">
      <c r="A424" s="9">
        <v>133</v>
      </c>
      <c r="B424" s="5" t="s">
        <v>15</v>
      </c>
      <c r="C424" s="94">
        <f>((VLOOKUP(B424,'Input Angle Price'!$B$4:$E$22,2)*'Optimized Production Plan'!C425)+(VLOOKUP(B424,'Input Angle Price'!$B$4:$E$22,3)*'Optimized Production Plan'!D425)+(VLOOKUP(B424,'Input Angle Price'!$B$4:$E$22,4)*'Optimized Production Plan'!E425))*(104.5/100)</f>
        <v>112415.71813237295</v>
      </c>
      <c r="D424" s="94">
        <f>SUMPRODUCT('Conversion Cost'!$B$3:$D$3,'Optimized Production Plan'!C425:E425)</f>
        <v>19245.520716225867</v>
      </c>
      <c r="E424" s="94">
        <f>(4.1/100)*('Conversion Cost'!$B$8)*SUM('Optimized Production Plan'!C425:E425)</f>
        <v>14553.282720414074</v>
      </c>
      <c r="F424" s="94">
        <f>SUMPRODUCT('Conversion Cost'!$B$4:$D$4,'Optimized Production Plan'!C425:E425)</f>
        <v>1507.7495644030664</v>
      </c>
      <c r="G424" s="94">
        <f>(VLOOKUP(A424,'Outbound Logistic Price'!$A$3:$D$41,2)*'Optimized Production Plan'!C425)+(VLOOKUP(A424,'Outbound Logistic Price'!$A$3:$D$41,3)*'Optimized Production Plan'!D425)+(VLOOKUP(A424,'Outbound Logistic Price'!$A$3:$D$41,4)*'Optimized Production Plan'!E425)</f>
        <v>7634.3610201331394</v>
      </c>
      <c r="H424" s="94">
        <f>IF(VLOOKUP(A424,CSTVAT!$A$2:$D$40,2)="NA",0,IF(VLOOKUP(A424,CSTVAT!$A$2:$D$40,2)="CST",0.02*((VLOOKUP(B424,'Input Angle Price'!$B$4:$E$22,2)*'Optimized Production Plan'!C425*(1.045))+ ('Conversion Cost'!$B$3*'Optimized Production Plan'!C425)+ ((4.1/100)*('Conversion Cost'!$B$8)*'Optimized Production Plan'!C425)+ ('Optimized Production Plan'!C425*'Conversion Cost'!$B$4)),IF(VLOOKUP(A424,CSTVAT!$A$2:$D$40,2)="VAT",0.05*((VLOOKUP(B424,'Input Angle Price'!$B$4:$E$22,2)*'Optimized Production Plan'!C425*(1.045))+ ('Conversion Cost'!$B$3*'Optimized Production Plan'!C425)+ ((4.1/100)*('Conversion Cost'!$B$8)*'Optimized Production Plan'!C425)+ ('Optimized Production Plan'!C425*'Conversion Cost'!$B$4)),0)))+ IF(VLOOKUP(A424,CSTVAT!$A$2:$D$40,3)="NA",0,IF(VLOOKUP(A424,CSTVAT!$A$2:$D$40,3)="CST",0.02*((VLOOKUP(B424,'Input Angle Price'!$B$4:$E$22,3)*'Optimized Production Plan'!D425*(1.045))+ ('Conversion Cost'!$C$3*'Optimized Production Plan'!D425)+ ((4.1/100)*('Conversion Cost'!$B$8)*'Optimized Production Plan'!D425)+ ('Optimized Production Plan'!D425*'Conversion Cost'!$C$4)),IF(VLOOKUP(A424,CSTVAT!$A$2:$D$40,3)="VAT",0.05*((VLOOKUP(B424,'Input Angle Price'!$B$4:$E$22,3)*'Optimized Production Plan'!D425*(1.045))+ ('Conversion Cost'!$C$3*'Optimized Production Plan'!D425)+ ((4.1/100)*('Conversion Cost'!$B$8)*'Optimized Production Plan'!D425)+ ('Optimized Production Plan'!D425*'Conversion Cost'!$C$4)),0)))+ IF(VLOOKUP(A424,CSTVAT!$A$2:$D$40,4)="NA",0,IF(VLOOKUP(A424,CSTVAT!$A$2:$D$40,4)="CST",0.02*((VLOOKUP(B424,'Input Angle Price'!$B$4:$E$22,4)*'Optimized Production Plan'!E425*(1.045))+ ('Conversion Cost'!$D$3*'Optimized Production Plan'!E425)+ ((4.1/100)*('Conversion Cost'!$B$8)*'Optimized Production Plan'!E425)+ ('Optimized Production Plan'!E425*'Conversion Cost'!$D$4)),IF(VLOOKUP(A424,CSTVAT!$A$2:$D$40,4)="VAT",0.05*((VLOOKUP(B424,'Input Angle Price'!$B$4:$E$22,4)*'Optimized Production Plan'!E425*(1.045))+ ('Conversion Cost'!$D$3*'Optimized Production Plan'!E425)+ ((4.1/100)*('Conversion Cost'!$B$8)*'Optimized Production Plan'!E425)+ ('Optimized Production Plan'!E425*'Conversion Cost'!$D$4)),0)))</f>
        <v>0</v>
      </c>
      <c r="I424" s="95">
        <f t="shared" si="20"/>
        <v>2420.4341224673603</v>
      </c>
      <c r="N424" s="9">
        <v>133</v>
      </c>
      <c r="O424" s="5" t="s">
        <v>15</v>
      </c>
      <c r="P424" s="94">
        <f>((VLOOKUP(O424,'Input Angle Price'!$B$4:$E$22,2)*'Optimized Production Plan'!M425)+(VLOOKUP(O424,'Input Angle Price'!$B$4:$E$22,3)*'Optimized Production Plan'!N425)+(VLOOKUP(O424,'Input Angle Price'!$B$4:$E$22,4)*'Optimized Production Plan'!O425))*(104.5/100)</f>
        <v>110801.80968237296</v>
      </c>
      <c r="Q424" s="94">
        <f>SUMPRODUCT('Conversion Cost'!$B$3:$D$3,'Optimized Production Plan'!M425:O425)</f>
        <v>17144.019966225867</v>
      </c>
      <c r="R424" s="94">
        <f>(4.1/100)*('Conversion Cost'!$B$8)*SUM('Optimized Production Plan'!M425:O425)</f>
        <v>14553.282720414074</v>
      </c>
      <c r="S424" s="94">
        <f>SUMPRODUCT('Conversion Cost'!$B$4:$D$4,'Optimized Production Plan'!M425:O425)</f>
        <v>1171.2888144030665</v>
      </c>
      <c r="T424" s="94">
        <f>(VLOOKUP(N424,'Outbound Logistic Price'!$A$3:$D$41,2)*'Optimized Production Plan'!M425)+(VLOOKUP(N424,'Outbound Logistic Price'!$A$3:$D$41,3)*'Optimized Production Plan'!N425)+(VLOOKUP(N424,'Outbound Logistic Price'!$A$3:$D$41,4)*'Optimized Production Plan'!O425)</f>
        <v>5770.037520133139</v>
      </c>
      <c r="U424" s="94">
        <f>IF(VLOOKUP(N424,CSTVAT!$A$2:$D$40,2)="NA",0,IF(VLOOKUP(N424,CSTVAT!$A$2:$D$40,2)="CST",0.02*((VLOOKUP(O424,'Input Angle Price'!$B$4:$E$22,2)*'Optimized Production Plan'!M425*(1.045))+ ('Conversion Cost'!$B$3*'Optimized Production Plan'!M425)+ ((4.1/100)*('Conversion Cost'!$B$8)*'Optimized Production Plan'!M425)+ ('Optimized Production Plan'!M425*'Conversion Cost'!$B$4)),IF(VLOOKUP(N424,CSTVAT!$A$2:$D$40,2)="VAT",0.05*((VLOOKUP(O424,'Input Angle Price'!$B$4:$E$22,2)*'Optimized Production Plan'!M425*(1.045))+ ('Conversion Cost'!$B$3*'Optimized Production Plan'!M425)+ ((4.1/100)*('Conversion Cost'!$B$8)*'Optimized Production Plan'!M425)+ ('Optimized Production Plan'!M425*'Conversion Cost'!$B$4)),0)))+ IF(VLOOKUP(N424,CSTVAT!$A$2:$D$40,3)="NA",0,IF(VLOOKUP(N424,CSTVAT!$A$2:$D$40,3)="CST",0.02*((VLOOKUP(O424,'Input Angle Price'!$B$4:$E$22,3)*'Optimized Production Plan'!N425*(1.045))+ ('Conversion Cost'!$C$3*'Optimized Production Plan'!N425)+ ((4.1/100)*('Conversion Cost'!$B$8)*'Optimized Production Plan'!N425)+ ('Optimized Production Plan'!N425*'Conversion Cost'!$C$4)),IF(VLOOKUP(N424,CSTVAT!$A$2:$D$40,3)="VAT",0.05*((VLOOKUP(O424,'Input Angle Price'!$B$4:$E$22,3)*'Optimized Production Plan'!N425*(1.045))+ ('Conversion Cost'!$C$3*'Optimized Production Plan'!N425)+ ((4.1/100)*('Conversion Cost'!$B$8)*'Optimized Production Plan'!N425)+ ('Optimized Production Plan'!N425*'Conversion Cost'!$C$4)),0)))+ IF(VLOOKUP(N424,CSTVAT!$A$2:$D$40,4)="NA",0,IF(VLOOKUP(N424,CSTVAT!$A$2:$D$40,4)="CST",0.02*((VLOOKUP(O424,'Input Angle Price'!$B$4:$E$22,4)*'Optimized Production Plan'!O425*(1.045))+ ('Conversion Cost'!$D$3*'Optimized Production Plan'!O425)+ ((4.1/100)*('Conversion Cost'!$B$8)*'Optimized Production Plan'!O425)+ ('Optimized Production Plan'!O425*'Conversion Cost'!$D$4)),IF(VLOOKUP(N424,CSTVAT!$A$2:$D$40,4)="VAT",0.05*((VLOOKUP(O424,'Input Angle Price'!$B$4:$E$22,4)*'Optimized Production Plan'!O425*(1.045))+ ('Conversion Cost'!$D$3*'Optimized Production Plan'!O425)+ ((4.1/100)*('Conversion Cost'!$B$8)*'Optimized Production Plan'!O425)+ ('Optimized Production Plan'!O425*'Conversion Cost'!$D$4)),0)))</f>
        <v>0</v>
      </c>
      <c r="V424" s="95">
        <f t="shared" si="21"/>
        <v>2385.6848974673603</v>
      </c>
      <c r="X424" s="101">
        <f>IF('Optimized Production Plan'!M425&gt;0,1,0)+IF('Optimized Production Plan'!N425&gt;0,1,0)+IF('Optimized Production Plan'!O425&gt;0,1,0)</f>
        <v>1</v>
      </c>
      <c r="AH424" s="11"/>
      <c r="AI424" s="5" t="s">
        <v>13</v>
      </c>
      <c r="AJ424" s="6">
        <v>168.19772655526424</v>
      </c>
      <c r="AK424" s="6">
        <v>0</v>
      </c>
      <c r="AL424" s="113">
        <v>0</v>
      </c>
      <c r="AM424" s="11">
        <v>168.19772655526424</v>
      </c>
      <c r="AN424" s="68">
        <f t="shared" si="22"/>
        <v>168.19772655526424</v>
      </c>
    </row>
    <row r="425" spans="1:40">
      <c r="A425" s="9">
        <v>133</v>
      </c>
      <c r="B425" s="5" t="s">
        <v>2</v>
      </c>
      <c r="C425" s="94">
        <f>((VLOOKUP(B425,'Input Angle Price'!$B$4:$E$22,2)*'Optimized Production Plan'!C426)+(VLOOKUP(B425,'Input Angle Price'!$B$4:$E$22,3)*'Optimized Production Plan'!D426)+(VLOOKUP(B425,'Input Angle Price'!$B$4:$E$22,4)*'Optimized Production Plan'!E426))*(104.5/100)</f>
        <v>90656.628614852802</v>
      </c>
      <c r="D425" s="94">
        <f>SUMPRODUCT('Conversion Cost'!$B$3:$D$3,'Optimized Production Plan'!C426:E426)</f>
        <v>16881.63170734391</v>
      </c>
      <c r="E425" s="94">
        <f>(4.1/100)*('Conversion Cost'!$B$8)*SUM('Optimized Production Plan'!C426:E426)</f>
        <v>12999.458565096869</v>
      </c>
      <c r="F425" s="94">
        <f>SUMPRODUCT('Conversion Cost'!$B$4:$D$4,'Optimized Production Plan'!C426:E426)</f>
        <v>1297.2843093554106</v>
      </c>
      <c r="G425" s="94">
        <f>(VLOOKUP(A425,'Outbound Logistic Price'!$A$3:$D$41,2)*'Optimized Production Plan'!C426)+(VLOOKUP(A425,'Outbound Logistic Price'!$A$3:$D$41,3)*'Optimized Production Plan'!D426)+(VLOOKUP(A425,'Outbound Logistic Price'!$A$3:$D$41,4)*'Optimized Production Plan'!E426)</f>
        <v>6545.0552452672291</v>
      </c>
      <c r="H425" s="94">
        <f>IF(VLOOKUP(A425,CSTVAT!$A$2:$D$40,2)="NA",0,IF(VLOOKUP(A425,CSTVAT!$A$2:$D$40,2)="CST",0.02*((VLOOKUP(B425,'Input Angle Price'!$B$4:$E$22,2)*'Optimized Production Plan'!C426*(1.045))+ ('Conversion Cost'!$B$3*'Optimized Production Plan'!C426)+ ((4.1/100)*('Conversion Cost'!$B$8)*'Optimized Production Plan'!C426)+ ('Optimized Production Plan'!C426*'Conversion Cost'!$B$4)),IF(VLOOKUP(A425,CSTVAT!$A$2:$D$40,2)="VAT",0.05*((VLOOKUP(B425,'Input Angle Price'!$B$4:$E$22,2)*'Optimized Production Plan'!C426*(1.045))+ ('Conversion Cost'!$B$3*'Optimized Production Plan'!C426)+ ((4.1/100)*('Conversion Cost'!$B$8)*'Optimized Production Plan'!C426)+ ('Optimized Production Plan'!C426*'Conversion Cost'!$B$4)),0)))+ IF(VLOOKUP(A425,CSTVAT!$A$2:$D$40,3)="NA",0,IF(VLOOKUP(A425,CSTVAT!$A$2:$D$40,3)="CST",0.02*((VLOOKUP(B425,'Input Angle Price'!$B$4:$E$22,3)*'Optimized Production Plan'!D426*(1.045))+ ('Conversion Cost'!$C$3*'Optimized Production Plan'!D426)+ ((4.1/100)*('Conversion Cost'!$B$8)*'Optimized Production Plan'!D426)+ ('Optimized Production Plan'!D426*'Conversion Cost'!$C$4)),IF(VLOOKUP(A425,CSTVAT!$A$2:$D$40,3)="VAT",0.05*((VLOOKUP(B425,'Input Angle Price'!$B$4:$E$22,3)*'Optimized Production Plan'!D426*(1.045))+ ('Conversion Cost'!$C$3*'Optimized Production Plan'!D426)+ ((4.1/100)*('Conversion Cost'!$B$8)*'Optimized Production Plan'!D426)+ ('Optimized Production Plan'!D426*'Conversion Cost'!$C$4)),0)))+ IF(VLOOKUP(A425,CSTVAT!$A$2:$D$40,4)="NA",0,IF(VLOOKUP(A425,CSTVAT!$A$2:$D$40,4)="CST",0.02*((VLOOKUP(B425,'Input Angle Price'!$B$4:$E$22,4)*'Optimized Production Plan'!E426*(1.045))+ ('Conversion Cost'!$D$3*'Optimized Production Plan'!E426)+ ((4.1/100)*('Conversion Cost'!$B$8)*'Optimized Production Plan'!E426)+ ('Optimized Production Plan'!E426*'Conversion Cost'!$D$4)),IF(VLOOKUP(A425,CSTVAT!$A$2:$D$40,4)="VAT",0.05*((VLOOKUP(B425,'Input Angle Price'!$B$4:$E$22,4)*'Optimized Production Plan'!E426*(1.045))+ ('Conversion Cost'!$D$3*'Optimized Production Plan'!E426)+ ((4.1/100)*('Conversion Cost'!$B$8)*'Optimized Production Plan'!E426)+ ('Optimized Production Plan'!E426*'Conversion Cost'!$D$4)),0)))</f>
        <v>0</v>
      </c>
      <c r="I425" s="95">
        <f t="shared" si="20"/>
        <v>1951.9369797456345</v>
      </c>
      <c r="N425" s="9">
        <v>133</v>
      </c>
      <c r="O425" s="5" t="s">
        <v>2</v>
      </c>
      <c r="P425" s="94">
        <f>((VLOOKUP(O425,'Input Angle Price'!$B$4:$E$22,2)*'Optimized Production Plan'!M426)+(VLOOKUP(O425,'Input Angle Price'!$B$4:$E$22,3)*'Optimized Production Plan'!N426)+(VLOOKUP(O425,'Input Angle Price'!$B$4:$E$22,4)*'Optimized Production Plan'!O426))*(104.5/100)</f>
        <v>89615.834530852808</v>
      </c>
      <c r="Q425" s="94">
        <f>SUMPRODUCT('Conversion Cost'!$B$3:$D$3,'Optimized Production Plan'!M426:O426)</f>
        <v>15313.588107343909</v>
      </c>
      <c r="R425" s="94">
        <f>(4.1/100)*('Conversion Cost'!$B$8)*SUM('Optimized Production Plan'!M426:O426)</f>
        <v>12999.458565096869</v>
      </c>
      <c r="S425" s="94">
        <f>SUMPRODUCT('Conversion Cost'!$B$4:$D$4,'Optimized Production Plan'!M426:O426)</f>
        <v>1046.2327093554106</v>
      </c>
      <c r="T425" s="94">
        <f>(VLOOKUP(N425,'Outbound Logistic Price'!$A$3:$D$41,2)*'Optimized Production Plan'!M426)+(VLOOKUP(N425,'Outbound Logistic Price'!$A$3:$D$41,3)*'Optimized Production Plan'!N426)+(VLOOKUP(N425,'Outbound Logistic Price'!$A$3:$D$41,4)*'Optimized Production Plan'!O426)</f>
        <v>5153.9824452672283</v>
      </c>
      <c r="U425" s="94">
        <f>IF(VLOOKUP(N425,CSTVAT!$A$2:$D$40,2)="NA",0,IF(VLOOKUP(N425,CSTVAT!$A$2:$D$40,2)="CST",0.02*((VLOOKUP(O425,'Input Angle Price'!$B$4:$E$22,2)*'Optimized Production Plan'!M426*(1.045))+ ('Conversion Cost'!$B$3*'Optimized Production Plan'!M426)+ ((4.1/100)*('Conversion Cost'!$B$8)*'Optimized Production Plan'!M426)+ ('Optimized Production Plan'!M426*'Conversion Cost'!$B$4)),IF(VLOOKUP(N425,CSTVAT!$A$2:$D$40,2)="VAT",0.05*((VLOOKUP(O425,'Input Angle Price'!$B$4:$E$22,2)*'Optimized Production Plan'!M426*(1.045))+ ('Conversion Cost'!$B$3*'Optimized Production Plan'!M426)+ ((4.1/100)*('Conversion Cost'!$B$8)*'Optimized Production Plan'!M426)+ ('Optimized Production Plan'!M426*'Conversion Cost'!$B$4)),0)))+ IF(VLOOKUP(N425,CSTVAT!$A$2:$D$40,3)="NA",0,IF(VLOOKUP(N425,CSTVAT!$A$2:$D$40,3)="CST",0.02*((VLOOKUP(O425,'Input Angle Price'!$B$4:$E$22,3)*'Optimized Production Plan'!N426*(1.045))+ ('Conversion Cost'!$C$3*'Optimized Production Plan'!N426)+ ((4.1/100)*('Conversion Cost'!$B$8)*'Optimized Production Plan'!N426)+ ('Optimized Production Plan'!N426*'Conversion Cost'!$C$4)),IF(VLOOKUP(N425,CSTVAT!$A$2:$D$40,3)="VAT",0.05*((VLOOKUP(O425,'Input Angle Price'!$B$4:$E$22,3)*'Optimized Production Plan'!N426*(1.045))+ ('Conversion Cost'!$C$3*'Optimized Production Plan'!N426)+ ((4.1/100)*('Conversion Cost'!$B$8)*'Optimized Production Plan'!N426)+ ('Optimized Production Plan'!N426*'Conversion Cost'!$C$4)),0)))+ IF(VLOOKUP(N425,CSTVAT!$A$2:$D$40,4)="NA",0,IF(VLOOKUP(N425,CSTVAT!$A$2:$D$40,4)="CST",0.02*((VLOOKUP(O425,'Input Angle Price'!$B$4:$E$22,4)*'Optimized Production Plan'!O426*(1.045))+ ('Conversion Cost'!$D$3*'Optimized Production Plan'!O426)+ ((4.1/100)*('Conversion Cost'!$B$8)*'Optimized Production Plan'!O426)+ ('Optimized Production Plan'!O426*'Conversion Cost'!$D$4)),IF(VLOOKUP(N425,CSTVAT!$A$2:$D$40,4)="VAT",0.05*((VLOOKUP(O425,'Input Angle Price'!$B$4:$E$22,4)*'Optimized Production Plan'!O426*(1.045))+ ('Conversion Cost'!$D$3*'Optimized Production Plan'!O426)+ ((4.1/100)*('Conversion Cost'!$B$8)*'Optimized Production Plan'!O426)+ ('Optimized Production Plan'!O426*'Conversion Cost'!$D$4)),0)))</f>
        <v>0</v>
      </c>
      <c r="V425" s="95">
        <f t="shared" si="21"/>
        <v>1929.5275377456346</v>
      </c>
      <c r="X425" s="101">
        <f>IF('Optimized Production Plan'!M426&gt;0,1,0)+IF('Optimized Production Plan'!N426&gt;0,1,0)+IF('Optimized Production Plan'!O426&gt;0,1,0)</f>
        <v>1</v>
      </c>
      <c r="AH425" s="11"/>
      <c r="AI425" s="5" t="s">
        <v>15</v>
      </c>
      <c r="AJ425" s="6">
        <v>960.07279869103809</v>
      </c>
      <c r="AK425" s="6">
        <v>0</v>
      </c>
      <c r="AL425" s="113">
        <v>0</v>
      </c>
      <c r="AM425" s="11">
        <v>960.07279869103809</v>
      </c>
      <c r="AN425" s="68">
        <f t="shared" si="22"/>
        <v>960.07279869103809</v>
      </c>
    </row>
    <row r="426" spans="1:40">
      <c r="A426" s="9">
        <v>133</v>
      </c>
      <c r="B426" s="5" t="s">
        <v>4</v>
      </c>
      <c r="C426" s="94">
        <f>((VLOOKUP(B426,'Input Angle Price'!$B$4:$E$22,2)*'Optimized Production Plan'!C427)+(VLOOKUP(B426,'Input Angle Price'!$B$4:$E$22,3)*'Optimized Production Plan'!D427)+(VLOOKUP(B426,'Input Angle Price'!$B$4:$E$22,4)*'Optimized Production Plan'!E427))*(104.5/100)</f>
        <v>50415.899150564452</v>
      </c>
      <c r="D426" s="94">
        <f>SUMPRODUCT('Conversion Cost'!$B$3:$D$3,'Optimized Production Plan'!C427:E427)</f>
        <v>9476.6581633539645</v>
      </c>
      <c r="E426" s="94">
        <f>(4.1/100)*('Conversion Cost'!$B$8)*SUM('Optimized Production Plan'!C427:E427)</f>
        <v>7298.5322598666035</v>
      </c>
      <c r="F426" s="94">
        <f>SUMPRODUCT('Conversion Cost'!$B$4:$D$4,'Optimized Production Plan'!C427:E427)</f>
        <v>728.11616790792618</v>
      </c>
      <c r="G426" s="94">
        <f>(VLOOKUP(A426,'Outbound Logistic Price'!$A$3:$D$41,2)*'Optimized Production Plan'!C427)+(VLOOKUP(A426,'Outbound Logistic Price'!$A$3:$D$41,3)*'Optimized Production Plan'!D427)+(VLOOKUP(A426,'Outbound Logistic Price'!$A$3:$D$41,4)*'Optimized Production Plan'!E427)</f>
        <v>3673.3693517431448</v>
      </c>
      <c r="H426" s="94">
        <f>IF(VLOOKUP(A426,CSTVAT!$A$2:$D$40,2)="NA",0,IF(VLOOKUP(A426,CSTVAT!$A$2:$D$40,2)="CST",0.02*((VLOOKUP(B426,'Input Angle Price'!$B$4:$E$22,2)*'Optimized Production Plan'!C427*(1.045))+ ('Conversion Cost'!$B$3*'Optimized Production Plan'!C427)+ ((4.1/100)*('Conversion Cost'!$B$8)*'Optimized Production Plan'!C427)+ ('Optimized Production Plan'!C427*'Conversion Cost'!$B$4)),IF(VLOOKUP(A426,CSTVAT!$A$2:$D$40,2)="VAT",0.05*((VLOOKUP(B426,'Input Angle Price'!$B$4:$E$22,2)*'Optimized Production Plan'!C427*(1.045))+ ('Conversion Cost'!$B$3*'Optimized Production Plan'!C427)+ ((4.1/100)*('Conversion Cost'!$B$8)*'Optimized Production Plan'!C427)+ ('Optimized Production Plan'!C427*'Conversion Cost'!$B$4)),0)))+ IF(VLOOKUP(A426,CSTVAT!$A$2:$D$40,3)="NA",0,IF(VLOOKUP(A426,CSTVAT!$A$2:$D$40,3)="CST",0.02*((VLOOKUP(B426,'Input Angle Price'!$B$4:$E$22,3)*'Optimized Production Plan'!D427*(1.045))+ ('Conversion Cost'!$C$3*'Optimized Production Plan'!D427)+ ((4.1/100)*('Conversion Cost'!$B$8)*'Optimized Production Plan'!D427)+ ('Optimized Production Plan'!D427*'Conversion Cost'!$C$4)),IF(VLOOKUP(A426,CSTVAT!$A$2:$D$40,3)="VAT",0.05*((VLOOKUP(B426,'Input Angle Price'!$B$4:$E$22,3)*'Optimized Production Plan'!D427*(1.045))+ ('Conversion Cost'!$C$3*'Optimized Production Plan'!D427)+ ((4.1/100)*('Conversion Cost'!$B$8)*'Optimized Production Plan'!D427)+ ('Optimized Production Plan'!D427*'Conversion Cost'!$C$4)),0)))+ IF(VLOOKUP(A426,CSTVAT!$A$2:$D$40,4)="NA",0,IF(VLOOKUP(A426,CSTVAT!$A$2:$D$40,4)="CST",0.02*((VLOOKUP(B426,'Input Angle Price'!$B$4:$E$22,4)*'Optimized Production Plan'!E427*(1.045))+ ('Conversion Cost'!$D$3*'Optimized Production Plan'!E427)+ ((4.1/100)*('Conversion Cost'!$B$8)*'Optimized Production Plan'!E427)+ ('Optimized Production Plan'!E427*'Conversion Cost'!$D$4)),IF(VLOOKUP(A426,CSTVAT!$A$2:$D$40,4)="VAT",0.05*((VLOOKUP(B426,'Input Angle Price'!$B$4:$E$22,4)*'Optimized Production Plan'!E427*(1.045))+ ('Conversion Cost'!$D$3*'Optimized Production Plan'!E427)+ ((4.1/100)*('Conversion Cost'!$B$8)*'Optimized Production Plan'!E427)+ ('Optimized Production Plan'!E427*'Conversion Cost'!$D$4)),0)))</f>
        <v>0</v>
      </c>
      <c r="I426" s="95">
        <f t="shared" si="20"/>
        <v>1085.5097903231581</v>
      </c>
      <c r="N426" s="9">
        <v>133</v>
      </c>
      <c r="O426" s="5" t="s">
        <v>4</v>
      </c>
      <c r="P426" s="94">
        <f>((VLOOKUP(O426,'Input Angle Price'!$B$4:$E$22,2)*'Optimized Production Plan'!M427)+(VLOOKUP(O426,'Input Angle Price'!$B$4:$E$22,3)*'Optimized Production Plan'!N427)+(VLOOKUP(O426,'Input Angle Price'!$B$4:$E$22,4)*'Optimized Production Plan'!O427))*(104.5/100)</f>
        <v>50601.509375364447</v>
      </c>
      <c r="Q426" s="94">
        <f>SUMPRODUCT('Conversion Cost'!$B$3:$D$3,'Optimized Production Plan'!M427:O427)</f>
        <v>8597.7978433539647</v>
      </c>
      <c r="R426" s="94">
        <f>(4.1/100)*('Conversion Cost'!$B$8)*SUM('Optimized Production Plan'!M427:O427)</f>
        <v>7298.5322598666035</v>
      </c>
      <c r="S426" s="94">
        <f>SUMPRODUCT('Conversion Cost'!$B$4:$D$4,'Optimized Production Plan'!M427:O427)</f>
        <v>587.40624790792617</v>
      </c>
      <c r="T426" s="94">
        <f>(VLOOKUP(N426,'Outbound Logistic Price'!$A$3:$D$41,2)*'Optimized Production Plan'!M427)+(VLOOKUP(N426,'Outbound Logistic Price'!$A$3:$D$41,3)*'Optimized Production Plan'!N427)+(VLOOKUP(N426,'Outbound Logistic Price'!$A$3:$D$41,4)*'Optimized Production Plan'!O427)</f>
        <v>2893.6979917431445</v>
      </c>
      <c r="U426" s="94">
        <f>IF(VLOOKUP(N426,CSTVAT!$A$2:$D$40,2)="NA",0,IF(VLOOKUP(N426,CSTVAT!$A$2:$D$40,2)="CST",0.02*((VLOOKUP(O426,'Input Angle Price'!$B$4:$E$22,2)*'Optimized Production Plan'!M427*(1.045))+ ('Conversion Cost'!$B$3*'Optimized Production Plan'!M427)+ ((4.1/100)*('Conversion Cost'!$B$8)*'Optimized Production Plan'!M427)+ ('Optimized Production Plan'!M427*'Conversion Cost'!$B$4)),IF(VLOOKUP(N426,CSTVAT!$A$2:$D$40,2)="VAT",0.05*((VLOOKUP(O426,'Input Angle Price'!$B$4:$E$22,2)*'Optimized Production Plan'!M427*(1.045))+ ('Conversion Cost'!$B$3*'Optimized Production Plan'!M427)+ ((4.1/100)*('Conversion Cost'!$B$8)*'Optimized Production Plan'!M427)+ ('Optimized Production Plan'!M427*'Conversion Cost'!$B$4)),0)))+ IF(VLOOKUP(N426,CSTVAT!$A$2:$D$40,3)="NA",0,IF(VLOOKUP(N426,CSTVAT!$A$2:$D$40,3)="CST",0.02*((VLOOKUP(O426,'Input Angle Price'!$B$4:$E$22,3)*'Optimized Production Plan'!N427*(1.045))+ ('Conversion Cost'!$C$3*'Optimized Production Plan'!N427)+ ((4.1/100)*('Conversion Cost'!$B$8)*'Optimized Production Plan'!N427)+ ('Optimized Production Plan'!N427*'Conversion Cost'!$C$4)),IF(VLOOKUP(N426,CSTVAT!$A$2:$D$40,3)="VAT",0.05*((VLOOKUP(O426,'Input Angle Price'!$B$4:$E$22,3)*'Optimized Production Plan'!N427*(1.045))+ ('Conversion Cost'!$C$3*'Optimized Production Plan'!N427)+ ((4.1/100)*('Conversion Cost'!$B$8)*'Optimized Production Plan'!N427)+ ('Optimized Production Plan'!N427*'Conversion Cost'!$C$4)),0)))+ IF(VLOOKUP(N426,CSTVAT!$A$2:$D$40,4)="NA",0,IF(VLOOKUP(N426,CSTVAT!$A$2:$D$40,4)="CST",0.02*((VLOOKUP(O426,'Input Angle Price'!$B$4:$E$22,4)*'Optimized Production Plan'!O427*(1.045))+ ('Conversion Cost'!$D$3*'Optimized Production Plan'!O427)+ ((4.1/100)*('Conversion Cost'!$B$8)*'Optimized Production Plan'!O427)+ ('Optimized Production Plan'!O427*'Conversion Cost'!$D$4)),IF(VLOOKUP(N426,CSTVAT!$A$2:$D$40,4)="VAT",0.05*((VLOOKUP(O426,'Input Angle Price'!$B$4:$E$22,4)*'Optimized Production Plan'!O427*(1.045))+ ('Conversion Cost'!$D$3*'Optimized Production Plan'!O427)+ ((4.1/100)*('Conversion Cost'!$B$8)*'Optimized Production Plan'!O427)+ ('Optimized Production Plan'!O427*'Conversion Cost'!$D$4)),0)))</f>
        <v>0</v>
      </c>
      <c r="V426" s="95">
        <f t="shared" si="21"/>
        <v>1089.506182723158</v>
      </c>
      <c r="X426" s="101">
        <f>IF('Optimized Production Plan'!M427&gt;0,1,0)+IF('Optimized Production Plan'!N427&gt;0,1,0)+IF('Optimized Production Plan'!O427&gt;0,1,0)</f>
        <v>1</v>
      </c>
      <c r="AH426" s="11"/>
      <c r="AI426" s="5" t="s">
        <v>2</v>
      </c>
      <c r="AJ426" s="6">
        <v>857.56779455361539</v>
      </c>
      <c r="AK426" s="6">
        <v>0</v>
      </c>
      <c r="AL426" s="113">
        <v>0</v>
      </c>
      <c r="AM426" s="11">
        <v>857.56779455361539</v>
      </c>
      <c r="AN426" s="68">
        <f t="shared" si="22"/>
        <v>857.56779455361539</v>
      </c>
    </row>
    <row r="427" spans="1:40">
      <c r="A427" s="9">
        <v>133</v>
      </c>
      <c r="B427" s="5" t="s">
        <v>6</v>
      </c>
      <c r="C427" s="94">
        <f>((VLOOKUP(B427,'Input Angle Price'!$B$4:$E$22,2)*'Optimized Production Plan'!C428)+(VLOOKUP(B427,'Input Angle Price'!$B$4:$E$22,3)*'Optimized Production Plan'!D428)+(VLOOKUP(B427,'Input Angle Price'!$B$4:$E$22,4)*'Optimized Production Plan'!E428))*(104.5/100)</f>
        <v>14430.607147277175</v>
      </c>
      <c r="D427" s="94">
        <f>SUMPRODUCT('Conversion Cost'!$B$3:$D$3,'Optimized Production Plan'!C428:E428)</f>
        <v>2638.3758137775071</v>
      </c>
      <c r="E427" s="94">
        <f>(4.1/100)*('Conversion Cost'!$B$8)*SUM('Optimized Production Plan'!C428:E428)</f>
        <v>2003.3903453701189</v>
      </c>
      <c r="F427" s="94">
        <f>SUMPRODUCT('Conversion Cost'!$B$4:$D$4,'Optimized Production Plan'!C428:E428)</f>
        <v>205.80321685045408</v>
      </c>
      <c r="G427" s="94">
        <f>(VLOOKUP(A427,'Outbound Logistic Price'!$A$3:$D$41,2)*'Optimized Production Plan'!C428)+(VLOOKUP(A427,'Outbound Logistic Price'!$A$3:$D$41,3)*'Optimized Production Plan'!D428)+(VLOOKUP(A427,'Outbound Logistic Price'!$A$3:$D$41,4)*'Optimized Production Plan'!E428)</f>
        <v>1041.2302547305158</v>
      </c>
      <c r="H427" s="94">
        <f>IF(VLOOKUP(A427,CSTVAT!$A$2:$D$40,2)="NA",0,IF(VLOOKUP(A427,CSTVAT!$A$2:$D$40,2)="CST",0.02*((VLOOKUP(B427,'Input Angle Price'!$B$4:$E$22,2)*'Optimized Production Plan'!C428*(1.045))+ ('Conversion Cost'!$B$3*'Optimized Production Plan'!C428)+ ((4.1/100)*('Conversion Cost'!$B$8)*'Optimized Production Plan'!C428)+ ('Optimized Production Plan'!C428*'Conversion Cost'!$B$4)),IF(VLOOKUP(A427,CSTVAT!$A$2:$D$40,2)="VAT",0.05*((VLOOKUP(B427,'Input Angle Price'!$B$4:$E$22,2)*'Optimized Production Plan'!C428*(1.045))+ ('Conversion Cost'!$B$3*'Optimized Production Plan'!C428)+ ((4.1/100)*('Conversion Cost'!$B$8)*'Optimized Production Plan'!C428)+ ('Optimized Production Plan'!C428*'Conversion Cost'!$B$4)),0)))+ IF(VLOOKUP(A427,CSTVAT!$A$2:$D$40,3)="NA",0,IF(VLOOKUP(A427,CSTVAT!$A$2:$D$40,3)="CST",0.02*((VLOOKUP(B427,'Input Angle Price'!$B$4:$E$22,3)*'Optimized Production Plan'!D428*(1.045))+ ('Conversion Cost'!$C$3*'Optimized Production Plan'!D428)+ ((4.1/100)*('Conversion Cost'!$B$8)*'Optimized Production Plan'!D428)+ ('Optimized Production Plan'!D428*'Conversion Cost'!$C$4)),IF(VLOOKUP(A427,CSTVAT!$A$2:$D$40,3)="VAT",0.05*((VLOOKUP(B427,'Input Angle Price'!$B$4:$E$22,3)*'Optimized Production Plan'!D428*(1.045))+ ('Conversion Cost'!$C$3*'Optimized Production Plan'!D428)+ ((4.1/100)*('Conversion Cost'!$B$8)*'Optimized Production Plan'!D428)+ ('Optimized Production Plan'!D428*'Conversion Cost'!$C$4)),0)))+ IF(VLOOKUP(A427,CSTVAT!$A$2:$D$40,4)="NA",0,IF(VLOOKUP(A427,CSTVAT!$A$2:$D$40,4)="CST",0.02*((VLOOKUP(B427,'Input Angle Price'!$B$4:$E$22,4)*'Optimized Production Plan'!E428*(1.045))+ ('Conversion Cost'!$D$3*'Optimized Production Plan'!E428)+ ((4.1/100)*('Conversion Cost'!$B$8)*'Optimized Production Plan'!E428)+ ('Optimized Production Plan'!E428*'Conversion Cost'!$D$4)),IF(VLOOKUP(A427,CSTVAT!$A$2:$D$40,4)="VAT",0.05*((VLOOKUP(B427,'Input Angle Price'!$B$4:$E$22,4)*'Optimized Production Plan'!E428*(1.045))+ ('Conversion Cost'!$D$3*'Optimized Production Plan'!E428)+ ((4.1/100)*('Conversion Cost'!$B$8)*'Optimized Production Plan'!E428)+ ('Optimized Production Plan'!E428*'Conversion Cost'!$D$4)),0)))</f>
        <v>0</v>
      </c>
      <c r="I427" s="95">
        <f t="shared" si="20"/>
        <v>310.7068524533363</v>
      </c>
      <c r="N427" s="9">
        <v>133</v>
      </c>
      <c r="O427" s="5" t="s">
        <v>6</v>
      </c>
      <c r="P427" s="94">
        <f>((VLOOKUP(O427,'Input Angle Price'!$B$4:$E$22,2)*'Optimized Production Plan'!M428)+(VLOOKUP(O427,'Input Angle Price'!$B$4:$E$22,3)*'Optimized Production Plan'!N428)+(VLOOKUP(O427,'Input Angle Price'!$B$4:$E$22,4)*'Optimized Production Plan'!O428))*(104.5/100)</f>
        <v>14146.605365477173</v>
      </c>
      <c r="Q427" s="94">
        <f>SUMPRODUCT('Conversion Cost'!$B$3:$D$3,'Optimized Production Plan'!M428:O428)</f>
        <v>2360.0286437775067</v>
      </c>
      <c r="R427" s="94">
        <f>(4.1/100)*('Conversion Cost'!$B$8)*SUM('Optimized Production Plan'!M428:O428)</f>
        <v>2003.3903453701189</v>
      </c>
      <c r="S427" s="94">
        <f>SUMPRODUCT('Conversion Cost'!$B$4:$D$4,'Optimized Production Plan'!M428:O428)</f>
        <v>161.23844685045407</v>
      </c>
      <c r="T427" s="94">
        <f>(VLOOKUP(N427,'Outbound Logistic Price'!$A$3:$D$41,2)*'Optimized Production Plan'!M428)+(VLOOKUP(N427,'Outbound Logistic Price'!$A$3:$D$41,3)*'Optimized Production Plan'!N428)+(VLOOKUP(N427,'Outbound Logistic Price'!$A$3:$D$41,4)*'Optimized Production Plan'!O428)</f>
        <v>794.29759473051558</v>
      </c>
      <c r="U427" s="94">
        <f>IF(VLOOKUP(N427,CSTVAT!$A$2:$D$40,2)="NA",0,IF(VLOOKUP(N427,CSTVAT!$A$2:$D$40,2)="CST",0.02*((VLOOKUP(O427,'Input Angle Price'!$B$4:$E$22,2)*'Optimized Production Plan'!M428*(1.045))+ ('Conversion Cost'!$B$3*'Optimized Production Plan'!M428)+ ((4.1/100)*('Conversion Cost'!$B$8)*'Optimized Production Plan'!M428)+ ('Optimized Production Plan'!M428*'Conversion Cost'!$B$4)),IF(VLOOKUP(N427,CSTVAT!$A$2:$D$40,2)="VAT",0.05*((VLOOKUP(O427,'Input Angle Price'!$B$4:$E$22,2)*'Optimized Production Plan'!M428*(1.045))+ ('Conversion Cost'!$B$3*'Optimized Production Plan'!M428)+ ((4.1/100)*('Conversion Cost'!$B$8)*'Optimized Production Plan'!M428)+ ('Optimized Production Plan'!M428*'Conversion Cost'!$B$4)),0)))+ IF(VLOOKUP(N427,CSTVAT!$A$2:$D$40,3)="NA",0,IF(VLOOKUP(N427,CSTVAT!$A$2:$D$40,3)="CST",0.02*((VLOOKUP(O427,'Input Angle Price'!$B$4:$E$22,3)*'Optimized Production Plan'!N428*(1.045))+ ('Conversion Cost'!$C$3*'Optimized Production Plan'!N428)+ ((4.1/100)*('Conversion Cost'!$B$8)*'Optimized Production Plan'!N428)+ ('Optimized Production Plan'!N428*'Conversion Cost'!$C$4)),IF(VLOOKUP(N427,CSTVAT!$A$2:$D$40,3)="VAT",0.05*((VLOOKUP(O427,'Input Angle Price'!$B$4:$E$22,3)*'Optimized Production Plan'!N428*(1.045))+ ('Conversion Cost'!$C$3*'Optimized Production Plan'!N428)+ ((4.1/100)*('Conversion Cost'!$B$8)*'Optimized Production Plan'!N428)+ ('Optimized Production Plan'!N428*'Conversion Cost'!$C$4)),0)))+ IF(VLOOKUP(N427,CSTVAT!$A$2:$D$40,4)="NA",0,IF(VLOOKUP(N427,CSTVAT!$A$2:$D$40,4)="CST",0.02*((VLOOKUP(O427,'Input Angle Price'!$B$4:$E$22,4)*'Optimized Production Plan'!O428*(1.045))+ ('Conversion Cost'!$D$3*'Optimized Production Plan'!O428)+ ((4.1/100)*('Conversion Cost'!$B$8)*'Optimized Production Plan'!O428)+ ('Optimized Production Plan'!O428*'Conversion Cost'!$D$4)),IF(VLOOKUP(N427,CSTVAT!$A$2:$D$40,4)="VAT",0.05*((VLOOKUP(O427,'Input Angle Price'!$B$4:$E$22,4)*'Optimized Production Plan'!O428*(1.045))+ ('Conversion Cost'!$D$3*'Optimized Production Plan'!O428)+ ((4.1/100)*('Conversion Cost'!$B$8)*'Optimized Production Plan'!O428)+ ('Optimized Production Plan'!O428*'Conversion Cost'!$D$4)),0)))</f>
        <v>0</v>
      </c>
      <c r="V427" s="95">
        <f t="shared" si="21"/>
        <v>304.59198155333627</v>
      </c>
      <c r="X427" s="101">
        <f>IF('Optimized Production Plan'!M428&gt;0,1,0)+IF('Optimized Production Plan'!N428&gt;0,1,0)+IF('Optimized Production Plan'!O428&gt;0,1,0)</f>
        <v>1</v>
      </c>
      <c r="AH427" s="11"/>
      <c r="AI427" s="5" t="s">
        <v>4</v>
      </c>
      <c r="AJ427" s="6">
        <v>481.48053107207062</v>
      </c>
      <c r="AK427" s="6">
        <v>0</v>
      </c>
      <c r="AL427" s="113">
        <v>0</v>
      </c>
      <c r="AM427" s="11">
        <v>481.48053107207062</v>
      </c>
      <c r="AN427" s="68">
        <f t="shared" si="22"/>
        <v>481.48053107207062</v>
      </c>
    </row>
    <row r="428" spans="1:40">
      <c r="A428" s="9">
        <v>133</v>
      </c>
      <c r="B428" s="5" t="s">
        <v>8</v>
      </c>
      <c r="C428" s="94">
        <f>((VLOOKUP(B428,'Input Angle Price'!$B$4:$E$22,2)*'Optimized Production Plan'!C429)+(VLOOKUP(B428,'Input Angle Price'!$B$4:$E$22,3)*'Optimized Production Plan'!D429)+(VLOOKUP(B428,'Input Angle Price'!$B$4:$E$22,4)*'Optimized Production Plan'!E429))*(104.5/100)</f>
        <v>43104.231536060746</v>
      </c>
      <c r="D428" s="94">
        <f>SUMPRODUCT('Conversion Cost'!$B$3:$D$3,'Optimized Production Plan'!C429:E429)</f>
        <v>7802.2746238404161</v>
      </c>
      <c r="E428" s="94">
        <f>(4.1/100)*('Conversion Cost'!$B$8)*SUM('Optimized Production Plan'!C429:E429)</f>
        <v>5940.3431040627329</v>
      </c>
      <c r="F428" s="94">
        <f>SUMPRODUCT('Conversion Cost'!$B$4:$D$4,'Optimized Production Plan'!C429:E429)</f>
        <v>606.89140367672667</v>
      </c>
      <c r="G428" s="94">
        <f>(VLOOKUP(A428,'Outbound Logistic Price'!$A$3:$D$41,2)*'Optimized Production Plan'!C429)+(VLOOKUP(A428,'Outbound Logistic Price'!$A$3:$D$41,3)*'Optimized Production Plan'!D429)+(VLOOKUP(A428,'Outbound Logistic Price'!$A$3:$D$41,4)*'Optimized Production Plan'!E429)</f>
        <v>3068.8642160632189</v>
      </c>
      <c r="H428" s="94">
        <f>IF(VLOOKUP(A428,CSTVAT!$A$2:$D$40,2)="NA",0,IF(VLOOKUP(A428,CSTVAT!$A$2:$D$40,2)="CST",0.02*((VLOOKUP(B428,'Input Angle Price'!$B$4:$E$22,2)*'Optimized Production Plan'!C429*(1.045))+ ('Conversion Cost'!$B$3*'Optimized Production Plan'!C429)+ ((4.1/100)*('Conversion Cost'!$B$8)*'Optimized Production Plan'!C429)+ ('Optimized Production Plan'!C429*'Conversion Cost'!$B$4)),IF(VLOOKUP(A428,CSTVAT!$A$2:$D$40,2)="VAT",0.05*((VLOOKUP(B428,'Input Angle Price'!$B$4:$E$22,2)*'Optimized Production Plan'!C429*(1.045))+ ('Conversion Cost'!$B$3*'Optimized Production Plan'!C429)+ ((4.1/100)*('Conversion Cost'!$B$8)*'Optimized Production Plan'!C429)+ ('Optimized Production Plan'!C429*'Conversion Cost'!$B$4)),0)))+ IF(VLOOKUP(A428,CSTVAT!$A$2:$D$40,3)="NA",0,IF(VLOOKUP(A428,CSTVAT!$A$2:$D$40,3)="CST",0.02*((VLOOKUP(B428,'Input Angle Price'!$B$4:$E$22,3)*'Optimized Production Plan'!D429*(1.045))+ ('Conversion Cost'!$C$3*'Optimized Production Plan'!D429)+ ((4.1/100)*('Conversion Cost'!$B$8)*'Optimized Production Plan'!D429)+ ('Optimized Production Plan'!D429*'Conversion Cost'!$C$4)),IF(VLOOKUP(A428,CSTVAT!$A$2:$D$40,3)="VAT",0.05*((VLOOKUP(B428,'Input Angle Price'!$B$4:$E$22,3)*'Optimized Production Plan'!D429*(1.045))+ ('Conversion Cost'!$C$3*'Optimized Production Plan'!D429)+ ((4.1/100)*('Conversion Cost'!$B$8)*'Optimized Production Plan'!D429)+ ('Optimized Production Plan'!D429*'Conversion Cost'!$C$4)),0)))+ IF(VLOOKUP(A428,CSTVAT!$A$2:$D$40,4)="NA",0,IF(VLOOKUP(A428,CSTVAT!$A$2:$D$40,4)="CST",0.02*((VLOOKUP(B428,'Input Angle Price'!$B$4:$E$22,4)*'Optimized Production Plan'!E429*(1.045))+ ('Conversion Cost'!$D$3*'Optimized Production Plan'!E429)+ ((4.1/100)*('Conversion Cost'!$B$8)*'Optimized Production Plan'!E429)+ ('Optimized Production Plan'!E429*'Conversion Cost'!$D$4)),IF(VLOOKUP(A428,CSTVAT!$A$2:$D$40,4)="VAT",0.05*((VLOOKUP(B428,'Input Angle Price'!$B$4:$E$22,4)*'Optimized Production Plan'!E429*(1.045))+ ('Conversion Cost'!$D$3*'Optimized Production Plan'!E429)+ ((4.1/100)*('Conversion Cost'!$B$8)*'Optimized Production Plan'!E429)+ ('Optimized Production Plan'!E429*'Conversion Cost'!$D$4)),0)))</f>
        <v>0</v>
      </c>
      <c r="I428" s="95">
        <f t="shared" si="20"/>
        <v>928.08154025011174</v>
      </c>
      <c r="N428" s="9">
        <v>133</v>
      </c>
      <c r="O428" s="5" t="s">
        <v>8</v>
      </c>
      <c r="P428" s="94">
        <f>((VLOOKUP(O428,'Input Angle Price'!$B$4:$E$22,2)*'Optimized Production Plan'!M429)+(VLOOKUP(O428,'Input Angle Price'!$B$4:$E$22,3)*'Optimized Production Plan'!N429)+(VLOOKUP(O428,'Input Angle Price'!$B$4:$E$22,4)*'Optimized Production Plan'!O429))*(104.5/100)</f>
        <v>42356.253986510746</v>
      </c>
      <c r="Q428" s="94">
        <f>SUMPRODUCT('Conversion Cost'!$B$3:$D$3,'Optimized Production Plan'!M429:O429)</f>
        <v>6997.8274138404158</v>
      </c>
      <c r="R428" s="94">
        <f>(4.1/100)*('Conversion Cost'!$B$8)*SUM('Optimized Production Plan'!M429:O429)</f>
        <v>5940.3431040627329</v>
      </c>
      <c r="S428" s="94">
        <f>SUMPRODUCT('Conversion Cost'!$B$4:$D$4,'Optimized Production Plan'!M429:O429)</f>
        <v>478.09539367672664</v>
      </c>
      <c r="T428" s="94">
        <f>(VLOOKUP(N428,'Outbound Logistic Price'!$A$3:$D$41,2)*'Optimized Production Plan'!M429)+(VLOOKUP(N428,'Outbound Logistic Price'!$A$3:$D$41,3)*'Optimized Production Plan'!N429)+(VLOOKUP(N428,'Outbound Logistic Price'!$A$3:$D$41,4)*'Optimized Production Plan'!O429)</f>
        <v>2355.2076360632191</v>
      </c>
      <c r="U428" s="94">
        <f>IF(VLOOKUP(N428,CSTVAT!$A$2:$D$40,2)="NA",0,IF(VLOOKUP(N428,CSTVAT!$A$2:$D$40,2)="CST",0.02*((VLOOKUP(O428,'Input Angle Price'!$B$4:$E$22,2)*'Optimized Production Plan'!M429*(1.045))+ ('Conversion Cost'!$B$3*'Optimized Production Plan'!M429)+ ((4.1/100)*('Conversion Cost'!$B$8)*'Optimized Production Plan'!M429)+ ('Optimized Production Plan'!M429*'Conversion Cost'!$B$4)),IF(VLOOKUP(N428,CSTVAT!$A$2:$D$40,2)="VAT",0.05*((VLOOKUP(O428,'Input Angle Price'!$B$4:$E$22,2)*'Optimized Production Plan'!M429*(1.045))+ ('Conversion Cost'!$B$3*'Optimized Production Plan'!M429)+ ((4.1/100)*('Conversion Cost'!$B$8)*'Optimized Production Plan'!M429)+ ('Optimized Production Plan'!M429*'Conversion Cost'!$B$4)),0)))+ IF(VLOOKUP(N428,CSTVAT!$A$2:$D$40,3)="NA",0,IF(VLOOKUP(N428,CSTVAT!$A$2:$D$40,3)="CST",0.02*((VLOOKUP(O428,'Input Angle Price'!$B$4:$E$22,3)*'Optimized Production Plan'!N429*(1.045))+ ('Conversion Cost'!$C$3*'Optimized Production Plan'!N429)+ ((4.1/100)*('Conversion Cost'!$B$8)*'Optimized Production Plan'!N429)+ ('Optimized Production Plan'!N429*'Conversion Cost'!$C$4)),IF(VLOOKUP(N428,CSTVAT!$A$2:$D$40,3)="VAT",0.05*((VLOOKUP(O428,'Input Angle Price'!$B$4:$E$22,3)*'Optimized Production Plan'!N429*(1.045))+ ('Conversion Cost'!$C$3*'Optimized Production Plan'!N429)+ ((4.1/100)*('Conversion Cost'!$B$8)*'Optimized Production Plan'!N429)+ ('Optimized Production Plan'!N429*'Conversion Cost'!$C$4)),0)))+ IF(VLOOKUP(N428,CSTVAT!$A$2:$D$40,4)="NA",0,IF(VLOOKUP(N428,CSTVAT!$A$2:$D$40,4)="CST",0.02*((VLOOKUP(O428,'Input Angle Price'!$B$4:$E$22,4)*'Optimized Production Plan'!O429*(1.045))+ ('Conversion Cost'!$D$3*'Optimized Production Plan'!O429)+ ((4.1/100)*('Conversion Cost'!$B$8)*'Optimized Production Plan'!O429)+ ('Optimized Production Plan'!O429*'Conversion Cost'!$D$4)),IF(VLOOKUP(N428,CSTVAT!$A$2:$D$40,4)="VAT",0.05*((VLOOKUP(O428,'Input Angle Price'!$B$4:$E$22,4)*'Optimized Production Plan'!O429*(1.045))+ ('Conversion Cost'!$D$3*'Optimized Production Plan'!O429)+ ((4.1/100)*('Conversion Cost'!$B$8)*'Optimized Production Plan'!O429)+ ('Optimized Production Plan'!O429*'Conversion Cost'!$D$4)),0)))</f>
        <v>0</v>
      </c>
      <c r="V428" s="95">
        <f t="shared" si="21"/>
        <v>911.97676047511175</v>
      </c>
      <c r="X428" s="101">
        <f>IF('Optimized Production Plan'!M429&gt;0,1,0)+IF('Optimized Production Plan'!N429&gt;0,1,0)+IF('Optimized Production Plan'!O429&gt;0,1,0)</f>
        <v>1</v>
      </c>
      <c r="AH428" s="11"/>
      <c r="AI428" s="5" t="s">
        <v>6</v>
      </c>
      <c r="AJ428" s="6">
        <v>132.16266135283121</v>
      </c>
      <c r="AK428" s="6">
        <v>0</v>
      </c>
      <c r="AL428" s="113">
        <v>0</v>
      </c>
      <c r="AM428" s="11">
        <v>132.16266135283121</v>
      </c>
      <c r="AN428" s="68">
        <f t="shared" si="22"/>
        <v>132.16266135283121</v>
      </c>
    </row>
    <row r="429" spans="1:40">
      <c r="A429" s="9">
        <v>133</v>
      </c>
      <c r="B429" s="5" t="s">
        <v>10</v>
      </c>
      <c r="C429" s="94">
        <f>((VLOOKUP(B429,'Input Angle Price'!$B$4:$E$22,2)*'Optimized Production Plan'!C430)+(VLOOKUP(B429,'Input Angle Price'!$B$4:$E$22,3)*'Optimized Production Plan'!D430)+(VLOOKUP(B429,'Input Angle Price'!$B$4:$E$22,4)*'Optimized Production Plan'!E430))*(104.5/100)</f>
        <v>780.75475791378744</v>
      </c>
      <c r="D429" s="94">
        <f>SUMPRODUCT('Conversion Cost'!$B$3:$D$3,'Optimized Production Plan'!C430:E430)</f>
        <v>146.88650025344378</v>
      </c>
      <c r="E429" s="94">
        <f>(4.1/100)*('Conversion Cost'!$B$8)*SUM('Optimized Production Plan'!C430:E430)</f>
        <v>108.55392503752212</v>
      </c>
      <c r="F429" s="94">
        <f>SUMPRODUCT('Conversion Cost'!$B$4:$D$4,'Optimized Production Plan'!C430:E430)</f>
        <v>11.780012882298339</v>
      </c>
      <c r="G429" s="94">
        <f>(VLOOKUP(A429,'Outbound Logistic Price'!$A$3:$D$41,2)*'Optimized Production Plan'!C430)+(VLOOKUP(A429,'Outbound Logistic Price'!$A$3:$D$41,3)*'Optimized Production Plan'!D430)+(VLOOKUP(A429,'Outbound Logistic Price'!$A$3:$D$41,4)*'Optimized Production Plan'!E430)</f>
        <v>59.901922067715581</v>
      </c>
      <c r="H429" s="94">
        <f>IF(VLOOKUP(A429,CSTVAT!$A$2:$D$40,2)="NA",0,IF(VLOOKUP(A429,CSTVAT!$A$2:$D$40,2)="CST",0.02*((VLOOKUP(B429,'Input Angle Price'!$B$4:$E$22,2)*'Optimized Production Plan'!C430*(1.045))+ ('Conversion Cost'!$B$3*'Optimized Production Plan'!C430)+ ((4.1/100)*('Conversion Cost'!$B$8)*'Optimized Production Plan'!C430)+ ('Optimized Production Plan'!C430*'Conversion Cost'!$B$4)),IF(VLOOKUP(A429,CSTVAT!$A$2:$D$40,2)="VAT",0.05*((VLOOKUP(B429,'Input Angle Price'!$B$4:$E$22,2)*'Optimized Production Plan'!C430*(1.045))+ ('Conversion Cost'!$B$3*'Optimized Production Plan'!C430)+ ((4.1/100)*('Conversion Cost'!$B$8)*'Optimized Production Plan'!C430)+ ('Optimized Production Plan'!C430*'Conversion Cost'!$B$4)),0)))+ IF(VLOOKUP(A429,CSTVAT!$A$2:$D$40,3)="NA",0,IF(VLOOKUP(A429,CSTVAT!$A$2:$D$40,3)="CST",0.02*((VLOOKUP(B429,'Input Angle Price'!$B$4:$E$22,3)*'Optimized Production Plan'!D430*(1.045))+ ('Conversion Cost'!$C$3*'Optimized Production Plan'!D430)+ ((4.1/100)*('Conversion Cost'!$B$8)*'Optimized Production Plan'!D430)+ ('Optimized Production Plan'!D430*'Conversion Cost'!$C$4)),IF(VLOOKUP(A429,CSTVAT!$A$2:$D$40,3)="VAT",0.05*((VLOOKUP(B429,'Input Angle Price'!$B$4:$E$22,3)*'Optimized Production Plan'!D430*(1.045))+ ('Conversion Cost'!$C$3*'Optimized Production Plan'!D430)+ ((4.1/100)*('Conversion Cost'!$B$8)*'Optimized Production Plan'!D430)+ ('Optimized Production Plan'!D430*'Conversion Cost'!$C$4)),0)))+ IF(VLOOKUP(A429,CSTVAT!$A$2:$D$40,4)="NA",0,IF(VLOOKUP(A429,CSTVAT!$A$2:$D$40,4)="CST",0.02*((VLOOKUP(B429,'Input Angle Price'!$B$4:$E$22,4)*'Optimized Production Plan'!E430*(1.045))+ ('Conversion Cost'!$D$3*'Optimized Production Plan'!E430)+ ((4.1/100)*('Conversion Cost'!$B$8)*'Optimized Production Plan'!E430)+ ('Optimized Production Plan'!E430*'Conversion Cost'!$D$4)),IF(VLOOKUP(A429,CSTVAT!$A$2:$D$40,4)="VAT",0.05*((VLOOKUP(B429,'Input Angle Price'!$B$4:$E$22,4)*'Optimized Production Plan'!E430*(1.045))+ ('Conversion Cost'!$D$3*'Optimized Production Plan'!E430)+ ((4.1/100)*('Conversion Cost'!$B$8)*'Optimized Production Plan'!E430)+ ('Optimized Production Plan'!E430*'Conversion Cost'!$D$4)),0)))</f>
        <v>0</v>
      </c>
      <c r="I429" s="95">
        <f t="shared" si="20"/>
        <v>16.81050914168442</v>
      </c>
      <c r="N429" s="9">
        <v>133</v>
      </c>
      <c r="O429" s="5" t="s">
        <v>10</v>
      </c>
      <c r="P429" s="94">
        <f>((VLOOKUP(O429,'Input Angle Price'!$B$4:$E$22,2)*'Optimized Production Plan'!M430)+(VLOOKUP(O429,'Input Angle Price'!$B$4:$E$22,3)*'Optimized Production Plan'!N430)+(VLOOKUP(O429,'Input Angle Price'!$B$4:$E$22,4)*'Optimized Production Plan'!O430))*(104.5/100)</f>
        <v>766.83469956378735</v>
      </c>
      <c r="Q429" s="94">
        <f>SUMPRODUCT('Conversion Cost'!$B$3:$D$3,'Optimized Production Plan'!M430:O430)</f>
        <v>127.87841025344377</v>
      </c>
      <c r="R429" s="94">
        <f>(4.1/100)*('Conversion Cost'!$B$8)*SUM('Optimized Production Plan'!M430:O430)</f>
        <v>108.55392503752212</v>
      </c>
      <c r="S429" s="94">
        <f>SUMPRODUCT('Conversion Cost'!$B$4:$D$4,'Optimized Production Plan'!M430:O430)</f>
        <v>8.7367228822983378</v>
      </c>
      <c r="T429" s="94">
        <f>(VLOOKUP(N429,'Outbound Logistic Price'!$A$3:$D$41,2)*'Optimized Production Plan'!M430)+(VLOOKUP(N429,'Outbound Logistic Price'!$A$3:$D$41,3)*'Optimized Production Plan'!N430)+(VLOOKUP(N429,'Outbound Logistic Price'!$A$3:$D$41,4)*'Optimized Production Plan'!O430)</f>
        <v>43.039102067715582</v>
      </c>
      <c r="U429" s="94">
        <f>IF(VLOOKUP(N429,CSTVAT!$A$2:$D$40,2)="NA",0,IF(VLOOKUP(N429,CSTVAT!$A$2:$D$40,2)="CST",0.02*((VLOOKUP(O429,'Input Angle Price'!$B$4:$E$22,2)*'Optimized Production Plan'!M430*(1.045))+ ('Conversion Cost'!$B$3*'Optimized Production Plan'!M430)+ ((4.1/100)*('Conversion Cost'!$B$8)*'Optimized Production Plan'!M430)+ ('Optimized Production Plan'!M430*'Conversion Cost'!$B$4)),IF(VLOOKUP(N429,CSTVAT!$A$2:$D$40,2)="VAT",0.05*((VLOOKUP(O429,'Input Angle Price'!$B$4:$E$22,2)*'Optimized Production Plan'!M430*(1.045))+ ('Conversion Cost'!$B$3*'Optimized Production Plan'!M430)+ ((4.1/100)*('Conversion Cost'!$B$8)*'Optimized Production Plan'!M430)+ ('Optimized Production Plan'!M430*'Conversion Cost'!$B$4)),0)))+ IF(VLOOKUP(N429,CSTVAT!$A$2:$D$40,3)="NA",0,IF(VLOOKUP(N429,CSTVAT!$A$2:$D$40,3)="CST",0.02*((VLOOKUP(O429,'Input Angle Price'!$B$4:$E$22,3)*'Optimized Production Plan'!N430*(1.045))+ ('Conversion Cost'!$C$3*'Optimized Production Plan'!N430)+ ((4.1/100)*('Conversion Cost'!$B$8)*'Optimized Production Plan'!N430)+ ('Optimized Production Plan'!N430*'Conversion Cost'!$C$4)),IF(VLOOKUP(N429,CSTVAT!$A$2:$D$40,3)="VAT",0.05*((VLOOKUP(O429,'Input Angle Price'!$B$4:$E$22,3)*'Optimized Production Plan'!N430*(1.045))+ ('Conversion Cost'!$C$3*'Optimized Production Plan'!N430)+ ((4.1/100)*('Conversion Cost'!$B$8)*'Optimized Production Plan'!N430)+ ('Optimized Production Plan'!N430*'Conversion Cost'!$C$4)),0)))+ IF(VLOOKUP(N429,CSTVAT!$A$2:$D$40,4)="NA",0,IF(VLOOKUP(N429,CSTVAT!$A$2:$D$40,4)="CST",0.02*((VLOOKUP(O429,'Input Angle Price'!$B$4:$E$22,4)*'Optimized Production Plan'!O430*(1.045))+ ('Conversion Cost'!$D$3*'Optimized Production Plan'!O430)+ ((4.1/100)*('Conversion Cost'!$B$8)*'Optimized Production Plan'!O430)+ ('Optimized Production Plan'!O430*'Conversion Cost'!$D$4)),IF(VLOOKUP(N429,CSTVAT!$A$2:$D$40,4)="VAT",0.05*((VLOOKUP(O429,'Input Angle Price'!$B$4:$E$22,4)*'Optimized Production Plan'!O430*(1.045))+ ('Conversion Cost'!$D$3*'Optimized Production Plan'!O430)+ ((4.1/100)*('Conversion Cost'!$B$8)*'Optimized Production Plan'!O430)+ ('Optimized Production Plan'!O430*'Conversion Cost'!$D$4)),0)))</f>
        <v>0</v>
      </c>
      <c r="V429" s="95">
        <f t="shared" si="21"/>
        <v>16.510794966684418</v>
      </c>
      <c r="X429" s="101">
        <f>IF('Optimized Production Plan'!M430&gt;0,1,0)+IF('Optimized Production Plan'!N430&gt;0,1,0)+IF('Optimized Production Plan'!O430&gt;0,1,0)</f>
        <v>1</v>
      </c>
      <c r="AH429" s="11"/>
      <c r="AI429" s="5" t="s">
        <v>8</v>
      </c>
      <c r="AJ429" s="6">
        <v>391.88147022682512</v>
      </c>
      <c r="AK429" s="6">
        <v>0</v>
      </c>
      <c r="AL429" s="113">
        <v>0</v>
      </c>
      <c r="AM429" s="11">
        <v>391.88147022682512</v>
      </c>
      <c r="AN429" s="68">
        <f t="shared" si="22"/>
        <v>391.88147022682512</v>
      </c>
    </row>
    <row r="430" spans="1:40">
      <c r="A430" s="85">
        <v>134</v>
      </c>
      <c r="B430" s="5" t="s">
        <v>1</v>
      </c>
      <c r="C430" s="94">
        <f>((VLOOKUP(B430,'Input Angle Price'!$B$4:$E$22,2)*'Optimized Production Plan'!C431)+(VLOOKUP(B430,'Input Angle Price'!$B$4:$E$22,3)*'Optimized Production Plan'!D431)+(VLOOKUP(B430,'Input Angle Price'!$B$4:$E$22,4)*'Optimized Production Plan'!E431))*(104.5/100)</f>
        <v>533.21399960399981</v>
      </c>
      <c r="D430" s="94">
        <f>SUMPRODUCT('Conversion Cost'!$B$3:$D$3,'Optimized Production Plan'!C431:E431)</f>
        <v>80.252078399999988</v>
      </c>
      <c r="E430" s="94">
        <f>(4.1/100)*('Conversion Cost'!$B$8)*SUM('Optimized Production Plan'!C431:E431)</f>
        <v>69.593978001599979</v>
      </c>
      <c r="F430" s="94">
        <f>SUMPRODUCT('Conversion Cost'!$B$4:$D$4,'Optimized Production Plan'!C431:E431)</f>
        <v>5.6011175999999985</v>
      </c>
      <c r="G430" s="94">
        <f>(VLOOKUP(A430,'Outbound Logistic Price'!$A$3:$D$41,2)*'Optimized Production Plan'!C431)+(VLOOKUP(A430,'Outbound Logistic Price'!$A$3:$D$41,3)*'Optimized Production Plan'!D431)+(VLOOKUP(A430,'Outbound Logistic Price'!$A$3:$D$41,4)*'Optimized Production Plan'!E431)</f>
        <v>23.552240399999995</v>
      </c>
      <c r="H430" s="94">
        <f>IF(VLOOKUP(A430,CSTVAT!$A$2:$D$40,2)="NA",0,IF(VLOOKUP(A430,CSTVAT!$A$2:$D$40,2)="CST",0.02*((VLOOKUP(B430,'Input Angle Price'!$B$4:$E$22,2)*'Optimized Production Plan'!C431*(1.045))+ ('Conversion Cost'!$B$3*'Optimized Production Plan'!C431)+ ((4.1/100)*('Conversion Cost'!$B$8)*'Optimized Production Plan'!C431)+ ('Optimized Production Plan'!C431*'Conversion Cost'!$B$4)),IF(VLOOKUP(A430,CSTVAT!$A$2:$D$40,2)="VAT",0.05*((VLOOKUP(B430,'Input Angle Price'!$B$4:$E$22,2)*'Optimized Production Plan'!C431*(1.045))+ ('Conversion Cost'!$B$3*'Optimized Production Plan'!C431)+ ((4.1/100)*('Conversion Cost'!$B$8)*'Optimized Production Plan'!C431)+ ('Optimized Production Plan'!C431*'Conversion Cost'!$B$4)),0)))+ IF(VLOOKUP(A430,CSTVAT!$A$2:$D$40,3)="NA",0,IF(VLOOKUP(A430,CSTVAT!$A$2:$D$40,3)="CST",0.02*((VLOOKUP(B430,'Input Angle Price'!$B$4:$E$22,3)*'Optimized Production Plan'!D431*(1.045))+ ('Conversion Cost'!$C$3*'Optimized Production Plan'!D431)+ ((4.1/100)*('Conversion Cost'!$B$8)*'Optimized Production Plan'!D431)+ ('Optimized Production Plan'!D431*'Conversion Cost'!$C$4)),IF(VLOOKUP(A430,CSTVAT!$A$2:$D$40,3)="VAT",0.05*((VLOOKUP(B430,'Input Angle Price'!$B$4:$E$22,3)*'Optimized Production Plan'!D431*(1.045))+ ('Conversion Cost'!$C$3*'Optimized Production Plan'!D431)+ ((4.1/100)*('Conversion Cost'!$B$8)*'Optimized Production Plan'!D431)+ ('Optimized Production Plan'!D431*'Conversion Cost'!$C$4)),0)))+ IF(VLOOKUP(A430,CSTVAT!$A$2:$D$40,4)="NA",0,IF(VLOOKUP(A430,CSTVAT!$A$2:$D$40,4)="CST",0.02*((VLOOKUP(B430,'Input Angle Price'!$B$4:$E$22,4)*'Optimized Production Plan'!E431*(1.045))+ ('Conversion Cost'!$D$3*'Optimized Production Plan'!E431)+ ((4.1/100)*('Conversion Cost'!$B$8)*'Optimized Production Plan'!E431)+ ('Optimized Production Plan'!E431*'Conversion Cost'!$D$4)),IF(VLOOKUP(A430,CSTVAT!$A$2:$D$40,4)="VAT",0.05*((VLOOKUP(B430,'Input Angle Price'!$B$4:$E$22,4)*'Optimized Production Plan'!E431*(1.045))+ ('Conversion Cost'!$D$3*'Optimized Production Plan'!E431)+ ((4.1/100)*('Conversion Cost'!$B$8)*'Optimized Production Plan'!E431)+ ('Optimized Production Plan'!E431*'Conversion Cost'!$D$4)),0)))</f>
        <v>0</v>
      </c>
      <c r="I430" s="95">
        <f t="shared" si="20"/>
        <v>11.480684201999996</v>
      </c>
      <c r="N430" s="85">
        <v>134</v>
      </c>
      <c r="O430" s="5" t="s">
        <v>1</v>
      </c>
      <c r="P430" s="94">
        <f>((VLOOKUP(O430,'Input Angle Price'!$B$4:$E$22,2)*'Optimized Production Plan'!M431)+(VLOOKUP(O430,'Input Angle Price'!$B$4:$E$22,3)*'Optimized Production Plan'!N431)+(VLOOKUP(O430,'Input Angle Price'!$B$4:$E$22,4)*'Optimized Production Plan'!O431))*(104.5/100)</f>
        <v>508.93774588799982</v>
      </c>
      <c r="Q430" s="94">
        <f>SUMPRODUCT('Conversion Cost'!$B$3:$D$3,'Optimized Production Plan'!M431:O431)</f>
        <v>81.982915559999981</v>
      </c>
      <c r="R430" s="94">
        <f>(4.1/100)*('Conversion Cost'!$B$8)*SUM('Optimized Production Plan'!M431:O431)</f>
        <v>69.593978001599979</v>
      </c>
      <c r="S430" s="94">
        <f>SUMPRODUCT('Conversion Cost'!$B$4:$D$4,'Optimized Production Plan'!M431:O431)</f>
        <v>5.6011175999999985</v>
      </c>
      <c r="T430" s="94">
        <f>(VLOOKUP(N430,'Outbound Logistic Price'!$A$3:$D$41,2)*'Optimized Production Plan'!M431)+(VLOOKUP(N430,'Outbound Logistic Price'!$A$3:$D$41,3)*'Optimized Production Plan'!N431)+(VLOOKUP(N430,'Outbound Logistic Price'!$A$3:$D$41,4)*'Optimized Production Plan'!O431)</f>
        <v>27.592390799999993</v>
      </c>
      <c r="U430" s="94">
        <f>IF(VLOOKUP(N430,CSTVAT!$A$2:$D$40,2)="NA",0,IF(VLOOKUP(N430,CSTVAT!$A$2:$D$40,2)="CST",0.02*((VLOOKUP(O430,'Input Angle Price'!$B$4:$E$22,2)*'Optimized Production Plan'!M431*(1.045))+ ('Conversion Cost'!$B$3*'Optimized Production Plan'!M431)+ ((4.1/100)*('Conversion Cost'!$B$8)*'Optimized Production Plan'!M431)+ ('Optimized Production Plan'!M431*'Conversion Cost'!$B$4)),IF(VLOOKUP(N430,CSTVAT!$A$2:$D$40,2)="VAT",0.05*((VLOOKUP(O430,'Input Angle Price'!$B$4:$E$22,2)*'Optimized Production Plan'!M431*(1.045))+ ('Conversion Cost'!$B$3*'Optimized Production Plan'!M431)+ ((4.1/100)*('Conversion Cost'!$B$8)*'Optimized Production Plan'!M431)+ ('Optimized Production Plan'!M431*'Conversion Cost'!$B$4)),0)))+ IF(VLOOKUP(N430,CSTVAT!$A$2:$D$40,3)="NA",0,IF(VLOOKUP(N430,CSTVAT!$A$2:$D$40,3)="CST",0.02*((VLOOKUP(O430,'Input Angle Price'!$B$4:$E$22,3)*'Optimized Production Plan'!N431*(1.045))+ ('Conversion Cost'!$C$3*'Optimized Production Plan'!N431)+ ((4.1/100)*('Conversion Cost'!$B$8)*'Optimized Production Plan'!N431)+ ('Optimized Production Plan'!N431*'Conversion Cost'!$C$4)),IF(VLOOKUP(N430,CSTVAT!$A$2:$D$40,3)="VAT",0.05*((VLOOKUP(O430,'Input Angle Price'!$B$4:$E$22,3)*'Optimized Production Plan'!N431*(1.045))+ ('Conversion Cost'!$C$3*'Optimized Production Plan'!N431)+ ((4.1/100)*('Conversion Cost'!$B$8)*'Optimized Production Plan'!N431)+ ('Optimized Production Plan'!N431*'Conversion Cost'!$C$4)),0)))+ IF(VLOOKUP(N430,CSTVAT!$A$2:$D$40,4)="NA",0,IF(VLOOKUP(N430,CSTVAT!$A$2:$D$40,4)="CST",0.02*((VLOOKUP(O430,'Input Angle Price'!$B$4:$E$22,4)*'Optimized Production Plan'!O431*(1.045))+ ('Conversion Cost'!$D$3*'Optimized Production Plan'!O431)+ ((4.1/100)*('Conversion Cost'!$B$8)*'Optimized Production Plan'!O431)+ ('Optimized Production Plan'!O431*'Conversion Cost'!$D$4)),IF(VLOOKUP(N430,CSTVAT!$A$2:$D$40,4)="VAT",0.05*((VLOOKUP(O430,'Input Angle Price'!$B$4:$E$22,4)*'Optimized Production Plan'!O431*(1.045))+ ('Conversion Cost'!$D$3*'Optimized Production Plan'!O431)+ ((4.1/100)*('Conversion Cost'!$B$8)*'Optimized Production Plan'!O431)+ ('Optimized Production Plan'!O431*'Conversion Cost'!$D$4)),0)))</f>
        <v>0</v>
      </c>
      <c r="V430" s="95">
        <f t="shared" si="21"/>
        <v>10.957989743999997</v>
      </c>
      <c r="X430" s="101">
        <f>IF('Optimized Production Plan'!M431&gt;0,1,0)+IF('Optimized Production Plan'!N431&gt;0,1,0)+IF('Optimized Production Plan'!O431&gt;0,1,0)</f>
        <v>1</v>
      </c>
      <c r="AH430" s="11"/>
      <c r="AI430" s="5" t="s">
        <v>10</v>
      </c>
      <c r="AJ430" s="6">
        <v>7.1612482641789654</v>
      </c>
      <c r="AK430" s="6">
        <v>0</v>
      </c>
      <c r="AL430" s="113">
        <v>0</v>
      </c>
      <c r="AM430" s="11">
        <v>7.1612482641789654</v>
      </c>
      <c r="AN430" s="68">
        <f t="shared" si="22"/>
        <v>7.1612482641789654</v>
      </c>
    </row>
    <row r="431" spans="1:40">
      <c r="A431" s="9">
        <v>134</v>
      </c>
      <c r="B431" s="5" t="s">
        <v>3</v>
      </c>
      <c r="C431" s="94">
        <f>((VLOOKUP(B431,'Input Angle Price'!$B$4:$E$22,2)*'Optimized Production Plan'!C432)+(VLOOKUP(B431,'Input Angle Price'!$B$4:$E$22,3)*'Optimized Production Plan'!D432)+(VLOOKUP(B431,'Input Angle Price'!$B$4:$E$22,4)*'Optimized Production Plan'!E432))*(104.5/100)</f>
        <v>948.73272861399971</v>
      </c>
      <c r="D431" s="94">
        <f>SUMPRODUCT('Conversion Cost'!$B$3:$D$3,'Optimized Production Plan'!C432:E432)</f>
        <v>142.79027439999996</v>
      </c>
      <c r="E431" s="94">
        <f>(4.1/100)*('Conversion Cost'!$B$8)*SUM('Optimized Production Plan'!C432:E432)</f>
        <v>123.82661500559996</v>
      </c>
      <c r="F431" s="94">
        <f>SUMPRODUCT('Conversion Cost'!$B$4:$D$4,'Optimized Production Plan'!C432:E432)</f>
        <v>9.9659115999999983</v>
      </c>
      <c r="G431" s="94">
        <f>(VLOOKUP(A431,'Outbound Logistic Price'!$A$3:$D$41,2)*'Optimized Production Plan'!C432)+(VLOOKUP(A431,'Outbound Logistic Price'!$A$3:$D$41,3)*'Optimized Production Plan'!D432)+(VLOOKUP(A431,'Outbound Logistic Price'!$A$3:$D$41,4)*'Optimized Production Plan'!E432)</f>
        <v>41.905841399999993</v>
      </c>
      <c r="H431" s="94">
        <f>IF(VLOOKUP(A431,CSTVAT!$A$2:$D$40,2)="NA",0,IF(VLOOKUP(A431,CSTVAT!$A$2:$D$40,2)="CST",0.02*((VLOOKUP(B431,'Input Angle Price'!$B$4:$E$22,2)*'Optimized Production Plan'!C432*(1.045))+ ('Conversion Cost'!$B$3*'Optimized Production Plan'!C432)+ ((4.1/100)*('Conversion Cost'!$B$8)*'Optimized Production Plan'!C432)+ ('Optimized Production Plan'!C432*'Conversion Cost'!$B$4)),IF(VLOOKUP(A431,CSTVAT!$A$2:$D$40,2)="VAT",0.05*((VLOOKUP(B431,'Input Angle Price'!$B$4:$E$22,2)*'Optimized Production Plan'!C432*(1.045))+ ('Conversion Cost'!$B$3*'Optimized Production Plan'!C432)+ ((4.1/100)*('Conversion Cost'!$B$8)*'Optimized Production Plan'!C432)+ ('Optimized Production Plan'!C432*'Conversion Cost'!$B$4)),0)))+ IF(VLOOKUP(A431,CSTVAT!$A$2:$D$40,3)="NA",0,IF(VLOOKUP(A431,CSTVAT!$A$2:$D$40,3)="CST",0.02*((VLOOKUP(B431,'Input Angle Price'!$B$4:$E$22,3)*'Optimized Production Plan'!D432*(1.045))+ ('Conversion Cost'!$C$3*'Optimized Production Plan'!D432)+ ((4.1/100)*('Conversion Cost'!$B$8)*'Optimized Production Plan'!D432)+ ('Optimized Production Plan'!D432*'Conversion Cost'!$C$4)),IF(VLOOKUP(A431,CSTVAT!$A$2:$D$40,3)="VAT",0.05*((VLOOKUP(B431,'Input Angle Price'!$B$4:$E$22,3)*'Optimized Production Plan'!D432*(1.045))+ ('Conversion Cost'!$C$3*'Optimized Production Plan'!D432)+ ((4.1/100)*('Conversion Cost'!$B$8)*'Optimized Production Plan'!D432)+ ('Optimized Production Plan'!D432*'Conversion Cost'!$C$4)),0)))+ IF(VLOOKUP(A431,CSTVAT!$A$2:$D$40,4)="NA",0,IF(VLOOKUP(A431,CSTVAT!$A$2:$D$40,4)="CST",0.02*((VLOOKUP(B431,'Input Angle Price'!$B$4:$E$22,4)*'Optimized Production Plan'!E432*(1.045))+ ('Conversion Cost'!$D$3*'Optimized Production Plan'!E432)+ ((4.1/100)*('Conversion Cost'!$B$8)*'Optimized Production Plan'!E432)+ ('Optimized Production Plan'!E432*'Conversion Cost'!$D$4)),IF(VLOOKUP(A431,CSTVAT!$A$2:$D$40,4)="VAT",0.05*((VLOOKUP(B431,'Input Angle Price'!$B$4:$E$22,4)*'Optimized Production Plan'!E432*(1.045))+ ('Conversion Cost'!$D$3*'Optimized Production Plan'!E432)+ ((4.1/100)*('Conversion Cost'!$B$8)*'Optimized Production Plan'!E432)+ ('Optimized Production Plan'!E432*'Conversion Cost'!$D$4)),0)))</f>
        <v>0</v>
      </c>
      <c r="I431" s="95">
        <f t="shared" si="20"/>
        <v>20.427259706999994</v>
      </c>
      <c r="N431" s="9">
        <v>134</v>
      </c>
      <c r="O431" s="5" t="s">
        <v>3</v>
      </c>
      <c r="P431" s="94">
        <f>((VLOOKUP(O431,'Input Angle Price'!$B$4:$E$22,2)*'Optimized Production Plan'!M432)+(VLOOKUP(O431,'Input Angle Price'!$B$4:$E$22,3)*'Optimized Production Plan'!N432)+(VLOOKUP(O431,'Input Angle Price'!$B$4:$E$22,4)*'Optimized Production Plan'!O432))*(104.5/100)</f>
        <v>904.51430559599964</v>
      </c>
      <c r="Q431" s="94">
        <f>SUMPRODUCT('Conversion Cost'!$B$3:$D$3,'Optimized Production Plan'!M432:O432)</f>
        <v>145.86990445999996</v>
      </c>
      <c r="R431" s="94">
        <f>(4.1/100)*('Conversion Cost'!$B$8)*SUM('Optimized Production Plan'!M432:O432)</f>
        <v>123.82661500559996</v>
      </c>
      <c r="S431" s="94">
        <f>SUMPRODUCT('Conversion Cost'!$B$4:$D$4,'Optimized Production Plan'!M432:O432)</f>
        <v>9.9659115999999983</v>
      </c>
      <c r="T431" s="94">
        <f>(VLOOKUP(N431,'Outbound Logistic Price'!$A$3:$D$41,2)*'Optimized Production Plan'!M432)+(VLOOKUP(N431,'Outbound Logistic Price'!$A$3:$D$41,3)*'Optimized Production Plan'!N432)+(VLOOKUP(N431,'Outbound Logistic Price'!$A$3:$D$41,4)*'Optimized Production Plan'!O432)</f>
        <v>49.094367799999986</v>
      </c>
      <c r="U431" s="94">
        <f>IF(VLOOKUP(N431,CSTVAT!$A$2:$D$40,2)="NA",0,IF(VLOOKUP(N431,CSTVAT!$A$2:$D$40,2)="CST",0.02*((VLOOKUP(O431,'Input Angle Price'!$B$4:$E$22,2)*'Optimized Production Plan'!M432*(1.045))+ ('Conversion Cost'!$B$3*'Optimized Production Plan'!M432)+ ((4.1/100)*('Conversion Cost'!$B$8)*'Optimized Production Plan'!M432)+ ('Optimized Production Plan'!M432*'Conversion Cost'!$B$4)),IF(VLOOKUP(N431,CSTVAT!$A$2:$D$40,2)="VAT",0.05*((VLOOKUP(O431,'Input Angle Price'!$B$4:$E$22,2)*'Optimized Production Plan'!M432*(1.045))+ ('Conversion Cost'!$B$3*'Optimized Production Plan'!M432)+ ((4.1/100)*('Conversion Cost'!$B$8)*'Optimized Production Plan'!M432)+ ('Optimized Production Plan'!M432*'Conversion Cost'!$B$4)),0)))+ IF(VLOOKUP(N431,CSTVAT!$A$2:$D$40,3)="NA",0,IF(VLOOKUP(N431,CSTVAT!$A$2:$D$40,3)="CST",0.02*((VLOOKUP(O431,'Input Angle Price'!$B$4:$E$22,3)*'Optimized Production Plan'!N432*(1.045))+ ('Conversion Cost'!$C$3*'Optimized Production Plan'!N432)+ ((4.1/100)*('Conversion Cost'!$B$8)*'Optimized Production Plan'!N432)+ ('Optimized Production Plan'!N432*'Conversion Cost'!$C$4)),IF(VLOOKUP(N431,CSTVAT!$A$2:$D$40,3)="VAT",0.05*((VLOOKUP(O431,'Input Angle Price'!$B$4:$E$22,3)*'Optimized Production Plan'!N432*(1.045))+ ('Conversion Cost'!$C$3*'Optimized Production Plan'!N432)+ ((4.1/100)*('Conversion Cost'!$B$8)*'Optimized Production Plan'!N432)+ ('Optimized Production Plan'!N432*'Conversion Cost'!$C$4)),0)))+ IF(VLOOKUP(N431,CSTVAT!$A$2:$D$40,4)="NA",0,IF(VLOOKUP(N431,CSTVAT!$A$2:$D$40,4)="CST",0.02*((VLOOKUP(O431,'Input Angle Price'!$B$4:$E$22,4)*'Optimized Production Plan'!O432*(1.045))+ ('Conversion Cost'!$D$3*'Optimized Production Plan'!O432)+ ((4.1/100)*('Conversion Cost'!$B$8)*'Optimized Production Plan'!O432)+ ('Optimized Production Plan'!O432*'Conversion Cost'!$D$4)),IF(VLOOKUP(N431,CSTVAT!$A$2:$D$40,4)="VAT",0.05*((VLOOKUP(O431,'Input Angle Price'!$B$4:$E$22,4)*'Optimized Production Plan'!O432*(1.045))+ ('Conversion Cost'!$D$3*'Optimized Production Plan'!O432)+ ((4.1/100)*('Conversion Cost'!$B$8)*'Optimized Production Plan'!O432)+ ('Optimized Production Plan'!O432*'Conversion Cost'!$D$4)),0)))</f>
        <v>0</v>
      </c>
      <c r="V431" s="95">
        <f t="shared" si="21"/>
        <v>19.475188397999993</v>
      </c>
      <c r="X431" s="101">
        <f>IF('Optimized Production Plan'!M432&gt;0,1,0)+IF('Optimized Production Plan'!N432&gt;0,1,0)+IF('Optimized Production Plan'!O432&gt;0,1,0)</f>
        <v>1</v>
      </c>
      <c r="AH431" s="9">
        <v>134</v>
      </c>
      <c r="AI431" s="5" t="s">
        <v>1</v>
      </c>
      <c r="AJ431" s="6">
        <v>4.5910799999999989</v>
      </c>
      <c r="AK431" s="6">
        <v>0</v>
      </c>
      <c r="AL431" s="113">
        <v>0</v>
      </c>
      <c r="AM431" s="11">
        <v>4.5910799999999989</v>
      </c>
      <c r="AN431" s="68">
        <f t="shared" si="22"/>
        <v>4.5910799999999989</v>
      </c>
    </row>
    <row r="432" spans="1:40">
      <c r="A432" s="9">
        <v>134</v>
      </c>
      <c r="B432" s="5" t="s">
        <v>5</v>
      </c>
      <c r="C432" s="94">
        <f>((VLOOKUP(B432,'Input Angle Price'!$B$4:$E$22,2)*'Optimized Production Plan'!C433)+(VLOOKUP(B432,'Input Angle Price'!$B$4:$E$22,3)*'Optimized Production Plan'!D433)+(VLOOKUP(B432,'Input Angle Price'!$B$4:$E$22,4)*'Optimized Production Plan'!E433))*(104.5/100)</f>
        <v>469.11161880000003</v>
      </c>
      <c r="D432" s="94">
        <f>SUMPRODUCT('Conversion Cost'!$B$3:$D$3,'Optimized Production Plan'!C433:E433)</f>
        <v>69.850080000000005</v>
      </c>
      <c r="E432" s="94">
        <f>(4.1/100)*('Conversion Cost'!$B$8)*SUM('Optimized Production Plan'!C433:E433)</f>
        <v>60.573445920000005</v>
      </c>
      <c r="F432" s="94">
        <f>SUMPRODUCT('Conversion Cost'!$B$4:$D$4,'Optimized Production Plan'!C433:E433)</f>
        <v>4.8751200000000008</v>
      </c>
      <c r="G432" s="94">
        <f>(VLOOKUP(A432,'Outbound Logistic Price'!$A$3:$D$41,2)*'Optimized Production Plan'!C433)+(VLOOKUP(A432,'Outbound Logistic Price'!$A$3:$D$41,3)*'Optimized Production Plan'!D433)+(VLOOKUP(A432,'Outbound Logistic Price'!$A$3:$D$41,4)*'Optimized Production Plan'!E433)</f>
        <v>20.499480000000002</v>
      </c>
      <c r="H432" s="94">
        <f>IF(VLOOKUP(A432,CSTVAT!$A$2:$D$40,2)="NA",0,IF(VLOOKUP(A432,CSTVAT!$A$2:$D$40,2)="CST",0.02*((VLOOKUP(B432,'Input Angle Price'!$B$4:$E$22,2)*'Optimized Production Plan'!C433*(1.045))+ ('Conversion Cost'!$B$3*'Optimized Production Plan'!C433)+ ((4.1/100)*('Conversion Cost'!$B$8)*'Optimized Production Plan'!C433)+ ('Optimized Production Plan'!C433*'Conversion Cost'!$B$4)),IF(VLOOKUP(A432,CSTVAT!$A$2:$D$40,2)="VAT",0.05*((VLOOKUP(B432,'Input Angle Price'!$B$4:$E$22,2)*'Optimized Production Plan'!C433*(1.045))+ ('Conversion Cost'!$B$3*'Optimized Production Plan'!C433)+ ((4.1/100)*('Conversion Cost'!$B$8)*'Optimized Production Plan'!C433)+ ('Optimized Production Plan'!C433*'Conversion Cost'!$B$4)),0)))+ IF(VLOOKUP(A432,CSTVAT!$A$2:$D$40,3)="NA",0,IF(VLOOKUP(A432,CSTVAT!$A$2:$D$40,3)="CST",0.02*((VLOOKUP(B432,'Input Angle Price'!$B$4:$E$22,3)*'Optimized Production Plan'!D433*(1.045))+ ('Conversion Cost'!$C$3*'Optimized Production Plan'!D433)+ ((4.1/100)*('Conversion Cost'!$B$8)*'Optimized Production Plan'!D433)+ ('Optimized Production Plan'!D433*'Conversion Cost'!$C$4)),IF(VLOOKUP(A432,CSTVAT!$A$2:$D$40,3)="VAT",0.05*((VLOOKUP(B432,'Input Angle Price'!$B$4:$E$22,3)*'Optimized Production Plan'!D433*(1.045))+ ('Conversion Cost'!$C$3*'Optimized Production Plan'!D433)+ ((4.1/100)*('Conversion Cost'!$B$8)*'Optimized Production Plan'!D433)+ ('Optimized Production Plan'!D433*'Conversion Cost'!$C$4)),0)))+ IF(VLOOKUP(A432,CSTVAT!$A$2:$D$40,4)="NA",0,IF(VLOOKUP(A432,CSTVAT!$A$2:$D$40,4)="CST",0.02*((VLOOKUP(B432,'Input Angle Price'!$B$4:$E$22,4)*'Optimized Production Plan'!E433*(1.045))+ ('Conversion Cost'!$D$3*'Optimized Production Plan'!E433)+ ((4.1/100)*('Conversion Cost'!$B$8)*'Optimized Production Plan'!E433)+ ('Optimized Production Plan'!E433*'Conversion Cost'!$D$4)),IF(VLOOKUP(A432,CSTVAT!$A$2:$D$40,4)="VAT",0.05*((VLOOKUP(B432,'Input Angle Price'!$B$4:$E$22,4)*'Optimized Production Plan'!E433*(1.045))+ ('Conversion Cost'!$D$3*'Optimized Production Plan'!E433)+ ((4.1/100)*('Conversion Cost'!$B$8)*'Optimized Production Plan'!E433)+ ('Optimized Production Plan'!E433*'Conversion Cost'!$D$4)),0)))</f>
        <v>0</v>
      </c>
      <c r="I432" s="95">
        <f t="shared" si="20"/>
        <v>10.100489400000001</v>
      </c>
      <c r="N432" s="9">
        <v>134</v>
      </c>
      <c r="O432" s="5" t="s">
        <v>5</v>
      </c>
      <c r="P432" s="94">
        <f>((VLOOKUP(O432,'Input Angle Price'!$B$4:$E$22,2)*'Optimized Production Plan'!M433)+(VLOOKUP(O432,'Input Angle Price'!$B$4:$E$22,3)*'Optimized Production Plan'!N433)+(VLOOKUP(O432,'Input Angle Price'!$B$4:$E$22,4)*'Optimized Production Plan'!O433))*(104.5/100)</f>
        <v>449.27647380000002</v>
      </c>
      <c r="Q432" s="94">
        <f>SUMPRODUCT('Conversion Cost'!$B$3:$D$3,'Optimized Production Plan'!M433:O433)</f>
        <v>71.356572</v>
      </c>
      <c r="R432" s="94">
        <f>(4.1/100)*('Conversion Cost'!$B$8)*SUM('Optimized Production Plan'!M433:O433)</f>
        <v>60.573445920000005</v>
      </c>
      <c r="S432" s="94">
        <f>SUMPRODUCT('Conversion Cost'!$B$4:$D$4,'Optimized Production Plan'!M433:O433)</f>
        <v>4.8751200000000008</v>
      </c>
      <c r="T432" s="94">
        <f>(VLOOKUP(N432,'Outbound Logistic Price'!$A$3:$D$41,2)*'Optimized Production Plan'!M433)+(VLOOKUP(N432,'Outbound Logistic Price'!$A$3:$D$41,3)*'Optimized Production Plan'!N433)+(VLOOKUP(N432,'Outbound Logistic Price'!$A$3:$D$41,4)*'Optimized Production Plan'!O433)</f>
        <v>24.015960000000003</v>
      </c>
      <c r="U432" s="94">
        <f>IF(VLOOKUP(N432,CSTVAT!$A$2:$D$40,2)="NA",0,IF(VLOOKUP(N432,CSTVAT!$A$2:$D$40,2)="CST",0.02*((VLOOKUP(O432,'Input Angle Price'!$B$4:$E$22,2)*'Optimized Production Plan'!M433*(1.045))+ ('Conversion Cost'!$B$3*'Optimized Production Plan'!M433)+ ((4.1/100)*('Conversion Cost'!$B$8)*'Optimized Production Plan'!M433)+ ('Optimized Production Plan'!M433*'Conversion Cost'!$B$4)),IF(VLOOKUP(N432,CSTVAT!$A$2:$D$40,2)="VAT",0.05*((VLOOKUP(O432,'Input Angle Price'!$B$4:$E$22,2)*'Optimized Production Plan'!M433*(1.045))+ ('Conversion Cost'!$B$3*'Optimized Production Plan'!M433)+ ((4.1/100)*('Conversion Cost'!$B$8)*'Optimized Production Plan'!M433)+ ('Optimized Production Plan'!M433*'Conversion Cost'!$B$4)),0)))+ IF(VLOOKUP(N432,CSTVAT!$A$2:$D$40,3)="NA",0,IF(VLOOKUP(N432,CSTVAT!$A$2:$D$40,3)="CST",0.02*((VLOOKUP(O432,'Input Angle Price'!$B$4:$E$22,3)*'Optimized Production Plan'!N433*(1.045))+ ('Conversion Cost'!$C$3*'Optimized Production Plan'!N433)+ ((4.1/100)*('Conversion Cost'!$B$8)*'Optimized Production Plan'!N433)+ ('Optimized Production Plan'!N433*'Conversion Cost'!$C$4)),IF(VLOOKUP(N432,CSTVAT!$A$2:$D$40,3)="VAT",0.05*((VLOOKUP(O432,'Input Angle Price'!$B$4:$E$22,3)*'Optimized Production Plan'!N433*(1.045))+ ('Conversion Cost'!$C$3*'Optimized Production Plan'!N433)+ ((4.1/100)*('Conversion Cost'!$B$8)*'Optimized Production Plan'!N433)+ ('Optimized Production Plan'!N433*'Conversion Cost'!$C$4)),0)))+ IF(VLOOKUP(N432,CSTVAT!$A$2:$D$40,4)="NA",0,IF(VLOOKUP(N432,CSTVAT!$A$2:$D$40,4)="CST",0.02*((VLOOKUP(O432,'Input Angle Price'!$B$4:$E$22,4)*'Optimized Production Plan'!O433*(1.045))+ ('Conversion Cost'!$D$3*'Optimized Production Plan'!O433)+ ((4.1/100)*('Conversion Cost'!$B$8)*'Optimized Production Plan'!O433)+ ('Optimized Production Plan'!O433*'Conversion Cost'!$D$4)),IF(VLOOKUP(N432,CSTVAT!$A$2:$D$40,4)="VAT",0.05*((VLOOKUP(O432,'Input Angle Price'!$B$4:$E$22,4)*'Optimized Production Plan'!O433*(1.045))+ ('Conversion Cost'!$D$3*'Optimized Production Plan'!O433)+ ((4.1/100)*('Conversion Cost'!$B$8)*'Optimized Production Plan'!O433)+ ('Optimized Production Plan'!O433*'Conversion Cost'!$D$4)),0)))</f>
        <v>0</v>
      </c>
      <c r="V432" s="95">
        <f t="shared" si="21"/>
        <v>9.6734169000000012</v>
      </c>
      <c r="X432" s="101">
        <f>IF('Optimized Production Plan'!M433&gt;0,1,0)+IF('Optimized Production Plan'!N433&gt;0,1,0)+IF('Optimized Production Plan'!O433&gt;0,1,0)</f>
        <v>1</v>
      </c>
      <c r="AH432" s="11"/>
      <c r="AI432" s="5" t="s">
        <v>3</v>
      </c>
      <c r="AJ432" s="6">
        <v>8.1687799999999982</v>
      </c>
      <c r="AK432" s="6">
        <v>0</v>
      </c>
      <c r="AL432" s="113">
        <v>0</v>
      </c>
      <c r="AM432" s="11">
        <v>8.1687799999999982</v>
      </c>
      <c r="AN432" s="68">
        <f t="shared" si="22"/>
        <v>8.1687799999999982</v>
      </c>
    </row>
    <row r="433" spans="1:40">
      <c r="A433" s="9">
        <v>134</v>
      </c>
      <c r="B433" s="5" t="s">
        <v>7</v>
      </c>
      <c r="C433" s="94">
        <f>((VLOOKUP(B433,'Input Angle Price'!$B$4:$E$22,2)*'Optimized Production Plan'!C434)+(VLOOKUP(B433,'Input Angle Price'!$B$4:$E$22,3)*'Optimized Production Plan'!D434)+(VLOOKUP(B433,'Input Angle Price'!$B$4:$E$22,4)*'Optimized Production Plan'!E434))*(104.5/100)</f>
        <v>670.95640180800001</v>
      </c>
      <c r="D433" s="94">
        <f>SUMPRODUCT('Conversion Cost'!$B$3:$D$3,'Optimized Production Plan'!C434:E434)</f>
        <v>99.904492800000014</v>
      </c>
      <c r="E433" s="94">
        <f>(4.1/100)*('Conversion Cost'!$B$8)*SUM('Optimized Production Plan'!C434:E434)</f>
        <v>86.6363988672</v>
      </c>
      <c r="F433" s="94">
        <f>SUMPRODUCT('Conversion Cost'!$B$4:$D$4,'Optimized Production Plan'!C434:E434)</f>
        <v>6.9727392000000004</v>
      </c>
      <c r="G433" s="94">
        <f>(VLOOKUP(A433,'Outbound Logistic Price'!$A$3:$D$41,2)*'Optimized Production Plan'!C434)+(VLOOKUP(A433,'Outbound Logistic Price'!$A$3:$D$41,3)*'Optimized Production Plan'!D434)+(VLOOKUP(A433,'Outbound Logistic Price'!$A$3:$D$41,4)*'Optimized Production Plan'!E434)</f>
        <v>29.319796800000002</v>
      </c>
      <c r="H433" s="94">
        <f>IF(VLOOKUP(A433,CSTVAT!$A$2:$D$40,2)="NA",0,IF(VLOOKUP(A433,CSTVAT!$A$2:$D$40,2)="CST",0.02*((VLOOKUP(B433,'Input Angle Price'!$B$4:$E$22,2)*'Optimized Production Plan'!C434*(1.045))+ ('Conversion Cost'!$B$3*'Optimized Production Plan'!C434)+ ((4.1/100)*('Conversion Cost'!$B$8)*'Optimized Production Plan'!C434)+ ('Optimized Production Plan'!C434*'Conversion Cost'!$B$4)),IF(VLOOKUP(A433,CSTVAT!$A$2:$D$40,2)="VAT",0.05*((VLOOKUP(B433,'Input Angle Price'!$B$4:$E$22,2)*'Optimized Production Plan'!C434*(1.045))+ ('Conversion Cost'!$B$3*'Optimized Production Plan'!C434)+ ((4.1/100)*('Conversion Cost'!$B$8)*'Optimized Production Plan'!C434)+ ('Optimized Production Plan'!C434*'Conversion Cost'!$B$4)),0)))+ IF(VLOOKUP(A433,CSTVAT!$A$2:$D$40,3)="NA",0,IF(VLOOKUP(A433,CSTVAT!$A$2:$D$40,3)="CST",0.02*((VLOOKUP(B433,'Input Angle Price'!$B$4:$E$22,3)*'Optimized Production Plan'!D434*(1.045))+ ('Conversion Cost'!$C$3*'Optimized Production Plan'!D434)+ ((4.1/100)*('Conversion Cost'!$B$8)*'Optimized Production Plan'!D434)+ ('Optimized Production Plan'!D434*'Conversion Cost'!$C$4)),IF(VLOOKUP(A433,CSTVAT!$A$2:$D$40,3)="VAT",0.05*((VLOOKUP(B433,'Input Angle Price'!$B$4:$E$22,3)*'Optimized Production Plan'!D434*(1.045))+ ('Conversion Cost'!$C$3*'Optimized Production Plan'!D434)+ ((4.1/100)*('Conversion Cost'!$B$8)*'Optimized Production Plan'!D434)+ ('Optimized Production Plan'!D434*'Conversion Cost'!$C$4)),0)))+ IF(VLOOKUP(A433,CSTVAT!$A$2:$D$40,4)="NA",0,IF(VLOOKUP(A433,CSTVAT!$A$2:$D$40,4)="CST",0.02*((VLOOKUP(B433,'Input Angle Price'!$B$4:$E$22,4)*'Optimized Production Plan'!E434*(1.045))+ ('Conversion Cost'!$D$3*'Optimized Production Plan'!E434)+ ((4.1/100)*('Conversion Cost'!$B$8)*'Optimized Production Plan'!E434)+ ('Optimized Production Plan'!E434*'Conversion Cost'!$D$4)),IF(VLOOKUP(A433,CSTVAT!$A$2:$D$40,4)="VAT",0.05*((VLOOKUP(B433,'Input Angle Price'!$B$4:$E$22,4)*'Optimized Production Plan'!E434*(1.045))+ ('Conversion Cost'!$D$3*'Optimized Production Plan'!E434)+ ((4.1/100)*('Conversion Cost'!$B$8)*'Optimized Production Plan'!E434)+ ('Optimized Production Plan'!E434*'Conversion Cost'!$D$4)),0)))</f>
        <v>0</v>
      </c>
      <c r="I433" s="95">
        <f t="shared" si="20"/>
        <v>14.446429704000002</v>
      </c>
      <c r="N433" s="9">
        <v>134</v>
      </c>
      <c r="O433" s="5" t="s">
        <v>7</v>
      </c>
      <c r="P433" s="94">
        <f>((VLOOKUP(O433,'Input Angle Price'!$B$4:$E$22,2)*'Optimized Production Plan'!M434)+(VLOOKUP(O433,'Input Angle Price'!$B$4:$E$22,3)*'Optimized Production Plan'!N434)+(VLOOKUP(O433,'Input Angle Price'!$B$4:$E$22,4)*'Optimized Production Plan'!O434))*(104.5/100)</f>
        <v>649.2760409519999</v>
      </c>
      <c r="Q433" s="94">
        <f>SUMPRODUCT('Conversion Cost'!$B$3:$D$3,'Optimized Production Plan'!M434:O434)</f>
        <v>102.05918352</v>
      </c>
      <c r="R433" s="94">
        <f>(4.1/100)*('Conversion Cost'!$B$8)*SUM('Optimized Production Plan'!M434:O434)</f>
        <v>86.6363988672</v>
      </c>
      <c r="S433" s="94">
        <f>SUMPRODUCT('Conversion Cost'!$B$4:$D$4,'Optimized Production Plan'!M434:O434)</f>
        <v>6.9727392000000004</v>
      </c>
      <c r="T433" s="94">
        <f>(VLOOKUP(N433,'Outbound Logistic Price'!$A$3:$D$41,2)*'Optimized Production Plan'!M434)+(VLOOKUP(N433,'Outbound Logistic Price'!$A$3:$D$41,3)*'Optimized Production Plan'!N434)+(VLOOKUP(N433,'Outbound Logistic Price'!$A$3:$D$41,4)*'Optimized Production Plan'!O434)</f>
        <v>34.349313600000002</v>
      </c>
      <c r="U433" s="94">
        <f>IF(VLOOKUP(N433,CSTVAT!$A$2:$D$40,2)="NA",0,IF(VLOOKUP(N433,CSTVAT!$A$2:$D$40,2)="CST",0.02*((VLOOKUP(O433,'Input Angle Price'!$B$4:$E$22,2)*'Optimized Production Plan'!M434*(1.045))+ ('Conversion Cost'!$B$3*'Optimized Production Plan'!M434)+ ((4.1/100)*('Conversion Cost'!$B$8)*'Optimized Production Plan'!M434)+ ('Optimized Production Plan'!M434*'Conversion Cost'!$B$4)),IF(VLOOKUP(N433,CSTVAT!$A$2:$D$40,2)="VAT",0.05*((VLOOKUP(O433,'Input Angle Price'!$B$4:$E$22,2)*'Optimized Production Plan'!M434*(1.045))+ ('Conversion Cost'!$B$3*'Optimized Production Plan'!M434)+ ((4.1/100)*('Conversion Cost'!$B$8)*'Optimized Production Plan'!M434)+ ('Optimized Production Plan'!M434*'Conversion Cost'!$B$4)),0)))+ IF(VLOOKUP(N433,CSTVAT!$A$2:$D$40,3)="NA",0,IF(VLOOKUP(N433,CSTVAT!$A$2:$D$40,3)="CST",0.02*((VLOOKUP(O433,'Input Angle Price'!$B$4:$E$22,3)*'Optimized Production Plan'!N434*(1.045))+ ('Conversion Cost'!$C$3*'Optimized Production Plan'!N434)+ ((4.1/100)*('Conversion Cost'!$B$8)*'Optimized Production Plan'!N434)+ ('Optimized Production Plan'!N434*'Conversion Cost'!$C$4)),IF(VLOOKUP(N433,CSTVAT!$A$2:$D$40,3)="VAT",0.05*((VLOOKUP(O433,'Input Angle Price'!$B$4:$E$22,3)*'Optimized Production Plan'!N434*(1.045))+ ('Conversion Cost'!$C$3*'Optimized Production Plan'!N434)+ ((4.1/100)*('Conversion Cost'!$B$8)*'Optimized Production Plan'!N434)+ ('Optimized Production Plan'!N434*'Conversion Cost'!$C$4)),0)))+ IF(VLOOKUP(N433,CSTVAT!$A$2:$D$40,4)="NA",0,IF(VLOOKUP(N433,CSTVAT!$A$2:$D$40,4)="CST",0.02*((VLOOKUP(O433,'Input Angle Price'!$B$4:$E$22,4)*'Optimized Production Plan'!O434*(1.045))+ ('Conversion Cost'!$D$3*'Optimized Production Plan'!O434)+ ((4.1/100)*('Conversion Cost'!$B$8)*'Optimized Production Plan'!O434)+ ('Optimized Production Plan'!O434*'Conversion Cost'!$D$4)),IF(VLOOKUP(N433,CSTVAT!$A$2:$D$40,4)="VAT",0.05*((VLOOKUP(O433,'Input Angle Price'!$B$4:$E$22,4)*'Optimized Production Plan'!O434*(1.045))+ ('Conversion Cost'!$D$3*'Optimized Production Plan'!O434)+ ((4.1/100)*('Conversion Cost'!$B$8)*'Optimized Production Plan'!O434)+ ('Optimized Production Plan'!O434*'Conversion Cost'!$D$4)),0)))</f>
        <v>0</v>
      </c>
      <c r="V433" s="95">
        <f t="shared" si="21"/>
        <v>13.979627676</v>
      </c>
      <c r="X433" s="101">
        <f>IF('Optimized Production Plan'!M434&gt;0,1,0)+IF('Optimized Production Plan'!N434&gt;0,1,0)+IF('Optimized Production Plan'!O434&gt;0,1,0)</f>
        <v>1</v>
      </c>
      <c r="AH433" s="11"/>
      <c r="AI433" s="5" t="s">
        <v>5</v>
      </c>
      <c r="AJ433" s="6">
        <v>3.9960000000000004</v>
      </c>
      <c r="AK433" s="6">
        <v>0</v>
      </c>
      <c r="AL433" s="113">
        <v>0</v>
      </c>
      <c r="AM433" s="11">
        <v>3.9960000000000004</v>
      </c>
      <c r="AN433" s="68">
        <f t="shared" si="22"/>
        <v>3.9960000000000004</v>
      </c>
    </row>
    <row r="434" spans="1:40">
      <c r="A434" s="9">
        <v>134</v>
      </c>
      <c r="B434" s="5" t="s">
        <v>9</v>
      </c>
      <c r="C434" s="94">
        <f>((VLOOKUP(B434,'Input Angle Price'!$B$4:$E$22,2)*'Optimized Production Plan'!C435)+(VLOOKUP(B434,'Input Angle Price'!$B$4:$E$22,3)*'Optimized Production Plan'!D435)+(VLOOKUP(B434,'Input Angle Price'!$B$4:$E$22,4)*'Optimized Production Plan'!E435))*(104.5/100)</f>
        <v>1472.112152126</v>
      </c>
      <c r="D434" s="94">
        <f>SUMPRODUCT('Conversion Cost'!$B$3:$D$3,'Optimized Production Plan'!C435:E435)</f>
        <v>219.1369712</v>
      </c>
      <c r="E434" s="94">
        <f>(4.1/100)*('Conversion Cost'!$B$8)*SUM('Optimized Production Plan'!C435:E435)</f>
        <v>190.0338764688</v>
      </c>
      <c r="F434" s="94">
        <f>SUMPRODUCT('Conversion Cost'!$B$4:$D$4,'Optimized Production Plan'!C435:E435)</f>
        <v>15.294456800000001</v>
      </c>
      <c r="G434" s="94">
        <f>(VLOOKUP(A434,'Outbound Logistic Price'!$A$3:$D$41,2)*'Optimized Production Plan'!C435)+(VLOOKUP(A434,'Outbound Logistic Price'!$A$3:$D$41,3)*'Optimized Production Plan'!D435)+(VLOOKUP(A434,'Outbound Logistic Price'!$A$3:$D$41,4)*'Optimized Production Plan'!E435)</f>
        <v>64.311937200000003</v>
      </c>
      <c r="H434" s="94">
        <f>IF(VLOOKUP(A434,CSTVAT!$A$2:$D$40,2)="NA",0,IF(VLOOKUP(A434,CSTVAT!$A$2:$D$40,2)="CST",0.02*((VLOOKUP(B434,'Input Angle Price'!$B$4:$E$22,2)*'Optimized Production Plan'!C435*(1.045))+ ('Conversion Cost'!$B$3*'Optimized Production Plan'!C435)+ ((4.1/100)*('Conversion Cost'!$B$8)*'Optimized Production Plan'!C435)+ ('Optimized Production Plan'!C435*'Conversion Cost'!$B$4)),IF(VLOOKUP(A434,CSTVAT!$A$2:$D$40,2)="VAT",0.05*((VLOOKUP(B434,'Input Angle Price'!$B$4:$E$22,2)*'Optimized Production Plan'!C435*(1.045))+ ('Conversion Cost'!$B$3*'Optimized Production Plan'!C435)+ ((4.1/100)*('Conversion Cost'!$B$8)*'Optimized Production Plan'!C435)+ ('Optimized Production Plan'!C435*'Conversion Cost'!$B$4)),0)))+ IF(VLOOKUP(A434,CSTVAT!$A$2:$D$40,3)="NA",0,IF(VLOOKUP(A434,CSTVAT!$A$2:$D$40,3)="CST",0.02*((VLOOKUP(B434,'Input Angle Price'!$B$4:$E$22,3)*'Optimized Production Plan'!D435*(1.045))+ ('Conversion Cost'!$C$3*'Optimized Production Plan'!D435)+ ((4.1/100)*('Conversion Cost'!$B$8)*'Optimized Production Plan'!D435)+ ('Optimized Production Plan'!D435*'Conversion Cost'!$C$4)),IF(VLOOKUP(A434,CSTVAT!$A$2:$D$40,3)="VAT",0.05*((VLOOKUP(B434,'Input Angle Price'!$B$4:$E$22,3)*'Optimized Production Plan'!D435*(1.045))+ ('Conversion Cost'!$C$3*'Optimized Production Plan'!D435)+ ((4.1/100)*('Conversion Cost'!$B$8)*'Optimized Production Plan'!D435)+ ('Optimized Production Plan'!D435*'Conversion Cost'!$C$4)),0)))+ IF(VLOOKUP(A434,CSTVAT!$A$2:$D$40,4)="NA",0,IF(VLOOKUP(A434,CSTVAT!$A$2:$D$40,4)="CST",0.02*((VLOOKUP(B434,'Input Angle Price'!$B$4:$E$22,4)*'Optimized Production Plan'!E435*(1.045))+ ('Conversion Cost'!$D$3*'Optimized Production Plan'!E435)+ ((4.1/100)*('Conversion Cost'!$B$8)*'Optimized Production Plan'!E435)+ ('Optimized Production Plan'!E435*'Conversion Cost'!$D$4)),IF(VLOOKUP(A434,CSTVAT!$A$2:$D$40,4)="VAT",0.05*((VLOOKUP(B434,'Input Angle Price'!$B$4:$E$22,4)*'Optimized Production Plan'!E435*(1.045))+ ('Conversion Cost'!$D$3*'Optimized Production Plan'!E435)+ ((4.1/100)*('Conversion Cost'!$B$8)*'Optimized Production Plan'!E435)+ ('Optimized Production Plan'!E435*'Conversion Cost'!$D$4)),0)))</f>
        <v>0</v>
      </c>
      <c r="I434" s="95">
        <f t="shared" si="20"/>
        <v>31.696194663</v>
      </c>
      <c r="N434" s="9">
        <v>134</v>
      </c>
      <c r="O434" s="5" t="s">
        <v>9</v>
      </c>
      <c r="P434" s="94">
        <f>((VLOOKUP(O434,'Input Angle Price'!$B$4:$E$22,2)*'Optimized Production Plan'!M435)+(VLOOKUP(O434,'Input Angle Price'!$B$4:$E$22,3)*'Optimized Production Plan'!N435)+(VLOOKUP(O434,'Input Angle Price'!$B$4:$E$22,4)*'Optimized Production Plan'!O435))*(104.5/100)</f>
        <v>1427.4391750079999</v>
      </c>
      <c r="Q434" s="94">
        <f>SUMPRODUCT('Conversion Cost'!$B$3:$D$3,'Optimized Production Plan'!M435:O435)</f>
        <v>223.86320907999999</v>
      </c>
      <c r="R434" s="94">
        <f>(4.1/100)*('Conversion Cost'!$B$8)*SUM('Optimized Production Plan'!M435:O435)</f>
        <v>190.0338764688</v>
      </c>
      <c r="S434" s="94">
        <f>SUMPRODUCT('Conversion Cost'!$B$4:$D$4,'Optimized Production Plan'!M435:O435)</f>
        <v>15.294456800000001</v>
      </c>
      <c r="T434" s="94">
        <f>(VLOOKUP(N434,'Outbound Logistic Price'!$A$3:$D$41,2)*'Optimized Production Plan'!M435)+(VLOOKUP(N434,'Outbound Logistic Price'!$A$3:$D$41,3)*'Optimized Production Plan'!N435)+(VLOOKUP(N434,'Outbound Logistic Price'!$A$3:$D$41,4)*'Optimized Production Plan'!O435)</f>
        <v>75.344004400000003</v>
      </c>
      <c r="U434" s="94">
        <f>IF(VLOOKUP(N434,CSTVAT!$A$2:$D$40,2)="NA",0,IF(VLOOKUP(N434,CSTVAT!$A$2:$D$40,2)="CST",0.02*((VLOOKUP(O434,'Input Angle Price'!$B$4:$E$22,2)*'Optimized Production Plan'!M435*(1.045))+ ('Conversion Cost'!$B$3*'Optimized Production Plan'!M435)+ ((4.1/100)*('Conversion Cost'!$B$8)*'Optimized Production Plan'!M435)+ ('Optimized Production Plan'!M435*'Conversion Cost'!$B$4)),IF(VLOOKUP(N434,CSTVAT!$A$2:$D$40,2)="VAT",0.05*((VLOOKUP(O434,'Input Angle Price'!$B$4:$E$22,2)*'Optimized Production Plan'!M435*(1.045))+ ('Conversion Cost'!$B$3*'Optimized Production Plan'!M435)+ ((4.1/100)*('Conversion Cost'!$B$8)*'Optimized Production Plan'!M435)+ ('Optimized Production Plan'!M435*'Conversion Cost'!$B$4)),0)))+ IF(VLOOKUP(N434,CSTVAT!$A$2:$D$40,3)="NA",0,IF(VLOOKUP(N434,CSTVAT!$A$2:$D$40,3)="CST",0.02*((VLOOKUP(O434,'Input Angle Price'!$B$4:$E$22,3)*'Optimized Production Plan'!N435*(1.045))+ ('Conversion Cost'!$C$3*'Optimized Production Plan'!N435)+ ((4.1/100)*('Conversion Cost'!$B$8)*'Optimized Production Plan'!N435)+ ('Optimized Production Plan'!N435*'Conversion Cost'!$C$4)),IF(VLOOKUP(N434,CSTVAT!$A$2:$D$40,3)="VAT",0.05*((VLOOKUP(O434,'Input Angle Price'!$B$4:$E$22,3)*'Optimized Production Plan'!N435*(1.045))+ ('Conversion Cost'!$C$3*'Optimized Production Plan'!N435)+ ((4.1/100)*('Conversion Cost'!$B$8)*'Optimized Production Plan'!N435)+ ('Optimized Production Plan'!N435*'Conversion Cost'!$C$4)),0)))+ IF(VLOOKUP(N434,CSTVAT!$A$2:$D$40,4)="NA",0,IF(VLOOKUP(N434,CSTVAT!$A$2:$D$40,4)="CST",0.02*((VLOOKUP(O434,'Input Angle Price'!$B$4:$E$22,4)*'Optimized Production Plan'!O435*(1.045))+ ('Conversion Cost'!$D$3*'Optimized Production Plan'!O435)+ ((4.1/100)*('Conversion Cost'!$B$8)*'Optimized Production Plan'!O435)+ ('Optimized Production Plan'!O435*'Conversion Cost'!$D$4)),IF(VLOOKUP(N434,CSTVAT!$A$2:$D$40,4)="VAT",0.05*((VLOOKUP(O434,'Input Angle Price'!$B$4:$E$22,4)*'Optimized Production Plan'!O435*(1.045))+ ('Conversion Cost'!$D$3*'Optimized Production Plan'!O435)+ ((4.1/100)*('Conversion Cost'!$B$8)*'Optimized Production Plan'!O435)+ ('Optimized Production Plan'!O435*'Conversion Cost'!$D$4)),0)))</f>
        <v>0</v>
      </c>
      <c r="V434" s="95">
        <f t="shared" si="21"/>
        <v>30.734336303999999</v>
      </c>
      <c r="X434" s="101">
        <f>IF('Optimized Production Plan'!M435&gt;0,1,0)+IF('Optimized Production Plan'!N435&gt;0,1,0)+IF('Optimized Production Plan'!O435&gt;0,1,0)</f>
        <v>1</v>
      </c>
      <c r="AH434" s="11"/>
      <c r="AI434" s="5" t="s">
        <v>7</v>
      </c>
      <c r="AJ434" s="6">
        <v>5.7153600000000004</v>
      </c>
      <c r="AK434" s="6">
        <v>0</v>
      </c>
      <c r="AL434" s="113">
        <v>0</v>
      </c>
      <c r="AM434" s="11">
        <v>5.7153600000000004</v>
      </c>
      <c r="AN434" s="68">
        <f t="shared" si="22"/>
        <v>5.7153600000000004</v>
      </c>
    </row>
    <row r="435" spans="1:40">
      <c r="A435" s="9">
        <v>134</v>
      </c>
      <c r="B435" s="5" t="s">
        <v>12</v>
      </c>
      <c r="C435" s="94">
        <f>((VLOOKUP(B435,'Input Angle Price'!$B$4:$E$22,2)*'Optimized Production Plan'!C436)+(VLOOKUP(B435,'Input Angle Price'!$B$4:$E$22,3)*'Optimized Production Plan'!D436)+(VLOOKUP(B435,'Input Angle Price'!$B$4:$E$22,4)*'Optimized Production Plan'!E436))*(104.5/100)</f>
        <v>985.45115423699997</v>
      </c>
      <c r="D435" s="94">
        <f>SUMPRODUCT('Conversion Cost'!$B$3:$D$3,'Optimized Production Plan'!C436:E436)</f>
        <v>144.48163919999999</v>
      </c>
      <c r="E435" s="94">
        <f>(4.1/100)*('Conversion Cost'!$B$8)*SUM('Optimized Production Plan'!C436:E436)</f>
        <v>125.29335340079999</v>
      </c>
      <c r="F435" s="94">
        <f>SUMPRODUCT('Conversion Cost'!$B$4:$D$4,'Optimized Production Plan'!C436:E436)</f>
        <v>10.0839588</v>
      </c>
      <c r="G435" s="94">
        <f>(VLOOKUP(A435,'Outbound Logistic Price'!$A$3:$D$41,2)*'Optimized Production Plan'!C436)+(VLOOKUP(A435,'Outbound Logistic Price'!$A$3:$D$41,3)*'Optimized Production Plan'!D436)+(VLOOKUP(A435,'Outbound Logistic Price'!$A$3:$D$41,4)*'Optimized Production Plan'!E436)</f>
        <v>42.402220199999995</v>
      </c>
      <c r="H435" s="94">
        <f>IF(VLOOKUP(A435,CSTVAT!$A$2:$D$40,2)="NA",0,IF(VLOOKUP(A435,CSTVAT!$A$2:$D$40,2)="CST",0.02*((VLOOKUP(B435,'Input Angle Price'!$B$4:$E$22,2)*'Optimized Production Plan'!C436*(1.045))+ ('Conversion Cost'!$B$3*'Optimized Production Plan'!C436)+ ((4.1/100)*('Conversion Cost'!$B$8)*'Optimized Production Plan'!C436)+ ('Optimized Production Plan'!C436*'Conversion Cost'!$B$4)),IF(VLOOKUP(A435,CSTVAT!$A$2:$D$40,2)="VAT",0.05*((VLOOKUP(B435,'Input Angle Price'!$B$4:$E$22,2)*'Optimized Production Plan'!C436*(1.045))+ ('Conversion Cost'!$B$3*'Optimized Production Plan'!C436)+ ((4.1/100)*('Conversion Cost'!$B$8)*'Optimized Production Plan'!C436)+ ('Optimized Production Plan'!C436*'Conversion Cost'!$B$4)),0)))+ IF(VLOOKUP(A435,CSTVAT!$A$2:$D$40,3)="NA",0,IF(VLOOKUP(A435,CSTVAT!$A$2:$D$40,3)="CST",0.02*((VLOOKUP(B435,'Input Angle Price'!$B$4:$E$22,3)*'Optimized Production Plan'!D436*(1.045))+ ('Conversion Cost'!$C$3*'Optimized Production Plan'!D436)+ ((4.1/100)*('Conversion Cost'!$B$8)*'Optimized Production Plan'!D436)+ ('Optimized Production Plan'!D436*'Conversion Cost'!$C$4)),IF(VLOOKUP(A435,CSTVAT!$A$2:$D$40,3)="VAT",0.05*((VLOOKUP(B435,'Input Angle Price'!$B$4:$E$22,3)*'Optimized Production Plan'!D436*(1.045))+ ('Conversion Cost'!$C$3*'Optimized Production Plan'!D436)+ ((4.1/100)*('Conversion Cost'!$B$8)*'Optimized Production Plan'!D436)+ ('Optimized Production Plan'!D436*'Conversion Cost'!$C$4)),0)))+ IF(VLOOKUP(A435,CSTVAT!$A$2:$D$40,4)="NA",0,IF(VLOOKUP(A435,CSTVAT!$A$2:$D$40,4)="CST",0.02*((VLOOKUP(B435,'Input Angle Price'!$B$4:$E$22,4)*'Optimized Production Plan'!E436*(1.045))+ ('Conversion Cost'!$D$3*'Optimized Production Plan'!E436)+ ((4.1/100)*('Conversion Cost'!$B$8)*'Optimized Production Plan'!E436)+ ('Optimized Production Plan'!E436*'Conversion Cost'!$D$4)),IF(VLOOKUP(A435,CSTVAT!$A$2:$D$40,4)="VAT",0.05*((VLOOKUP(B435,'Input Angle Price'!$B$4:$E$22,4)*'Optimized Production Plan'!E436*(1.045))+ ('Conversion Cost'!$D$3*'Optimized Production Plan'!E436)+ ((4.1/100)*('Conversion Cost'!$B$8)*'Optimized Production Plan'!E436)+ ('Optimized Production Plan'!E436*'Conversion Cost'!$D$4)),0)))</f>
        <v>0</v>
      </c>
      <c r="I435" s="95">
        <f t="shared" si="20"/>
        <v>21.217847818499997</v>
      </c>
      <c r="N435" s="9">
        <v>134</v>
      </c>
      <c r="O435" s="5" t="s">
        <v>12</v>
      </c>
      <c r="P435" s="94">
        <f>((VLOOKUP(O435,'Input Angle Price'!$B$4:$E$22,2)*'Optimized Production Plan'!M436)+(VLOOKUP(O435,'Input Angle Price'!$B$4:$E$22,3)*'Optimized Production Plan'!N436)+(VLOOKUP(O435,'Input Angle Price'!$B$4:$E$22,4)*'Optimized Production Plan'!O436))*(104.5/100)</f>
        <v>946.23695281499988</v>
      </c>
      <c r="Q435" s="94">
        <f>SUMPRODUCT('Conversion Cost'!$B$3:$D$3,'Optimized Production Plan'!M436:O436)</f>
        <v>147.59774777999999</v>
      </c>
      <c r="R435" s="94">
        <f>(4.1/100)*('Conversion Cost'!$B$8)*SUM('Optimized Production Plan'!M436:O436)</f>
        <v>125.29335340079999</v>
      </c>
      <c r="S435" s="94">
        <f>SUMPRODUCT('Conversion Cost'!$B$4:$D$4,'Optimized Production Plan'!M436:O436)</f>
        <v>10.0839588</v>
      </c>
      <c r="T435" s="94">
        <f>(VLOOKUP(N435,'Outbound Logistic Price'!$A$3:$D$41,2)*'Optimized Production Plan'!M436)+(VLOOKUP(N435,'Outbound Logistic Price'!$A$3:$D$41,3)*'Optimized Production Plan'!N436)+(VLOOKUP(N435,'Outbound Logistic Price'!$A$3:$D$41,4)*'Optimized Production Plan'!O436)</f>
        <v>49.675895399999995</v>
      </c>
      <c r="U435" s="94">
        <f>IF(VLOOKUP(N435,CSTVAT!$A$2:$D$40,2)="NA",0,IF(VLOOKUP(N435,CSTVAT!$A$2:$D$40,2)="CST",0.02*((VLOOKUP(O435,'Input Angle Price'!$B$4:$E$22,2)*'Optimized Production Plan'!M436*(1.045))+ ('Conversion Cost'!$B$3*'Optimized Production Plan'!M436)+ ((4.1/100)*('Conversion Cost'!$B$8)*'Optimized Production Plan'!M436)+ ('Optimized Production Plan'!M436*'Conversion Cost'!$B$4)),IF(VLOOKUP(N435,CSTVAT!$A$2:$D$40,2)="VAT",0.05*((VLOOKUP(O435,'Input Angle Price'!$B$4:$E$22,2)*'Optimized Production Plan'!M436*(1.045))+ ('Conversion Cost'!$B$3*'Optimized Production Plan'!M436)+ ((4.1/100)*('Conversion Cost'!$B$8)*'Optimized Production Plan'!M436)+ ('Optimized Production Plan'!M436*'Conversion Cost'!$B$4)),0)))+ IF(VLOOKUP(N435,CSTVAT!$A$2:$D$40,3)="NA",0,IF(VLOOKUP(N435,CSTVAT!$A$2:$D$40,3)="CST",0.02*((VLOOKUP(O435,'Input Angle Price'!$B$4:$E$22,3)*'Optimized Production Plan'!N436*(1.045))+ ('Conversion Cost'!$C$3*'Optimized Production Plan'!N436)+ ((4.1/100)*('Conversion Cost'!$B$8)*'Optimized Production Plan'!N436)+ ('Optimized Production Plan'!N436*'Conversion Cost'!$C$4)),IF(VLOOKUP(N435,CSTVAT!$A$2:$D$40,3)="VAT",0.05*((VLOOKUP(O435,'Input Angle Price'!$B$4:$E$22,3)*'Optimized Production Plan'!N436*(1.045))+ ('Conversion Cost'!$C$3*'Optimized Production Plan'!N436)+ ((4.1/100)*('Conversion Cost'!$B$8)*'Optimized Production Plan'!N436)+ ('Optimized Production Plan'!N436*'Conversion Cost'!$C$4)),0)))+ IF(VLOOKUP(N435,CSTVAT!$A$2:$D$40,4)="NA",0,IF(VLOOKUP(N435,CSTVAT!$A$2:$D$40,4)="CST",0.02*((VLOOKUP(O435,'Input Angle Price'!$B$4:$E$22,4)*'Optimized Production Plan'!O436*(1.045))+ ('Conversion Cost'!$D$3*'Optimized Production Plan'!O436)+ ((4.1/100)*('Conversion Cost'!$B$8)*'Optimized Production Plan'!O436)+ ('Optimized Production Plan'!O436*'Conversion Cost'!$D$4)),IF(VLOOKUP(N435,CSTVAT!$A$2:$D$40,4)="VAT",0.05*((VLOOKUP(O435,'Input Angle Price'!$B$4:$E$22,4)*'Optimized Production Plan'!O436*(1.045))+ ('Conversion Cost'!$D$3*'Optimized Production Plan'!O436)+ ((4.1/100)*('Conversion Cost'!$B$8)*'Optimized Production Plan'!O436)+ ('Optimized Production Plan'!O436*'Conversion Cost'!$D$4)),0)))</f>
        <v>0</v>
      </c>
      <c r="V435" s="95">
        <f t="shared" si="21"/>
        <v>20.373522907499996</v>
      </c>
      <c r="X435" s="101">
        <f>IF('Optimized Production Plan'!M436&gt;0,1,0)+IF('Optimized Production Plan'!N436&gt;0,1,0)+IF('Optimized Production Plan'!O436&gt;0,1,0)</f>
        <v>1</v>
      </c>
      <c r="AH435" s="11"/>
      <c r="AI435" s="5" t="s">
        <v>9</v>
      </c>
      <c r="AJ435" s="6">
        <v>12.536440000000001</v>
      </c>
      <c r="AK435" s="6">
        <v>0</v>
      </c>
      <c r="AL435" s="113">
        <v>0</v>
      </c>
      <c r="AM435" s="11">
        <v>12.536440000000001</v>
      </c>
      <c r="AN435" s="68">
        <f t="shared" si="22"/>
        <v>12.536440000000001</v>
      </c>
    </row>
    <row r="436" spans="1:40">
      <c r="A436" s="9">
        <v>134</v>
      </c>
      <c r="B436" s="5" t="s">
        <v>13</v>
      </c>
      <c r="C436" s="94">
        <f>((VLOOKUP(B436,'Input Angle Price'!$B$4:$E$22,2)*'Optimized Production Plan'!C437)+(VLOOKUP(B436,'Input Angle Price'!$B$4:$E$22,3)*'Optimized Production Plan'!D437)+(VLOOKUP(B436,'Input Angle Price'!$B$4:$E$22,4)*'Optimized Production Plan'!E437))*(104.5/100)</f>
        <v>385.09870836800002</v>
      </c>
      <c r="D436" s="94">
        <f>SUMPRODUCT('Conversion Cost'!$B$3:$D$3,'Optimized Production Plan'!C437:E437)</f>
        <v>56.072868400000011</v>
      </c>
      <c r="E436" s="94">
        <f>(4.1/100)*('Conversion Cost'!$B$8)*SUM('Optimized Production Plan'!C437:E437)</f>
        <v>48.625955211600001</v>
      </c>
      <c r="F436" s="94">
        <f>SUMPRODUCT('Conversion Cost'!$B$4:$D$4,'Optimized Production Plan'!C437:E437)</f>
        <v>3.9135526000000005</v>
      </c>
      <c r="G436" s="94">
        <f>(VLOOKUP(A436,'Outbound Logistic Price'!$A$3:$D$41,2)*'Optimized Production Plan'!C437)+(VLOOKUP(A436,'Outbound Logistic Price'!$A$3:$D$41,3)*'Optimized Production Plan'!D437)+(VLOOKUP(A436,'Outbound Logistic Price'!$A$3:$D$41,4)*'Optimized Production Plan'!E437)</f>
        <v>16.456167900000001</v>
      </c>
      <c r="H436" s="94">
        <f>IF(VLOOKUP(A436,CSTVAT!$A$2:$D$40,2)="NA",0,IF(VLOOKUP(A436,CSTVAT!$A$2:$D$40,2)="CST",0.02*((VLOOKUP(B436,'Input Angle Price'!$B$4:$E$22,2)*'Optimized Production Plan'!C437*(1.045))+ ('Conversion Cost'!$B$3*'Optimized Production Plan'!C437)+ ((4.1/100)*('Conversion Cost'!$B$8)*'Optimized Production Plan'!C437)+ ('Optimized Production Plan'!C437*'Conversion Cost'!$B$4)),IF(VLOOKUP(A436,CSTVAT!$A$2:$D$40,2)="VAT",0.05*((VLOOKUP(B436,'Input Angle Price'!$B$4:$E$22,2)*'Optimized Production Plan'!C437*(1.045))+ ('Conversion Cost'!$B$3*'Optimized Production Plan'!C437)+ ((4.1/100)*('Conversion Cost'!$B$8)*'Optimized Production Plan'!C437)+ ('Optimized Production Plan'!C437*'Conversion Cost'!$B$4)),0)))+ IF(VLOOKUP(A436,CSTVAT!$A$2:$D$40,3)="NA",0,IF(VLOOKUP(A436,CSTVAT!$A$2:$D$40,3)="CST",0.02*((VLOOKUP(B436,'Input Angle Price'!$B$4:$E$22,3)*'Optimized Production Plan'!D437*(1.045))+ ('Conversion Cost'!$C$3*'Optimized Production Plan'!D437)+ ((4.1/100)*('Conversion Cost'!$B$8)*'Optimized Production Plan'!D437)+ ('Optimized Production Plan'!D437*'Conversion Cost'!$C$4)),IF(VLOOKUP(A436,CSTVAT!$A$2:$D$40,3)="VAT",0.05*((VLOOKUP(B436,'Input Angle Price'!$B$4:$E$22,3)*'Optimized Production Plan'!D437*(1.045))+ ('Conversion Cost'!$C$3*'Optimized Production Plan'!D437)+ ((4.1/100)*('Conversion Cost'!$B$8)*'Optimized Production Plan'!D437)+ ('Optimized Production Plan'!D437*'Conversion Cost'!$C$4)),0)))+ IF(VLOOKUP(A436,CSTVAT!$A$2:$D$40,4)="NA",0,IF(VLOOKUP(A436,CSTVAT!$A$2:$D$40,4)="CST",0.02*((VLOOKUP(B436,'Input Angle Price'!$B$4:$E$22,4)*'Optimized Production Plan'!E437*(1.045))+ ('Conversion Cost'!$D$3*'Optimized Production Plan'!E437)+ ((4.1/100)*('Conversion Cost'!$B$8)*'Optimized Production Plan'!E437)+ ('Optimized Production Plan'!E437*'Conversion Cost'!$D$4)),IF(VLOOKUP(A436,CSTVAT!$A$2:$D$40,4)="VAT",0.05*((VLOOKUP(B436,'Input Angle Price'!$B$4:$E$22,4)*'Optimized Production Plan'!E437*(1.045))+ ('Conversion Cost'!$D$3*'Optimized Production Plan'!E437)+ ((4.1/100)*('Conversion Cost'!$B$8)*'Optimized Production Plan'!E437)+ ('Optimized Production Plan'!E437*'Conversion Cost'!$D$4)),0)))</f>
        <v>0</v>
      </c>
      <c r="I436" s="95">
        <f t="shared" si="20"/>
        <v>8.2915989840000002</v>
      </c>
      <c r="N436" s="9">
        <v>134</v>
      </c>
      <c r="O436" s="5" t="s">
        <v>13</v>
      </c>
      <c r="P436" s="94">
        <f>((VLOOKUP(O436,'Input Angle Price'!$B$4:$E$22,2)*'Optimized Production Plan'!M437)+(VLOOKUP(O436,'Input Angle Price'!$B$4:$E$22,3)*'Optimized Production Plan'!N437)+(VLOOKUP(O436,'Input Angle Price'!$B$4:$E$22,4)*'Optimized Production Plan'!O437))*(104.5/100)</f>
        <v>370.7178460865</v>
      </c>
      <c r="Q436" s="94">
        <f>SUMPRODUCT('Conversion Cost'!$B$3:$D$3,'Optimized Production Plan'!M437:O437)</f>
        <v>57.282220310000007</v>
      </c>
      <c r="R436" s="94">
        <f>(4.1/100)*('Conversion Cost'!$B$8)*SUM('Optimized Production Plan'!M437:O437)</f>
        <v>48.625955211600001</v>
      </c>
      <c r="S436" s="94">
        <f>SUMPRODUCT('Conversion Cost'!$B$4:$D$4,'Optimized Production Plan'!M437:O437)</f>
        <v>3.9135526000000005</v>
      </c>
      <c r="T436" s="94">
        <f>(VLOOKUP(N436,'Outbound Logistic Price'!$A$3:$D$41,2)*'Optimized Production Plan'!M437)+(VLOOKUP(N436,'Outbound Logistic Price'!$A$3:$D$41,3)*'Optimized Production Plan'!N437)+(VLOOKUP(N436,'Outbound Logistic Price'!$A$3:$D$41,4)*'Optimized Production Plan'!O437)</f>
        <v>19.279058300000003</v>
      </c>
      <c r="U436" s="94">
        <f>IF(VLOOKUP(N436,CSTVAT!$A$2:$D$40,2)="NA",0,IF(VLOOKUP(N436,CSTVAT!$A$2:$D$40,2)="CST",0.02*((VLOOKUP(O436,'Input Angle Price'!$B$4:$E$22,2)*'Optimized Production Plan'!M437*(1.045))+ ('Conversion Cost'!$B$3*'Optimized Production Plan'!M437)+ ((4.1/100)*('Conversion Cost'!$B$8)*'Optimized Production Plan'!M437)+ ('Optimized Production Plan'!M437*'Conversion Cost'!$B$4)),IF(VLOOKUP(N436,CSTVAT!$A$2:$D$40,2)="VAT",0.05*((VLOOKUP(O436,'Input Angle Price'!$B$4:$E$22,2)*'Optimized Production Plan'!M437*(1.045))+ ('Conversion Cost'!$B$3*'Optimized Production Plan'!M437)+ ((4.1/100)*('Conversion Cost'!$B$8)*'Optimized Production Plan'!M437)+ ('Optimized Production Plan'!M437*'Conversion Cost'!$B$4)),0)))+ IF(VLOOKUP(N436,CSTVAT!$A$2:$D$40,3)="NA",0,IF(VLOOKUP(N436,CSTVAT!$A$2:$D$40,3)="CST",0.02*((VLOOKUP(O436,'Input Angle Price'!$B$4:$E$22,3)*'Optimized Production Plan'!N437*(1.045))+ ('Conversion Cost'!$C$3*'Optimized Production Plan'!N437)+ ((4.1/100)*('Conversion Cost'!$B$8)*'Optimized Production Plan'!N437)+ ('Optimized Production Plan'!N437*'Conversion Cost'!$C$4)),IF(VLOOKUP(N436,CSTVAT!$A$2:$D$40,3)="VAT",0.05*((VLOOKUP(O436,'Input Angle Price'!$B$4:$E$22,3)*'Optimized Production Plan'!N437*(1.045))+ ('Conversion Cost'!$C$3*'Optimized Production Plan'!N437)+ ((4.1/100)*('Conversion Cost'!$B$8)*'Optimized Production Plan'!N437)+ ('Optimized Production Plan'!N437*'Conversion Cost'!$C$4)),0)))+ IF(VLOOKUP(N436,CSTVAT!$A$2:$D$40,4)="NA",0,IF(VLOOKUP(N436,CSTVAT!$A$2:$D$40,4)="CST",0.02*((VLOOKUP(O436,'Input Angle Price'!$B$4:$E$22,4)*'Optimized Production Plan'!O437*(1.045))+ ('Conversion Cost'!$D$3*'Optimized Production Plan'!O437)+ ((4.1/100)*('Conversion Cost'!$B$8)*'Optimized Production Plan'!O437)+ ('Optimized Production Plan'!O437*'Conversion Cost'!$D$4)),IF(VLOOKUP(N436,CSTVAT!$A$2:$D$40,4)="VAT",0.05*((VLOOKUP(O436,'Input Angle Price'!$B$4:$E$22,4)*'Optimized Production Plan'!O437*(1.045))+ ('Conversion Cost'!$D$3*'Optimized Production Plan'!O437)+ ((4.1/100)*('Conversion Cost'!$B$8)*'Optimized Production Plan'!O437)+ ('Optimized Production Plan'!O437*'Conversion Cost'!$D$4)),0)))</f>
        <v>0</v>
      </c>
      <c r="V436" s="95">
        <f t="shared" si="21"/>
        <v>7.9819631932500004</v>
      </c>
      <c r="X436" s="101">
        <f>IF('Optimized Production Plan'!M437&gt;0,1,0)+IF('Optimized Production Plan'!N437&gt;0,1,0)+IF('Optimized Production Plan'!O437&gt;0,1,0)</f>
        <v>1</v>
      </c>
      <c r="AH436" s="11"/>
      <c r="AI436" s="5" t="s">
        <v>12</v>
      </c>
      <c r="AJ436" s="6">
        <v>8.2655399999999997</v>
      </c>
      <c r="AK436" s="6">
        <v>0</v>
      </c>
      <c r="AL436" s="113">
        <v>0</v>
      </c>
      <c r="AM436" s="11">
        <v>8.2655399999999997</v>
      </c>
      <c r="AN436" s="68">
        <f t="shared" si="22"/>
        <v>8.2655399999999997</v>
      </c>
    </row>
    <row r="437" spans="1:40">
      <c r="A437" s="9">
        <v>134</v>
      </c>
      <c r="B437" s="5" t="s">
        <v>15</v>
      </c>
      <c r="C437" s="94">
        <f>((VLOOKUP(B437,'Input Angle Price'!$B$4:$E$22,2)*'Optimized Production Plan'!C438)+(VLOOKUP(B437,'Input Angle Price'!$B$4:$E$22,3)*'Optimized Production Plan'!D438)+(VLOOKUP(B437,'Input Angle Price'!$B$4:$E$22,4)*'Optimized Production Plan'!E438))*(104.5/100)</f>
        <v>773.72366318939987</v>
      </c>
      <c r="D437" s="94">
        <f>SUMPRODUCT('Conversion Cost'!$B$3:$D$3,'Optimized Production Plan'!C438:E438)</f>
        <v>112.12238352</v>
      </c>
      <c r="E437" s="94">
        <f>(4.1/100)*('Conversion Cost'!$B$8)*SUM('Optimized Production Plan'!C438:E438)</f>
        <v>97.231658640479992</v>
      </c>
      <c r="F437" s="94">
        <f>SUMPRODUCT('Conversion Cost'!$B$4:$D$4,'Optimized Production Plan'!C438:E438)</f>
        <v>7.8254752799999991</v>
      </c>
      <c r="G437" s="94">
        <f>(VLOOKUP(A437,'Outbound Logistic Price'!$A$3:$D$41,2)*'Optimized Production Plan'!C438)+(VLOOKUP(A437,'Outbound Logistic Price'!$A$3:$D$41,3)*'Optimized Production Plan'!D438)+(VLOOKUP(A437,'Outbound Logistic Price'!$A$3:$D$41,4)*'Optimized Production Plan'!E438)</f>
        <v>32.905482119999995</v>
      </c>
      <c r="H437" s="94">
        <f>IF(VLOOKUP(A437,CSTVAT!$A$2:$D$40,2)="NA",0,IF(VLOOKUP(A437,CSTVAT!$A$2:$D$40,2)="CST",0.02*((VLOOKUP(B437,'Input Angle Price'!$B$4:$E$22,2)*'Optimized Production Plan'!C438*(1.045))+ ('Conversion Cost'!$B$3*'Optimized Production Plan'!C438)+ ((4.1/100)*('Conversion Cost'!$B$8)*'Optimized Production Plan'!C438)+ ('Optimized Production Plan'!C438*'Conversion Cost'!$B$4)),IF(VLOOKUP(A437,CSTVAT!$A$2:$D$40,2)="VAT",0.05*((VLOOKUP(B437,'Input Angle Price'!$B$4:$E$22,2)*'Optimized Production Plan'!C438*(1.045))+ ('Conversion Cost'!$B$3*'Optimized Production Plan'!C438)+ ((4.1/100)*('Conversion Cost'!$B$8)*'Optimized Production Plan'!C438)+ ('Optimized Production Plan'!C438*'Conversion Cost'!$B$4)),0)))+ IF(VLOOKUP(A437,CSTVAT!$A$2:$D$40,3)="NA",0,IF(VLOOKUP(A437,CSTVAT!$A$2:$D$40,3)="CST",0.02*((VLOOKUP(B437,'Input Angle Price'!$B$4:$E$22,3)*'Optimized Production Plan'!D438*(1.045))+ ('Conversion Cost'!$C$3*'Optimized Production Plan'!D438)+ ((4.1/100)*('Conversion Cost'!$B$8)*'Optimized Production Plan'!D438)+ ('Optimized Production Plan'!D438*'Conversion Cost'!$C$4)),IF(VLOOKUP(A437,CSTVAT!$A$2:$D$40,3)="VAT",0.05*((VLOOKUP(B437,'Input Angle Price'!$B$4:$E$22,3)*'Optimized Production Plan'!D438*(1.045))+ ('Conversion Cost'!$C$3*'Optimized Production Plan'!D438)+ ((4.1/100)*('Conversion Cost'!$B$8)*'Optimized Production Plan'!D438)+ ('Optimized Production Plan'!D438*'Conversion Cost'!$C$4)),0)))+ IF(VLOOKUP(A437,CSTVAT!$A$2:$D$40,4)="NA",0,IF(VLOOKUP(A437,CSTVAT!$A$2:$D$40,4)="CST",0.02*((VLOOKUP(B437,'Input Angle Price'!$B$4:$E$22,4)*'Optimized Production Plan'!E438*(1.045))+ ('Conversion Cost'!$D$3*'Optimized Production Plan'!E438)+ ((4.1/100)*('Conversion Cost'!$B$8)*'Optimized Production Plan'!E438)+ ('Optimized Production Plan'!E438*'Conversion Cost'!$D$4)),IF(VLOOKUP(A437,CSTVAT!$A$2:$D$40,4)="VAT",0.05*((VLOOKUP(B437,'Input Angle Price'!$B$4:$E$22,4)*'Optimized Production Plan'!E438*(1.045))+ ('Conversion Cost'!$D$3*'Optimized Production Plan'!E438)+ ((4.1/100)*('Conversion Cost'!$B$8)*'Optimized Production Plan'!E438)+ ('Optimized Production Plan'!E438*'Conversion Cost'!$D$4)),0)))</f>
        <v>0</v>
      </c>
      <c r="I437" s="95">
        <f t="shared" si="20"/>
        <v>16.6591219347</v>
      </c>
      <c r="N437" s="9">
        <v>134</v>
      </c>
      <c r="O437" s="5" t="s">
        <v>15</v>
      </c>
      <c r="P437" s="94">
        <f>((VLOOKUP(O437,'Input Angle Price'!$B$4:$E$22,2)*'Optimized Production Plan'!M438)+(VLOOKUP(O437,'Input Angle Price'!$B$4:$E$22,3)*'Optimized Production Plan'!N438)+(VLOOKUP(O437,'Input Angle Price'!$B$4:$E$22,4)*'Optimized Production Plan'!O438))*(104.5/100)</f>
        <v>740.27584997519989</v>
      </c>
      <c r="Q437" s="94">
        <f>SUMPRODUCT('Conversion Cost'!$B$3:$D$3,'Optimized Production Plan'!M438:O438)</f>
        <v>114.540583668</v>
      </c>
      <c r="R437" s="94">
        <f>(4.1/100)*('Conversion Cost'!$B$8)*SUM('Optimized Production Plan'!M438:O438)</f>
        <v>97.231658640479992</v>
      </c>
      <c r="S437" s="94">
        <f>SUMPRODUCT('Conversion Cost'!$B$4:$D$4,'Optimized Production Plan'!M438:O438)</f>
        <v>7.8254752799999991</v>
      </c>
      <c r="T437" s="94">
        <f>(VLOOKUP(N437,'Outbound Logistic Price'!$A$3:$D$41,2)*'Optimized Production Plan'!M438)+(VLOOKUP(N437,'Outbound Logistic Price'!$A$3:$D$41,3)*'Optimized Production Plan'!N438)+(VLOOKUP(N437,'Outbound Logistic Price'!$A$3:$D$41,4)*'Optimized Production Plan'!O438)</f>
        <v>38.550087239999996</v>
      </c>
      <c r="U437" s="94">
        <f>IF(VLOOKUP(N437,CSTVAT!$A$2:$D$40,2)="NA",0,IF(VLOOKUP(N437,CSTVAT!$A$2:$D$40,2)="CST",0.02*((VLOOKUP(O437,'Input Angle Price'!$B$4:$E$22,2)*'Optimized Production Plan'!M438*(1.045))+ ('Conversion Cost'!$B$3*'Optimized Production Plan'!M438)+ ((4.1/100)*('Conversion Cost'!$B$8)*'Optimized Production Plan'!M438)+ ('Optimized Production Plan'!M438*'Conversion Cost'!$B$4)),IF(VLOOKUP(N437,CSTVAT!$A$2:$D$40,2)="VAT",0.05*((VLOOKUP(O437,'Input Angle Price'!$B$4:$E$22,2)*'Optimized Production Plan'!M438*(1.045))+ ('Conversion Cost'!$B$3*'Optimized Production Plan'!M438)+ ((4.1/100)*('Conversion Cost'!$B$8)*'Optimized Production Plan'!M438)+ ('Optimized Production Plan'!M438*'Conversion Cost'!$B$4)),0)))+ IF(VLOOKUP(N437,CSTVAT!$A$2:$D$40,3)="NA",0,IF(VLOOKUP(N437,CSTVAT!$A$2:$D$40,3)="CST",0.02*((VLOOKUP(O437,'Input Angle Price'!$B$4:$E$22,3)*'Optimized Production Plan'!N438*(1.045))+ ('Conversion Cost'!$C$3*'Optimized Production Plan'!N438)+ ((4.1/100)*('Conversion Cost'!$B$8)*'Optimized Production Plan'!N438)+ ('Optimized Production Plan'!N438*'Conversion Cost'!$C$4)),IF(VLOOKUP(N437,CSTVAT!$A$2:$D$40,3)="VAT",0.05*((VLOOKUP(O437,'Input Angle Price'!$B$4:$E$22,3)*'Optimized Production Plan'!N438*(1.045))+ ('Conversion Cost'!$C$3*'Optimized Production Plan'!N438)+ ((4.1/100)*('Conversion Cost'!$B$8)*'Optimized Production Plan'!N438)+ ('Optimized Production Plan'!N438*'Conversion Cost'!$C$4)),0)))+ IF(VLOOKUP(N437,CSTVAT!$A$2:$D$40,4)="NA",0,IF(VLOOKUP(N437,CSTVAT!$A$2:$D$40,4)="CST",0.02*((VLOOKUP(O437,'Input Angle Price'!$B$4:$E$22,4)*'Optimized Production Plan'!O438*(1.045))+ ('Conversion Cost'!$D$3*'Optimized Production Plan'!O438)+ ((4.1/100)*('Conversion Cost'!$B$8)*'Optimized Production Plan'!O438)+ ('Optimized Production Plan'!O438*'Conversion Cost'!$D$4)),IF(VLOOKUP(N437,CSTVAT!$A$2:$D$40,4)="VAT",0.05*((VLOOKUP(O437,'Input Angle Price'!$B$4:$E$22,4)*'Optimized Production Plan'!O438*(1.045))+ ('Conversion Cost'!$D$3*'Optimized Production Plan'!O438)+ ((4.1/100)*('Conversion Cost'!$B$8)*'Optimized Production Plan'!O438)+ ('Optimized Production Plan'!O438*'Conversion Cost'!$D$4)),0)))</f>
        <v>0</v>
      </c>
      <c r="V437" s="95">
        <f t="shared" si="21"/>
        <v>15.938953707599998</v>
      </c>
      <c r="X437" s="101">
        <f>IF('Optimized Production Plan'!M438&gt;0,1,0)+IF('Optimized Production Plan'!N438&gt;0,1,0)+IF('Optimized Production Plan'!O438&gt;0,1,0)</f>
        <v>1</v>
      </c>
      <c r="AH437" s="11"/>
      <c r="AI437" s="5" t="s">
        <v>13</v>
      </c>
      <c r="AJ437" s="6">
        <v>3.2078300000000004</v>
      </c>
      <c r="AK437" s="6">
        <v>0</v>
      </c>
      <c r="AL437" s="113">
        <v>0</v>
      </c>
      <c r="AM437" s="11">
        <v>3.2078300000000004</v>
      </c>
      <c r="AN437" s="68">
        <f t="shared" si="22"/>
        <v>3.2078300000000004</v>
      </c>
    </row>
    <row r="438" spans="1:40">
      <c r="A438" s="9">
        <v>134</v>
      </c>
      <c r="B438" s="5" t="s">
        <v>17</v>
      </c>
      <c r="C438" s="94">
        <f>((VLOOKUP(B438,'Input Angle Price'!$B$4:$E$22,2)*'Optimized Production Plan'!C439)+(VLOOKUP(B438,'Input Angle Price'!$B$4:$E$22,3)*'Optimized Production Plan'!D439)+(VLOOKUP(B438,'Input Angle Price'!$B$4:$E$22,4)*'Optimized Production Plan'!E439))*(104.5/100)</f>
        <v>1857.1426495297496</v>
      </c>
      <c r="D438" s="94">
        <f>SUMPRODUCT('Conversion Cost'!$B$3:$D$3,'Optimized Production Plan'!C439:E439)</f>
        <v>261.24742739999999</v>
      </c>
      <c r="E438" s="94">
        <f>(4.1/100)*('Conversion Cost'!$B$8)*SUM('Optimized Production Plan'!C439:E439)</f>
        <v>226.55173645259998</v>
      </c>
      <c r="F438" s="94">
        <f>SUMPRODUCT('Conversion Cost'!$B$4:$D$4,'Optimized Production Plan'!C439:E439)</f>
        <v>18.233516099999999</v>
      </c>
      <c r="G438" s="94">
        <f>(VLOOKUP(A438,'Outbound Logistic Price'!$A$3:$D$41,2)*'Optimized Production Plan'!C439)+(VLOOKUP(A438,'Outbound Logistic Price'!$A$3:$D$41,3)*'Optimized Production Plan'!D439)+(VLOOKUP(A438,'Outbound Logistic Price'!$A$3:$D$41,4)*'Optimized Production Plan'!E439)</f>
        <v>76.670440649999989</v>
      </c>
      <c r="H438" s="94">
        <f>IF(VLOOKUP(A438,CSTVAT!$A$2:$D$40,2)="NA",0,IF(VLOOKUP(A438,CSTVAT!$A$2:$D$40,2)="CST",0.02*((VLOOKUP(B438,'Input Angle Price'!$B$4:$E$22,2)*'Optimized Production Plan'!C439*(1.045))+ ('Conversion Cost'!$B$3*'Optimized Production Plan'!C439)+ ((4.1/100)*('Conversion Cost'!$B$8)*'Optimized Production Plan'!C439)+ ('Optimized Production Plan'!C439*'Conversion Cost'!$B$4)),IF(VLOOKUP(A438,CSTVAT!$A$2:$D$40,2)="VAT",0.05*((VLOOKUP(B438,'Input Angle Price'!$B$4:$E$22,2)*'Optimized Production Plan'!C439*(1.045))+ ('Conversion Cost'!$B$3*'Optimized Production Plan'!C439)+ ((4.1/100)*('Conversion Cost'!$B$8)*'Optimized Production Plan'!C439)+ ('Optimized Production Plan'!C439*'Conversion Cost'!$B$4)),0)))+ IF(VLOOKUP(A438,CSTVAT!$A$2:$D$40,3)="NA",0,IF(VLOOKUP(A438,CSTVAT!$A$2:$D$40,3)="CST",0.02*((VLOOKUP(B438,'Input Angle Price'!$B$4:$E$22,3)*'Optimized Production Plan'!D439*(1.045))+ ('Conversion Cost'!$C$3*'Optimized Production Plan'!D439)+ ((4.1/100)*('Conversion Cost'!$B$8)*'Optimized Production Plan'!D439)+ ('Optimized Production Plan'!D439*'Conversion Cost'!$C$4)),IF(VLOOKUP(A438,CSTVAT!$A$2:$D$40,3)="VAT",0.05*((VLOOKUP(B438,'Input Angle Price'!$B$4:$E$22,3)*'Optimized Production Plan'!D439*(1.045))+ ('Conversion Cost'!$C$3*'Optimized Production Plan'!D439)+ ((4.1/100)*('Conversion Cost'!$B$8)*'Optimized Production Plan'!D439)+ ('Optimized Production Plan'!D439*'Conversion Cost'!$C$4)),0)))+ IF(VLOOKUP(A438,CSTVAT!$A$2:$D$40,4)="NA",0,IF(VLOOKUP(A438,CSTVAT!$A$2:$D$40,4)="CST",0.02*((VLOOKUP(B438,'Input Angle Price'!$B$4:$E$22,4)*'Optimized Production Plan'!E439*(1.045))+ ('Conversion Cost'!$D$3*'Optimized Production Plan'!E439)+ ((4.1/100)*('Conversion Cost'!$B$8)*'Optimized Production Plan'!E439)+ ('Optimized Production Plan'!E439*'Conversion Cost'!$D$4)),IF(VLOOKUP(A438,CSTVAT!$A$2:$D$40,4)="VAT",0.05*((VLOOKUP(B438,'Input Angle Price'!$B$4:$E$22,4)*'Optimized Production Plan'!E439*(1.045))+ ('Conversion Cost'!$D$3*'Optimized Production Plan'!E439)+ ((4.1/100)*('Conversion Cost'!$B$8)*'Optimized Production Plan'!E439)+ ('Optimized Production Plan'!E439*'Conversion Cost'!$D$4)),0)))</f>
        <v>0</v>
      </c>
      <c r="I438" s="95">
        <f t="shared" si="20"/>
        <v>39.986324989874994</v>
      </c>
      <c r="N438" s="9">
        <v>134</v>
      </c>
      <c r="O438" s="5" t="s">
        <v>17</v>
      </c>
      <c r="P438" s="94">
        <f>((VLOOKUP(O438,'Input Angle Price'!$B$4:$E$22,2)*'Optimized Production Plan'!M439)+(VLOOKUP(O438,'Input Angle Price'!$B$4:$E$22,3)*'Optimized Production Plan'!N439)+(VLOOKUP(O438,'Input Angle Price'!$B$4:$E$22,4)*'Optimized Production Plan'!O439))*(104.5/100)</f>
        <v>1764.2152358159997</v>
      </c>
      <c r="Q438" s="94">
        <f>SUMPRODUCT('Conversion Cost'!$B$3:$D$3,'Optimized Production Plan'!M439:O439)</f>
        <v>266.88188278499996</v>
      </c>
      <c r="R438" s="94">
        <f>(4.1/100)*('Conversion Cost'!$B$8)*SUM('Optimized Production Plan'!M439:O439)</f>
        <v>226.55173645259998</v>
      </c>
      <c r="S438" s="94">
        <f>SUMPRODUCT('Conversion Cost'!$B$4:$D$4,'Optimized Production Plan'!M439:O439)</f>
        <v>18.233516099999999</v>
      </c>
      <c r="T438" s="94">
        <f>(VLOOKUP(N438,'Outbound Logistic Price'!$A$3:$D$41,2)*'Optimized Production Plan'!M439)+(VLOOKUP(N438,'Outbound Logistic Price'!$A$3:$D$41,3)*'Optimized Production Plan'!N439)+(VLOOKUP(N438,'Outbound Logistic Price'!$A$3:$D$41,4)*'Optimized Production Plan'!O439)</f>
        <v>89.822485049999997</v>
      </c>
      <c r="U438" s="94">
        <f>IF(VLOOKUP(N438,CSTVAT!$A$2:$D$40,2)="NA",0,IF(VLOOKUP(N438,CSTVAT!$A$2:$D$40,2)="CST",0.02*((VLOOKUP(O438,'Input Angle Price'!$B$4:$E$22,2)*'Optimized Production Plan'!M439*(1.045))+ ('Conversion Cost'!$B$3*'Optimized Production Plan'!M439)+ ((4.1/100)*('Conversion Cost'!$B$8)*'Optimized Production Plan'!M439)+ ('Optimized Production Plan'!M439*'Conversion Cost'!$B$4)),IF(VLOOKUP(N438,CSTVAT!$A$2:$D$40,2)="VAT",0.05*((VLOOKUP(O438,'Input Angle Price'!$B$4:$E$22,2)*'Optimized Production Plan'!M439*(1.045))+ ('Conversion Cost'!$B$3*'Optimized Production Plan'!M439)+ ((4.1/100)*('Conversion Cost'!$B$8)*'Optimized Production Plan'!M439)+ ('Optimized Production Plan'!M439*'Conversion Cost'!$B$4)),0)))+ IF(VLOOKUP(N438,CSTVAT!$A$2:$D$40,3)="NA",0,IF(VLOOKUP(N438,CSTVAT!$A$2:$D$40,3)="CST",0.02*((VLOOKUP(O438,'Input Angle Price'!$B$4:$E$22,3)*'Optimized Production Plan'!N439*(1.045))+ ('Conversion Cost'!$C$3*'Optimized Production Plan'!N439)+ ((4.1/100)*('Conversion Cost'!$B$8)*'Optimized Production Plan'!N439)+ ('Optimized Production Plan'!N439*'Conversion Cost'!$C$4)),IF(VLOOKUP(N438,CSTVAT!$A$2:$D$40,3)="VAT",0.05*((VLOOKUP(O438,'Input Angle Price'!$B$4:$E$22,3)*'Optimized Production Plan'!N439*(1.045))+ ('Conversion Cost'!$C$3*'Optimized Production Plan'!N439)+ ((4.1/100)*('Conversion Cost'!$B$8)*'Optimized Production Plan'!N439)+ ('Optimized Production Plan'!N439*'Conversion Cost'!$C$4)),0)))+ IF(VLOOKUP(N438,CSTVAT!$A$2:$D$40,4)="NA",0,IF(VLOOKUP(N438,CSTVAT!$A$2:$D$40,4)="CST",0.02*((VLOOKUP(O438,'Input Angle Price'!$B$4:$E$22,4)*'Optimized Production Plan'!O439*(1.045))+ ('Conversion Cost'!$D$3*'Optimized Production Plan'!O439)+ ((4.1/100)*('Conversion Cost'!$B$8)*'Optimized Production Plan'!O439)+ ('Optimized Production Plan'!O439*'Conversion Cost'!$D$4)),IF(VLOOKUP(N438,CSTVAT!$A$2:$D$40,4)="VAT",0.05*((VLOOKUP(O438,'Input Angle Price'!$B$4:$E$22,4)*'Optimized Production Plan'!O439*(1.045))+ ('Conversion Cost'!$D$3*'Optimized Production Plan'!O439)+ ((4.1/100)*('Conversion Cost'!$B$8)*'Optimized Production Plan'!O439)+ ('Optimized Production Plan'!O439*'Conversion Cost'!$D$4)),0)))</f>
        <v>0</v>
      </c>
      <c r="V438" s="95">
        <f t="shared" si="21"/>
        <v>37.985495507999993</v>
      </c>
      <c r="X438" s="101">
        <f>IF('Optimized Production Plan'!M439&gt;0,1,0)+IF('Optimized Production Plan'!N439&gt;0,1,0)+IF('Optimized Production Plan'!O439&gt;0,1,0)</f>
        <v>1</v>
      </c>
      <c r="AH438" s="11"/>
      <c r="AI438" s="5" t="s">
        <v>15</v>
      </c>
      <c r="AJ438" s="6">
        <v>6.4143239999999997</v>
      </c>
      <c r="AK438" s="6">
        <v>0</v>
      </c>
      <c r="AL438" s="113">
        <v>0</v>
      </c>
      <c r="AM438" s="11">
        <v>6.4143239999999997</v>
      </c>
      <c r="AN438" s="68">
        <f t="shared" si="22"/>
        <v>6.4143239999999997</v>
      </c>
    </row>
    <row r="439" spans="1:40">
      <c r="A439" s="9">
        <v>134</v>
      </c>
      <c r="B439" s="5" t="s">
        <v>2</v>
      </c>
      <c r="C439" s="94">
        <f>((VLOOKUP(B439,'Input Angle Price'!$B$4:$E$22,2)*'Optimized Production Plan'!C440)+(VLOOKUP(B439,'Input Angle Price'!$B$4:$E$22,3)*'Optimized Production Plan'!D440)+(VLOOKUP(B439,'Input Angle Price'!$B$4:$E$22,4)*'Optimized Production Plan'!E440))*(104.5/100)</f>
        <v>3661.7488170119996</v>
      </c>
      <c r="D439" s="94">
        <f>SUMPRODUCT('Conversion Cost'!$B$3:$D$3,'Optimized Production Plan'!C440:E440)</f>
        <v>576.10112040000001</v>
      </c>
      <c r="E439" s="94">
        <f>(4.1/100)*('Conversion Cost'!$B$8)*SUM('Optimized Production Plan'!C440:E440)</f>
        <v>499.59040935959996</v>
      </c>
      <c r="F439" s="94">
        <f>SUMPRODUCT('Conversion Cost'!$B$4:$D$4,'Optimized Production Plan'!C440:E440)</f>
        <v>40.2084306</v>
      </c>
      <c r="G439" s="94">
        <f>(VLOOKUP(A439,'Outbound Logistic Price'!$A$3:$D$41,2)*'Optimized Production Plan'!C440)+(VLOOKUP(A439,'Outbound Logistic Price'!$A$3:$D$41,3)*'Optimized Production Plan'!D440)+(VLOOKUP(A439,'Outbound Logistic Price'!$A$3:$D$41,4)*'Optimized Production Plan'!E440)</f>
        <v>169.07315489999999</v>
      </c>
      <c r="H439" s="94">
        <f>IF(VLOOKUP(A439,CSTVAT!$A$2:$D$40,2)="NA",0,IF(VLOOKUP(A439,CSTVAT!$A$2:$D$40,2)="CST",0.02*((VLOOKUP(B439,'Input Angle Price'!$B$4:$E$22,2)*'Optimized Production Plan'!C440*(1.045))+ ('Conversion Cost'!$B$3*'Optimized Production Plan'!C440)+ ((4.1/100)*('Conversion Cost'!$B$8)*'Optimized Production Plan'!C440)+ ('Optimized Production Plan'!C440*'Conversion Cost'!$B$4)),IF(VLOOKUP(A439,CSTVAT!$A$2:$D$40,2)="VAT",0.05*((VLOOKUP(B439,'Input Angle Price'!$B$4:$E$22,2)*'Optimized Production Plan'!C440*(1.045))+ ('Conversion Cost'!$B$3*'Optimized Production Plan'!C440)+ ((4.1/100)*('Conversion Cost'!$B$8)*'Optimized Production Plan'!C440)+ ('Optimized Production Plan'!C440*'Conversion Cost'!$B$4)),0)))+ IF(VLOOKUP(A439,CSTVAT!$A$2:$D$40,3)="NA",0,IF(VLOOKUP(A439,CSTVAT!$A$2:$D$40,3)="CST",0.02*((VLOOKUP(B439,'Input Angle Price'!$B$4:$E$22,3)*'Optimized Production Plan'!D440*(1.045))+ ('Conversion Cost'!$C$3*'Optimized Production Plan'!D440)+ ((4.1/100)*('Conversion Cost'!$B$8)*'Optimized Production Plan'!D440)+ ('Optimized Production Plan'!D440*'Conversion Cost'!$C$4)),IF(VLOOKUP(A439,CSTVAT!$A$2:$D$40,3)="VAT",0.05*((VLOOKUP(B439,'Input Angle Price'!$B$4:$E$22,3)*'Optimized Production Plan'!D440*(1.045))+ ('Conversion Cost'!$C$3*'Optimized Production Plan'!D440)+ ((4.1/100)*('Conversion Cost'!$B$8)*'Optimized Production Plan'!D440)+ ('Optimized Production Plan'!D440*'Conversion Cost'!$C$4)),0)))+ IF(VLOOKUP(A439,CSTVAT!$A$2:$D$40,4)="NA",0,IF(VLOOKUP(A439,CSTVAT!$A$2:$D$40,4)="CST",0.02*((VLOOKUP(B439,'Input Angle Price'!$B$4:$E$22,4)*'Optimized Production Plan'!E440*(1.045))+ ('Conversion Cost'!$D$3*'Optimized Production Plan'!E440)+ ((4.1/100)*('Conversion Cost'!$B$8)*'Optimized Production Plan'!E440)+ ('Optimized Production Plan'!E440*'Conversion Cost'!$D$4)),IF(VLOOKUP(A439,CSTVAT!$A$2:$D$40,4)="VAT",0.05*((VLOOKUP(B439,'Input Angle Price'!$B$4:$E$22,4)*'Optimized Production Plan'!E440*(1.045))+ ('Conversion Cost'!$D$3*'Optimized Production Plan'!E440)+ ((4.1/100)*('Conversion Cost'!$B$8)*'Optimized Production Plan'!E440)+ ('Optimized Production Plan'!E440*'Conversion Cost'!$D$4)),0)))</f>
        <v>0</v>
      </c>
      <c r="I439" s="95">
        <f t="shared" si="20"/>
        <v>78.841481705999982</v>
      </c>
      <c r="N439" s="9">
        <v>134</v>
      </c>
      <c r="O439" s="5" t="s">
        <v>2</v>
      </c>
      <c r="P439" s="94">
        <f>((VLOOKUP(O439,'Input Angle Price'!$B$4:$E$22,2)*'Optimized Production Plan'!M440)+(VLOOKUP(O439,'Input Angle Price'!$B$4:$E$22,3)*'Optimized Production Plan'!N440)+(VLOOKUP(O439,'Input Angle Price'!$B$4:$E$22,4)*'Optimized Production Plan'!O440))*(104.5/100)</f>
        <v>3444.0827849999996</v>
      </c>
      <c r="Q439" s="94">
        <f>SUMPRODUCT('Conversion Cost'!$B$3:$D$3,'Optimized Production Plan'!M440:O440)</f>
        <v>588.52618460999997</v>
      </c>
      <c r="R439" s="94">
        <f>(4.1/100)*('Conversion Cost'!$B$8)*SUM('Optimized Production Plan'!M440:O440)</f>
        <v>499.59040935959996</v>
      </c>
      <c r="S439" s="94">
        <f>SUMPRODUCT('Conversion Cost'!$B$4:$D$4,'Optimized Production Plan'!M440:O440)</f>
        <v>40.2084306</v>
      </c>
      <c r="T439" s="94">
        <f>(VLOOKUP(N439,'Outbound Logistic Price'!$A$3:$D$41,2)*'Optimized Production Plan'!M440)+(VLOOKUP(N439,'Outbound Logistic Price'!$A$3:$D$41,3)*'Optimized Production Plan'!N440)+(VLOOKUP(N439,'Outbound Logistic Price'!$A$3:$D$41,4)*'Optimized Production Plan'!O440)</f>
        <v>198.07595729999997</v>
      </c>
      <c r="U439" s="94">
        <f>IF(VLOOKUP(N439,CSTVAT!$A$2:$D$40,2)="NA",0,IF(VLOOKUP(N439,CSTVAT!$A$2:$D$40,2)="CST",0.02*((VLOOKUP(O439,'Input Angle Price'!$B$4:$E$22,2)*'Optimized Production Plan'!M440*(1.045))+ ('Conversion Cost'!$B$3*'Optimized Production Plan'!M440)+ ((4.1/100)*('Conversion Cost'!$B$8)*'Optimized Production Plan'!M440)+ ('Optimized Production Plan'!M440*'Conversion Cost'!$B$4)),IF(VLOOKUP(N439,CSTVAT!$A$2:$D$40,2)="VAT",0.05*((VLOOKUP(O439,'Input Angle Price'!$B$4:$E$22,2)*'Optimized Production Plan'!M440*(1.045))+ ('Conversion Cost'!$B$3*'Optimized Production Plan'!M440)+ ((4.1/100)*('Conversion Cost'!$B$8)*'Optimized Production Plan'!M440)+ ('Optimized Production Plan'!M440*'Conversion Cost'!$B$4)),0)))+ IF(VLOOKUP(N439,CSTVAT!$A$2:$D$40,3)="NA",0,IF(VLOOKUP(N439,CSTVAT!$A$2:$D$40,3)="CST",0.02*((VLOOKUP(O439,'Input Angle Price'!$B$4:$E$22,3)*'Optimized Production Plan'!N440*(1.045))+ ('Conversion Cost'!$C$3*'Optimized Production Plan'!N440)+ ((4.1/100)*('Conversion Cost'!$B$8)*'Optimized Production Plan'!N440)+ ('Optimized Production Plan'!N440*'Conversion Cost'!$C$4)),IF(VLOOKUP(N439,CSTVAT!$A$2:$D$40,3)="VAT",0.05*((VLOOKUP(O439,'Input Angle Price'!$B$4:$E$22,3)*'Optimized Production Plan'!N440*(1.045))+ ('Conversion Cost'!$C$3*'Optimized Production Plan'!N440)+ ((4.1/100)*('Conversion Cost'!$B$8)*'Optimized Production Plan'!N440)+ ('Optimized Production Plan'!N440*'Conversion Cost'!$C$4)),0)))+ IF(VLOOKUP(N439,CSTVAT!$A$2:$D$40,4)="NA",0,IF(VLOOKUP(N439,CSTVAT!$A$2:$D$40,4)="CST",0.02*((VLOOKUP(O439,'Input Angle Price'!$B$4:$E$22,4)*'Optimized Production Plan'!O440*(1.045))+ ('Conversion Cost'!$D$3*'Optimized Production Plan'!O440)+ ((4.1/100)*('Conversion Cost'!$B$8)*'Optimized Production Plan'!O440)+ ('Optimized Production Plan'!O440*'Conversion Cost'!$D$4)),IF(VLOOKUP(N439,CSTVAT!$A$2:$D$40,4)="VAT",0.05*((VLOOKUP(O439,'Input Angle Price'!$B$4:$E$22,4)*'Optimized Production Plan'!O440*(1.045))+ ('Conversion Cost'!$D$3*'Optimized Production Plan'!O440)+ ((4.1/100)*('Conversion Cost'!$B$8)*'Optimized Production Plan'!O440)+ ('Optimized Production Plan'!O440*'Conversion Cost'!$D$4)),0)))</f>
        <v>0</v>
      </c>
      <c r="V439" s="95">
        <f t="shared" si="21"/>
        <v>74.154892499999988</v>
      </c>
      <c r="X439" s="101">
        <f>IF('Optimized Production Plan'!M440&gt;0,1,0)+IF('Optimized Production Plan'!N440&gt;0,1,0)+IF('Optimized Production Plan'!O440&gt;0,1,0)</f>
        <v>1</v>
      </c>
      <c r="AH439" s="11"/>
      <c r="AI439" s="5" t="s">
        <v>17</v>
      </c>
      <c r="AJ439" s="6">
        <v>14.945504999999999</v>
      </c>
      <c r="AK439" s="6">
        <v>0</v>
      </c>
      <c r="AL439" s="113">
        <v>0</v>
      </c>
      <c r="AM439" s="11">
        <v>14.945504999999999</v>
      </c>
      <c r="AN439" s="68">
        <f t="shared" si="22"/>
        <v>14.945504999999999</v>
      </c>
    </row>
    <row r="440" spans="1:40">
      <c r="A440" s="9">
        <v>134</v>
      </c>
      <c r="B440" s="5" t="s">
        <v>4</v>
      </c>
      <c r="C440" s="94">
        <f>((VLOOKUP(B440,'Input Angle Price'!$B$4:$E$22,2)*'Optimized Production Plan'!C441)+(VLOOKUP(B440,'Input Angle Price'!$B$4:$E$22,3)*'Optimized Production Plan'!D441)+(VLOOKUP(B440,'Input Angle Price'!$B$4:$E$22,4)*'Optimized Production Plan'!E441))*(104.5/100)</f>
        <v>531.67455158399991</v>
      </c>
      <c r="D440" s="94">
        <f>SUMPRODUCT('Conversion Cost'!$B$3:$D$3,'Optimized Production Plan'!C441:E441)</f>
        <v>83.648092800000001</v>
      </c>
      <c r="E440" s="94">
        <f>(4.1/100)*('Conversion Cost'!$B$8)*SUM('Optimized Production Plan'!C441:E441)</f>
        <v>72.538975267199987</v>
      </c>
      <c r="F440" s="94">
        <f>SUMPRODUCT('Conversion Cost'!$B$4:$D$4,'Optimized Production Plan'!C441:E441)</f>
        <v>5.8381391999999996</v>
      </c>
      <c r="G440" s="94">
        <f>(VLOOKUP(A440,'Outbound Logistic Price'!$A$3:$D$41,2)*'Optimized Production Plan'!C441)+(VLOOKUP(A440,'Outbound Logistic Price'!$A$3:$D$41,3)*'Optimized Production Plan'!D441)+(VLOOKUP(A440,'Outbound Logistic Price'!$A$3:$D$41,4)*'Optimized Production Plan'!E441)</f>
        <v>24.548896799999998</v>
      </c>
      <c r="H440" s="94">
        <f>IF(VLOOKUP(A440,CSTVAT!$A$2:$D$40,2)="NA",0,IF(VLOOKUP(A440,CSTVAT!$A$2:$D$40,2)="CST",0.02*((VLOOKUP(B440,'Input Angle Price'!$B$4:$E$22,2)*'Optimized Production Plan'!C441*(1.045))+ ('Conversion Cost'!$B$3*'Optimized Production Plan'!C441)+ ((4.1/100)*('Conversion Cost'!$B$8)*'Optimized Production Plan'!C441)+ ('Optimized Production Plan'!C441*'Conversion Cost'!$B$4)),IF(VLOOKUP(A440,CSTVAT!$A$2:$D$40,2)="VAT",0.05*((VLOOKUP(B440,'Input Angle Price'!$B$4:$E$22,2)*'Optimized Production Plan'!C441*(1.045))+ ('Conversion Cost'!$B$3*'Optimized Production Plan'!C441)+ ((4.1/100)*('Conversion Cost'!$B$8)*'Optimized Production Plan'!C441)+ ('Optimized Production Plan'!C441*'Conversion Cost'!$B$4)),0)))+ IF(VLOOKUP(A440,CSTVAT!$A$2:$D$40,3)="NA",0,IF(VLOOKUP(A440,CSTVAT!$A$2:$D$40,3)="CST",0.02*((VLOOKUP(B440,'Input Angle Price'!$B$4:$E$22,3)*'Optimized Production Plan'!D441*(1.045))+ ('Conversion Cost'!$C$3*'Optimized Production Plan'!D441)+ ((4.1/100)*('Conversion Cost'!$B$8)*'Optimized Production Plan'!D441)+ ('Optimized Production Plan'!D441*'Conversion Cost'!$C$4)),IF(VLOOKUP(A440,CSTVAT!$A$2:$D$40,3)="VAT",0.05*((VLOOKUP(B440,'Input Angle Price'!$B$4:$E$22,3)*'Optimized Production Plan'!D441*(1.045))+ ('Conversion Cost'!$C$3*'Optimized Production Plan'!D441)+ ((4.1/100)*('Conversion Cost'!$B$8)*'Optimized Production Plan'!D441)+ ('Optimized Production Plan'!D441*'Conversion Cost'!$C$4)),0)))+ IF(VLOOKUP(A440,CSTVAT!$A$2:$D$40,4)="NA",0,IF(VLOOKUP(A440,CSTVAT!$A$2:$D$40,4)="CST",0.02*((VLOOKUP(B440,'Input Angle Price'!$B$4:$E$22,4)*'Optimized Production Plan'!E441*(1.045))+ ('Conversion Cost'!$D$3*'Optimized Production Plan'!E441)+ ((4.1/100)*('Conversion Cost'!$B$8)*'Optimized Production Plan'!E441)+ ('Optimized Production Plan'!E441*'Conversion Cost'!$D$4)),IF(VLOOKUP(A440,CSTVAT!$A$2:$D$40,4)="VAT",0.05*((VLOOKUP(B440,'Input Angle Price'!$B$4:$E$22,4)*'Optimized Production Plan'!E441*(1.045))+ ('Conversion Cost'!$D$3*'Optimized Production Plan'!E441)+ ((4.1/100)*('Conversion Cost'!$B$8)*'Optimized Production Plan'!E441)+ ('Optimized Production Plan'!E441*'Conversion Cost'!$D$4)),0)))</f>
        <v>0</v>
      </c>
      <c r="I440" s="95">
        <f t="shared" si="20"/>
        <v>11.447538192</v>
      </c>
      <c r="N440" s="9">
        <v>134</v>
      </c>
      <c r="O440" s="5" t="s">
        <v>4</v>
      </c>
      <c r="P440" s="94">
        <f>((VLOOKUP(O440,'Input Angle Price'!$B$4:$E$22,2)*'Optimized Production Plan'!M441)+(VLOOKUP(O440,'Input Angle Price'!$B$4:$E$22,3)*'Optimized Production Plan'!N441)+(VLOOKUP(O440,'Input Angle Price'!$B$4:$E$22,4)*'Optimized Production Plan'!O441))*(104.5/100)</f>
        <v>502.92051968399994</v>
      </c>
      <c r="Q440" s="94">
        <f>SUMPRODUCT('Conversion Cost'!$B$3:$D$3,'Optimized Production Plan'!M441:O441)</f>
        <v>85.452173519999988</v>
      </c>
      <c r="R440" s="94">
        <f>(4.1/100)*('Conversion Cost'!$B$8)*SUM('Optimized Production Plan'!M441:O441)</f>
        <v>72.538975267199987</v>
      </c>
      <c r="S440" s="94">
        <f>SUMPRODUCT('Conversion Cost'!$B$4:$D$4,'Optimized Production Plan'!M441:O441)</f>
        <v>5.8381391999999996</v>
      </c>
      <c r="T440" s="94">
        <f>(VLOOKUP(N440,'Outbound Logistic Price'!$A$3:$D$41,2)*'Optimized Production Plan'!M441)+(VLOOKUP(N440,'Outbound Logistic Price'!$A$3:$D$41,3)*'Optimized Production Plan'!N441)+(VLOOKUP(N440,'Outbound Logistic Price'!$A$3:$D$41,4)*'Optimized Production Plan'!O441)</f>
        <v>28.760013599999997</v>
      </c>
      <c r="U440" s="94">
        <f>IF(VLOOKUP(N440,CSTVAT!$A$2:$D$40,2)="NA",0,IF(VLOOKUP(N440,CSTVAT!$A$2:$D$40,2)="CST",0.02*((VLOOKUP(O440,'Input Angle Price'!$B$4:$E$22,2)*'Optimized Production Plan'!M441*(1.045))+ ('Conversion Cost'!$B$3*'Optimized Production Plan'!M441)+ ((4.1/100)*('Conversion Cost'!$B$8)*'Optimized Production Plan'!M441)+ ('Optimized Production Plan'!M441*'Conversion Cost'!$B$4)),IF(VLOOKUP(N440,CSTVAT!$A$2:$D$40,2)="VAT",0.05*((VLOOKUP(O440,'Input Angle Price'!$B$4:$E$22,2)*'Optimized Production Plan'!M441*(1.045))+ ('Conversion Cost'!$B$3*'Optimized Production Plan'!M441)+ ((4.1/100)*('Conversion Cost'!$B$8)*'Optimized Production Plan'!M441)+ ('Optimized Production Plan'!M441*'Conversion Cost'!$B$4)),0)))+ IF(VLOOKUP(N440,CSTVAT!$A$2:$D$40,3)="NA",0,IF(VLOOKUP(N440,CSTVAT!$A$2:$D$40,3)="CST",0.02*((VLOOKUP(O440,'Input Angle Price'!$B$4:$E$22,3)*'Optimized Production Plan'!N441*(1.045))+ ('Conversion Cost'!$C$3*'Optimized Production Plan'!N441)+ ((4.1/100)*('Conversion Cost'!$B$8)*'Optimized Production Plan'!N441)+ ('Optimized Production Plan'!N441*'Conversion Cost'!$C$4)),IF(VLOOKUP(N440,CSTVAT!$A$2:$D$40,3)="VAT",0.05*((VLOOKUP(O440,'Input Angle Price'!$B$4:$E$22,3)*'Optimized Production Plan'!N441*(1.045))+ ('Conversion Cost'!$C$3*'Optimized Production Plan'!N441)+ ((4.1/100)*('Conversion Cost'!$B$8)*'Optimized Production Plan'!N441)+ ('Optimized Production Plan'!N441*'Conversion Cost'!$C$4)),0)))+ IF(VLOOKUP(N440,CSTVAT!$A$2:$D$40,4)="NA",0,IF(VLOOKUP(N440,CSTVAT!$A$2:$D$40,4)="CST",0.02*((VLOOKUP(O440,'Input Angle Price'!$B$4:$E$22,4)*'Optimized Production Plan'!O441*(1.045))+ ('Conversion Cost'!$D$3*'Optimized Production Plan'!O441)+ ((4.1/100)*('Conversion Cost'!$B$8)*'Optimized Production Plan'!O441)+ ('Optimized Production Plan'!O441*'Conversion Cost'!$D$4)),IF(VLOOKUP(N440,CSTVAT!$A$2:$D$40,4)="VAT",0.05*((VLOOKUP(O440,'Input Angle Price'!$B$4:$E$22,4)*'Optimized Production Plan'!O441*(1.045))+ ('Conversion Cost'!$D$3*'Optimized Production Plan'!O441)+ ((4.1/100)*('Conversion Cost'!$B$8)*'Optimized Production Plan'!O441)+ ('Optimized Production Plan'!O441*'Conversion Cost'!$D$4)),0)))</f>
        <v>0</v>
      </c>
      <c r="V440" s="95">
        <f t="shared" si="21"/>
        <v>10.828432241999998</v>
      </c>
      <c r="X440" s="101">
        <f>IF('Optimized Production Plan'!M441&gt;0,1,0)+IF('Optimized Production Plan'!N441&gt;0,1,0)+IF('Optimized Production Plan'!O441&gt;0,1,0)</f>
        <v>1</v>
      </c>
      <c r="AH440" s="11"/>
      <c r="AI440" s="5" t="s">
        <v>2</v>
      </c>
      <c r="AJ440" s="6">
        <v>32.957729999999998</v>
      </c>
      <c r="AK440" s="6">
        <v>0</v>
      </c>
      <c r="AL440" s="113">
        <v>0</v>
      </c>
      <c r="AM440" s="11">
        <v>32.957729999999998</v>
      </c>
      <c r="AN440" s="68">
        <f t="shared" si="22"/>
        <v>32.957729999999998</v>
      </c>
    </row>
    <row r="441" spans="1:40">
      <c r="A441" s="9">
        <v>134</v>
      </c>
      <c r="B441" s="5" t="s">
        <v>8</v>
      </c>
      <c r="C441" s="94">
        <f>((VLOOKUP(B441,'Input Angle Price'!$B$4:$E$22,2)*'Optimized Production Plan'!C442)+(VLOOKUP(B441,'Input Angle Price'!$B$4:$E$22,3)*'Optimized Production Plan'!D442)+(VLOOKUP(B441,'Input Angle Price'!$B$4:$E$22,4)*'Optimized Production Plan'!E442))*(104.5/100)</f>
        <v>366.97419032999994</v>
      </c>
      <c r="D441" s="94">
        <f>SUMPRODUCT('Conversion Cost'!$B$3:$D$3,'Optimized Production Plan'!C442:E442)</f>
        <v>57.086184000000003</v>
      </c>
      <c r="E441" s="94">
        <f>(4.1/100)*('Conversion Cost'!$B$8)*SUM('Optimized Production Plan'!C442:E442)</f>
        <v>49.504694616000002</v>
      </c>
      <c r="F441" s="94">
        <f>SUMPRODUCT('Conversion Cost'!$B$4:$D$4,'Optimized Production Plan'!C442:E442)</f>
        <v>3.9842759999999999</v>
      </c>
      <c r="G441" s="94">
        <f>(VLOOKUP(A441,'Outbound Logistic Price'!$A$3:$D$41,2)*'Optimized Production Plan'!C442)+(VLOOKUP(A441,'Outbound Logistic Price'!$A$3:$D$41,3)*'Optimized Production Plan'!D442)+(VLOOKUP(A441,'Outbound Logistic Price'!$A$3:$D$41,4)*'Optimized Production Plan'!E442)</f>
        <v>16.753554000000001</v>
      </c>
      <c r="H441" s="94">
        <f>IF(VLOOKUP(A441,CSTVAT!$A$2:$D$40,2)="NA",0,IF(VLOOKUP(A441,CSTVAT!$A$2:$D$40,2)="CST",0.02*((VLOOKUP(B441,'Input Angle Price'!$B$4:$E$22,2)*'Optimized Production Plan'!C442*(1.045))+ ('Conversion Cost'!$B$3*'Optimized Production Plan'!C442)+ ((4.1/100)*('Conversion Cost'!$B$8)*'Optimized Production Plan'!C442)+ ('Optimized Production Plan'!C442*'Conversion Cost'!$B$4)),IF(VLOOKUP(A441,CSTVAT!$A$2:$D$40,2)="VAT",0.05*((VLOOKUP(B441,'Input Angle Price'!$B$4:$E$22,2)*'Optimized Production Plan'!C442*(1.045))+ ('Conversion Cost'!$B$3*'Optimized Production Plan'!C442)+ ((4.1/100)*('Conversion Cost'!$B$8)*'Optimized Production Plan'!C442)+ ('Optimized Production Plan'!C442*'Conversion Cost'!$B$4)),0)))+ IF(VLOOKUP(A441,CSTVAT!$A$2:$D$40,3)="NA",0,IF(VLOOKUP(A441,CSTVAT!$A$2:$D$40,3)="CST",0.02*((VLOOKUP(B441,'Input Angle Price'!$B$4:$E$22,3)*'Optimized Production Plan'!D442*(1.045))+ ('Conversion Cost'!$C$3*'Optimized Production Plan'!D442)+ ((4.1/100)*('Conversion Cost'!$B$8)*'Optimized Production Plan'!D442)+ ('Optimized Production Plan'!D442*'Conversion Cost'!$C$4)),IF(VLOOKUP(A441,CSTVAT!$A$2:$D$40,3)="VAT",0.05*((VLOOKUP(B441,'Input Angle Price'!$B$4:$E$22,3)*'Optimized Production Plan'!D442*(1.045))+ ('Conversion Cost'!$C$3*'Optimized Production Plan'!D442)+ ((4.1/100)*('Conversion Cost'!$B$8)*'Optimized Production Plan'!D442)+ ('Optimized Production Plan'!D442*'Conversion Cost'!$C$4)),0)))+ IF(VLOOKUP(A441,CSTVAT!$A$2:$D$40,4)="NA",0,IF(VLOOKUP(A441,CSTVAT!$A$2:$D$40,4)="CST",0.02*((VLOOKUP(B441,'Input Angle Price'!$B$4:$E$22,4)*'Optimized Production Plan'!E442*(1.045))+ ('Conversion Cost'!$D$3*'Optimized Production Plan'!E442)+ ((4.1/100)*('Conversion Cost'!$B$8)*'Optimized Production Plan'!E442)+ ('Optimized Production Plan'!E442*'Conversion Cost'!$D$4)),IF(VLOOKUP(A441,CSTVAT!$A$2:$D$40,4)="VAT",0.05*((VLOOKUP(B441,'Input Angle Price'!$B$4:$E$22,4)*'Optimized Production Plan'!E442*(1.045))+ ('Conversion Cost'!$D$3*'Optimized Production Plan'!E442)+ ((4.1/100)*('Conversion Cost'!$B$8)*'Optimized Production Plan'!E442)+ ('Optimized Production Plan'!E442*'Conversion Cost'!$D$4)),0)))</f>
        <v>0</v>
      </c>
      <c r="I441" s="95">
        <f t="shared" si="20"/>
        <v>7.9013581649999995</v>
      </c>
      <c r="N441" s="9">
        <v>134</v>
      </c>
      <c r="O441" s="5" t="s">
        <v>8</v>
      </c>
      <c r="P441" s="94">
        <f>((VLOOKUP(O441,'Input Angle Price'!$B$4:$E$22,2)*'Optimized Production Plan'!M442)+(VLOOKUP(O441,'Input Angle Price'!$B$4:$E$22,3)*'Optimized Production Plan'!N442)+(VLOOKUP(O441,'Input Angle Price'!$B$4:$E$22,4)*'Optimized Production Plan'!O442))*(104.5/100)</f>
        <v>352.98187022999997</v>
      </c>
      <c r="Q441" s="94">
        <f>SUMPRODUCT('Conversion Cost'!$B$3:$D$3,'Optimized Production Plan'!M442:O442)</f>
        <v>58.317390599999996</v>
      </c>
      <c r="R441" s="94">
        <f>(4.1/100)*('Conversion Cost'!$B$8)*SUM('Optimized Production Plan'!M442:O442)</f>
        <v>49.504694616000002</v>
      </c>
      <c r="S441" s="94">
        <f>SUMPRODUCT('Conversion Cost'!$B$4:$D$4,'Optimized Production Plan'!M442:O442)</f>
        <v>3.9842759999999999</v>
      </c>
      <c r="T441" s="94">
        <f>(VLOOKUP(N441,'Outbound Logistic Price'!$A$3:$D$41,2)*'Optimized Production Plan'!M442)+(VLOOKUP(N441,'Outbound Logistic Price'!$A$3:$D$41,3)*'Optimized Production Plan'!N442)+(VLOOKUP(N441,'Outbound Logistic Price'!$A$3:$D$41,4)*'Optimized Production Plan'!O442)</f>
        <v>19.627458000000001</v>
      </c>
      <c r="U441" s="94">
        <f>IF(VLOOKUP(N441,CSTVAT!$A$2:$D$40,2)="NA",0,IF(VLOOKUP(N441,CSTVAT!$A$2:$D$40,2)="CST",0.02*((VLOOKUP(O441,'Input Angle Price'!$B$4:$E$22,2)*'Optimized Production Plan'!M442*(1.045))+ ('Conversion Cost'!$B$3*'Optimized Production Plan'!M442)+ ((4.1/100)*('Conversion Cost'!$B$8)*'Optimized Production Plan'!M442)+ ('Optimized Production Plan'!M442*'Conversion Cost'!$B$4)),IF(VLOOKUP(N441,CSTVAT!$A$2:$D$40,2)="VAT",0.05*((VLOOKUP(O441,'Input Angle Price'!$B$4:$E$22,2)*'Optimized Production Plan'!M442*(1.045))+ ('Conversion Cost'!$B$3*'Optimized Production Plan'!M442)+ ((4.1/100)*('Conversion Cost'!$B$8)*'Optimized Production Plan'!M442)+ ('Optimized Production Plan'!M442*'Conversion Cost'!$B$4)),0)))+ IF(VLOOKUP(N441,CSTVAT!$A$2:$D$40,3)="NA",0,IF(VLOOKUP(N441,CSTVAT!$A$2:$D$40,3)="CST",0.02*((VLOOKUP(O441,'Input Angle Price'!$B$4:$E$22,3)*'Optimized Production Plan'!N442*(1.045))+ ('Conversion Cost'!$C$3*'Optimized Production Plan'!N442)+ ((4.1/100)*('Conversion Cost'!$B$8)*'Optimized Production Plan'!N442)+ ('Optimized Production Plan'!N442*'Conversion Cost'!$C$4)),IF(VLOOKUP(N441,CSTVAT!$A$2:$D$40,3)="VAT",0.05*((VLOOKUP(O441,'Input Angle Price'!$B$4:$E$22,3)*'Optimized Production Plan'!N442*(1.045))+ ('Conversion Cost'!$C$3*'Optimized Production Plan'!N442)+ ((4.1/100)*('Conversion Cost'!$B$8)*'Optimized Production Plan'!N442)+ ('Optimized Production Plan'!N442*'Conversion Cost'!$C$4)),0)))+ IF(VLOOKUP(N441,CSTVAT!$A$2:$D$40,4)="NA",0,IF(VLOOKUP(N441,CSTVAT!$A$2:$D$40,4)="CST",0.02*((VLOOKUP(O441,'Input Angle Price'!$B$4:$E$22,4)*'Optimized Production Plan'!O442*(1.045))+ ('Conversion Cost'!$D$3*'Optimized Production Plan'!O442)+ ((4.1/100)*('Conversion Cost'!$B$8)*'Optimized Production Plan'!O442)+ ('Optimized Production Plan'!O442*'Conversion Cost'!$D$4)),IF(VLOOKUP(N441,CSTVAT!$A$2:$D$40,4)="VAT",0.05*((VLOOKUP(O441,'Input Angle Price'!$B$4:$E$22,4)*'Optimized Production Plan'!O442*(1.045))+ ('Conversion Cost'!$D$3*'Optimized Production Plan'!O442)+ ((4.1/100)*('Conversion Cost'!$B$8)*'Optimized Production Plan'!O442)+ ('Optimized Production Plan'!O442*'Conversion Cost'!$D$4)),0)))</f>
        <v>0</v>
      </c>
      <c r="V441" s="95">
        <f t="shared" si="21"/>
        <v>7.6000881150000001</v>
      </c>
      <c r="X441" s="101">
        <f>IF('Optimized Production Plan'!M442&gt;0,1,0)+IF('Optimized Production Plan'!N442&gt;0,1,0)+IF('Optimized Production Plan'!O442&gt;0,1,0)</f>
        <v>1</v>
      </c>
      <c r="AH441" s="11"/>
      <c r="AI441" s="5" t="s">
        <v>4</v>
      </c>
      <c r="AJ441" s="6">
        <v>4.7853599999999998</v>
      </c>
      <c r="AK441" s="6">
        <v>0</v>
      </c>
      <c r="AL441" s="113">
        <v>0</v>
      </c>
      <c r="AM441" s="11">
        <v>4.7853599999999998</v>
      </c>
      <c r="AN441" s="68">
        <f t="shared" si="22"/>
        <v>4.7853599999999998</v>
      </c>
    </row>
    <row r="442" spans="1:40">
      <c r="A442" s="9">
        <v>134</v>
      </c>
      <c r="B442" s="5" t="s">
        <v>10</v>
      </c>
      <c r="C442" s="94">
        <f>((VLOOKUP(B442,'Input Angle Price'!$B$4:$E$22,2)*'Optimized Production Plan'!C443)+(VLOOKUP(B442,'Input Angle Price'!$B$4:$E$22,3)*'Optimized Production Plan'!D443)+(VLOOKUP(B442,'Input Angle Price'!$B$4:$E$22,4)*'Optimized Production Plan'!E443))*(104.5/100)</f>
        <v>162.26316334800001</v>
      </c>
      <c r="D442" s="94">
        <f>SUMPRODUCT('Conversion Cost'!$B$3:$D$3,'Optimized Production Plan'!C443:E443)</f>
        <v>25.250908800000001</v>
      </c>
      <c r="E442" s="94">
        <f>(4.1/100)*('Conversion Cost'!$B$8)*SUM('Optimized Production Plan'!C443:E443)</f>
        <v>21.8973916512</v>
      </c>
      <c r="F442" s="94">
        <f>SUMPRODUCT('Conversion Cost'!$B$4:$D$4,'Optimized Production Plan'!C443:E443)</f>
        <v>1.7623632</v>
      </c>
      <c r="G442" s="94">
        <f>(VLOOKUP(A442,'Outbound Logistic Price'!$A$3:$D$41,2)*'Optimized Production Plan'!C443)+(VLOOKUP(A442,'Outbound Logistic Price'!$A$3:$D$41,3)*'Optimized Production Plan'!D443)+(VLOOKUP(A442,'Outbound Logistic Price'!$A$3:$D$41,4)*'Optimized Production Plan'!E443)</f>
        <v>7.4105927999999999</v>
      </c>
      <c r="H442" s="94">
        <f>IF(VLOOKUP(A442,CSTVAT!$A$2:$D$40,2)="NA",0,IF(VLOOKUP(A442,CSTVAT!$A$2:$D$40,2)="CST",0.02*((VLOOKUP(B442,'Input Angle Price'!$B$4:$E$22,2)*'Optimized Production Plan'!C443*(1.045))+ ('Conversion Cost'!$B$3*'Optimized Production Plan'!C443)+ ((4.1/100)*('Conversion Cost'!$B$8)*'Optimized Production Plan'!C443)+ ('Optimized Production Plan'!C443*'Conversion Cost'!$B$4)),IF(VLOOKUP(A442,CSTVAT!$A$2:$D$40,2)="VAT",0.05*((VLOOKUP(B442,'Input Angle Price'!$B$4:$E$22,2)*'Optimized Production Plan'!C443*(1.045))+ ('Conversion Cost'!$B$3*'Optimized Production Plan'!C443)+ ((4.1/100)*('Conversion Cost'!$B$8)*'Optimized Production Plan'!C443)+ ('Optimized Production Plan'!C443*'Conversion Cost'!$B$4)),0)))+ IF(VLOOKUP(A442,CSTVAT!$A$2:$D$40,3)="NA",0,IF(VLOOKUP(A442,CSTVAT!$A$2:$D$40,3)="CST",0.02*((VLOOKUP(B442,'Input Angle Price'!$B$4:$E$22,3)*'Optimized Production Plan'!D443*(1.045))+ ('Conversion Cost'!$C$3*'Optimized Production Plan'!D443)+ ((4.1/100)*('Conversion Cost'!$B$8)*'Optimized Production Plan'!D443)+ ('Optimized Production Plan'!D443*'Conversion Cost'!$C$4)),IF(VLOOKUP(A442,CSTVAT!$A$2:$D$40,3)="VAT",0.05*((VLOOKUP(B442,'Input Angle Price'!$B$4:$E$22,3)*'Optimized Production Plan'!D443*(1.045))+ ('Conversion Cost'!$C$3*'Optimized Production Plan'!D443)+ ((4.1/100)*('Conversion Cost'!$B$8)*'Optimized Production Plan'!D443)+ ('Optimized Production Plan'!D443*'Conversion Cost'!$C$4)),0)))+ IF(VLOOKUP(A442,CSTVAT!$A$2:$D$40,4)="NA",0,IF(VLOOKUP(A442,CSTVAT!$A$2:$D$40,4)="CST",0.02*((VLOOKUP(B442,'Input Angle Price'!$B$4:$E$22,4)*'Optimized Production Plan'!E443*(1.045))+ ('Conversion Cost'!$D$3*'Optimized Production Plan'!E443)+ ((4.1/100)*('Conversion Cost'!$B$8)*'Optimized Production Plan'!E443)+ ('Optimized Production Plan'!E443*'Conversion Cost'!$D$4)),IF(VLOOKUP(A442,CSTVAT!$A$2:$D$40,4)="VAT",0.05*((VLOOKUP(B442,'Input Angle Price'!$B$4:$E$22,4)*'Optimized Production Plan'!E443*(1.045))+ ('Conversion Cost'!$D$3*'Optimized Production Plan'!E443)+ ((4.1/100)*('Conversion Cost'!$B$8)*'Optimized Production Plan'!E443)+ ('Optimized Production Plan'!E443*'Conversion Cost'!$D$4)),0)))</f>
        <v>0</v>
      </c>
      <c r="I442" s="95">
        <f t="shared" si="20"/>
        <v>3.4937044740000003</v>
      </c>
      <c r="N442" s="9">
        <v>134</v>
      </c>
      <c r="O442" s="5" t="s">
        <v>10</v>
      </c>
      <c r="P442" s="94">
        <f>((VLOOKUP(O442,'Input Angle Price'!$B$4:$E$22,2)*'Optimized Production Plan'!M443)+(VLOOKUP(O442,'Input Angle Price'!$B$4:$E$22,3)*'Optimized Production Plan'!N443)+(VLOOKUP(O442,'Input Angle Price'!$B$4:$E$22,4)*'Optimized Production Plan'!O443))*(104.5/100)</f>
        <v>154.68514604399999</v>
      </c>
      <c r="Q442" s="94">
        <f>SUMPRODUCT('Conversion Cost'!$B$3:$D$3,'Optimized Production Plan'!M443:O443)</f>
        <v>25.795507919999999</v>
      </c>
      <c r="R442" s="94">
        <f>(4.1/100)*('Conversion Cost'!$B$8)*SUM('Optimized Production Plan'!M443:O443)</f>
        <v>21.8973916512</v>
      </c>
      <c r="S442" s="94">
        <f>SUMPRODUCT('Conversion Cost'!$B$4:$D$4,'Optimized Production Plan'!M443:O443)</f>
        <v>1.7623632</v>
      </c>
      <c r="T442" s="94">
        <f>(VLOOKUP(N442,'Outbound Logistic Price'!$A$3:$D$41,2)*'Optimized Production Plan'!M443)+(VLOOKUP(N442,'Outbound Logistic Price'!$A$3:$D$41,3)*'Optimized Production Plan'!N443)+(VLOOKUP(N442,'Outbound Logistic Price'!$A$3:$D$41,4)*'Optimized Production Plan'!O443)</f>
        <v>8.6818056000000006</v>
      </c>
      <c r="U442" s="94">
        <f>IF(VLOOKUP(N442,CSTVAT!$A$2:$D$40,2)="NA",0,IF(VLOOKUP(N442,CSTVAT!$A$2:$D$40,2)="CST",0.02*((VLOOKUP(O442,'Input Angle Price'!$B$4:$E$22,2)*'Optimized Production Plan'!M443*(1.045))+ ('Conversion Cost'!$B$3*'Optimized Production Plan'!M443)+ ((4.1/100)*('Conversion Cost'!$B$8)*'Optimized Production Plan'!M443)+ ('Optimized Production Plan'!M443*'Conversion Cost'!$B$4)),IF(VLOOKUP(N442,CSTVAT!$A$2:$D$40,2)="VAT",0.05*((VLOOKUP(O442,'Input Angle Price'!$B$4:$E$22,2)*'Optimized Production Plan'!M443*(1.045))+ ('Conversion Cost'!$B$3*'Optimized Production Plan'!M443)+ ((4.1/100)*('Conversion Cost'!$B$8)*'Optimized Production Plan'!M443)+ ('Optimized Production Plan'!M443*'Conversion Cost'!$B$4)),0)))+ IF(VLOOKUP(N442,CSTVAT!$A$2:$D$40,3)="NA",0,IF(VLOOKUP(N442,CSTVAT!$A$2:$D$40,3)="CST",0.02*((VLOOKUP(O442,'Input Angle Price'!$B$4:$E$22,3)*'Optimized Production Plan'!N443*(1.045))+ ('Conversion Cost'!$C$3*'Optimized Production Plan'!N443)+ ((4.1/100)*('Conversion Cost'!$B$8)*'Optimized Production Plan'!N443)+ ('Optimized Production Plan'!N443*'Conversion Cost'!$C$4)),IF(VLOOKUP(N442,CSTVAT!$A$2:$D$40,3)="VAT",0.05*((VLOOKUP(O442,'Input Angle Price'!$B$4:$E$22,3)*'Optimized Production Plan'!N443*(1.045))+ ('Conversion Cost'!$C$3*'Optimized Production Plan'!N443)+ ((4.1/100)*('Conversion Cost'!$B$8)*'Optimized Production Plan'!N443)+ ('Optimized Production Plan'!N443*'Conversion Cost'!$C$4)),0)))+ IF(VLOOKUP(N442,CSTVAT!$A$2:$D$40,4)="NA",0,IF(VLOOKUP(N442,CSTVAT!$A$2:$D$40,4)="CST",0.02*((VLOOKUP(O442,'Input Angle Price'!$B$4:$E$22,4)*'Optimized Production Plan'!O443*(1.045))+ ('Conversion Cost'!$D$3*'Optimized Production Plan'!O443)+ ((4.1/100)*('Conversion Cost'!$B$8)*'Optimized Production Plan'!O443)+ ('Optimized Production Plan'!O443*'Conversion Cost'!$D$4)),IF(VLOOKUP(N442,CSTVAT!$A$2:$D$40,4)="VAT",0.05*((VLOOKUP(O442,'Input Angle Price'!$B$4:$E$22,4)*'Optimized Production Plan'!O443*(1.045))+ ('Conversion Cost'!$D$3*'Optimized Production Plan'!O443)+ ((4.1/100)*('Conversion Cost'!$B$8)*'Optimized Production Plan'!O443)+ ('Optimized Production Plan'!O443*'Conversion Cost'!$D$4)),0)))</f>
        <v>0</v>
      </c>
      <c r="V442" s="95">
        <f t="shared" si="21"/>
        <v>3.330541422</v>
      </c>
      <c r="X442" s="101">
        <f>IF('Optimized Production Plan'!M443&gt;0,1,0)+IF('Optimized Production Plan'!N443&gt;0,1,0)+IF('Optimized Production Plan'!O443&gt;0,1,0)</f>
        <v>1</v>
      </c>
      <c r="AH442" s="11"/>
      <c r="AI442" s="5" t="s">
        <v>8</v>
      </c>
      <c r="AJ442" s="6">
        <v>3.2658</v>
      </c>
      <c r="AK442" s="6">
        <v>0</v>
      </c>
      <c r="AL442" s="113">
        <v>0</v>
      </c>
      <c r="AM442" s="11">
        <v>3.2658</v>
      </c>
      <c r="AN442" s="68">
        <f t="shared" si="22"/>
        <v>3.2658</v>
      </c>
    </row>
    <row r="443" spans="1:40">
      <c r="A443" s="9">
        <v>134</v>
      </c>
      <c r="B443" s="5" t="s">
        <v>11</v>
      </c>
      <c r="C443" s="94">
        <f>((VLOOKUP(B443,'Input Angle Price'!$B$4:$E$22,2)*'Optimized Production Plan'!C444)+(VLOOKUP(B443,'Input Angle Price'!$B$4:$E$22,3)*'Optimized Production Plan'!D444)+(VLOOKUP(B443,'Input Angle Price'!$B$4:$E$22,4)*'Optimized Production Plan'!E444))*(104.5/100)</f>
        <v>281.08813286399999</v>
      </c>
      <c r="D443" s="94">
        <f>SUMPRODUCT('Conversion Cost'!$B$3:$D$3,'Optimized Production Plan'!C444:E444)</f>
        <v>43.2273408</v>
      </c>
      <c r="E443" s="94">
        <f>(4.1/100)*('Conversion Cost'!$B$8)*SUM('Optimized Production Plan'!C444:E444)</f>
        <v>37.4864136192</v>
      </c>
      <c r="F443" s="94">
        <f>SUMPRODUCT('Conversion Cost'!$B$4:$D$4,'Optimized Production Plan'!C444:E444)</f>
        <v>3.0170111999999998</v>
      </c>
      <c r="G443" s="94">
        <f>(VLOOKUP(A443,'Outbound Logistic Price'!$A$3:$D$41,2)*'Optimized Production Plan'!C444)+(VLOOKUP(A443,'Outbound Logistic Price'!$A$3:$D$41,3)*'Optimized Production Plan'!D444)+(VLOOKUP(A443,'Outbound Logistic Price'!$A$3:$D$41,4)*'Optimized Production Plan'!E444)</f>
        <v>12.686284799999999</v>
      </c>
      <c r="H443" s="94">
        <f>IF(VLOOKUP(A443,CSTVAT!$A$2:$D$40,2)="NA",0,IF(VLOOKUP(A443,CSTVAT!$A$2:$D$40,2)="CST",0.02*((VLOOKUP(B443,'Input Angle Price'!$B$4:$E$22,2)*'Optimized Production Plan'!C444*(1.045))+ ('Conversion Cost'!$B$3*'Optimized Production Plan'!C444)+ ((4.1/100)*('Conversion Cost'!$B$8)*'Optimized Production Plan'!C444)+ ('Optimized Production Plan'!C444*'Conversion Cost'!$B$4)),IF(VLOOKUP(A443,CSTVAT!$A$2:$D$40,2)="VAT",0.05*((VLOOKUP(B443,'Input Angle Price'!$B$4:$E$22,2)*'Optimized Production Plan'!C444*(1.045))+ ('Conversion Cost'!$B$3*'Optimized Production Plan'!C444)+ ((4.1/100)*('Conversion Cost'!$B$8)*'Optimized Production Plan'!C444)+ ('Optimized Production Plan'!C444*'Conversion Cost'!$B$4)),0)))+ IF(VLOOKUP(A443,CSTVAT!$A$2:$D$40,3)="NA",0,IF(VLOOKUP(A443,CSTVAT!$A$2:$D$40,3)="CST",0.02*((VLOOKUP(B443,'Input Angle Price'!$B$4:$E$22,3)*'Optimized Production Plan'!D444*(1.045))+ ('Conversion Cost'!$C$3*'Optimized Production Plan'!D444)+ ((4.1/100)*('Conversion Cost'!$B$8)*'Optimized Production Plan'!D444)+ ('Optimized Production Plan'!D444*'Conversion Cost'!$C$4)),IF(VLOOKUP(A443,CSTVAT!$A$2:$D$40,3)="VAT",0.05*((VLOOKUP(B443,'Input Angle Price'!$B$4:$E$22,3)*'Optimized Production Plan'!D444*(1.045))+ ('Conversion Cost'!$C$3*'Optimized Production Plan'!D444)+ ((4.1/100)*('Conversion Cost'!$B$8)*'Optimized Production Plan'!D444)+ ('Optimized Production Plan'!D444*'Conversion Cost'!$C$4)),0)))+ IF(VLOOKUP(A443,CSTVAT!$A$2:$D$40,4)="NA",0,IF(VLOOKUP(A443,CSTVAT!$A$2:$D$40,4)="CST",0.02*((VLOOKUP(B443,'Input Angle Price'!$B$4:$E$22,4)*'Optimized Production Plan'!E444*(1.045))+ ('Conversion Cost'!$D$3*'Optimized Production Plan'!E444)+ ((4.1/100)*('Conversion Cost'!$B$8)*'Optimized Production Plan'!E444)+ ('Optimized Production Plan'!E444*'Conversion Cost'!$D$4)),IF(VLOOKUP(A443,CSTVAT!$A$2:$D$40,4)="VAT",0.05*((VLOOKUP(B443,'Input Angle Price'!$B$4:$E$22,4)*'Optimized Production Plan'!E444*(1.045))+ ('Conversion Cost'!$D$3*'Optimized Production Plan'!E444)+ ((4.1/100)*('Conversion Cost'!$B$8)*'Optimized Production Plan'!E444)+ ('Optimized Production Plan'!E444*'Conversion Cost'!$D$4)),0)))</f>
        <v>0</v>
      </c>
      <c r="I443" s="95">
        <f t="shared" si="20"/>
        <v>6.0521368319999995</v>
      </c>
      <c r="N443" s="9">
        <v>134</v>
      </c>
      <c r="O443" s="5" t="s">
        <v>11</v>
      </c>
      <c r="P443" s="94">
        <f>((VLOOKUP(O443,'Input Angle Price'!$B$4:$E$22,2)*'Optimized Production Plan'!M444)+(VLOOKUP(O443,'Input Angle Price'!$B$4:$E$22,3)*'Optimized Production Plan'!N444)+(VLOOKUP(O443,'Input Angle Price'!$B$4:$E$22,4)*'Optimized Production Plan'!O444))*(104.5/100)</f>
        <v>265.53098879999999</v>
      </c>
      <c r="Q443" s="94">
        <f>SUMPRODUCT('Conversion Cost'!$B$3:$D$3,'Optimized Production Plan'!M444:O444)</f>
        <v>44.159646719999998</v>
      </c>
      <c r="R443" s="94">
        <f>(4.1/100)*('Conversion Cost'!$B$8)*SUM('Optimized Production Plan'!M444:O444)</f>
        <v>37.4864136192</v>
      </c>
      <c r="S443" s="94">
        <f>SUMPRODUCT('Conversion Cost'!$B$4:$D$4,'Optimized Production Plan'!M444:O444)</f>
        <v>3.0170111999999998</v>
      </c>
      <c r="T443" s="94">
        <f>(VLOOKUP(N443,'Outbound Logistic Price'!$A$3:$D$41,2)*'Optimized Production Plan'!M444)+(VLOOKUP(N443,'Outbound Logistic Price'!$A$3:$D$41,3)*'Optimized Production Plan'!N444)+(VLOOKUP(N443,'Outbound Logistic Price'!$A$3:$D$41,4)*'Optimized Production Plan'!O444)</f>
        <v>14.8624896</v>
      </c>
      <c r="U443" s="94">
        <f>IF(VLOOKUP(N443,CSTVAT!$A$2:$D$40,2)="NA",0,IF(VLOOKUP(N443,CSTVAT!$A$2:$D$40,2)="CST",0.02*((VLOOKUP(O443,'Input Angle Price'!$B$4:$E$22,2)*'Optimized Production Plan'!M444*(1.045))+ ('Conversion Cost'!$B$3*'Optimized Production Plan'!M444)+ ((4.1/100)*('Conversion Cost'!$B$8)*'Optimized Production Plan'!M444)+ ('Optimized Production Plan'!M444*'Conversion Cost'!$B$4)),IF(VLOOKUP(N443,CSTVAT!$A$2:$D$40,2)="VAT",0.05*((VLOOKUP(O443,'Input Angle Price'!$B$4:$E$22,2)*'Optimized Production Plan'!M444*(1.045))+ ('Conversion Cost'!$B$3*'Optimized Production Plan'!M444)+ ((4.1/100)*('Conversion Cost'!$B$8)*'Optimized Production Plan'!M444)+ ('Optimized Production Plan'!M444*'Conversion Cost'!$B$4)),0)))+ IF(VLOOKUP(N443,CSTVAT!$A$2:$D$40,3)="NA",0,IF(VLOOKUP(N443,CSTVAT!$A$2:$D$40,3)="CST",0.02*((VLOOKUP(O443,'Input Angle Price'!$B$4:$E$22,3)*'Optimized Production Plan'!N444*(1.045))+ ('Conversion Cost'!$C$3*'Optimized Production Plan'!N444)+ ((4.1/100)*('Conversion Cost'!$B$8)*'Optimized Production Plan'!N444)+ ('Optimized Production Plan'!N444*'Conversion Cost'!$C$4)),IF(VLOOKUP(N443,CSTVAT!$A$2:$D$40,3)="VAT",0.05*((VLOOKUP(O443,'Input Angle Price'!$B$4:$E$22,3)*'Optimized Production Plan'!N444*(1.045))+ ('Conversion Cost'!$C$3*'Optimized Production Plan'!N444)+ ((4.1/100)*('Conversion Cost'!$B$8)*'Optimized Production Plan'!N444)+ ('Optimized Production Plan'!N444*'Conversion Cost'!$C$4)),0)))+ IF(VLOOKUP(N443,CSTVAT!$A$2:$D$40,4)="NA",0,IF(VLOOKUP(N443,CSTVAT!$A$2:$D$40,4)="CST",0.02*((VLOOKUP(O443,'Input Angle Price'!$B$4:$E$22,4)*'Optimized Production Plan'!O444*(1.045))+ ('Conversion Cost'!$D$3*'Optimized Production Plan'!O444)+ ((4.1/100)*('Conversion Cost'!$B$8)*'Optimized Production Plan'!O444)+ ('Optimized Production Plan'!O444*'Conversion Cost'!$D$4)),IF(VLOOKUP(N443,CSTVAT!$A$2:$D$40,4)="VAT",0.05*((VLOOKUP(O443,'Input Angle Price'!$B$4:$E$22,4)*'Optimized Production Plan'!O444*(1.045))+ ('Conversion Cost'!$D$3*'Optimized Production Plan'!O444)+ ((4.1/100)*('Conversion Cost'!$B$8)*'Optimized Production Plan'!O444)+ ('Optimized Production Plan'!O444*'Conversion Cost'!$D$4)),0)))</f>
        <v>0</v>
      </c>
      <c r="V443" s="95">
        <f t="shared" si="21"/>
        <v>5.7171744000000002</v>
      </c>
      <c r="X443" s="101">
        <f>IF('Optimized Production Plan'!M444&gt;0,1,0)+IF('Optimized Production Plan'!N444&gt;0,1,0)+IF('Optimized Production Plan'!O444&gt;0,1,0)</f>
        <v>1</v>
      </c>
      <c r="AH443" s="11"/>
      <c r="AI443" s="5" t="s">
        <v>10</v>
      </c>
      <c r="AJ443" s="6">
        <v>1.4445600000000001</v>
      </c>
      <c r="AK443" s="6">
        <v>0</v>
      </c>
      <c r="AL443" s="113">
        <v>0</v>
      </c>
      <c r="AM443" s="11">
        <v>1.4445600000000001</v>
      </c>
      <c r="AN443" s="68">
        <f t="shared" si="22"/>
        <v>1.4445600000000001</v>
      </c>
    </row>
    <row r="444" spans="1:40">
      <c r="A444" s="85">
        <v>135</v>
      </c>
      <c r="B444" s="5" t="s">
        <v>1</v>
      </c>
      <c r="C444" s="94">
        <f>((VLOOKUP(B444,'Input Angle Price'!$B$4:$E$22,2)*'Optimized Production Plan'!C445)+(VLOOKUP(B444,'Input Angle Price'!$B$4:$E$22,3)*'Optimized Production Plan'!D445)+(VLOOKUP(B444,'Input Angle Price'!$B$4:$E$22,4)*'Optimized Production Plan'!E445))*(104.5/100)</f>
        <v>66253.024478393476</v>
      </c>
      <c r="D444" s="94">
        <f>SUMPRODUCT('Conversion Cost'!$B$3:$D$3,'Optimized Production Plan'!C445:E445)</f>
        <v>10824.248609919998</v>
      </c>
      <c r="E444" s="94">
        <f>(4.1/100)*('Conversion Cost'!$B$8)*SUM('Optimized Production Plan'!C445:E445)</f>
        <v>8634.7785951881979</v>
      </c>
      <c r="F444" s="94">
        <f>SUMPRODUCT('Conversion Cost'!$B$4:$D$4,'Optimized Production Plan'!C445:E445)</f>
        <v>821.27522629999976</v>
      </c>
      <c r="G444" s="94">
        <f>(VLOOKUP(A444,'Outbound Logistic Price'!$A$3:$D$41,2)*'Optimized Production Plan'!C445)+(VLOOKUP(A444,'Outbound Logistic Price'!$A$3:$D$41,3)*'Optimized Production Plan'!D445)+(VLOOKUP(A444,'Outbound Logistic Price'!$A$3:$D$41,4)*'Optimized Production Plan'!E445)</f>
        <v>3804.4104571499993</v>
      </c>
      <c r="H444" s="94">
        <f>IF(VLOOKUP(A444,CSTVAT!$A$2:$D$40,2)="NA",0,IF(VLOOKUP(A444,CSTVAT!$A$2:$D$40,2)="CST",0.02*((VLOOKUP(B444,'Input Angle Price'!$B$4:$E$22,2)*'Optimized Production Plan'!C445*(1.045))+ ('Conversion Cost'!$B$3*'Optimized Production Plan'!C445)+ ((4.1/100)*('Conversion Cost'!$B$8)*'Optimized Production Plan'!C445)+ ('Optimized Production Plan'!C445*'Conversion Cost'!$B$4)),IF(VLOOKUP(A444,CSTVAT!$A$2:$D$40,2)="VAT",0.05*((VLOOKUP(B444,'Input Angle Price'!$B$4:$E$22,2)*'Optimized Production Plan'!C445*(1.045))+ ('Conversion Cost'!$B$3*'Optimized Production Plan'!C445)+ ((4.1/100)*('Conversion Cost'!$B$8)*'Optimized Production Plan'!C445)+ ('Optimized Production Plan'!C445*'Conversion Cost'!$B$4)),0)))+ IF(VLOOKUP(A444,CSTVAT!$A$2:$D$40,3)="NA",0,IF(VLOOKUP(A444,CSTVAT!$A$2:$D$40,3)="CST",0.02*((VLOOKUP(B444,'Input Angle Price'!$B$4:$E$22,3)*'Optimized Production Plan'!D445*(1.045))+ ('Conversion Cost'!$C$3*'Optimized Production Plan'!D445)+ ((4.1/100)*('Conversion Cost'!$B$8)*'Optimized Production Plan'!D445)+ ('Optimized Production Plan'!D445*'Conversion Cost'!$C$4)),IF(VLOOKUP(A444,CSTVAT!$A$2:$D$40,3)="VAT",0.05*((VLOOKUP(B444,'Input Angle Price'!$B$4:$E$22,3)*'Optimized Production Plan'!D445*(1.045))+ ('Conversion Cost'!$C$3*'Optimized Production Plan'!D445)+ ((4.1/100)*('Conversion Cost'!$B$8)*'Optimized Production Plan'!D445)+ ('Optimized Production Plan'!D445*'Conversion Cost'!$C$4)),0)))+ IF(VLOOKUP(A444,CSTVAT!$A$2:$D$40,4)="NA",0,IF(VLOOKUP(A444,CSTVAT!$A$2:$D$40,4)="CST",0.02*((VLOOKUP(B444,'Input Angle Price'!$B$4:$E$22,4)*'Optimized Production Plan'!E445*(1.045))+ ('Conversion Cost'!$D$3*'Optimized Production Plan'!E445)+ ((4.1/100)*('Conversion Cost'!$B$8)*'Optimized Production Plan'!E445)+ ('Optimized Production Plan'!E445*'Conversion Cost'!$D$4)),IF(VLOOKUP(A444,CSTVAT!$A$2:$D$40,4)="VAT",0.05*((VLOOKUP(B444,'Input Angle Price'!$B$4:$E$22,4)*'Optimized Production Plan'!E445*(1.045))+ ('Conversion Cost'!$D$3*'Optimized Production Plan'!E445)+ ((4.1/100)*('Conversion Cost'!$B$8)*'Optimized Production Plan'!E445)+ ('Optimized Production Plan'!E445*'Conversion Cost'!$D$4)),0)))</f>
        <v>0</v>
      </c>
      <c r="I444" s="95">
        <f t="shared" si="20"/>
        <v>1426.5005270467495</v>
      </c>
      <c r="N444" s="85">
        <v>135</v>
      </c>
      <c r="O444" s="5" t="s">
        <v>1</v>
      </c>
      <c r="P444" s="94">
        <f>((VLOOKUP(O444,'Input Angle Price'!$B$4:$E$22,2)*'Optimized Production Plan'!M445)+(VLOOKUP(O444,'Input Angle Price'!$B$4:$E$22,3)*'Optimized Production Plan'!N445)+(VLOOKUP(O444,'Input Angle Price'!$B$4:$E$22,4)*'Optimized Production Plan'!O445))*(104.5/100)</f>
        <v>63145.761755075975</v>
      </c>
      <c r="Q444" s="94">
        <f>SUMPRODUCT('Conversion Cost'!$B$3:$D$3,'Optimized Production Plan'!M445:O445)</f>
        <v>10171.919248994996</v>
      </c>
      <c r="R444" s="94">
        <f>(4.1/100)*('Conversion Cost'!$B$8)*SUM('Optimized Production Plan'!M445:O445)</f>
        <v>8634.7785951881979</v>
      </c>
      <c r="S444" s="94">
        <f>SUMPRODUCT('Conversion Cost'!$B$4:$D$4,'Optimized Production Plan'!M445:O445)</f>
        <v>694.9510826999998</v>
      </c>
      <c r="T444" s="94">
        <f>(VLOOKUP(N444,'Outbound Logistic Price'!$A$3:$D$41,2)*'Optimized Production Plan'!M445)+(VLOOKUP(N444,'Outbound Logistic Price'!$A$3:$D$41,3)*'Optimized Production Plan'!N445)+(VLOOKUP(N444,'Outbound Logistic Price'!$A$3:$D$41,4)*'Optimized Production Plan'!O445)</f>
        <v>3423.4885303499991</v>
      </c>
      <c r="U444" s="94">
        <f>IF(VLOOKUP(N444,CSTVAT!$A$2:$D$40,2)="NA",0,IF(VLOOKUP(N444,CSTVAT!$A$2:$D$40,2)="CST",0.02*((VLOOKUP(O444,'Input Angle Price'!$B$4:$E$22,2)*'Optimized Production Plan'!M445*(1.045))+ ('Conversion Cost'!$B$3*'Optimized Production Plan'!M445)+ ((4.1/100)*('Conversion Cost'!$B$8)*'Optimized Production Plan'!M445)+ ('Optimized Production Plan'!M445*'Conversion Cost'!$B$4)),IF(VLOOKUP(N444,CSTVAT!$A$2:$D$40,2)="VAT",0.05*((VLOOKUP(O444,'Input Angle Price'!$B$4:$E$22,2)*'Optimized Production Plan'!M445*(1.045))+ ('Conversion Cost'!$B$3*'Optimized Production Plan'!M445)+ ((4.1/100)*('Conversion Cost'!$B$8)*'Optimized Production Plan'!M445)+ ('Optimized Production Plan'!M445*'Conversion Cost'!$B$4)),0)))+ IF(VLOOKUP(N444,CSTVAT!$A$2:$D$40,3)="NA",0,IF(VLOOKUP(N444,CSTVAT!$A$2:$D$40,3)="CST",0.02*((VLOOKUP(O444,'Input Angle Price'!$B$4:$E$22,3)*'Optimized Production Plan'!N445*(1.045))+ ('Conversion Cost'!$C$3*'Optimized Production Plan'!N445)+ ((4.1/100)*('Conversion Cost'!$B$8)*'Optimized Production Plan'!N445)+ ('Optimized Production Plan'!N445*'Conversion Cost'!$C$4)),IF(VLOOKUP(N444,CSTVAT!$A$2:$D$40,3)="VAT",0.05*((VLOOKUP(O444,'Input Angle Price'!$B$4:$E$22,3)*'Optimized Production Plan'!N445*(1.045))+ ('Conversion Cost'!$C$3*'Optimized Production Plan'!N445)+ ((4.1/100)*('Conversion Cost'!$B$8)*'Optimized Production Plan'!N445)+ ('Optimized Production Plan'!N445*'Conversion Cost'!$C$4)),0)))+ IF(VLOOKUP(N444,CSTVAT!$A$2:$D$40,4)="NA",0,IF(VLOOKUP(N444,CSTVAT!$A$2:$D$40,4)="CST",0.02*((VLOOKUP(O444,'Input Angle Price'!$B$4:$E$22,4)*'Optimized Production Plan'!O445*(1.045))+ ('Conversion Cost'!$D$3*'Optimized Production Plan'!O445)+ ((4.1/100)*('Conversion Cost'!$B$8)*'Optimized Production Plan'!O445)+ ('Optimized Production Plan'!O445*'Conversion Cost'!$D$4)),IF(VLOOKUP(N444,CSTVAT!$A$2:$D$40,4)="VAT",0.05*((VLOOKUP(O444,'Input Angle Price'!$B$4:$E$22,4)*'Optimized Production Plan'!O445*(1.045))+ ('Conversion Cost'!$D$3*'Optimized Production Plan'!O445)+ ((4.1/100)*('Conversion Cost'!$B$8)*'Optimized Production Plan'!O445)+ ('Optimized Production Plan'!O445*'Conversion Cost'!$D$4)),0)))</f>
        <v>0</v>
      </c>
      <c r="V444" s="95">
        <f t="shared" si="21"/>
        <v>1359.5977411379995</v>
      </c>
      <c r="X444" s="101">
        <f>IF('Optimized Production Plan'!M445&gt;0,1,0)+IF('Optimized Production Plan'!N445&gt;0,1,0)+IF('Optimized Production Plan'!O445&gt;0,1,0)</f>
        <v>1</v>
      </c>
      <c r="AH444" s="11"/>
      <c r="AI444" s="5" t="s">
        <v>11</v>
      </c>
      <c r="AJ444" s="6">
        <v>2.47296</v>
      </c>
      <c r="AK444" s="6">
        <v>0</v>
      </c>
      <c r="AL444" s="113">
        <v>0</v>
      </c>
      <c r="AM444" s="11">
        <v>2.47296</v>
      </c>
      <c r="AN444" s="68">
        <f t="shared" si="22"/>
        <v>2.47296</v>
      </c>
    </row>
    <row r="445" spans="1:40">
      <c r="A445" s="9">
        <v>135</v>
      </c>
      <c r="B445" s="5" t="s">
        <v>3</v>
      </c>
      <c r="C445" s="94">
        <f>((VLOOKUP(B445,'Input Angle Price'!$B$4:$E$22,2)*'Optimized Production Plan'!C446)+(VLOOKUP(B445,'Input Angle Price'!$B$4:$E$22,3)*'Optimized Production Plan'!D446)+(VLOOKUP(B445,'Input Angle Price'!$B$4:$E$22,4)*'Optimized Production Plan'!E446))*(104.5/100)</f>
        <v>30856.675895620294</v>
      </c>
      <c r="D445" s="94">
        <f>SUMPRODUCT('Conversion Cost'!$B$3:$D$3,'Optimized Production Plan'!C446:E446)</f>
        <v>5062.3036931899996</v>
      </c>
      <c r="E445" s="94">
        <f>(4.1/100)*('Conversion Cost'!$B$8)*SUM('Optimized Production Plan'!C446:E446)</f>
        <v>4008.7309600681197</v>
      </c>
      <c r="F445" s="94">
        <f>SUMPRODUCT('Conversion Cost'!$B$4:$D$4,'Optimized Production Plan'!C446:E446)</f>
        <v>386.68576611999998</v>
      </c>
      <c r="G445" s="94">
        <f>(VLOOKUP(A445,'Outbound Logistic Price'!$A$3:$D$41,2)*'Optimized Production Plan'!C446)+(VLOOKUP(A445,'Outbound Logistic Price'!$A$3:$D$41,3)*'Optimized Production Plan'!D446)+(VLOOKUP(A445,'Outbound Logistic Price'!$A$3:$D$41,4)*'Optimized Production Plan'!E446)</f>
        <v>1803.9622563299999</v>
      </c>
      <c r="H445" s="94">
        <f>IF(VLOOKUP(A445,CSTVAT!$A$2:$D$40,2)="NA",0,IF(VLOOKUP(A445,CSTVAT!$A$2:$D$40,2)="CST",0.02*((VLOOKUP(B445,'Input Angle Price'!$B$4:$E$22,2)*'Optimized Production Plan'!C446*(1.045))+ ('Conversion Cost'!$B$3*'Optimized Production Plan'!C446)+ ((4.1/100)*('Conversion Cost'!$B$8)*'Optimized Production Plan'!C446)+ ('Optimized Production Plan'!C446*'Conversion Cost'!$B$4)),IF(VLOOKUP(A445,CSTVAT!$A$2:$D$40,2)="VAT",0.05*((VLOOKUP(B445,'Input Angle Price'!$B$4:$E$22,2)*'Optimized Production Plan'!C446*(1.045))+ ('Conversion Cost'!$B$3*'Optimized Production Plan'!C446)+ ((4.1/100)*('Conversion Cost'!$B$8)*'Optimized Production Plan'!C446)+ ('Optimized Production Plan'!C446*'Conversion Cost'!$B$4)),0)))+ IF(VLOOKUP(A445,CSTVAT!$A$2:$D$40,3)="NA",0,IF(VLOOKUP(A445,CSTVAT!$A$2:$D$40,3)="CST",0.02*((VLOOKUP(B445,'Input Angle Price'!$B$4:$E$22,3)*'Optimized Production Plan'!D446*(1.045))+ ('Conversion Cost'!$C$3*'Optimized Production Plan'!D446)+ ((4.1/100)*('Conversion Cost'!$B$8)*'Optimized Production Plan'!D446)+ ('Optimized Production Plan'!D446*'Conversion Cost'!$C$4)),IF(VLOOKUP(A445,CSTVAT!$A$2:$D$40,3)="VAT",0.05*((VLOOKUP(B445,'Input Angle Price'!$B$4:$E$22,3)*'Optimized Production Plan'!D446*(1.045))+ ('Conversion Cost'!$C$3*'Optimized Production Plan'!D446)+ ((4.1/100)*('Conversion Cost'!$B$8)*'Optimized Production Plan'!D446)+ ('Optimized Production Plan'!D446*'Conversion Cost'!$C$4)),0)))+ IF(VLOOKUP(A445,CSTVAT!$A$2:$D$40,4)="NA",0,IF(VLOOKUP(A445,CSTVAT!$A$2:$D$40,4)="CST",0.02*((VLOOKUP(B445,'Input Angle Price'!$B$4:$E$22,4)*'Optimized Production Plan'!E446*(1.045))+ ('Conversion Cost'!$D$3*'Optimized Production Plan'!E446)+ ((4.1/100)*('Conversion Cost'!$B$8)*'Optimized Production Plan'!E446)+ ('Optimized Production Plan'!E446*'Conversion Cost'!$D$4)),IF(VLOOKUP(A445,CSTVAT!$A$2:$D$40,4)="VAT",0.05*((VLOOKUP(B445,'Input Angle Price'!$B$4:$E$22,4)*'Optimized Production Plan'!E446*(1.045))+ ('Conversion Cost'!$D$3*'Optimized Production Plan'!E446)+ ((4.1/100)*('Conversion Cost'!$B$8)*'Optimized Production Plan'!E446)+ ('Optimized Production Plan'!E446*'Conversion Cost'!$D$4)),0)))</f>
        <v>0</v>
      </c>
      <c r="I445" s="95">
        <f t="shared" si="20"/>
        <v>664.37818914014986</v>
      </c>
      <c r="N445" s="9">
        <v>135</v>
      </c>
      <c r="O445" s="5" t="s">
        <v>3</v>
      </c>
      <c r="P445" s="94">
        <f>((VLOOKUP(O445,'Input Angle Price'!$B$4:$E$22,2)*'Optimized Production Plan'!M446)+(VLOOKUP(O445,'Input Angle Price'!$B$4:$E$22,3)*'Optimized Production Plan'!N446)+(VLOOKUP(O445,'Input Angle Price'!$B$4:$E$22,4)*'Optimized Production Plan'!O446))*(104.5/100)</f>
        <v>29282.513298964193</v>
      </c>
      <c r="Q445" s="94">
        <f>SUMPRODUCT('Conversion Cost'!$B$3:$D$3,'Optimized Production Plan'!M446:O446)</f>
        <v>4722.3547387170001</v>
      </c>
      <c r="R445" s="94">
        <f>(4.1/100)*('Conversion Cost'!$B$8)*SUM('Optimized Production Plan'!M446:O446)</f>
        <v>4008.7309600681197</v>
      </c>
      <c r="S445" s="94">
        <f>SUMPRODUCT('Conversion Cost'!$B$4:$D$4,'Optimized Production Plan'!M446:O446)</f>
        <v>322.63385682000001</v>
      </c>
      <c r="T445" s="94">
        <f>(VLOOKUP(N445,'Outbound Logistic Price'!$A$3:$D$41,2)*'Optimized Production Plan'!M446)+(VLOOKUP(N445,'Outbound Logistic Price'!$A$3:$D$41,3)*'Optimized Production Plan'!N446)+(VLOOKUP(N445,'Outbound Logistic Price'!$A$3:$D$41,4)*'Optimized Production Plan'!O446)</f>
        <v>1589.36842581</v>
      </c>
      <c r="U445" s="94">
        <f>IF(VLOOKUP(N445,CSTVAT!$A$2:$D$40,2)="NA",0,IF(VLOOKUP(N445,CSTVAT!$A$2:$D$40,2)="CST",0.02*((VLOOKUP(O445,'Input Angle Price'!$B$4:$E$22,2)*'Optimized Production Plan'!M446*(1.045))+ ('Conversion Cost'!$B$3*'Optimized Production Plan'!M446)+ ((4.1/100)*('Conversion Cost'!$B$8)*'Optimized Production Plan'!M446)+ ('Optimized Production Plan'!M446*'Conversion Cost'!$B$4)),IF(VLOOKUP(N445,CSTVAT!$A$2:$D$40,2)="VAT",0.05*((VLOOKUP(O445,'Input Angle Price'!$B$4:$E$22,2)*'Optimized Production Plan'!M446*(1.045))+ ('Conversion Cost'!$B$3*'Optimized Production Plan'!M446)+ ((4.1/100)*('Conversion Cost'!$B$8)*'Optimized Production Plan'!M446)+ ('Optimized Production Plan'!M446*'Conversion Cost'!$B$4)),0)))+ IF(VLOOKUP(N445,CSTVAT!$A$2:$D$40,3)="NA",0,IF(VLOOKUP(N445,CSTVAT!$A$2:$D$40,3)="CST",0.02*((VLOOKUP(O445,'Input Angle Price'!$B$4:$E$22,3)*'Optimized Production Plan'!N446*(1.045))+ ('Conversion Cost'!$C$3*'Optimized Production Plan'!N446)+ ((4.1/100)*('Conversion Cost'!$B$8)*'Optimized Production Plan'!N446)+ ('Optimized Production Plan'!N446*'Conversion Cost'!$C$4)),IF(VLOOKUP(N445,CSTVAT!$A$2:$D$40,3)="VAT",0.05*((VLOOKUP(O445,'Input Angle Price'!$B$4:$E$22,3)*'Optimized Production Plan'!N446*(1.045))+ ('Conversion Cost'!$C$3*'Optimized Production Plan'!N446)+ ((4.1/100)*('Conversion Cost'!$B$8)*'Optimized Production Plan'!N446)+ ('Optimized Production Plan'!N446*'Conversion Cost'!$C$4)),0)))+ IF(VLOOKUP(N445,CSTVAT!$A$2:$D$40,4)="NA",0,IF(VLOOKUP(N445,CSTVAT!$A$2:$D$40,4)="CST",0.02*((VLOOKUP(O445,'Input Angle Price'!$B$4:$E$22,4)*'Optimized Production Plan'!O446*(1.045))+ ('Conversion Cost'!$D$3*'Optimized Production Plan'!O446)+ ((4.1/100)*('Conversion Cost'!$B$8)*'Optimized Production Plan'!O446)+ ('Optimized Production Plan'!O446*'Conversion Cost'!$D$4)),IF(VLOOKUP(N445,CSTVAT!$A$2:$D$40,4)="VAT",0.05*((VLOOKUP(O445,'Input Angle Price'!$B$4:$E$22,4)*'Optimized Production Plan'!O446*(1.045))+ ('Conversion Cost'!$D$3*'Optimized Production Plan'!O446)+ ((4.1/100)*('Conversion Cost'!$B$8)*'Optimized Production Plan'!O446)+ ('Optimized Production Plan'!O446*'Conversion Cost'!$D$4)),0)))</f>
        <v>0</v>
      </c>
      <c r="V445" s="95">
        <f t="shared" si="21"/>
        <v>630.48473610209987</v>
      </c>
      <c r="X445" s="101">
        <f>IF('Optimized Production Plan'!M446&gt;0,1,0)+IF('Optimized Production Plan'!N446&gt;0,1,0)+IF('Optimized Production Plan'!O446&gt;0,1,0)</f>
        <v>1</v>
      </c>
      <c r="AH445" s="9">
        <v>135</v>
      </c>
      <c r="AI445" s="5" t="s">
        <v>1</v>
      </c>
      <c r="AJ445" s="6">
        <v>569.63203499999986</v>
      </c>
      <c r="AK445" s="6">
        <v>0</v>
      </c>
      <c r="AL445" s="113">
        <v>0</v>
      </c>
      <c r="AM445" s="11">
        <v>569.63203499999986</v>
      </c>
      <c r="AN445" s="68">
        <f t="shared" si="22"/>
        <v>569.63203499999986</v>
      </c>
    </row>
    <row r="446" spans="1:40">
      <c r="A446" s="9">
        <v>135</v>
      </c>
      <c r="B446" s="5" t="s">
        <v>5</v>
      </c>
      <c r="C446" s="94">
        <f>((VLOOKUP(B446,'Input Angle Price'!$B$4:$E$22,2)*'Optimized Production Plan'!C447)+(VLOOKUP(B446,'Input Angle Price'!$B$4:$E$22,3)*'Optimized Production Plan'!D447)+(VLOOKUP(B446,'Input Angle Price'!$B$4:$E$22,4)*'Optimized Production Plan'!E447))*(104.5/100)</f>
        <v>11932.690445772798</v>
      </c>
      <c r="D446" s="94">
        <f>SUMPRODUCT('Conversion Cost'!$B$3:$D$3,'Optimized Production Plan'!C447:E447)</f>
        <v>1895.6605434799999</v>
      </c>
      <c r="E446" s="94">
        <f>(4.1/100)*('Conversion Cost'!$B$8)*SUM('Optimized Production Plan'!C447:E447)</f>
        <v>1544.7013314595199</v>
      </c>
      <c r="F446" s="94">
        <f>SUMPRODUCT('Conversion Cost'!$B$4:$D$4,'Optimized Production Plan'!C447:E447)</f>
        <v>140.98768472</v>
      </c>
      <c r="G446" s="94">
        <f>(VLOOKUP(A446,'Outbound Logistic Price'!$A$3:$D$41,2)*'Optimized Production Plan'!C447)+(VLOOKUP(A446,'Outbound Logistic Price'!$A$3:$D$41,3)*'Optimized Production Plan'!D447)+(VLOOKUP(A446,'Outbound Logistic Price'!$A$3:$D$41,4)*'Optimized Production Plan'!E447)</f>
        <v>639.15075288000003</v>
      </c>
      <c r="H446" s="94">
        <f>IF(VLOOKUP(A446,CSTVAT!$A$2:$D$40,2)="NA",0,IF(VLOOKUP(A446,CSTVAT!$A$2:$D$40,2)="CST",0.02*((VLOOKUP(B446,'Input Angle Price'!$B$4:$E$22,2)*'Optimized Production Plan'!C447*(1.045))+ ('Conversion Cost'!$B$3*'Optimized Production Plan'!C447)+ ((4.1/100)*('Conversion Cost'!$B$8)*'Optimized Production Plan'!C447)+ ('Optimized Production Plan'!C447*'Conversion Cost'!$B$4)),IF(VLOOKUP(A446,CSTVAT!$A$2:$D$40,2)="VAT",0.05*((VLOOKUP(B446,'Input Angle Price'!$B$4:$E$22,2)*'Optimized Production Plan'!C447*(1.045))+ ('Conversion Cost'!$B$3*'Optimized Production Plan'!C447)+ ((4.1/100)*('Conversion Cost'!$B$8)*'Optimized Production Plan'!C447)+ ('Optimized Production Plan'!C447*'Conversion Cost'!$B$4)),0)))+ IF(VLOOKUP(A446,CSTVAT!$A$2:$D$40,3)="NA",0,IF(VLOOKUP(A446,CSTVAT!$A$2:$D$40,3)="CST",0.02*((VLOOKUP(B446,'Input Angle Price'!$B$4:$E$22,3)*'Optimized Production Plan'!D447*(1.045))+ ('Conversion Cost'!$C$3*'Optimized Production Plan'!D447)+ ((4.1/100)*('Conversion Cost'!$B$8)*'Optimized Production Plan'!D447)+ ('Optimized Production Plan'!D447*'Conversion Cost'!$C$4)),IF(VLOOKUP(A446,CSTVAT!$A$2:$D$40,3)="VAT",0.05*((VLOOKUP(B446,'Input Angle Price'!$B$4:$E$22,3)*'Optimized Production Plan'!D447*(1.045))+ ('Conversion Cost'!$C$3*'Optimized Production Plan'!D447)+ ((4.1/100)*('Conversion Cost'!$B$8)*'Optimized Production Plan'!D447)+ ('Optimized Production Plan'!D447*'Conversion Cost'!$C$4)),0)))+ IF(VLOOKUP(A446,CSTVAT!$A$2:$D$40,4)="NA",0,IF(VLOOKUP(A446,CSTVAT!$A$2:$D$40,4)="CST",0.02*((VLOOKUP(B446,'Input Angle Price'!$B$4:$E$22,4)*'Optimized Production Plan'!E447*(1.045))+ ('Conversion Cost'!$D$3*'Optimized Production Plan'!E447)+ ((4.1/100)*('Conversion Cost'!$B$8)*'Optimized Production Plan'!E447)+ ('Optimized Production Plan'!E447*'Conversion Cost'!$D$4)),IF(VLOOKUP(A446,CSTVAT!$A$2:$D$40,4)="VAT",0.05*((VLOOKUP(B446,'Input Angle Price'!$B$4:$E$22,4)*'Optimized Production Plan'!E447*(1.045))+ ('Conversion Cost'!$D$3*'Optimized Production Plan'!E447)+ ((4.1/100)*('Conversion Cost'!$B$8)*'Optimized Production Plan'!E447)+ ('Optimized Production Plan'!E447*'Conversion Cost'!$D$4)),0)))</f>
        <v>0</v>
      </c>
      <c r="I446" s="95">
        <f t="shared" si="20"/>
        <v>256.92395696639994</v>
      </c>
      <c r="N446" s="9">
        <v>135</v>
      </c>
      <c r="O446" s="5" t="s">
        <v>5</v>
      </c>
      <c r="P446" s="94">
        <f>((VLOOKUP(O446,'Input Angle Price'!$B$4:$E$22,2)*'Optimized Production Plan'!M447)+(VLOOKUP(O446,'Input Angle Price'!$B$4:$E$22,3)*'Optimized Production Plan'!N447)+(VLOOKUP(O446,'Input Angle Price'!$B$4:$E$22,4)*'Optimized Production Plan'!O447))*(104.5/100)</f>
        <v>11457.1320276028</v>
      </c>
      <c r="Q446" s="94">
        <f>SUMPRODUCT('Conversion Cost'!$B$3:$D$3,'Optimized Production Plan'!M447:O447)</f>
        <v>1819.6850138319999</v>
      </c>
      <c r="R446" s="94">
        <f>(4.1/100)*('Conversion Cost'!$B$8)*SUM('Optimized Production Plan'!M447:O447)</f>
        <v>1544.7013314595199</v>
      </c>
      <c r="S446" s="94">
        <f>SUMPRODUCT('Conversion Cost'!$B$4:$D$4,'Optimized Production Plan'!M447:O447)</f>
        <v>124.32187472</v>
      </c>
      <c r="T446" s="94">
        <f>(VLOOKUP(N446,'Outbound Logistic Price'!$A$3:$D$41,2)*'Optimized Production Plan'!M447)+(VLOOKUP(N446,'Outbound Logistic Price'!$A$3:$D$41,3)*'Optimized Production Plan'!N447)+(VLOOKUP(N446,'Outbound Logistic Price'!$A$3:$D$41,4)*'Optimized Production Plan'!O447)</f>
        <v>612.43808776000003</v>
      </c>
      <c r="U446" s="94">
        <f>IF(VLOOKUP(N446,CSTVAT!$A$2:$D$40,2)="NA",0,IF(VLOOKUP(N446,CSTVAT!$A$2:$D$40,2)="CST",0.02*((VLOOKUP(O446,'Input Angle Price'!$B$4:$E$22,2)*'Optimized Production Plan'!M447*(1.045))+ ('Conversion Cost'!$B$3*'Optimized Production Plan'!M447)+ ((4.1/100)*('Conversion Cost'!$B$8)*'Optimized Production Plan'!M447)+ ('Optimized Production Plan'!M447*'Conversion Cost'!$B$4)),IF(VLOOKUP(N446,CSTVAT!$A$2:$D$40,2)="VAT",0.05*((VLOOKUP(O446,'Input Angle Price'!$B$4:$E$22,2)*'Optimized Production Plan'!M447*(1.045))+ ('Conversion Cost'!$B$3*'Optimized Production Plan'!M447)+ ((4.1/100)*('Conversion Cost'!$B$8)*'Optimized Production Plan'!M447)+ ('Optimized Production Plan'!M447*'Conversion Cost'!$B$4)),0)))+ IF(VLOOKUP(N446,CSTVAT!$A$2:$D$40,3)="NA",0,IF(VLOOKUP(N446,CSTVAT!$A$2:$D$40,3)="CST",0.02*((VLOOKUP(O446,'Input Angle Price'!$B$4:$E$22,3)*'Optimized Production Plan'!N447*(1.045))+ ('Conversion Cost'!$C$3*'Optimized Production Plan'!N447)+ ((4.1/100)*('Conversion Cost'!$B$8)*'Optimized Production Plan'!N447)+ ('Optimized Production Plan'!N447*'Conversion Cost'!$C$4)),IF(VLOOKUP(N446,CSTVAT!$A$2:$D$40,3)="VAT",0.05*((VLOOKUP(O446,'Input Angle Price'!$B$4:$E$22,3)*'Optimized Production Plan'!N447*(1.045))+ ('Conversion Cost'!$C$3*'Optimized Production Plan'!N447)+ ((4.1/100)*('Conversion Cost'!$B$8)*'Optimized Production Plan'!N447)+ ('Optimized Production Plan'!N447*'Conversion Cost'!$C$4)),0)))+ IF(VLOOKUP(N446,CSTVAT!$A$2:$D$40,4)="NA",0,IF(VLOOKUP(N446,CSTVAT!$A$2:$D$40,4)="CST",0.02*((VLOOKUP(O446,'Input Angle Price'!$B$4:$E$22,4)*'Optimized Production Plan'!O447*(1.045))+ ('Conversion Cost'!$D$3*'Optimized Production Plan'!O447)+ ((4.1/100)*('Conversion Cost'!$B$8)*'Optimized Production Plan'!O447)+ ('Optimized Production Plan'!O447*'Conversion Cost'!$D$4)),IF(VLOOKUP(N446,CSTVAT!$A$2:$D$40,4)="VAT",0.05*((VLOOKUP(O446,'Input Angle Price'!$B$4:$E$22,4)*'Optimized Production Plan'!O447*(1.045))+ ('Conversion Cost'!$D$3*'Optimized Production Plan'!O447)+ ((4.1/100)*('Conversion Cost'!$B$8)*'Optimized Production Plan'!O447)+ ('Optimized Production Plan'!O447*'Conversion Cost'!$D$4)),0)))</f>
        <v>0</v>
      </c>
      <c r="V446" s="95">
        <f t="shared" si="21"/>
        <v>246.68466088140002</v>
      </c>
      <c r="X446" s="101">
        <f>IF('Optimized Production Plan'!M447&gt;0,1,0)+IF('Optimized Production Plan'!N447&gt;0,1,0)+IF('Optimized Production Plan'!O447&gt;0,1,0)</f>
        <v>1</v>
      </c>
      <c r="AH446" s="11"/>
      <c r="AI446" s="5" t="s">
        <v>3</v>
      </c>
      <c r="AJ446" s="6">
        <v>264.453981</v>
      </c>
      <c r="AK446" s="6">
        <v>0</v>
      </c>
      <c r="AL446" s="113">
        <v>0</v>
      </c>
      <c r="AM446" s="11">
        <v>264.453981</v>
      </c>
      <c r="AN446" s="68">
        <f t="shared" si="22"/>
        <v>264.453981</v>
      </c>
    </row>
    <row r="447" spans="1:40">
      <c r="A447" s="9">
        <v>135</v>
      </c>
      <c r="B447" s="5" t="s">
        <v>7</v>
      </c>
      <c r="C447" s="94">
        <f>((VLOOKUP(B447,'Input Angle Price'!$B$4:$E$22,2)*'Optimized Production Plan'!C448)+(VLOOKUP(B447,'Input Angle Price'!$B$4:$E$22,3)*'Optimized Production Plan'!D448)+(VLOOKUP(B447,'Input Angle Price'!$B$4:$E$22,4)*'Optimized Production Plan'!E448))*(104.5/100)</f>
        <v>31486.882349856998</v>
      </c>
      <c r="D447" s="94">
        <f>SUMPRODUCT('Conversion Cost'!$B$3:$D$3,'Optimized Production Plan'!C448:E448)</f>
        <v>5213.8148719479996</v>
      </c>
      <c r="E447" s="94">
        <f>(4.1/100)*('Conversion Cost'!$B$8)*SUM('Optimized Production Plan'!C448:E448)</f>
        <v>4061.2581574624796</v>
      </c>
      <c r="F447" s="94">
        <f>SUMPRODUCT('Conversion Cost'!$B$4:$D$4,'Optimized Production Plan'!C448:E448)</f>
        <v>404.16220512000001</v>
      </c>
      <c r="G447" s="94">
        <f>(VLOOKUP(A447,'Outbound Logistic Price'!$A$3:$D$41,2)*'Optimized Production Plan'!C448)+(VLOOKUP(A447,'Outbound Logistic Price'!$A$3:$D$41,3)*'Optimized Production Plan'!D448)+(VLOOKUP(A447,'Outbound Logistic Price'!$A$3:$D$41,4)*'Optimized Production Plan'!E448)</f>
        <v>1914.2638260599997</v>
      </c>
      <c r="H447" s="94">
        <f>IF(VLOOKUP(A447,CSTVAT!$A$2:$D$40,2)="NA",0,IF(VLOOKUP(A447,CSTVAT!$A$2:$D$40,2)="CST",0.02*((VLOOKUP(B447,'Input Angle Price'!$B$4:$E$22,2)*'Optimized Production Plan'!C448*(1.045))+ ('Conversion Cost'!$B$3*'Optimized Production Plan'!C448)+ ((4.1/100)*('Conversion Cost'!$B$8)*'Optimized Production Plan'!C448)+ ('Optimized Production Plan'!C448*'Conversion Cost'!$B$4)),IF(VLOOKUP(A447,CSTVAT!$A$2:$D$40,2)="VAT",0.05*((VLOOKUP(B447,'Input Angle Price'!$B$4:$E$22,2)*'Optimized Production Plan'!C448*(1.045))+ ('Conversion Cost'!$B$3*'Optimized Production Plan'!C448)+ ((4.1/100)*('Conversion Cost'!$B$8)*'Optimized Production Plan'!C448)+ ('Optimized Production Plan'!C448*'Conversion Cost'!$B$4)),0)))+ IF(VLOOKUP(A447,CSTVAT!$A$2:$D$40,3)="NA",0,IF(VLOOKUP(A447,CSTVAT!$A$2:$D$40,3)="CST",0.02*((VLOOKUP(B447,'Input Angle Price'!$B$4:$E$22,3)*'Optimized Production Plan'!D448*(1.045))+ ('Conversion Cost'!$C$3*'Optimized Production Plan'!D448)+ ((4.1/100)*('Conversion Cost'!$B$8)*'Optimized Production Plan'!D448)+ ('Optimized Production Plan'!D448*'Conversion Cost'!$C$4)),IF(VLOOKUP(A447,CSTVAT!$A$2:$D$40,3)="VAT",0.05*((VLOOKUP(B447,'Input Angle Price'!$B$4:$E$22,3)*'Optimized Production Plan'!D448*(1.045))+ ('Conversion Cost'!$C$3*'Optimized Production Plan'!D448)+ ((4.1/100)*('Conversion Cost'!$B$8)*'Optimized Production Plan'!D448)+ ('Optimized Production Plan'!D448*'Conversion Cost'!$C$4)),0)))+ IF(VLOOKUP(A447,CSTVAT!$A$2:$D$40,4)="NA",0,IF(VLOOKUP(A447,CSTVAT!$A$2:$D$40,4)="CST",0.02*((VLOOKUP(B447,'Input Angle Price'!$B$4:$E$22,4)*'Optimized Production Plan'!E448*(1.045))+ ('Conversion Cost'!$D$3*'Optimized Production Plan'!E448)+ ((4.1/100)*('Conversion Cost'!$B$8)*'Optimized Production Plan'!E448)+ ('Optimized Production Plan'!E448*'Conversion Cost'!$D$4)),IF(VLOOKUP(A447,CSTVAT!$A$2:$D$40,4)="VAT",0.05*((VLOOKUP(B447,'Input Angle Price'!$B$4:$E$22,4)*'Optimized Production Plan'!E448*(1.045))+ ('Conversion Cost'!$D$3*'Optimized Production Plan'!E448)+ ((4.1/100)*('Conversion Cost'!$B$8)*'Optimized Production Plan'!E448)+ ('Optimized Production Plan'!E448*'Conversion Cost'!$D$4)),0)))</f>
        <v>0</v>
      </c>
      <c r="I447" s="95">
        <f t="shared" si="20"/>
        <v>677.94722762849995</v>
      </c>
      <c r="N447" s="9">
        <v>135</v>
      </c>
      <c r="O447" s="5" t="s">
        <v>7</v>
      </c>
      <c r="P447" s="94">
        <f>((VLOOKUP(O447,'Input Angle Price'!$B$4:$E$22,2)*'Optimized Production Plan'!M448)+(VLOOKUP(O447,'Input Angle Price'!$B$4:$E$22,3)*'Optimized Production Plan'!N448)+(VLOOKUP(O447,'Input Angle Price'!$B$4:$E$22,4)*'Optimized Production Plan'!O448))*(104.5/100)</f>
        <v>30436.140608789294</v>
      </c>
      <c r="Q447" s="94">
        <f>SUMPRODUCT('Conversion Cost'!$B$3:$D$3,'Optimized Production Plan'!M448:O448)</f>
        <v>4784.2326901179995</v>
      </c>
      <c r="R447" s="94">
        <f>(4.1/100)*('Conversion Cost'!$B$8)*SUM('Optimized Production Plan'!M448:O448)</f>
        <v>4061.2581574624796</v>
      </c>
      <c r="S447" s="94">
        <f>SUMPRODUCT('Conversion Cost'!$B$4:$D$4,'Optimized Production Plan'!M448:O448)</f>
        <v>326.86139228000002</v>
      </c>
      <c r="T447" s="94">
        <f>(VLOOKUP(N447,'Outbound Logistic Price'!$A$3:$D$41,2)*'Optimized Production Plan'!M448)+(VLOOKUP(N447,'Outbound Logistic Price'!$A$3:$D$41,3)*'Optimized Production Plan'!N448)+(VLOOKUP(N447,'Outbound Logistic Price'!$A$3:$D$41,4)*'Optimized Production Plan'!O448)</f>
        <v>1610.1942357399998</v>
      </c>
      <c r="U447" s="94">
        <f>IF(VLOOKUP(N447,CSTVAT!$A$2:$D$40,2)="NA",0,IF(VLOOKUP(N447,CSTVAT!$A$2:$D$40,2)="CST",0.02*((VLOOKUP(O447,'Input Angle Price'!$B$4:$E$22,2)*'Optimized Production Plan'!M448*(1.045))+ ('Conversion Cost'!$B$3*'Optimized Production Plan'!M448)+ ((4.1/100)*('Conversion Cost'!$B$8)*'Optimized Production Plan'!M448)+ ('Optimized Production Plan'!M448*'Conversion Cost'!$B$4)),IF(VLOOKUP(N447,CSTVAT!$A$2:$D$40,2)="VAT",0.05*((VLOOKUP(O447,'Input Angle Price'!$B$4:$E$22,2)*'Optimized Production Plan'!M448*(1.045))+ ('Conversion Cost'!$B$3*'Optimized Production Plan'!M448)+ ((4.1/100)*('Conversion Cost'!$B$8)*'Optimized Production Plan'!M448)+ ('Optimized Production Plan'!M448*'Conversion Cost'!$B$4)),0)))+ IF(VLOOKUP(N447,CSTVAT!$A$2:$D$40,3)="NA",0,IF(VLOOKUP(N447,CSTVAT!$A$2:$D$40,3)="CST",0.02*((VLOOKUP(O447,'Input Angle Price'!$B$4:$E$22,3)*'Optimized Production Plan'!N448*(1.045))+ ('Conversion Cost'!$C$3*'Optimized Production Plan'!N448)+ ((4.1/100)*('Conversion Cost'!$B$8)*'Optimized Production Plan'!N448)+ ('Optimized Production Plan'!N448*'Conversion Cost'!$C$4)),IF(VLOOKUP(N447,CSTVAT!$A$2:$D$40,3)="VAT",0.05*((VLOOKUP(O447,'Input Angle Price'!$B$4:$E$22,3)*'Optimized Production Plan'!N448*(1.045))+ ('Conversion Cost'!$C$3*'Optimized Production Plan'!N448)+ ((4.1/100)*('Conversion Cost'!$B$8)*'Optimized Production Plan'!N448)+ ('Optimized Production Plan'!N448*'Conversion Cost'!$C$4)),0)))+ IF(VLOOKUP(N447,CSTVAT!$A$2:$D$40,4)="NA",0,IF(VLOOKUP(N447,CSTVAT!$A$2:$D$40,4)="CST",0.02*((VLOOKUP(O447,'Input Angle Price'!$B$4:$E$22,4)*'Optimized Production Plan'!O448*(1.045))+ ('Conversion Cost'!$D$3*'Optimized Production Plan'!O448)+ ((4.1/100)*('Conversion Cost'!$B$8)*'Optimized Production Plan'!O448)+ ('Optimized Production Plan'!O448*'Conversion Cost'!$D$4)),IF(VLOOKUP(N447,CSTVAT!$A$2:$D$40,4)="VAT",0.05*((VLOOKUP(O447,'Input Angle Price'!$B$4:$E$22,4)*'Optimized Production Plan'!O448*(1.045))+ ('Conversion Cost'!$D$3*'Optimized Production Plan'!O448)+ ((4.1/100)*('Conversion Cost'!$B$8)*'Optimized Production Plan'!O448)+ ('Optimized Production Plan'!O448*'Conversion Cost'!$D$4)),0)))</f>
        <v>0</v>
      </c>
      <c r="V447" s="95">
        <f t="shared" si="21"/>
        <v>655.32360162464988</v>
      </c>
      <c r="X447" s="101">
        <f>IF('Optimized Production Plan'!M448&gt;0,1,0)+IF('Optimized Production Plan'!N448&gt;0,1,0)+IF('Optimized Production Plan'!O448&gt;0,1,0)</f>
        <v>1</v>
      </c>
      <c r="AH447" s="11"/>
      <c r="AI447" s="5" t="s">
        <v>5</v>
      </c>
      <c r="AJ447" s="6">
        <v>101.903176</v>
      </c>
      <c r="AK447" s="6">
        <v>0</v>
      </c>
      <c r="AL447" s="113">
        <v>0</v>
      </c>
      <c r="AM447" s="11">
        <v>101.903176</v>
      </c>
      <c r="AN447" s="68">
        <f t="shared" si="22"/>
        <v>101.903176</v>
      </c>
    </row>
    <row r="448" spans="1:40">
      <c r="A448" s="9">
        <v>135</v>
      </c>
      <c r="B448" s="5" t="s">
        <v>9</v>
      </c>
      <c r="C448" s="94">
        <f>((VLOOKUP(B448,'Input Angle Price'!$B$4:$E$22,2)*'Optimized Production Plan'!C449)+(VLOOKUP(B448,'Input Angle Price'!$B$4:$E$22,3)*'Optimized Production Plan'!D449)+(VLOOKUP(B448,'Input Angle Price'!$B$4:$E$22,4)*'Optimized Production Plan'!E449))*(104.5/100)</f>
        <v>9763.8011063241011</v>
      </c>
      <c r="D448" s="94">
        <f>SUMPRODUCT('Conversion Cost'!$B$3:$D$3,'Optimized Production Plan'!C449:E449)</f>
        <v>1650.8498954000004</v>
      </c>
      <c r="E448" s="94">
        <f>(4.1/100)*('Conversion Cost'!$B$8)*SUM('Optimized Production Plan'!C449:E449)</f>
        <v>1258.8616370584803</v>
      </c>
      <c r="F448" s="94">
        <f>SUMPRODUCT('Conversion Cost'!$B$4:$D$4,'Optimized Production Plan'!C449:E449)</f>
        <v>130.33759468000002</v>
      </c>
      <c r="G448" s="94">
        <f>(VLOOKUP(A448,'Outbound Logistic Price'!$A$3:$D$41,2)*'Optimized Production Plan'!C449)+(VLOOKUP(A448,'Outbound Logistic Price'!$A$3:$D$41,3)*'Optimized Production Plan'!D449)+(VLOOKUP(A448,'Outbound Logistic Price'!$A$3:$D$41,4)*'Optimized Production Plan'!E449)</f>
        <v>628.69893402000014</v>
      </c>
      <c r="H448" s="94">
        <f>IF(VLOOKUP(A448,CSTVAT!$A$2:$D$40,2)="NA",0,IF(VLOOKUP(A448,CSTVAT!$A$2:$D$40,2)="CST",0.02*((VLOOKUP(B448,'Input Angle Price'!$B$4:$E$22,2)*'Optimized Production Plan'!C449*(1.045))+ ('Conversion Cost'!$B$3*'Optimized Production Plan'!C449)+ ((4.1/100)*('Conversion Cost'!$B$8)*'Optimized Production Plan'!C449)+ ('Optimized Production Plan'!C449*'Conversion Cost'!$B$4)),IF(VLOOKUP(A448,CSTVAT!$A$2:$D$40,2)="VAT",0.05*((VLOOKUP(B448,'Input Angle Price'!$B$4:$E$22,2)*'Optimized Production Plan'!C449*(1.045))+ ('Conversion Cost'!$B$3*'Optimized Production Plan'!C449)+ ((4.1/100)*('Conversion Cost'!$B$8)*'Optimized Production Plan'!C449)+ ('Optimized Production Plan'!C449*'Conversion Cost'!$B$4)),0)))+ IF(VLOOKUP(A448,CSTVAT!$A$2:$D$40,3)="NA",0,IF(VLOOKUP(A448,CSTVAT!$A$2:$D$40,3)="CST",0.02*((VLOOKUP(B448,'Input Angle Price'!$B$4:$E$22,3)*'Optimized Production Plan'!D449*(1.045))+ ('Conversion Cost'!$C$3*'Optimized Production Plan'!D449)+ ((4.1/100)*('Conversion Cost'!$B$8)*'Optimized Production Plan'!D449)+ ('Optimized Production Plan'!D449*'Conversion Cost'!$C$4)),IF(VLOOKUP(A448,CSTVAT!$A$2:$D$40,3)="VAT",0.05*((VLOOKUP(B448,'Input Angle Price'!$B$4:$E$22,3)*'Optimized Production Plan'!D449*(1.045))+ ('Conversion Cost'!$C$3*'Optimized Production Plan'!D449)+ ((4.1/100)*('Conversion Cost'!$B$8)*'Optimized Production Plan'!D449)+ ('Optimized Production Plan'!D449*'Conversion Cost'!$C$4)),0)))+ IF(VLOOKUP(A448,CSTVAT!$A$2:$D$40,4)="NA",0,IF(VLOOKUP(A448,CSTVAT!$A$2:$D$40,4)="CST",0.02*((VLOOKUP(B448,'Input Angle Price'!$B$4:$E$22,4)*'Optimized Production Plan'!E449*(1.045))+ ('Conversion Cost'!$D$3*'Optimized Production Plan'!E449)+ ((4.1/100)*('Conversion Cost'!$B$8)*'Optimized Production Plan'!E449)+ ('Optimized Production Plan'!E449*'Conversion Cost'!$D$4)),IF(VLOOKUP(A448,CSTVAT!$A$2:$D$40,4)="VAT",0.05*((VLOOKUP(B448,'Input Angle Price'!$B$4:$E$22,4)*'Optimized Production Plan'!E449*(1.045))+ ('Conversion Cost'!$D$3*'Optimized Production Plan'!E449)+ ((4.1/100)*('Conversion Cost'!$B$8)*'Optimized Production Plan'!E449)+ ('Optimized Production Plan'!E449*'Conversion Cost'!$D$4)),0)))</f>
        <v>0</v>
      </c>
      <c r="I448" s="95">
        <f t="shared" si="20"/>
        <v>210.22538267205002</v>
      </c>
      <c r="N448" s="9">
        <v>135</v>
      </c>
      <c r="O448" s="5" t="s">
        <v>9</v>
      </c>
      <c r="P448" s="94">
        <f>((VLOOKUP(O448,'Input Angle Price'!$B$4:$E$22,2)*'Optimized Production Plan'!M449)+(VLOOKUP(O448,'Input Angle Price'!$B$4:$E$22,3)*'Optimized Production Plan'!N449)+(VLOOKUP(O448,'Input Angle Price'!$B$4:$E$22,4)*'Optimized Production Plan'!O449))*(104.5/100)</f>
        <v>9455.9372783568015</v>
      </c>
      <c r="Q448" s="94">
        <f>SUMPRODUCT('Conversion Cost'!$B$3:$D$3,'Optimized Production Plan'!M449:O449)</f>
        <v>1482.9608862180003</v>
      </c>
      <c r="R448" s="94">
        <f>(4.1/100)*('Conversion Cost'!$B$8)*SUM('Optimized Production Plan'!M449:O449)</f>
        <v>1258.8616370584803</v>
      </c>
      <c r="S448" s="94">
        <f>SUMPRODUCT('Conversion Cost'!$B$4:$D$4,'Optimized Production Plan'!M449:O449)</f>
        <v>101.31669828000003</v>
      </c>
      <c r="T448" s="94">
        <f>(VLOOKUP(N448,'Outbound Logistic Price'!$A$3:$D$41,2)*'Optimized Production Plan'!M449)+(VLOOKUP(N448,'Outbound Logistic Price'!$A$3:$D$41,3)*'Optimized Production Plan'!N449)+(VLOOKUP(N448,'Outbound Logistic Price'!$A$3:$D$41,4)*'Optimized Production Plan'!O449)</f>
        <v>499.10930874000007</v>
      </c>
      <c r="U448" s="94">
        <f>IF(VLOOKUP(N448,CSTVAT!$A$2:$D$40,2)="NA",0,IF(VLOOKUP(N448,CSTVAT!$A$2:$D$40,2)="CST",0.02*((VLOOKUP(O448,'Input Angle Price'!$B$4:$E$22,2)*'Optimized Production Plan'!M449*(1.045))+ ('Conversion Cost'!$B$3*'Optimized Production Plan'!M449)+ ((4.1/100)*('Conversion Cost'!$B$8)*'Optimized Production Plan'!M449)+ ('Optimized Production Plan'!M449*'Conversion Cost'!$B$4)),IF(VLOOKUP(N448,CSTVAT!$A$2:$D$40,2)="VAT",0.05*((VLOOKUP(O448,'Input Angle Price'!$B$4:$E$22,2)*'Optimized Production Plan'!M449*(1.045))+ ('Conversion Cost'!$B$3*'Optimized Production Plan'!M449)+ ((4.1/100)*('Conversion Cost'!$B$8)*'Optimized Production Plan'!M449)+ ('Optimized Production Plan'!M449*'Conversion Cost'!$B$4)),0)))+ IF(VLOOKUP(N448,CSTVAT!$A$2:$D$40,3)="NA",0,IF(VLOOKUP(N448,CSTVAT!$A$2:$D$40,3)="CST",0.02*((VLOOKUP(O448,'Input Angle Price'!$B$4:$E$22,3)*'Optimized Production Plan'!N449*(1.045))+ ('Conversion Cost'!$C$3*'Optimized Production Plan'!N449)+ ((4.1/100)*('Conversion Cost'!$B$8)*'Optimized Production Plan'!N449)+ ('Optimized Production Plan'!N449*'Conversion Cost'!$C$4)),IF(VLOOKUP(N448,CSTVAT!$A$2:$D$40,3)="VAT",0.05*((VLOOKUP(O448,'Input Angle Price'!$B$4:$E$22,3)*'Optimized Production Plan'!N449*(1.045))+ ('Conversion Cost'!$C$3*'Optimized Production Plan'!N449)+ ((4.1/100)*('Conversion Cost'!$B$8)*'Optimized Production Plan'!N449)+ ('Optimized Production Plan'!N449*'Conversion Cost'!$C$4)),0)))+ IF(VLOOKUP(N448,CSTVAT!$A$2:$D$40,4)="NA",0,IF(VLOOKUP(N448,CSTVAT!$A$2:$D$40,4)="CST",0.02*((VLOOKUP(O448,'Input Angle Price'!$B$4:$E$22,4)*'Optimized Production Plan'!O449*(1.045))+ ('Conversion Cost'!$D$3*'Optimized Production Plan'!O449)+ ((4.1/100)*('Conversion Cost'!$B$8)*'Optimized Production Plan'!O449)+ ('Optimized Production Plan'!O449*'Conversion Cost'!$D$4)),IF(VLOOKUP(N448,CSTVAT!$A$2:$D$40,4)="VAT",0.05*((VLOOKUP(O448,'Input Angle Price'!$B$4:$E$22,4)*'Optimized Production Plan'!O449*(1.045))+ ('Conversion Cost'!$D$3*'Optimized Production Plan'!O449)+ ((4.1/100)*('Conversion Cost'!$B$8)*'Optimized Production Plan'!O449)+ ('Optimized Production Plan'!O449*'Conversion Cost'!$D$4)),0)))</f>
        <v>0</v>
      </c>
      <c r="V448" s="95">
        <f t="shared" si="21"/>
        <v>203.59673565840004</v>
      </c>
      <c r="X448" s="101">
        <f>IF('Optimized Production Plan'!M449&gt;0,1,0)+IF('Optimized Production Plan'!N449&gt;0,1,0)+IF('Optimized Production Plan'!O449&gt;0,1,0)</f>
        <v>1</v>
      </c>
      <c r="AH448" s="11"/>
      <c r="AI448" s="5" t="s">
        <v>7</v>
      </c>
      <c r="AJ448" s="6">
        <v>267.919174</v>
      </c>
      <c r="AK448" s="6">
        <v>0</v>
      </c>
      <c r="AL448" s="113">
        <v>0</v>
      </c>
      <c r="AM448" s="11">
        <v>267.919174</v>
      </c>
      <c r="AN448" s="68">
        <f t="shared" si="22"/>
        <v>267.919174</v>
      </c>
    </row>
    <row r="449" spans="1:40">
      <c r="A449" s="9">
        <v>135</v>
      </c>
      <c r="B449" s="5" t="s">
        <v>12</v>
      </c>
      <c r="C449" s="94">
        <f>((VLOOKUP(B449,'Input Angle Price'!$B$4:$E$22,2)*'Optimized Production Plan'!C450)+(VLOOKUP(B449,'Input Angle Price'!$B$4:$E$22,3)*'Optimized Production Plan'!D450)+(VLOOKUP(B449,'Input Angle Price'!$B$4:$E$22,4)*'Optimized Production Plan'!E450))*(104.5/100)</f>
        <v>7887.2946335567995</v>
      </c>
      <c r="D449" s="94">
        <f>SUMPRODUCT('Conversion Cost'!$B$3:$D$3,'Optimized Production Plan'!C450:E450)</f>
        <v>1293.3553028800002</v>
      </c>
      <c r="E449" s="94">
        <f>(4.1/100)*('Conversion Cost'!$B$8)*SUM('Optimized Production Plan'!C450:E450)</f>
        <v>1008.28799690112</v>
      </c>
      <c r="F449" s="94">
        <f>SUMPRODUCT('Conversion Cost'!$B$4:$D$4,'Optimized Production Plan'!C450:E450)</f>
        <v>100.18427231999999</v>
      </c>
      <c r="G449" s="94">
        <f>(VLOOKUP(A449,'Outbound Logistic Price'!$A$3:$D$41,2)*'Optimized Production Plan'!C450)+(VLOOKUP(A449,'Outbound Logistic Price'!$A$3:$D$41,3)*'Optimized Production Plan'!D450)+(VLOOKUP(A449,'Outbound Logistic Price'!$A$3:$D$41,4)*'Optimized Production Plan'!E450)</f>
        <v>474.15743327999996</v>
      </c>
      <c r="H449" s="94">
        <f>IF(VLOOKUP(A449,CSTVAT!$A$2:$D$40,2)="NA",0,IF(VLOOKUP(A449,CSTVAT!$A$2:$D$40,2)="CST",0.02*((VLOOKUP(B449,'Input Angle Price'!$B$4:$E$22,2)*'Optimized Production Plan'!C450*(1.045))+ ('Conversion Cost'!$B$3*'Optimized Production Plan'!C450)+ ((4.1/100)*('Conversion Cost'!$B$8)*'Optimized Production Plan'!C450)+ ('Optimized Production Plan'!C450*'Conversion Cost'!$B$4)),IF(VLOOKUP(A449,CSTVAT!$A$2:$D$40,2)="VAT",0.05*((VLOOKUP(B449,'Input Angle Price'!$B$4:$E$22,2)*'Optimized Production Plan'!C450*(1.045))+ ('Conversion Cost'!$B$3*'Optimized Production Plan'!C450)+ ((4.1/100)*('Conversion Cost'!$B$8)*'Optimized Production Plan'!C450)+ ('Optimized Production Plan'!C450*'Conversion Cost'!$B$4)),0)))+ IF(VLOOKUP(A449,CSTVAT!$A$2:$D$40,3)="NA",0,IF(VLOOKUP(A449,CSTVAT!$A$2:$D$40,3)="CST",0.02*((VLOOKUP(B449,'Input Angle Price'!$B$4:$E$22,3)*'Optimized Production Plan'!D450*(1.045))+ ('Conversion Cost'!$C$3*'Optimized Production Plan'!D450)+ ((4.1/100)*('Conversion Cost'!$B$8)*'Optimized Production Plan'!D450)+ ('Optimized Production Plan'!D450*'Conversion Cost'!$C$4)),IF(VLOOKUP(A449,CSTVAT!$A$2:$D$40,3)="VAT",0.05*((VLOOKUP(B449,'Input Angle Price'!$B$4:$E$22,3)*'Optimized Production Plan'!D450*(1.045))+ ('Conversion Cost'!$C$3*'Optimized Production Plan'!D450)+ ((4.1/100)*('Conversion Cost'!$B$8)*'Optimized Production Plan'!D450)+ ('Optimized Production Plan'!D450*'Conversion Cost'!$C$4)),0)))+ IF(VLOOKUP(A449,CSTVAT!$A$2:$D$40,4)="NA",0,IF(VLOOKUP(A449,CSTVAT!$A$2:$D$40,4)="CST",0.02*((VLOOKUP(B449,'Input Angle Price'!$B$4:$E$22,4)*'Optimized Production Plan'!E450*(1.045))+ ('Conversion Cost'!$D$3*'Optimized Production Plan'!E450)+ ((4.1/100)*('Conversion Cost'!$B$8)*'Optimized Production Plan'!E450)+ ('Optimized Production Plan'!E450*'Conversion Cost'!$D$4)),IF(VLOOKUP(A449,CSTVAT!$A$2:$D$40,4)="VAT",0.05*((VLOOKUP(B449,'Input Angle Price'!$B$4:$E$22,4)*'Optimized Production Plan'!E450*(1.045))+ ('Conversion Cost'!$D$3*'Optimized Production Plan'!E450)+ ((4.1/100)*('Conversion Cost'!$B$8)*'Optimized Production Plan'!E450)+ ('Optimized Production Plan'!E450*'Conversion Cost'!$D$4)),0)))</f>
        <v>0</v>
      </c>
      <c r="I449" s="95">
        <f t="shared" si="20"/>
        <v>169.82213325839999</v>
      </c>
      <c r="N449" s="9">
        <v>135</v>
      </c>
      <c r="O449" s="5" t="s">
        <v>12</v>
      </c>
      <c r="P449" s="94">
        <f>((VLOOKUP(O449,'Input Angle Price'!$B$4:$E$22,2)*'Optimized Production Plan'!M450)+(VLOOKUP(O449,'Input Angle Price'!$B$4:$E$22,3)*'Optimized Production Plan'!N450)+(VLOOKUP(O449,'Input Angle Price'!$B$4:$E$22,4)*'Optimized Production Plan'!O450))*(104.5/100)</f>
        <v>7614.7643578159987</v>
      </c>
      <c r="Q449" s="94">
        <f>SUMPRODUCT('Conversion Cost'!$B$3:$D$3,'Optimized Production Plan'!M450:O450)</f>
        <v>1187.7807833919999</v>
      </c>
      <c r="R449" s="94">
        <f>(4.1/100)*('Conversion Cost'!$B$8)*SUM('Optimized Production Plan'!M450:O450)</f>
        <v>1008.28799690112</v>
      </c>
      <c r="S449" s="94">
        <f>SUMPRODUCT('Conversion Cost'!$B$4:$D$4,'Optimized Production Plan'!M450:O450)</f>
        <v>81.149832320000002</v>
      </c>
      <c r="T449" s="94">
        <f>(VLOOKUP(N449,'Outbound Logistic Price'!$A$3:$D$41,2)*'Optimized Production Plan'!M450)+(VLOOKUP(N449,'Outbound Logistic Price'!$A$3:$D$41,3)*'Optimized Production Plan'!N450)+(VLOOKUP(N449,'Outbound Logistic Price'!$A$3:$D$41,4)*'Optimized Production Plan'!O450)</f>
        <v>399.76269855999999</v>
      </c>
      <c r="U449" s="94">
        <f>IF(VLOOKUP(N449,CSTVAT!$A$2:$D$40,2)="NA",0,IF(VLOOKUP(N449,CSTVAT!$A$2:$D$40,2)="CST",0.02*((VLOOKUP(O449,'Input Angle Price'!$B$4:$E$22,2)*'Optimized Production Plan'!M450*(1.045))+ ('Conversion Cost'!$B$3*'Optimized Production Plan'!M450)+ ((4.1/100)*('Conversion Cost'!$B$8)*'Optimized Production Plan'!M450)+ ('Optimized Production Plan'!M450*'Conversion Cost'!$B$4)),IF(VLOOKUP(N449,CSTVAT!$A$2:$D$40,2)="VAT",0.05*((VLOOKUP(O449,'Input Angle Price'!$B$4:$E$22,2)*'Optimized Production Plan'!M450*(1.045))+ ('Conversion Cost'!$B$3*'Optimized Production Plan'!M450)+ ((4.1/100)*('Conversion Cost'!$B$8)*'Optimized Production Plan'!M450)+ ('Optimized Production Plan'!M450*'Conversion Cost'!$B$4)),0)))+ IF(VLOOKUP(N449,CSTVAT!$A$2:$D$40,3)="NA",0,IF(VLOOKUP(N449,CSTVAT!$A$2:$D$40,3)="CST",0.02*((VLOOKUP(O449,'Input Angle Price'!$B$4:$E$22,3)*'Optimized Production Plan'!N450*(1.045))+ ('Conversion Cost'!$C$3*'Optimized Production Plan'!N450)+ ((4.1/100)*('Conversion Cost'!$B$8)*'Optimized Production Plan'!N450)+ ('Optimized Production Plan'!N450*'Conversion Cost'!$C$4)),IF(VLOOKUP(N449,CSTVAT!$A$2:$D$40,3)="VAT",0.05*((VLOOKUP(O449,'Input Angle Price'!$B$4:$E$22,3)*'Optimized Production Plan'!N450*(1.045))+ ('Conversion Cost'!$C$3*'Optimized Production Plan'!N450)+ ((4.1/100)*('Conversion Cost'!$B$8)*'Optimized Production Plan'!N450)+ ('Optimized Production Plan'!N450*'Conversion Cost'!$C$4)),0)))+ IF(VLOOKUP(N449,CSTVAT!$A$2:$D$40,4)="NA",0,IF(VLOOKUP(N449,CSTVAT!$A$2:$D$40,4)="CST",0.02*((VLOOKUP(O449,'Input Angle Price'!$B$4:$E$22,4)*'Optimized Production Plan'!O450*(1.045))+ ('Conversion Cost'!$D$3*'Optimized Production Plan'!O450)+ ((4.1/100)*('Conversion Cost'!$B$8)*'Optimized Production Plan'!O450)+ ('Optimized Production Plan'!O450*'Conversion Cost'!$D$4)),IF(VLOOKUP(N449,CSTVAT!$A$2:$D$40,4)="VAT",0.05*((VLOOKUP(O449,'Input Angle Price'!$B$4:$E$22,4)*'Optimized Production Plan'!O450*(1.045))+ ('Conversion Cost'!$D$3*'Optimized Production Plan'!O450)+ ((4.1/100)*('Conversion Cost'!$B$8)*'Optimized Production Plan'!O450)+ ('Optimized Production Plan'!O450*'Conversion Cost'!$D$4)),0)))</f>
        <v>0</v>
      </c>
      <c r="V449" s="95">
        <f t="shared" si="21"/>
        <v>163.95425650799999</v>
      </c>
      <c r="X449" s="101">
        <f>IF('Optimized Production Plan'!M450&gt;0,1,0)+IF('Optimized Production Plan'!N450&gt;0,1,0)+IF('Optimized Production Plan'!O450&gt;0,1,0)</f>
        <v>1</v>
      </c>
      <c r="AH449" s="11"/>
      <c r="AI449" s="5" t="s">
        <v>9</v>
      </c>
      <c r="AJ449" s="6">
        <v>83.046474000000018</v>
      </c>
      <c r="AK449" s="6">
        <v>0</v>
      </c>
      <c r="AL449" s="113">
        <v>0</v>
      </c>
      <c r="AM449" s="11">
        <v>83.046474000000018</v>
      </c>
      <c r="AN449" s="68">
        <f t="shared" si="22"/>
        <v>83.046474000000018</v>
      </c>
    </row>
    <row r="450" spans="1:40">
      <c r="A450" s="9">
        <v>135</v>
      </c>
      <c r="B450" s="5" t="s">
        <v>13</v>
      </c>
      <c r="C450" s="94">
        <f>((VLOOKUP(B450,'Input Angle Price'!$B$4:$E$22,2)*'Optimized Production Plan'!C451)+(VLOOKUP(B450,'Input Angle Price'!$B$4:$E$22,3)*'Optimized Production Plan'!D451)+(VLOOKUP(B450,'Input Angle Price'!$B$4:$E$22,4)*'Optimized Production Plan'!E451))*(104.5/100)</f>
        <v>47827.845674241602</v>
      </c>
      <c r="D450" s="94">
        <f>SUMPRODUCT('Conversion Cost'!$B$3:$D$3,'Optimized Production Plan'!C451:E451)</f>
        <v>7706.0762220800025</v>
      </c>
      <c r="E450" s="94">
        <f>(4.1/100)*('Conversion Cost'!$B$8)*SUM('Optimized Production Plan'!C451:E451)</f>
        <v>6059.5447905439214</v>
      </c>
      <c r="F450" s="94">
        <f>SUMPRODUCT('Conversion Cost'!$B$4:$D$4,'Optimized Production Plan'!C451:E451)</f>
        <v>592.37117812000008</v>
      </c>
      <c r="G450" s="94">
        <f>(VLOOKUP(A450,'Outbound Logistic Price'!$A$3:$D$41,2)*'Optimized Production Plan'!C451)+(VLOOKUP(A450,'Outbound Logistic Price'!$A$3:$D$41,3)*'Optimized Production Plan'!D451)+(VLOOKUP(A450,'Outbound Logistic Price'!$A$3:$D$41,4)*'Optimized Production Plan'!E451)</f>
        <v>2781.7511989800005</v>
      </c>
      <c r="H450" s="94">
        <f>IF(VLOOKUP(A450,CSTVAT!$A$2:$D$40,2)="NA",0,IF(VLOOKUP(A450,CSTVAT!$A$2:$D$40,2)="CST",0.02*((VLOOKUP(B450,'Input Angle Price'!$B$4:$E$22,2)*'Optimized Production Plan'!C451*(1.045))+ ('Conversion Cost'!$B$3*'Optimized Production Plan'!C451)+ ((4.1/100)*('Conversion Cost'!$B$8)*'Optimized Production Plan'!C451)+ ('Optimized Production Plan'!C451*'Conversion Cost'!$B$4)),IF(VLOOKUP(A450,CSTVAT!$A$2:$D$40,2)="VAT",0.05*((VLOOKUP(B450,'Input Angle Price'!$B$4:$E$22,2)*'Optimized Production Plan'!C451*(1.045))+ ('Conversion Cost'!$B$3*'Optimized Production Plan'!C451)+ ((4.1/100)*('Conversion Cost'!$B$8)*'Optimized Production Plan'!C451)+ ('Optimized Production Plan'!C451*'Conversion Cost'!$B$4)),0)))+ IF(VLOOKUP(A450,CSTVAT!$A$2:$D$40,3)="NA",0,IF(VLOOKUP(A450,CSTVAT!$A$2:$D$40,3)="CST",0.02*((VLOOKUP(B450,'Input Angle Price'!$B$4:$E$22,3)*'Optimized Production Plan'!D451*(1.045))+ ('Conversion Cost'!$C$3*'Optimized Production Plan'!D451)+ ((4.1/100)*('Conversion Cost'!$B$8)*'Optimized Production Plan'!D451)+ ('Optimized Production Plan'!D451*'Conversion Cost'!$C$4)),IF(VLOOKUP(A450,CSTVAT!$A$2:$D$40,3)="VAT",0.05*((VLOOKUP(B450,'Input Angle Price'!$B$4:$E$22,3)*'Optimized Production Plan'!D451*(1.045))+ ('Conversion Cost'!$C$3*'Optimized Production Plan'!D451)+ ((4.1/100)*('Conversion Cost'!$B$8)*'Optimized Production Plan'!D451)+ ('Optimized Production Plan'!D451*'Conversion Cost'!$C$4)),0)))+ IF(VLOOKUP(A450,CSTVAT!$A$2:$D$40,4)="NA",0,IF(VLOOKUP(A450,CSTVAT!$A$2:$D$40,4)="CST",0.02*((VLOOKUP(B450,'Input Angle Price'!$B$4:$E$22,4)*'Optimized Production Plan'!E451*(1.045))+ ('Conversion Cost'!$D$3*'Optimized Production Plan'!E451)+ ((4.1/100)*('Conversion Cost'!$B$8)*'Optimized Production Plan'!E451)+ ('Optimized Production Plan'!E451*'Conversion Cost'!$D$4)),IF(VLOOKUP(A450,CSTVAT!$A$2:$D$40,4)="VAT",0.05*((VLOOKUP(B450,'Input Angle Price'!$B$4:$E$22,4)*'Optimized Production Plan'!E451*(1.045))+ ('Conversion Cost'!$D$3*'Optimized Production Plan'!E451)+ ((4.1/100)*('Conversion Cost'!$B$8)*'Optimized Production Plan'!E451)+ ('Optimized Production Plan'!E451*'Conversion Cost'!$D$4)),0)))</f>
        <v>0</v>
      </c>
      <c r="I450" s="95">
        <f t="shared" si="20"/>
        <v>1029.7861508808001</v>
      </c>
      <c r="N450" s="9">
        <v>135</v>
      </c>
      <c r="O450" s="5" t="s">
        <v>13</v>
      </c>
      <c r="P450" s="94">
        <f>((VLOOKUP(O450,'Input Angle Price'!$B$4:$E$22,2)*'Optimized Production Plan'!M451)+(VLOOKUP(O450,'Input Angle Price'!$B$4:$E$22,3)*'Optimized Production Plan'!N451)+(VLOOKUP(O450,'Input Angle Price'!$B$4:$E$22,4)*'Optimized Production Plan'!O451))*(104.5/100)</f>
        <v>46197.167402466308</v>
      </c>
      <c r="Q450" s="94">
        <f>SUMPRODUCT('Conversion Cost'!$B$3:$D$3,'Optimized Production Plan'!M451:O451)</f>
        <v>7138.2490721220011</v>
      </c>
      <c r="R450" s="94">
        <f>(4.1/100)*('Conversion Cost'!$B$8)*SUM('Optimized Production Plan'!M451:O451)</f>
        <v>6059.5447905439214</v>
      </c>
      <c r="S450" s="94">
        <f>SUMPRODUCT('Conversion Cost'!$B$4:$D$4,'Optimized Production Plan'!M451:O451)</f>
        <v>487.68907812000009</v>
      </c>
      <c r="T450" s="94">
        <f>(VLOOKUP(N450,'Outbound Logistic Price'!$A$3:$D$41,2)*'Optimized Production Plan'!M451)+(VLOOKUP(N450,'Outbound Logistic Price'!$A$3:$D$41,3)*'Optimized Production Plan'!N451)+(VLOOKUP(N450,'Outbound Logistic Price'!$A$3:$D$41,4)*'Optimized Production Plan'!O451)</f>
        <v>2402.4683274600006</v>
      </c>
      <c r="U450" s="94">
        <f>IF(VLOOKUP(N450,CSTVAT!$A$2:$D$40,2)="NA",0,IF(VLOOKUP(N450,CSTVAT!$A$2:$D$40,2)="CST",0.02*((VLOOKUP(O450,'Input Angle Price'!$B$4:$E$22,2)*'Optimized Production Plan'!M451*(1.045))+ ('Conversion Cost'!$B$3*'Optimized Production Plan'!M451)+ ((4.1/100)*('Conversion Cost'!$B$8)*'Optimized Production Plan'!M451)+ ('Optimized Production Plan'!M451*'Conversion Cost'!$B$4)),IF(VLOOKUP(N450,CSTVAT!$A$2:$D$40,2)="VAT",0.05*((VLOOKUP(O450,'Input Angle Price'!$B$4:$E$22,2)*'Optimized Production Plan'!M451*(1.045))+ ('Conversion Cost'!$B$3*'Optimized Production Plan'!M451)+ ((4.1/100)*('Conversion Cost'!$B$8)*'Optimized Production Plan'!M451)+ ('Optimized Production Plan'!M451*'Conversion Cost'!$B$4)),0)))+ IF(VLOOKUP(N450,CSTVAT!$A$2:$D$40,3)="NA",0,IF(VLOOKUP(N450,CSTVAT!$A$2:$D$40,3)="CST",0.02*((VLOOKUP(O450,'Input Angle Price'!$B$4:$E$22,3)*'Optimized Production Plan'!N451*(1.045))+ ('Conversion Cost'!$C$3*'Optimized Production Plan'!N451)+ ((4.1/100)*('Conversion Cost'!$B$8)*'Optimized Production Plan'!N451)+ ('Optimized Production Plan'!N451*'Conversion Cost'!$C$4)),IF(VLOOKUP(N450,CSTVAT!$A$2:$D$40,3)="VAT",0.05*((VLOOKUP(O450,'Input Angle Price'!$B$4:$E$22,3)*'Optimized Production Plan'!N451*(1.045))+ ('Conversion Cost'!$C$3*'Optimized Production Plan'!N451)+ ((4.1/100)*('Conversion Cost'!$B$8)*'Optimized Production Plan'!N451)+ ('Optimized Production Plan'!N451*'Conversion Cost'!$C$4)),0)))+ IF(VLOOKUP(N450,CSTVAT!$A$2:$D$40,4)="NA",0,IF(VLOOKUP(N450,CSTVAT!$A$2:$D$40,4)="CST",0.02*((VLOOKUP(O450,'Input Angle Price'!$B$4:$E$22,4)*'Optimized Production Plan'!O451*(1.045))+ ('Conversion Cost'!$D$3*'Optimized Production Plan'!O451)+ ((4.1/100)*('Conversion Cost'!$B$8)*'Optimized Production Plan'!O451)+ ('Optimized Production Plan'!O451*'Conversion Cost'!$D$4)),IF(VLOOKUP(N450,CSTVAT!$A$2:$D$40,4)="VAT",0.05*((VLOOKUP(O450,'Input Angle Price'!$B$4:$E$22,4)*'Optimized Production Plan'!O451*(1.045))+ ('Conversion Cost'!$D$3*'Optimized Production Plan'!O451)+ ((4.1/100)*('Conversion Cost'!$B$8)*'Optimized Production Plan'!O451)+ ('Optimized Production Plan'!O451*'Conversion Cost'!$D$4)),0)))</f>
        <v>0</v>
      </c>
      <c r="V450" s="95">
        <f t="shared" si="21"/>
        <v>994.67585316315012</v>
      </c>
      <c r="X450" s="101">
        <f>IF('Optimized Production Plan'!M451&gt;0,1,0)+IF('Optimized Production Plan'!N451&gt;0,1,0)+IF('Optimized Production Plan'!O451&gt;0,1,0)</f>
        <v>1</v>
      </c>
      <c r="AH450" s="11"/>
      <c r="AI450" s="5" t="s">
        <v>12</v>
      </c>
      <c r="AJ450" s="6">
        <v>66.516255999999998</v>
      </c>
      <c r="AK450" s="6">
        <v>0</v>
      </c>
      <c r="AL450" s="113">
        <v>0</v>
      </c>
      <c r="AM450" s="11">
        <v>66.516255999999998</v>
      </c>
      <c r="AN450" s="68">
        <f t="shared" si="22"/>
        <v>66.516255999999998</v>
      </c>
    </row>
    <row r="451" spans="1:40">
      <c r="A451" s="9">
        <v>135</v>
      </c>
      <c r="B451" s="5" t="s">
        <v>15</v>
      </c>
      <c r="C451" s="94">
        <f>((VLOOKUP(B451,'Input Angle Price'!$B$4:$E$22,2)*'Optimized Production Plan'!C452)+(VLOOKUP(B451,'Input Angle Price'!$B$4:$E$22,3)*'Optimized Production Plan'!D452)+(VLOOKUP(B451,'Input Angle Price'!$B$4:$E$22,4)*'Optimized Production Plan'!E452))*(104.5/100)</f>
        <v>895.4469985999998</v>
      </c>
      <c r="D451" s="94">
        <f>SUMPRODUCT('Conversion Cost'!$B$3:$D$3,'Optimized Production Plan'!C452:E452)</f>
        <v>163.95418899999999</v>
      </c>
      <c r="E451" s="94">
        <f>(4.1/100)*('Conversion Cost'!$B$8)*SUM('Optimized Production Plan'!C452:E452)</f>
        <v>114.70452083999999</v>
      </c>
      <c r="F451" s="94">
        <f>SUMPRODUCT('Conversion Cost'!$B$4:$D$4,'Optimized Production Plan'!C452:E452)</f>
        <v>13.84761</v>
      </c>
      <c r="G451" s="94">
        <f>(VLOOKUP(A451,'Outbound Logistic Price'!$A$3:$D$41,2)*'Optimized Production Plan'!C452)+(VLOOKUP(A451,'Outbound Logistic Price'!$A$3:$D$41,3)*'Optimized Production Plan'!D452)+(VLOOKUP(A451,'Outbound Logistic Price'!$A$3:$D$41,4)*'Optimized Production Plan'!E452)</f>
        <v>71.054130000000001</v>
      </c>
      <c r="H451" s="94">
        <f>IF(VLOOKUP(A451,CSTVAT!$A$2:$D$40,2)="NA",0,IF(VLOOKUP(A451,CSTVAT!$A$2:$D$40,2)="CST",0.02*((VLOOKUP(B451,'Input Angle Price'!$B$4:$E$22,2)*'Optimized Production Plan'!C452*(1.045))+ ('Conversion Cost'!$B$3*'Optimized Production Plan'!C452)+ ((4.1/100)*('Conversion Cost'!$B$8)*'Optimized Production Plan'!C452)+ ('Optimized Production Plan'!C452*'Conversion Cost'!$B$4)),IF(VLOOKUP(A451,CSTVAT!$A$2:$D$40,2)="VAT",0.05*((VLOOKUP(B451,'Input Angle Price'!$B$4:$E$22,2)*'Optimized Production Plan'!C452*(1.045))+ ('Conversion Cost'!$B$3*'Optimized Production Plan'!C452)+ ((4.1/100)*('Conversion Cost'!$B$8)*'Optimized Production Plan'!C452)+ ('Optimized Production Plan'!C452*'Conversion Cost'!$B$4)),0)))+ IF(VLOOKUP(A451,CSTVAT!$A$2:$D$40,3)="NA",0,IF(VLOOKUP(A451,CSTVAT!$A$2:$D$40,3)="CST",0.02*((VLOOKUP(B451,'Input Angle Price'!$B$4:$E$22,3)*'Optimized Production Plan'!D452*(1.045))+ ('Conversion Cost'!$C$3*'Optimized Production Plan'!D452)+ ((4.1/100)*('Conversion Cost'!$B$8)*'Optimized Production Plan'!D452)+ ('Optimized Production Plan'!D452*'Conversion Cost'!$C$4)),IF(VLOOKUP(A451,CSTVAT!$A$2:$D$40,3)="VAT",0.05*((VLOOKUP(B451,'Input Angle Price'!$B$4:$E$22,3)*'Optimized Production Plan'!D452*(1.045))+ ('Conversion Cost'!$C$3*'Optimized Production Plan'!D452)+ ((4.1/100)*('Conversion Cost'!$B$8)*'Optimized Production Plan'!D452)+ ('Optimized Production Plan'!D452*'Conversion Cost'!$C$4)),0)))+ IF(VLOOKUP(A451,CSTVAT!$A$2:$D$40,4)="NA",0,IF(VLOOKUP(A451,CSTVAT!$A$2:$D$40,4)="CST",0.02*((VLOOKUP(B451,'Input Angle Price'!$B$4:$E$22,4)*'Optimized Production Plan'!E452*(1.045))+ ('Conversion Cost'!$D$3*'Optimized Production Plan'!E452)+ ((4.1/100)*('Conversion Cost'!$B$8)*'Optimized Production Plan'!E452)+ ('Optimized Production Plan'!E452*'Conversion Cost'!$D$4)),IF(VLOOKUP(A451,CSTVAT!$A$2:$D$40,4)="VAT",0.05*((VLOOKUP(B451,'Input Angle Price'!$B$4:$E$22,4)*'Optimized Production Plan'!E452*(1.045))+ ('Conversion Cost'!$D$3*'Optimized Production Plan'!E452)+ ((4.1/100)*('Conversion Cost'!$B$8)*'Optimized Production Plan'!E452)+ ('Optimized Production Plan'!E452*'Conversion Cost'!$D$4)),0)))</f>
        <v>0</v>
      </c>
      <c r="I451" s="95">
        <f t="shared" si="20"/>
        <v>19.279959299999994</v>
      </c>
      <c r="N451" s="9">
        <v>135</v>
      </c>
      <c r="O451" s="5" t="s">
        <v>15</v>
      </c>
      <c r="P451" s="94">
        <f>((VLOOKUP(O451,'Input Angle Price'!$B$4:$E$22,2)*'Optimized Production Plan'!M452)+(VLOOKUP(O451,'Input Angle Price'!$B$4:$E$22,3)*'Optimized Production Plan'!N452)+(VLOOKUP(O451,'Input Angle Price'!$B$4:$E$22,4)*'Optimized Production Plan'!O452))*(104.5/100)</f>
        <v>873.30595659999983</v>
      </c>
      <c r="Q451" s="94">
        <f>SUMPRODUCT('Conversion Cost'!$B$3:$D$3,'Optimized Production Plan'!M452:O452)</f>
        <v>135.12391899999997</v>
      </c>
      <c r="R451" s="94">
        <f>(4.1/100)*('Conversion Cost'!$B$8)*SUM('Optimized Production Plan'!M452:O452)</f>
        <v>114.70452083999999</v>
      </c>
      <c r="S451" s="94">
        <f>SUMPRODUCT('Conversion Cost'!$B$4:$D$4,'Optimized Production Plan'!M452:O452)</f>
        <v>9.2317399999999985</v>
      </c>
      <c r="T451" s="94">
        <f>(VLOOKUP(N451,'Outbound Logistic Price'!$A$3:$D$41,2)*'Optimized Production Plan'!M452)+(VLOOKUP(N451,'Outbound Logistic Price'!$A$3:$D$41,3)*'Optimized Production Plan'!N452)+(VLOOKUP(N451,'Outbound Logistic Price'!$A$3:$D$41,4)*'Optimized Production Plan'!O452)</f>
        <v>45.477669999999996</v>
      </c>
      <c r="U451" s="94">
        <f>IF(VLOOKUP(N451,CSTVAT!$A$2:$D$40,2)="NA",0,IF(VLOOKUP(N451,CSTVAT!$A$2:$D$40,2)="CST",0.02*((VLOOKUP(O451,'Input Angle Price'!$B$4:$E$22,2)*'Optimized Production Plan'!M452*(1.045))+ ('Conversion Cost'!$B$3*'Optimized Production Plan'!M452)+ ((4.1/100)*('Conversion Cost'!$B$8)*'Optimized Production Plan'!M452)+ ('Optimized Production Plan'!M452*'Conversion Cost'!$B$4)),IF(VLOOKUP(N451,CSTVAT!$A$2:$D$40,2)="VAT",0.05*((VLOOKUP(O451,'Input Angle Price'!$B$4:$E$22,2)*'Optimized Production Plan'!M452*(1.045))+ ('Conversion Cost'!$B$3*'Optimized Production Plan'!M452)+ ((4.1/100)*('Conversion Cost'!$B$8)*'Optimized Production Plan'!M452)+ ('Optimized Production Plan'!M452*'Conversion Cost'!$B$4)),0)))+ IF(VLOOKUP(N451,CSTVAT!$A$2:$D$40,3)="NA",0,IF(VLOOKUP(N451,CSTVAT!$A$2:$D$40,3)="CST",0.02*((VLOOKUP(O451,'Input Angle Price'!$B$4:$E$22,3)*'Optimized Production Plan'!N452*(1.045))+ ('Conversion Cost'!$C$3*'Optimized Production Plan'!N452)+ ((4.1/100)*('Conversion Cost'!$B$8)*'Optimized Production Plan'!N452)+ ('Optimized Production Plan'!N452*'Conversion Cost'!$C$4)),IF(VLOOKUP(N451,CSTVAT!$A$2:$D$40,3)="VAT",0.05*((VLOOKUP(O451,'Input Angle Price'!$B$4:$E$22,3)*'Optimized Production Plan'!N452*(1.045))+ ('Conversion Cost'!$C$3*'Optimized Production Plan'!N452)+ ((4.1/100)*('Conversion Cost'!$B$8)*'Optimized Production Plan'!N452)+ ('Optimized Production Plan'!N452*'Conversion Cost'!$C$4)),0)))+ IF(VLOOKUP(N451,CSTVAT!$A$2:$D$40,4)="NA",0,IF(VLOOKUP(N451,CSTVAT!$A$2:$D$40,4)="CST",0.02*((VLOOKUP(O451,'Input Angle Price'!$B$4:$E$22,4)*'Optimized Production Plan'!O452*(1.045))+ ('Conversion Cost'!$D$3*'Optimized Production Plan'!O452)+ ((4.1/100)*('Conversion Cost'!$B$8)*'Optimized Production Plan'!O452)+ ('Optimized Production Plan'!O452*'Conversion Cost'!$D$4)),IF(VLOOKUP(N451,CSTVAT!$A$2:$D$40,4)="VAT",0.05*((VLOOKUP(O451,'Input Angle Price'!$B$4:$E$22,4)*'Optimized Production Plan'!O452*(1.045))+ ('Conversion Cost'!$D$3*'Optimized Production Plan'!O452)+ ((4.1/100)*('Conversion Cost'!$B$8)*'Optimized Production Plan'!O452)+ ('Optimized Production Plan'!O452*'Conversion Cost'!$D$4)),0)))</f>
        <v>0</v>
      </c>
      <c r="V451" s="95">
        <f t="shared" si="21"/>
        <v>18.803238299999997</v>
      </c>
      <c r="X451" s="101">
        <f>IF('Optimized Production Plan'!M452&gt;0,1,0)+IF('Optimized Production Plan'!N452&gt;0,1,0)+IF('Optimized Production Plan'!O452&gt;0,1,0)</f>
        <v>1</v>
      </c>
      <c r="AH451" s="11"/>
      <c r="AI451" s="5" t="s">
        <v>13</v>
      </c>
      <c r="AJ451" s="6">
        <v>399.74514600000009</v>
      </c>
      <c r="AK451" s="6">
        <v>0</v>
      </c>
      <c r="AL451" s="113">
        <v>0</v>
      </c>
      <c r="AM451" s="11">
        <v>399.74514600000009</v>
      </c>
      <c r="AN451" s="68">
        <f t="shared" si="22"/>
        <v>399.74514600000009</v>
      </c>
    </row>
    <row r="452" spans="1:40">
      <c r="A452" s="9">
        <v>135</v>
      </c>
      <c r="B452" s="5" t="s">
        <v>17</v>
      </c>
      <c r="C452" s="94">
        <f>((VLOOKUP(B452,'Input Angle Price'!$B$4:$E$22,2)*'Optimized Production Plan'!C453)+(VLOOKUP(B452,'Input Angle Price'!$B$4:$E$22,3)*'Optimized Production Plan'!D453)+(VLOOKUP(B452,'Input Angle Price'!$B$4:$E$22,4)*'Optimized Production Plan'!E453))*(104.5/100)</f>
        <v>1443.8238737999998</v>
      </c>
      <c r="D452" s="94">
        <f>SUMPRODUCT('Conversion Cost'!$B$3:$D$3,'Optimized Production Plan'!C453:E453)</f>
        <v>255.93060400000002</v>
      </c>
      <c r="E452" s="94">
        <f>(4.1/100)*('Conversion Cost'!$B$8)*SUM('Optimized Production Plan'!C453:E453)</f>
        <v>179.05243823999999</v>
      </c>
      <c r="F452" s="94">
        <f>SUMPRODUCT('Conversion Cost'!$B$4:$D$4,'Optimized Production Plan'!C453:E453)</f>
        <v>21.615960000000001</v>
      </c>
      <c r="G452" s="94">
        <f>(VLOOKUP(A452,'Outbound Logistic Price'!$A$3:$D$41,2)*'Optimized Production Plan'!C453)+(VLOOKUP(A452,'Outbound Logistic Price'!$A$3:$D$41,3)*'Optimized Production Plan'!D453)+(VLOOKUP(A452,'Outbound Logistic Price'!$A$3:$D$41,4)*'Optimized Production Plan'!E453)</f>
        <v>110.91468</v>
      </c>
      <c r="H452" s="94">
        <f>IF(VLOOKUP(A452,CSTVAT!$A$2:$D$40,2)="NA",0,IF(VLOOKUP(A452,CSTVAT!$A$2:$D$40,2)="CST",0.02*((VLOOKUP(B452,'Input Angle Price'!$B$4:$E$22,2)*'Optimized Production Plan'!C453*(1.045))+ ('Conversion Cost'!$B$3*'Optimized Production Plan'!C453)+ ((4.1/100)*('Conversion Cost'!$B$8)*'Optimized Production Plan'!C453)+ ('Optimized Production Plan'!C453*'Conversion Cost'!$B$4)),IF(VLOOKUP(A452,CSTVAT!$A$2:$D$40,2)="VAT",0.05*((VLOOKUP(B452,'Input Angle Price'!$B$4:$E$22,2)*'Optimized Production Plan'!C453*(1.045))+ ('Conversion Cost'!$B$3*'Optimized Production Plan'!C453)+ ((4.1/100)*('Conversion Cost'!$B$8)*'Optimized Production Plan'!C453)+ ('Optimized Production Plan'!C453*'Conversion Cost'!$B$4)),0)))+ IF(VLOOKUP(A452,CSTVAT!$A$2:$D$40,3)="NA",0,IF(VLOOKUP(A452,CSTVAT!$A$2:$D$40,3)="CST",0.02*((VLOOKUP(B452,'Input Angle Price'!$B$4:$E$22,3)*'Optimized Production Plan'!D453*(1.045))+ ('Conversion Cost'!$C$3*'Optimized Production Plan'!D453)+ ((4.1/100)*('Conversion Cost'!$B$8)*'Optimized Production Plan'!D453)+ ('Optimized Production Plan'!D453*'Conversion Cost'!$C$4)),IF(VLOOKUP(A452,CSTVAT!$A$2:$D$40,3)="VAT",0.05*((VLOOKUP(B452,'Input Angle Price'!$B$4:$E$22,3)*'Optimized Production Plan'!D453*(1.045))+ ('Conversion Cost'!$C$3*'Optimized Production Plan'!D453)+ ((4.1/100)*('Conversion Cost'!$B$8)*'Optimized Production Plan'!D453)+ ('Optimized Production Plan'!D453*'Conversion Cost'!$C$4)),0)))+ IF(VLOOKUP(A452,CSTVAT!$A$2:$D$40,4)="NA",0,IF(VLOOKUP(A452,CSTVAT!$A$2:$D$40,4)="CST",0.02*((VLOOKUP(B452,'Input Angle Price'!$B$4:$E$22,4)*'Optimized Production Plan'!E453*(1.045))+ ('Conversion Cost'!$D$3*'Optimized Production Plan'!E453)+ ((4.1/100)*('Conversion Cost'!$B$8)*'Optimized Production Plan'!E453)+ ('Optimized Production Plan'!E453*'Conversion Cost'!$D$4)),IF(VLOOKUP(A452,CSTVAT!$A$2:$D$40,4)="VAT",0.05*((VLOOKUP(B452,'Input Angle Price'!$B$4:$E$22,4)*'Optimized Production Plan'!E453*(1.045))+ ('Conversion Cost'!$D$3*'Optimized Production Plan'!E453)+ ((4.1/100)*('Conversion Cost'!$B$8)*'Optimized Production Plan'!E453)+ ('Optimized Production Plan'!E453*'Conversion Cost'!$D$4)),0)))</f>
        <v>0</v>
      </c>
      <c r="I452" s="95">
        <f t="shared" ref="I452:I482" si="23">(0.045*0.5)*(C452/1.045)</f>
        <v>31.087116899999995</v>
      </c>
      <c r="N452" s="9">
        <v>135</v>
      </c>
      <c r="O452" s="5" t="s">
        <v>17</v>
      </c>
      <c r="P452" s="94">
        <f>((VLOOKUP(O452,'Input Angle Price'!$B$4:$E$22,2)*'Optimized Production Plan'!M453)+(VLOOKUP(O452,'Input Angle Price'!$B$4:$E$22,3)*'Optimized Production Plan'!N453)+(VLOOKUP(O452,'Input Angle Price'!$B$4:$E$22,4)*'Optimized Production Plan'!O453))*(104.5/100)</f>
        <v>1394.3262783999999</v>
      </c>
      <c r="Q452" s="94">
        <f>SUMPRODUCT('Conversion Cost'!$B$3:$D$3,'Optimized Production Plan'!M453:O453)</f>
        <v>210.92688399999997</v>
      </c>
      <c r="R452" s="94">
        <f>(4.1/100)*('Conversion Cost'!$B$8)*SUM('Optimized Production Plan'!M453:O453)</f>
        <v>179.05243823999999</v>
      </c>
      <c r="S452" s="94">
        <f>SUMPRODUCT('Conversion Cost'!$B$4:$D$4,'Optimized Production Plan'!M453:O453)</f>
        <v>14.410639999999999</v>
      </c>
      <c r="T452" s="94">
        <f>(VLOOKUP(N452,'Outbound Logistic Price'!$A$3:$D$41,2)*'Optimized Production Plan'!M453)+(VLOOKUP(N452,'Outbound Logistic Price'!$A$3:$D$41,3)*'Optimized Production Plan'!N453)+(VLOOKUP(N452,'Outbound Logistic Price'!$A$3:$D$41,4)*'Optimized Production Plan'!O453)</f>
        <v>70.99011999999999</v>
      </c>
      <c r="U452" s="94">
        <f>IF(VLOOKUP(N452,CSTVAT!$A$2:$D$40,2)="NA",0,IF(VLOOKUP(N452,CSTVAT!$A$2:$D$40,2)="CST",0.02*((VLOOKUP(O452,'Input Angle Price'!$B$4:$E$22,2)*'Optimized Production Plan'!M453*(1.045))+ ('Conversion Cost'!$B$3*'Optimized Production Plan'!M453)+ ((4.1/100)*('Conversion Cost'!$B$8)*'Optimized Production Plan'!M453)+ ('Optimized Production Plan'!M453*'Conversion Cost'!$B$4)),IF(VLOOKUP(N452,CSTVAT!$A$2:$D$40,2)="VAT",0.05*((VLOOKUP(O452,'Input Angle Price'!$B$4:$E$22,2)*'Optimized Production Plan'!M453*(1.045))+ ('Conversion Cost'!$B$3*'Optimized Production Plan'!M453)+ ((4.1/100)*('Conversion Cost'!$B$8)*'Optimized Production Plan'!M453)+ ('Optimized Production Plan'!M453*'Conversion Cost'!$B$4)),0)))+ IF(VLOOKUP(N452,CSTVAT!$A$2:$D$40,3)="NA",0,IF(VLOOKUP(N452,CSTVAT!$A$2:$D$40,3)="CST",0.02*((VLOOKUP(O452,'Input Angle Price'!$B$4:$E$22,3)*'Optimized Production Plan'!N453*(1.045))+ ('Conversion Cost'!$C$3*'Optimized Production Plan'!N453)+ ((4.1/100)*('Conversion Cost'!$B$8)*'Optimized Production Plan'!N453)+ ('Optimized Production Plan'!N453*'Conversion Cost'!$C$4)),IF(VLOOKUP(N452,CSTVAT!$A$2:$D$40,3)="VAT",0.05*((VLOOKUP(O452,'Input Angle Price'!$B$4:$E$22,3)*'Optimized Production Plan'!N453*(1.045))+ ('Conversion Cost'!$C$3*'Optimized Production Plan'!N453)+ ((4.1/100)*('Conversion Cost'!$B$8)*'Optimized Production Plan'!N453)+ ('Optimized Production Plan'!N453*'Conversion Cost'!$C$4)),0)))+ IF(VLOOKUP(N452,CSTVAT!$A$2:$D$40,4)="NA",0,IF(VLOOKUP(N452,CSTVAT!$A$2:$D$40,4)="CST",0.02*((VLOOKUP(O452,'Input Angle Price'!$B$4:$E$22,4)*'Optimized Production Plan'!O453*(1.045))+ ('Conversion Cost'!$D$3*'Optimized Production Plan'!O453)+ ((4.1/100)*('Conversion Cost'!$B$8)*'Optimized Production Plan'!O453)+ ('Optimized Production Plan'!O453*'Conversion Cost'!$D$4)),IF(VLOOKUP(N452,CSTVAT!$A$2:$D$40,4)="VAT",0.05*((VLOOKUP(O452,'Input Angle Price'!$B$4:$E$22,4)*'Optimized Production Plan'!O453*(1.045))+ ('Conversion Cost'!$D$3*'Optimized Production Plan'!O453)+ ((4.1/100)*('Conversion Cost'!$B$8)*'Optimized Production Plan'!O453)+ ('Optimized Production Plan'!O453*'Conversion Cost'!$D$4)),0)))</f>
        <v>0</v>
      </c>
      <c r="V452" s="95">
        <f t="shared" ref="V452:V482" si="24">(0.045*0.5)*(P452/1.045)</f>
        <v>30.021379199999998</v>
      </c>
      <c r="X452" s="101">
        <f>IF('Optimized Production Plan'!M453&gt;0,1,0)+IF('Optimized Production Plan'!N453&gt;0,1,0)+IF('Optimized Production Plan'!O453&gt;0,1,0)</f>
        <v>1</v>
      </c>
      <c r="AH452" s="11"/>
      <c r="AI452" s="5" t="s">
        <v>15</v>
      </c>
      <c r="AJ452" s="6">
        <v>7.5669999999999993</v>
      </c>
      <c r="AK452" s="6">
        <v>0</v>
      </c>
      <c r="AL452" s="113">
        <v>0</v>
      </c>
      <c r="AM452" s="11">
        <v>7.5669999999999993</v>
      </c>
      <c r="AN452" s="68">
        <f t="shared" si="22"/>
        <v>7.5669999999999993</v>
      </c>
    </row>
    <row r="453" spans="1:40">
      <c r="A453" s="9">
        <v>135</v>
      </c>
      <c r="B453" s="5" t="s">
        <v>2</v>
      </c>
      <c r="C453" s="94">
        <f>((VLOOKUP(B453,'Input Angle Price'!$B$4:$E$22,2)*'Optimized Production Plan'!C454)+(VLOOKUP(B453,'Input Angle Price'!$B$4:$E$22,3)*'Optimized Production Plan'!D454)+(VLOOKUP(B453,'Input Angle Price'!$B$4:$E$22,4)*'Optimized Production Plan'!E454))*(104.5/100)</f>
        <v>9530.6489099711998</v>
      </c>
      <c r="D453" s="94">
        <f>SUMPRODUCT('Conversion Cost'!$B$3:$D$3,'Optimized Production Plan'!C454:E454)</f>
        <v>1699.4203499760001</v>
      </c>
      <c r="E453" s="94">
        <f>(4.1/100)*('Conversion Cost'!$B$8)*SUM('Optimized Production Plan'!C454:E454)</f>
        <v>1323.34270689816</v>
      </c>
      <c r="F453" s="94">
        <f>SUMPRODUCT('Conversion Cost'!$B$4:$D$4,'Optimized Production Plan'!C454:E454)</f>
        <v>131.77051883999999</v>
      </c>
      <c r="G453" s="94">
        <f>(VLOOKUP(A453,'Outbound Logistic Price'!$A$3:$D$41,2)*'Optimized Production Plan'!C454)+(VLOOKUP(A453,'Outbound Logistic Price'!$A$3:$D$41,3)*'Optimized Production Plan'!D454)+(VLOOKUP(A453,'Outbound Logistic Price'!$A$3:$D$41,4)*'Optimized Production Plan'!E454)</f>
        <v>624.28558481999994</v>
      </c>
      <c r="H453" s="94">
        <f>IF(VLOOKUP(A453,CSTVAT!$A$2:$D$40,2)="NA",0,IF(VLOOKUP(A453,CSTVAT!$A$2:$D$40,2)="CST",0.02*((VLOOKUP(B453,'Input Angle Price'!$B$4:$E$22,2)*'Optimized Production Plan'!C454*(1.045))+ ('Conversion Cost'!$B$3*'Optimized Production Plan'!C454)+ ((4.1/100)*('Conversion Cost'!$B$8)*'Optimized Production Plan'!C454)+ ('Optimized Production Plan'!C454*'Conversion Cost'!$B$4)),IF(VLOOKUP(A453,CSTVAT!$A$2:$D$40,2)="VAT",0.05*((VLOOKUP(B453,'Input Angle Price'!$B$4:$E$22,2)*'Optimized Production Plan'!C454*(1.045))+ ('Conversion Cost'!$B$3*'Optimized Production Plan'!C454)+ ((4.1/100)*('Conversion Cost'!$B$8)*'Optimized Production Plan'!C454)+ ('Optimized Production Plan'!C454*'Conversion Cost'!$B$4)),0)))+ IF(VLOOKUP(A453,CSTVAT!$A$2:$D$40,3)="NA",0,IF(VLOOKUP(A453,CSTVAT!$A$2:$D$40,3)="CST",0.02*((VLOOKUP(B453,'Input Angle Price'!$B$4:$E$22,3)*'Optimized Production Plan'!D454*(1.045))+ ('Conversion Cost'!$C$3*'Optimized Production Plan'!D454)+ ((4.1/100)*('Conversion Cost'!$B$8)*'Optimized Production Plan'!D454)+ ('Optimized Production Plan'!D454*'Conversion Cost'!$C$4)),IF(VLOOKUP(A453,CSTVAT!$A$2:$D$40,3)="VAT",0.05*((VLOOKUP(B453,'Input Angle Price'!$B$4:$E$22,3)*'Optimized Production Plan'!D454*(1.045))+ ('Conversion Cost'!$C$3*'Optimized Production Plan'!D454)+ ((4.1/100)*('Conversion Cost'!$B$8)*'Optimized Production Plan'!D454)+ ('Optimized Production Plan'!D454*'Conversion Cost'!$C$4)),0)))+ IF(VLOOKUP(A453,CSTVAT!$A$2:$D$40,4)="NA",0,IF(VLOOKUP(A453,CSTVAT!$A$2:$D$40,4)="CST",0.02*((VLOOKUP(B453,'Input Angle Price'!$B$4:$E$22,4)*'Optimized Production Plan'!E454*(1.045))+ ('Conversion Cost'!$D$3*'Optimized Production Plan'!E454)+ ((4.1/100)*('Conversion Cost'!$B$8)*'Optimized Production Plan'!E454)+ ('Optimized Production Plan'!E454*'Conversion Cost'!$D$4)),IF(VLOOKUP(A453,CSTVAT!$A$2:$D$40,4)="VAT",0.05*((VLOOKUP(B453,'Input Angle Price'!$B$4:$E$22,4)*'Optimized Production Plan'!E454*(1.045))+ ('Conversion Cost'!$D$3*'Optimized Production Plan'!E454)+ ((4.1/100)*('Conversion Cost'!$B$8)*'Optimized Production Plan'!E454)+ ('Optimized Production Plan'!E454*'Conversion Cost'!$D$4)),0)))</f>
        <v>0</v>
      </c>
      <c r="I453" s="95">
        <f t="shared" si="23"/>
        <v>205.20535930559998</v>
      </c>
      <c r="N453" s="9">
        <v>135</v>
      </c>
      <c r="O453" s="5" t="s">
        <v>2</v>
      </c>
      <c r="P453" s="94">
        <f>((VLOOKUP(O453,'Input Angle Price'!$B$4:$E$22,2)*'Optimized Production Plan'!M454)+(VLOOKUP(O453,'Input Angle Price'!$B$4:$E$22,3)*'Optimized Production Plan'!N454)+(VLOOKUP(O453,'Input Angle Price'!$B$4:$E$22,4)*'Optimized Production Plan'!O454))*(104.5/100)</f>
        <v>9122.8769609999981</v>
      </c>
      <c r="Q453" s="94">
        <f>SUMPRODUCT('Conversion Cost'!$B$3:$D$3,'Optimized Production Plan'!M454:O454)</f>
        <v>1558.920707106</v>
      </c>
      <c r="R453" s="94">
        <f>(4.1/100)*('Conversion Cost'!$B$8)*SUM('Optimized Production Plan'!M454:O454)</f>
        <v>1323.34270689816</v>
      </c>
      <c r="S453" s="94">
        <f>SUMPRODUCT('Conversion Cost'!$B$4:$D$4,'Optimized Production Plan'!M454:O454)</f>
        <v>106.50631476</v>
      </c>
      <c r="T453" s="94">
        <f>(VLOOKUP(N453,'Outbound Logistic Price'!$A$3:$D$41,2)*'Optimized Production Plan'!M454)+(VLOOKUP(N453,'Outbound Logistic Price'!$A$3:$D$41,3)*'Optimized Production Plan'!N454)+(VLOOKUP(N453,'Outbound Logistic Price'!$A$3:$D$41,4)*'Optimized Production Plan'!O454)</f>
        <v>524.67455057999996</v>
      </c>
      <c r="U453" s="94">
        <f>IF(VLOOKUP(N453,CSTVAT!$A$2:$D$40,2)="NA",0,IF(VLOOKUP(N453,CSTVAT!$A$2:$D$40,2)="CST",0.02*((VLOOKUP(O453,'Input Angle Price'!$B$4:$E$22,2)*'Optimized Production Plan'!M454*(1.045))+ ('Conversion Cost'!$B$3*'Optimized Production Plan'!M454)+ ((4.1/100)*('Conversion Cost'!$B$8)*'Optimized Production Plan'!M454)+ ('Optimized Production Plan'!M454*'Conversion Cost'!$B$4)),IF(VLOOKUP(N453,CSTVAT!$A$2:$D$40,2)="VAT",0.05*((VLOOKUP(O453,'Input Angle Price'!$B$4:$E$22,2)*'Optimized Production Plan'!M454*(1.045))+ ('Conversion Cost'!$B$3*'Optimized Production Plan'!M454)+ ((4.1/100)*('Conversion Cost'!$B$8)*'Optimized Production Plan'!M454)+ ('Optimized Production Plan'!M454*'Conversion Cost'!$B$4)),0)))+ IF(VLOOKUP(N453,CSTVAT!$A$2:$D$40,3)="NA",0,IF(VLOOKUP(N453,CSTVAT!$A$2:$D$40,3)="CST",0.02*((VLOOKUP(O453,'Input Angle Price'!$B$4:$E$22,3)*'Optimized Production Plan'!N454*(1.045))+ ('Conversion Cost'!$C$3*'Optimized Production Plan'!N454)+ ((4.1/100)*('Conversion Cost'!$B$8)*'Optimized Production Plan'!N454)+ ('Optimized Production Plan'!N454*'Conversion Cost'!$C$4)),IF(VLOOKUP(N453,CSTVAT!$A$2:$D$40,3)="VAT",0.05*((VLOOKUP(O453,'Input Angle Price'!$B$4:$E$22,3)*'Optimized Production Plan'!N454*(1.045))+ ('Conversion Cost'!$C$3*'Optimized Production Plan'!N454)+ ((4.1/100)*('Conversion Cost'!$B$8)*'Optimized Production Plan'!N454)+ ('Optimized Production Plan'!N454*'Conversion Cost'!$C$4)),0)))+ IF(VLOOKUP(N453,CSTVAT!$A$2:$D$40,4)="NA",0,IF(VLOOKUP(N453,CSTVAT!$A$2:$D$40,4)="CST",0.02*((VLOOKUP(O453,'Input Angle Price'!$B$4:$E$22,4)*'Optimized Production Plan'!O454*(1.045))+ ('Conversion Cost'!$D$3*'Optimized Production Plan'!O454)+ ((4.1/100)*('Conversion Cost'!$B$8)*'Optimized Production Plan'!O454)+ ('Optimized Production Plan'!O454*'Conversion Cost'!$D$4)),IF(VLOOKUP(N453,CSTVAT!$A$2:$D$40,4)="VAT",0.05*((VLOOKUP(O453,'Input Angle Price'!$B$4:$E$22,4)*'Optimized Production Plan'!O454*(1.045))+ ('Conversion Cost'!$D$3*'Optimized Production Plan'!O454)+ ((4.1/100)*('Conversion Cost'!$B$8)*'Optimized Production Plan'!O454)+ ('Optimized Production Plan'!O454*'Conversion Cost'!$D$4)),0)))</f>
        <v>0</v>
      </c>
      <c r="V453" s="95">
        <f t="shared" si="24"/>
        <v>196.42558049999997</v>
      </c>
      <c r="X453" s="101">
        <f>IF('Optimized Production Plan'!M454&gt;0,1,0)+IF('Optimized Production Plan'!N454&gt;0,1,0)+IF('Optimized Production Plan'!O454&gt;0,1,0)</f>
        <v>1</v>
      </c>
      <c r="AH453" s="11"/>
      <c r="AI453" s="5" t="s">
        <v>17</v>
      </c>
      <c r="AJ453" s="6">
        <v>11.811999999999999</v>
      </c>
      <c r="AK453" s="6">
        <v>0</v>
      </c>
      <c r="AL453" s="113">
        <v>0</v>
      </c>
      <c r="AM453" s="11">
        <v>11.811999999999999</v>
      </c>
      <c r="AN453" s="68">
        <f t="shared" ref="AN453:AN483" si="25">SUM(AJ453:AL453)</f>
        <v>11.811999999999999</v>
      </c>
    </row>
    <row r="454" spans="1:40">
      <c r="A454" s="9">
        <v>135</v>
      </c>
      <c r="B454" s="5" t="s">
        <v>4</v>
      </c>
      <c r="C454" s="94">
        <f>((VLOOKUP(B454,'Input Angle Price'!$B$4:$E$22,2)*'Optimized Production Plan'!C455)+(VLOOKUP(B454,'Input Angle Price'!$B$4:$E$22,3)*'Optimized Production Plan'!D455)+(VLOOKUP(B454,'Input Angle Price'!$B$4:$E$22,4)*'Optimized Production Plan'!E455))*(104.5/100)</f>
        <v>2367.4922849379996</v>
      </c>
      <c r="D454" s="94">
        <f>SUMPRODUCT('Conversion Cost'!$B$3:$D$3,'Optimized Production Plan'!C455:E455)</f>
        <v>425.63909760000001</v>
      </c>
      <c r="E454" s="94">
        <f>(4.1/100)*('Conversion Cost'!$B$8)*SUM('Optimized Production Plan'!C455:E455)</f>
        <v>332.40580380539996</v>
      </c>
      <c r="F454" s="94">
        <f>SUMPRODUCT('Conversion Cost'!$B$4:$D$4,'Optimized Production Plan'!C455:E455)</f>
        <v>32.919436900000001</v>
      </c>
      <c r="G454" s="94">
        <f>(VLOOKUP(A454,'Outbound Logistic Price'!$A$3:$D$41,2)*'Optimized Production Plan'!C455)+(VLOOKUP(A454,'Outbound Logistic Price'!$A$3:$D$41,3)*'Optimized Production Plan'!D455)+(VLOOKUP(A454,'Outbound Logistic Price'!$A$3:$D$41,4)*'Optimized Production Plan'!E455)</f>
        <v>155.55828885</v>
      </c>
      <c r="H454" s="94">
        <f>IF(VLOOKUP(A454,CSTVAT!$A$2:$D$40,2)="NA",0,IF(VLOOKUP(A454,CSTVAT!$A$2:$D$40,2)="CST",0.02*((VLOOKUP(B454,'Input Angle Price'!$B$4:$E$22,2)*'Optimized Production Plan'!C455*(1.045))+ ('Conversion Cost'!$B$3*'Optimized Production Plan'!C455)+ ((4.1/100)*('Conversion Cost'!$B$8)*'Optimized Production Plan'!C455)+ ('Optimized Production Plan'!C455*'Conversion Cost'!$B$4)),IF(VLOOKUP(A454,CSTVAT!$A$2:$D$40,2)="VAT",0.05*((VLOOKUP(B454,'Input Angle Price'!$B$4:$E$22,2)*'Optimized Production Plan'!C455*(1.045))+ ('Conversion Cost'!$B$3*'Optimized Production Plan'!C455)+ ((4.1/100)*('Conversion Cost'!$B$8)*'Optimized Production Plan'!C455)+ ('Optimized Production Plan'!C455*'Conversion Cost'!$B$4)),0)))+ IF(VLOOKUP(A454,CSTVAT!$A$2:$D$40,3)="NA",0,IF(VLOOKUP(A454,CSTVAT!$A$2:$D$40,3)="CST",0.02*((VLOOKUP(B454,'Input Angle Price'!$B$4:$E$22,3)*'Optimized Production Plan'!D455*(1.045))+ ('Conversion Cost'!$C$3*'Optimized Production Plan'!D455)+ ((4.1/100)*('Conversion Cost'!$B$8)*'Optimized Production Plan'!D455)+ ('Optimized Production Plan'!D455*'Conversion Cost'!$C$4)),IF(VLOOKUP(A454,CSTVAT!$A$2:$D$40,3)="VAT",0.05*((VLOOKUP(B454,'Input Angle Price'!$B$4:$E$22,3)*'Optimized Production Plan'!D455*(1.045))+ ('Conversion Cost'!$C$3*'Optimized Production Plan'!D455)+ ((4.1/100)*('Conversion Cost'!$B$8)*'Optimized Production Plan'!D455)+ ('Optimized Production Plan'!D455*'Conversion Cost'!$C$4)),0)))+ IF(VLOOKUP(A454,CSTVAT!$A$2:$D$40,4)="NA",0,IF(VLOOKUP(A454,CSTVAT!$A$2:$D$40,4)="CST",0.02*((VLOOKUP(B454,'Input Angle Price'!$B$4:$E$22,4)*'Optimized Production Plan'!E455*(1.045))+ ('Conversion Cost'!$D$3*'Optimized Production Plan'!E455)+ ((4.1/100)*('Conversion Cost'!$B$8)*'Optimized Production Plan'!E455)+ ('Optimized Production Plan'!E455*'Conversion Cost'!$D$4)),IF(VLOOKUP(A454,CSTVAT!$A$2:$D$40,4)="VAT",0.05*((VLOOKUP(B454,'Input Angle Price'!$B$4:$E$22,4)*'Optimized Production Plan'!E455*(1.045))+ ('Conversion Cost'!$D$3*'Optimized Production Plan'!E455)+ ((4.1/100)*('Conversion Cost'!$B$8)*'Optimized Production Plan'!E455)+ ('Optimized Production Plan'!E455*'Conversion Cost'!$D$4)),0)))</f>
        <v>0</v>
      </c>
      <c r="I454" s="95">
        <f t="shared" si="23"/>
        <v>50.974714268999996</v>
      </c>
      <c r="N454" s="9">
        <v>135</v>
      </c>
      <c r="O454" s="5" t="s">
        <v>4</v>
      </c>
      <c r="P454" s="94">
        <f>((VLOOKUP(O454,'Input Angle Price'!$B$4:$E$22,2)*'Optimized Production Plan'!M455)+(VLOOKUP(O454,'Input Angle Price'!$B$4:$E$22,3)*'Optimized Production Plan'!N455)+(VLOOKUP(O454,'Input Angle Price'!$B$4:$E$22,4)*'Optimized Production Plan'!O455))*(104.5/100)</f>
        <v>2304.6051998942494</v>
      </c>
      <c r="Q454" s="94">
        <f>SUMPRODUCT('Conversion Cost'!$B$3:$D$3,'Optimized Production Plan'!M455:O455)</f>
        <v>391.57981376499998</v>
      </c>
      <c r="R454" s="94">
        <f>(4.1/100)*('Conversion Cost'!$B$8)*SUM('Optimized Production Plan'!M455:O455)</f>
        <v>332.40580380539996</v>
      </c>
      <c r="S454" s="94">
        <f>SUMPRODUCT('Conversion Cost'!$B$4:$D$4,'Optimized Production Plan'!M455:O455)</f>
        <v>26.752946899999998</v>
      </c>
      <c r="T454" s="94">
        <f>(VLOOKUP(N454,'Outbound Logistic Price'!$A$3:$D$41,2)*'Optimized Production Plan'!M455)+(VLOOKUP(N454,'Outbound Logistic Price'!$A$3:$D$41,3)*'Optimized Production Plan'!N455)+(VLOOKUP(N454,'Outbound Logistic Price'!$A$3:$D$41,4)*'Optimized Production Plan'!O455)</f>
        <v>131.79115644999999</v>
      </c>
      <c r="U454" s="94">
        <f>IF(VLOOKUP(N454,CSTVAT!$A$2:$D$40,2)="NA",0,IF(VLOOKUP(N454,CSTVAT!$A$2:$D$40,2)="CST",0.02*((VLOOKUP(O454,'Input Angle Price'!$B$4:$E$22,2)*'Optimized Production Plan'!M455*(1.045))+ ('Conversion Cost'!$B$3*'Optimized Production Plan'!M455)+ ((4.1/100)*('Conversion Cost'!$B$8)*'Optimized Production Plan'!M455)+ ('Optimized Production Plan'!M455*'Conversion Cost'!$B$4)),IF(VLOOKUP(N454,CSTVAT!$A$2:$D$40,2)="VAT",0.05*((VLOOKUP(O454,'Input Angle Price'!$B$4:$E$22,2)*'Optimized Production Plan'!M455*(1.045))+ ('Conversion Cost'!$B$3*'Optimized Production Plan'!M455)+ ((4.1/100)*('Conversion Cost'!$B$8)*'Optimized Production Plan'!M455)+ ('Optimized Production Plan'!M455*'Conversion Cost'!$B$4)),0)))+ IF(VLOOKUP(N454,CSTVAT!$A$2:$D$40,3)="NA",0,IF(VLOOKUP(N454,CSTVAT!$A$2:$D$40,3)="CST",0.02*((VLOOKUP(O454,'Input Angle Price'!$B$4:$E$22,3)*'Optimized Production Plan'!N455*(1.045))+ ('Conversion Cost'!$C$3*'Optimized Production Plan'!N455)+ ((4.1/100)*('Conversion Cost'!$B$8)*'Optimized Production Plan'!N455)+ ('Optimized Production Plan'!N455*'Conversion Cost'!$C$4)),IF(VLOOKUP(N454,CSTVAT!$A$2:$D$40,3)="VAT",0.05*((VLOOKUP(O454,'Input Angle Price'!$B$4:$E$22,3)*'Optimized Production Plan'!N455*(1.045))+ ('Conversion Cost'!$C$3*'Optimized Production Plan'!N455)+ ((4.1/100)*('Conversion Cost'!$B$8)*'Optimized Production Plan'!N455)+ ('Optimized Production Plan'!N455*'Conversion Cost'!$C$4)),0)))+ IF(VLOOKUP(N454,CSTVAT!$A$2:$D$40,4)="NA",0,IF(VLOOKUP(N454,CSTVAT!$A$2:$D$40,4)="CST",0.02*((VLOOKUP(O454,'Input Angle Price'!$B$4:$E$22,4)*'Optimized Production Plan'!O455*(1.045))+ ('Conversion Cost'!$D$3*'Optimized Production Plan'!O455)+ ((4.1/100)*('Conversion Cost'!$B$8)*'Optimized Production Plan'!O455)+ ('Optimized Production Plan'!O455*'Conversion Cost'!$D$4)),IF(VLOOKUP(N454,CSTVAT!$A$2:$D$40,4)="VAT",0.05*((VLOOKUP(O454,'Input Angle Price'!$B$4:$E$22,4)*'Optimized Production Plan'!O455*(1.045))+ ('Conversion Cost'!$D$3*'Optimized Production Plan'!O455)+ ((4.1/100)*('Conversion Cost'!$B$8)*'Optimized Production Plan'!O455)+ ('Optimized Production Plan'!O455*'Conversion Cost'!$D$4)),0)))</f>
        <v>0</v>
      </c>
      <c r="V454" s="95">
        <f t="shared" si="24"/>
        <v>49.620686122124987</v>
      </c>
      <c r="X454" s="101">
        <f>IF('Optimized Production Plan'!M455&gt;0,1,0)+IF('Optimized Production Plan'!N455&gt;0,1,0)+IF('Optimized Production Plan'!O455&gt;0,1,0)</f>
        <v>1</v>
      </c>
      <c r="AH454" s="11"/>
      <c r="AI454" s="5" t="s">
        <v>2</v>
      </c>
      <c r="AJ454" s="6">
        <v>87.300257999999999</v>
      </c>
      <c r="AK454" s="6">
        <v>0</v>
      </c>
      <c r="AL454" s="113">
        <v>0</v>
      </c>
      <c r="AM454" s="11">
        <v>87.300257999999999</v>
      </c>
      <c r="AN454" s="68">
        <f t="shared" si="25"/>
        <v>87.300257999999999</v>
      </c>
    </row>
    <row r="455" spans="1:40">
      <c r="A455" s="9">
        <v>135</v>
      </c>
      <c r="B455" s="5" t="s">
        <v>6</v>
      </c>
      <c r="C455" s="94">
        <f>((VLOOKUP(B455,'Input Angle Price'!$B$4:$E$22,2)*'Optimized Production Plan'!C456)+(VLOOKUP(B455,'Input Angle Price'!$B$4:$E$22,3)*'Optimized Production Plan'!D456)+(VLOOKUP(B455,'Input Angle Price'!$B$4:$E$22,4)*'Optimized Production Plan'!E456))*(104.5/100)</f>
        <v>7.6539457500000001</v>
      </c>
      <c r="D455" s="94">
        <f>SUMPRODUCT('Conversion Cost'!$B$3:$D$3,'Optimized Production Plan'!C456:E456)</f>
        <v>1.4950230000000002</v>
      </c>
      <c r="E455" s="94">
        <f>(4.1/100)*('Conversion Cost'!$B$8)*SUM('Optimized Production Plan'!C456:E456)</f>
        <v>1.0459378800000001</v>
      </c>
      <c r="F455" s="94">
        <f>SUMPRODUCT('Conversion Cost'!$B$4:$D$4,'Optimized Production Plan'!C456:E456)</f>
        <v>0.12627000000000002</v>
      </c>
      <c r="G455" s="94">
        <f>(VLOOKUP(A455,'Outbound Logistic Price'!$A$3:$D$41,2)*'Optimized Production Plan'!C456)+(VLOOKUP(A455,'Outbound Logistic Price'!$A$3:$D$41,3)*'Optimized Production Plan'!D456)+(VLOOKUP(A455,'Outbound Logistic Price'!$A$3:$D$41,4)*'Optimized Production Plan'!E456)</f>
        <v>0.6479100000000001</v>
      </c>
      <c r="H455" s="94">
        <f>IF(VLOOKUP(A455,CSTVAT!$A$2:$D$40,2)="NA",0,IF(VLOOKUP(A455,CSTVAT!$A$2:$D$40,2)="CST",0.02*((VLOOKUP(B455,'Input Angle Price'!$B$4:$E$22,2)*'Optimized Production Plan'!C456*(1.045))+ ('Conversion Cost'!$B$3*'Optimized Production Plan'!C456)+ ((4.1/100)*('Conversion Cost'!$B$8)*'Optimized Production Plan'!C456)+ ('Optimized Production Plan'!C456*'Conversion Cost'!$B$4)),IF(VLOOKUP(A455,CSTVAT!$A$2:$D$40,2)="VAT",0.05*((VLOOKUP(B455,'Input Angle Price'!$B$4:$E$22,2)*'Optimized Production Plan'!C456*(1.045))+ ('Conversion Cost'!$B$3*'Optimized Production Plan'!C456)+ ((4.1/100)*('Conversion Cost'!$B$8)*'Optimized Production Plan'!C456)+ ('Optimized Production Plan'!C456*'Conversion Cost'!$B$4)),0)))+ IF(VLOOKUP(A455,CSTVAT!$A$2:$D$40,3)="NA",0,IF(VLOOKUP(A455,CSTVAT!$A$2:$D$40,3)="CST",0.02*((VLOOKUP(B455,'Input Angle Price'!$B$4:$E$22,3)*'Optimized Production Plan'!D456*(1.045))+ ('Conversion Cost'!$C$3*'Optimized Production Plan'!D456)+ ((4.1/100)*('Conversion Cost'!$B$8)*'Optimized Production Plan'!D456)+ ('Optimized Production Plan'!D456*'Conversion Cost'!$C$4)),IF(VLOOKUP(A455,CSTVAT!$A$2:$D$40,3)="VAT",0.05*((VLOOKUP(B455,'Input Angle Price'!$B$4:$E$22,3)*'Optimized Production Plan'!D456*(1.045))+ ('Conversion Cost'!$C$3*'Optimized Production Plan'!D456)+ ((4.1/100)*('Conversion Cost'!$B$8)*'Optimized Production Plan'!D456)+ ('Optimized Production Plan'!D456*'Conversion Cost'!$C$4)),0)))+ IF(VLOOKUP(A455,CSTVAT!$A$2:$D$40,4)="NA",0,IF(VLOOKUP(A455,CSTVAT!$A$2:$D$40,4)="CST",0.02*((VLOOKUP(B455,'Input Angle Price'!$B$4:$E$22,4)*'Optimized Production Plan'!E456*(1.045))+ ('Conversion Cost'!$D$3*'Optimized Production Plan'!E456)+ ((4.1/100)*('Conversion Cost'!$B$8)*'Optimized Production Plan'!E456)+ ('Optimized Production Plan'!E456*'Conversion Cost'!$D$4)),IF(VLOOKUP(A455,CSTVAT!$A$2:$D$40,4)="VAT",0.05*((VLOOKUP(B455,'Input Angle Price'!$B$4:$E$22,4)*'Optimized Production Plan'!E456*(1.045))+ ('Conversion Cost'!$D$3*'Optimized Production Plan'!E456)+ ((4.1/100)*('Conversion Cost'!$B$8)*'Optimized Production Plan'!E456)+ ('Optimized Production Plan'!E456*'Conversion Cost'!$D$4)),0)))</f>
        <v>0</v>
      </c>
      <c r="I455" s="95">
        <f t="shared" si="23"/>
        <v>0.16479787500000001</v>
      </c>
      <c r="N455" s="9">
        <v>135</v>
      </c>
      <c r="O455" s="5" t="s">
        <v>6</v>
      </c>
      <c r="P455" s="94">
        <f>((VLOOKUP(O455,'Input Angle Price'!$B$4:$E$22,2)*'Optimized Production Plan'!M456)+(VLOOKUP(O455,'Input Angle Price'!$B$4:$E$22,3)*'Optimized Production Plan'!N456)+(VLOOKUP(O455,'Input Angle Price'!$B$4:$E$22,4)*'Optimized Production Plan'!O456))*(104.5/100)</f>
        <v>7.3857151500000011</v>
      </c>
      <c r="Q455" s="94">
        <f>SUMPRODUCT('Conversion Cost'!$B$3:$D$3,'Optimized Production Plan'!M456:O456)</f>
        <v>1.2321330000000001</v>
      </c>
      <c r="R455" s="94">
        <f>(4.1/100)*('Conversion Cost'!$B$8)*SUM('Optimized Production Plan'!M456:O456)</f>
        <v>1.0459378800000001</v>
      </c>
      <c r="S455" s="94">
        <f>SUMPRODUCT('Conversion Cost'!$B$4:$D$4,'Optimized Production Plan'!M456:O456)</f>
        <v>8.4180000000000005E-2</v>
      </c>
      <c r="T455" s="94">
        <f>(VLOOKUP(N455,'Outbound Logistic Price'!$A$3:$D$41,2)*'Optimized Production Plan'!M456)+(VLOOKUP(N455,'Outbound Logistic Price'!$A$3:$D$41,3)*'Optimized Production Plan'!N456)+(VLOOKUP(N455,'Outbound Logistic Price'!$A$3:$D$41,4)*'Optimized Production Plan'!O456)</f>
        <v>0.41469</v>
      </c>
      <c r="U455" s="94">
        <f>IF(VLOOKUP(N455,CSTVAT!$A$2:$D$40,2)="NA",0,IF(VLOOKUP(N455,CSTVAT!$A$2:$D$40,2)="CST",0.02*((VLOOKUP(O455,'Input Angle Price'!$B$4:$E$22,2)*'Optimized Production Plan'!M456*(1.045))+ ('Conversion Cost'!$B$3*'Optimized Production Plan'!M456)+ ((4.1/100)*('Conversion Cost'!$B$8)*'Optimized Production Plan'!M456)+ ('Optimized Production Plan'!M456*'Conversion Cost'!$B$4)),IF(VLOOKUP(N455,CSTVAT!$A$2:$D$40,2)="VAT",0.05*((VLOOKUP(O455,'Input Angle Price'!$B$4:$E$22,2)*'Optimized Production Plan'!M456*(1.045))+ ('Conversion Cost'!$B$3*'Optimized Production Plan'!M456)+ ((4.1/100)*('Conversion Cost'!$B$8)*'Optimized Production Plan'!M456)+ ('Optimized Production Plan'!M456*'Conversion Cost'!$B$4)),0)))+ IF(VLOOKUP(N455,CSTVAT!$A$2:$D$40,3)="NA",0,IF(VLOOKUP(N455,CSTVAT!$A$2:$D$40,3)="CST",0.02*((VLOOKUP(O455,'Input Angle Price'!$B$4:$E$22,3)*'Optimized Production Plan'!N456*(1.045))+ ('Conversion Cost'!$C$3*'Optimized Production Plan'!N456)+ ((4.1/100)*('Conversion Cost'!$B$8)*'Optimized Production Plan'!N456)+ ('Optimized Production Plan'!N456*'Conversion Cost'!$C$4)),IF(VLOOKUP(N455,CSTVAT!$A$2:$D$40,3)="VAT",0.05*((VLOOKUP(O455,'Input Angle Price'!$B$4:$E$22,3)*'Optimized Production Plan'!N456*(1.045))+ ('Conversion Cost'!$C$3*'Optimized Production Plan'!N456)+ ((4.1/100)*('Conversion Cost'!$B$8)*'Optimized Production Plan'!N456)+ ('Optimized Production Plan'!N456*'Conversion Cost'!$C$4)),0)))+ IF(VLOOKUP(N455,CSTVAT!$A$2:$D$40,4)="NA",0,IF(VLOOKUP(N455,CSTVAT!$A$2:$D$40,4)="CST",0.02*((VLOOKUP(O455,'Input Angle Price'!$B$4:$E$22,4)*'Optimized Production Plan'!O456*(1.045))+ ('Conversion Cost'!$D$3*'Optimized Production Plan'!O456)+ ((4.1/100)*('Conversion Cost'!$B$8)*'Optimized Production Plan'!O456)+ ('Optimized Production Plan'!O456*'Conversion Cost'!$D$4)),IF(VLOOKUP(N455,CSTVAT!$A$2:$D$40,4)="VAT",0.05*((VLOOKUP(O455,'Input Angle Price'!$B$4:$E$22,4)*'Optimized Production Plan'!O456*(1.045))+ ('Conversion Cost'!$D$3*'Optimized Production Plan'!O456)+ ((4.1/100)*('Conversion Cost'!$B$8)*'Optimized Production Plan'!O456)+ ('Optimized Production Plan'!O456*'Conversion Cost'!$D$4)),0)))</f>
        <v>0</v>
      </c>
      <c r="V455" s="95">
        <f t="shared" si="24"/>
        <v>0.15902257500000003</v>
      </c>
      <c r="X455" s="101">
        <f>IF('Optimized Production Plan'!M456&gt;0,1,0)+IF('Optimized Production Plan'!N456&gt;0,1,0)+IF('Optimized Production Plan'!O456&gt;0,1,0)</f>
        <v>1</v>
      </c>
      <c r="AH455" s="11"/>
      <c r="AI455" s="5" t="s">
        <v>4</v>
      </c>
      <c r="AJ455" s="6">
        <v>21.928644999999999</v>
      </c>
      <c r="AK455" s="6">
        <v>0</v>
      </c>
      <c r="AL455" s="113">
        <v>0</v>
      </c>
      <c r="AM455" s="11">
        <v>21.928644999999999</v>
      </c>
      <c r="AN455" s="68">
        <f t="shared" si="25"/>
        <v>21.928644999999999</v>
      </c>
    </row>
    <row r="456" spans="1:40">
      <c r="A456" s="9">
        <v>135</v>
      </c>
      <c r="B456" s="5" t="s">
        <v>8</v>
      </c>
      <c r="C456" s="94">
        <f>((VLOOKUP(B456,'Input Angle Price'!$B$4:$E$22,2)*'Optimized Production Plan'!C457)+(VLOOKUP(B456,'Input Angle Price'!$B$4:$E$22,3)*'Optimized Production Plan'!D457)+(VLOOKUP(B456,'Input Angle Price'!$B$4:$E$22,4)*'Optimized Production Plan'!E457))*(104.5/100)</f>
        <v>1475.7541058699999</v>
      </c>
      <c r="D456" s="94">
        <f>SUMPRODUCT('Conversion Cost'!$B$3:$D$3,'Optimized Production Plan'!C457:E457)</f>
        <v>255.02872200000002</v>
      </c>
      <c r="E456" s="94">
        <f>(4.1/100)*('Conversion Cost'!$B$8)*SUM('Optimized Production Plan'!C457:E457)</f>
        <v>199.671057144</v>
      </c>
      <c r="F456" s="94">
        <f>SUMPRODUCT('Conversion Cost'!$B$4:$D$4,'Optimized Production Plan'!C457:E457)</f>
        <v>19.680064000000002</v>
      </c>
      <c r="G456" s="94">
        <f>(VLOOKUP(A456,'Outbound Logistic Price'!$A$3:$D$41,2)*'Optimized Production Plan'!C457)+(VLOOKUP(A456,'Outbound Logistic Price'!$A$3:$D$41,3)*'Optimized Production Plan'!D457)+(VLOOKUP(A456,'Outbound Logistic Price'!$A$3:$D$41,4)*'Optimized Production Plan'!E457)</f>
        <v>92.78406600000001</v>
      </c>
      <c r="H456" s="94">
        <f>IF(VLOOKUP(A456,CSTVAT!$A$2:$D$40,2)="NA",0,IF(VLOOKUP(A456,CSTVAT!$A$2:$D$40,2)="CST",0.02*((VLOOKUP(B456,'Input Angle Price'!$B$4:$E$22,2)*'Optimized Production Plan'!C457*(1.045))+ ('Conversion Cost'!$B$3*'Optimized Production Plan'!C457)+ ((4.1/100)*('Conversion Cost'!$B$8)*'Optimized Production Plan'!C457)+ ('Optimized Production Plan'!C457*'Conversion Cost'!$B$4)),IF(VLOOKUP(A456,CSTVAT!$A$2:$D$40,2)="VAT",0.05*((VLOOKUP(B456,'Input Angle Price'!$B$4:$E$22,2)*'Optimized Production Plan'!C457*(1.045))+ ('Conversion Cost'!$B$3*'Optimized Production Plan'!C457)+ ((4.1/100)*('Conversion Cost'!$B$8)*'Optimized Production Plan'!C457)+ ('Optimized Production Plan'!C457*'Conversion Cost'!$B$4)),0)))+ IF(VLOOKUP(A456,CSTVAT!$A$2:$D$40,3)="NA",0,IF(VLOOKUP(A456,CSTVAT!$A$2:$D$40,3)="CST",0.02*((VLOOKUP(B456,'Input Angle Price'!$B$4:$E$22,3)*'Optimized Production Plan'!D457*(1.045))+ ('Conversion Cost'!$C$3*'Optimized Production Plan'!D457)+ ((4.1/100)*('Conversion Cost'!$B$8)*'Optimized Production Plan'!D457)+ ('Optimized Production Plan'!D457*'Conversion Cost'!$C$4)),IF(VLOOKUP(A456,CSTVAT!$A$2:$D$40,3)="VAT",0.05*((VLOOKUP(B456,'Input Angle Price'!$B$4:$E$22,3)*'Optimized Production Plan'!D457*(1.045))+ ('Conversion Cost'!$C$3*'Optimized Production Plan'!D457)+ ((4.1/100)*('Conversion Cost'!$B$8)*'Optimized Production Plan'!D457)+ ('Optimized Production Plan'!D457*'Conversion Cost'!$C$4)),0)))+ IF(VLOOKUP(A456,CSTVAT!$A$2:$D$40,4)="NA",0,IF(VLOOKUP(A456,CSTVAT!$A$2:$D$40,4)="CST",0.02*((VLOOKUP(B456,'Input Angle Price'!$B$4:$E$22,4)*'Optimized Production Plan'!E457*(1.045))+ ('Conversion Cost'!$D$3*'Optimized Production Plan'!E457)+ ((4.1/100)*('Conversion Cost'!$B$8)*'Optimized Production Plan'!E457)+ ('Optimized Production Plan'!E457*'Conversion Cost'!$D$4)),IF(VLOOKUP(A456,CSTVAT!$A$2:$D$40,4)="VAT",0.05*((VLOOKUP(B456,'Input Angle Price'!$B$4:$E$22,4)*'Optimized Production Plan'!E457*(1.045))+ ('Conversion Cost'!$D$3*'Optimized Production Plan'!E457)+ ((4.1/100)*('Conversion Cost'!$B$8)*'Optimized Production Plan'!E457)+ ('Optimized Production Plan'!E457*'Conversion Cost'!$D$4)),0)))</f>
        <v>0</v>
      </c>
      <c r="I456" s="95">
        <f t="shared" si="23"/>
        <v>31.774609934999997</v>
      </c>
      <c r="N456" s="9">
        <v>135</v>
      </c>
      <c r="O456" s="5" t="s">
        <v>8</v>
      </c>
      <c r="P456" s="94">
        <f>((VLOOKUP(O456,'Input Angle Price'!$B$4:$E$22,2)*'Optimized Production Plan'!M457)+(VLOOKUP(O456,'Input Angle Price'!$B$4:$E$22,3)*'Optimized Production Plan'!N457)+(VLOOKUP(O456,'Input Angle Price'!$B$4:$E$22,4)*'Optimized Production Plan'!O457))*(104.5/100)</f>
        <v>1423.70867507</v>
      </c>
      <c r="Q456" s="94">
        <f>SUMPRODUCT('Conversion Cost'!$B$3:$D$3,'Optimized Production Plan'!M457:O457)</f>
        <v>235.21597539999999</v>
      </c>
      <c r="R456" s="94">
        <f>(4.1/100)*('Conversion Cost'!$B$8)*SUM('Optimized Production Plan'!M457:O457)</f>
        <v>199.671057144</v>
      </c>
      <c r="S456" s="94">
        <f>SUMPRODUCT('Conversion Cost'!$B$4:$D$4,'Optimized Production Plan'!M457:O457)</f>
        <v>16.070084000000001</v>
      </c>
      <c r="T456" s="94">
        <f>(VLOOKUP(N456,'Outbound Logistic Price'!$A$3:$D$41,2)*'Optimized Production Plan'!M457)+(VLOOKUP(N456,'Outbound Logistic Price'!$A$3:$D$41,3)*'Optimized Production Plan'!N457)+(VLOOKUP(N456,'Outbound Logistic Price'!$A$3:$D$41,4)*'Optimized Production Plan'!O457)</f>
        <v>79.164922000000004</v>
      </c>
      <c r="U456" s="94">
        <f>IF(VLOOKUP(N456,CSTVAT!$A$2:$D$40,2)="NA",0,IF(VLOOKUP(N456,CSTVAT!$A$2:$D$40,2)="CST",0.02*((VLOOKUP(O456,'Input Angle Price'!$B$4:$E$22,2)*'Optimized Production Plan'!M457*(1.045))+ ('Conversion Cost'!$B$3*'Optimized Production Plan'!M457)+ ((4.1/100)*('Conversion Cost'!$B$8)*'Optimized Production Plan'!M457)+ ('Optimized Production Plan'!M457*'Conversion Cost'!$B$4)),IF(VLOOKUP(N456,CSTVAT!$A$2:$D$40,2)="VAT",0.05*((VLOOKUP(O456,'Input Angle Price'!$B$4:$E$22,2)*'Optimized Production Plan'!M457*(1.045))+ ('Conversion Cost'!$B$3*'Optimized Production Plan'!M457)+ ((4.1/100)*('Conversion Cost'!$B$8)*'Optimized Production Plan'!M457)+ ('Optimized Production Plan'!M457*'Conversion Cost'!$B$4)),0)))+ IF(VLOOKUP(N456,CSTVAT!$A$2:$D$40,3)="NA",0,IF(VLOOKUP(N456,CSTVAT!$A$2:$D$40,3)="CST",0.02*((VLOOKUP(O456,'Input Angle Price'!$B$4:$E$22,3)*'Optimized Production Plan'!N457*(1.045))+ ('Conversion Cost'!$C$3*'Optimized Production Plan'!N457)+ ((4.1/100)*('Conversion Cost'!$B$8)*'Optimized Production Plan'!N457)+ ('Optimized Production Plan'!N457*'Conversion Cost'!$C$4)),IF(VLOOKUP(N456,CSTVAT!$A$2:$D$40,3)="VAT",0.05*((VLOOKUP(O456,'Input Angle Price'!$B$4:$E$22,3)*'Optimized Production Plan'!N457*(1.045))+ ('Conversion Cost'!$C$3*'Optimized Production Plan'!N457)+ ((4.1/100)*('Conversion Cost'!$B$8)*'Optimized Production Plan'!N457)+ ('Optimized Production Plan'!N457*'Conversion Cost'!$C$4)),0)))+ IF(VLOOKUP(N456,CSTVAT!$A$2:$D$40,4)="NA",0,IF(VLOOKUP(N456,CSTVAT!$A$2:$D$40,4)="CST",0.02*((VLOOKUP(O456,'Input Angle Price'!$B$4:$E$22,4)*'Optimized Production Plan'!O457*(1.045))+ ('Conversion Cost'!$D$3*'Optimized Production Plan'!O457)+ ((4.1/100)*('Conversion Cost'!$B$8)*'Optimized Production Plan'!O457)+ ('Optimized Production Plan'!O457*'Conversion Cost'!$D$4)),IF(VLOOKUP(N456,CSTVAT!$A$2:$D$40,4)="VAT",0.05*((VLOOKUP(O456,'Input Angle Price'!$B$4:$E$22,4)*'Optimized Production Plan'!O457*(1.045))+ ('Conversion Cost'!$D$3*'Optimized Production Plan'!O457)+ ((4.1/100)*('Conversion Cost'!$B$8)*'Optimized Production Plan'!O457)+ ('Optimized Production Plan'!O457*'Conversion Cost'!$D$4)),0)))</f>
        <v>0</v>
      </c>
      <c r="V456" s="95">
        <f t="shared" si="24"/>
        <v>30.654014535000002</v>
      </c>
      <c r="X456" s="101">
        <f>IF('Optimized Production Plan'!M457&gt;0,1,0)+IF('Optimized Production Plan'!N457&gt;0,1,0)+IF('Optimized Production Plan'!O457&gt;0,1,0)</f>
        <v>1</v>
      </c>
      <c r="AH456" s="11"/>
      <c r="AI456" s="5" t="s">
        <v>6</v>
      </c>
      <c r="AJ456" s="6">
        <v>6.9000000000000006E-2</v>
      </c>
      <c r="AK456" s="6">
        <v>0</v>
      </c>
      <c r="AL456" s="113">
        <v>0</v>
      </c>
      <c r="AM456" s="11">
        <v>6.9000000000000006E-2</v>
      </c>
      <c r="AN456" s="68">
        <f t="shared" si="25"/>
        <v>6.9000000000000006E-2</v>
      </c>
    </row>
    <row r="457" spans="1:40">
      <c r="A457" s="9">
        <v>135</v>
      </c>
      <c r="B457" s="5" t="s">
        <v>11</v>
      </c>
      <c r="C457" s="94">
        <f>((VLOOKUP(B457,'Input Angle Price'!$B$4:$E$22,2)*'Optimized Production Plan'!C458)+(VLOOKUP(B457,'Input Angle Price'!$B$4:$E$22,3)*'Optimized Production Plan'!D458)+(VLOOKUP(B457,'Input Angle Price'!$B$4:$E$22,4)*'Optimized Production Plan'!E458))*(104.5/100)</f>
        <v>67.759263000000004</v>
      </c>
      <c r="D457" s="94">
        <f>SUMPRODUCT('Conversion Cost'!$B$3:$D$3,'Optimized Production Plan'!C458:E458)</f>
        <v>13.260204</v>
      </c>
      <c r="E457" s="94">
        <f>(4.1/100)*('Conversion Cost'!$B$8)*SUM('Optimized Production Plan'!C458:E458)</f>
        <v>9.2770142399999997</v>
      </c>
      <c r="F457" s="94">
        <f>SUMPRODUCT('Conversion Cost'!$B$4:$D$4,'Optimized Production Plan'!C458:E458)</f>
        <v>1.1199600000000001</v>
      </c>
      <c r="G457" s="94">
        <f>(VLOOKUP(A457,'Outbound Logistic Price'!$A$3:$D$41,2)*'Optimized Production Plan'!C458)+(VLOOKUP(A457,'Outbound Logistic Price'!$A$3:$D$41,3)*'Optimized Production Plan'!D458)+(VLOOKUP(A457,'Outbound Logistic Price'!$A$3:$D$41,4)*'Optimized Production Plan'!E458)</f>
        <v>5.7466800000000005</v>
      </c>
      <c r="H457" s="94">
        <f>IF(VLOOKUP(A457,CSTVAT!$A$2:$D$40,2)="NA",0,IF(VLOOKUP(A457,CSTVAT!$A$2:$D$40,2)="CST",0.02*((VLOOKUP(B457,'Input Angle Price'!$B$4:$E$22,2)*'Optimized Production Plan'!C458*(1.045))+ ('Conversion Cost'!$B$3*'Optimized Production Plan'!C458)+ ((4.1/100)*('Conversion Cost'!$B$8)*'Optimized Production Plan'!C458)+ ('Optimized Production Plan'!C458*'Conversion Cost'!$B$4)),IF(VLOOKUP(A457,CSTVAT!$A$2:$D$40,2)="VAT",0.05*((VLOOKUP(B457,'Input Angle Price'!$B$4:$E$22,2)*'Optimized Production Plan'!C458*(1.045))+ ('Conversion Cost'!$B$3*'Optimized Production Plan'!C458)+ ((4.1/100)*('Conversion Cost'!$B$8)*'Optimized Production Plan'!C458)+ ('Optimized Production Plan'!C458*'Conversion Cost'!$B$4)),0)))+ IF(VLOOKUP(A457,CSTVAT!$A$2:$D$40,3)="NA",0,IF(VLOOKUP(A457,CSTVAT!$A$2:$D$40,3)="CST",0.02*((VLOOKUP(B457,'Input Angle Price'!$B$4:$E$22,3)*'Optimized Production Plan'!D458*(1.045))+ ('Conversion Cost'!$C$3*'Optimized Production Plan'!D458)+ ((4.1/100)*('Conversion Cost'!$B$8)*'Optimized Production Plan'!D458)+ ('Optimized Production Plan'!D458*'Conversion Cost'!$C$4)),IF(VLOOKUP(A457,CSTVAT!$A$2:$D$40,3)="VAT",0.05*((VLOOKUP(B457,'Input Angle Price'!$B$4:$E$22,3)*'Optimized Production Plan'!D458*(1.045))+ ('Conversion Cost'!$C$3*'Optimized Production Plan'!D458)+ ((4.1/100)*('Conversion Cost'!$B$8)*'Optimized Production Plan'!D458)+ ('Optimized Production Plan'!D458*'Conversion Cost'!$C$4)),0)))+ IF(VLOOKUP(A457,CSTVAT!$A$2:$D$40,4)="NA",0,IF(VLOOKUP(A457,CSTVAT!$A$2:$D$40,4)="CST",0.02*((VLOOKUP(B457,'Input Angle Price'!$B$4:$E$22,4)*'Optimized Production Plan'!E458*(1.045))+ ('Conversion Cost'!$D$3*'Optimized Production Plan'!E458)+ ((4.1/100)*('Conversion Cost'!$B$8)*'Optimized Production Plan'!E458)+ ('Optimized Production Plan'!E458*'Conversion Cost'!$D$4)),IF(VLOOKUP(A457,CSTVAT!$A$2:$D$40,4)="VAT",0.05*((VLOOKUP(B457,'Input Angle Price'!$B$4:$E$22,4)*'Optimized Production Plan'!E458*(1.045))+ ('Conversion Cost'!$D$3*'Optimized Production Plan'!E458)+ ((4.1/100)*('Conversion Cost'!$B$8)*'Optimized Production Plan'!E458)+ ('Optimized Production Plan'!E458*'Conversion Cost'!$D$4)),0)))</f>
        <v>0</v>
      </c>
      <c r="I457" s="95">
        <f t="shared" si="23"/>
        <v>1.4589315</v>
      </c>
      <c r="N457" s="9">
        <v>135</v>
      </c>
      <c r="O457" s="5" t="s">
        <v>11</v>
      </c>
      <c r="P457" s="94">
        <f>((VLOOKUP(O457,'Input Angle Price'!$B$4:$E$22,2)*'Optimized Production Plan'!M458)+(VLOOKUP(O457,'Input Angle Price'!$B$4:$E$22,3)*'Optimized Production Plan'!N458)+(VLOOKUP(O457,'Input Angle Price'!$B$4:$E$22,4)*'Optimized Production Plan'!O458))*(104.5/100)</f>
        <v>65.712734999999995</v>
      </c>
      <c r="Q457" s="94">
        <f>SUMPRODUCT('Conversion Cost'!$B$3:$D$3,'Optimized Production Plan'!M458:O458)</f>
        <v>10.928483999999999</v>
      </c>
      <c r="R457" s="94">
        <f>(4.1/100)*('Conversion Cost'!$B$8)*SUM('Optimized Production Plan'!M458:O458)</f>
        <v>9.2770142399999997</v>
      </c>
      <c r="S457" s="94">
        <f>SUMPRODUCT('Conversion Cost'!$B$4:$D$4,'Optimized Production Plan'!M458:O458)</f>
        <v>0.74663999999999997</v>
      </c>
      <c r="T457" s="94">
        <f>(VLOOKUP(N457,'Outbound Logistic Price'!$A$3:$D$41,2)*'Optimized Production Plan'!M458)+(VLOOKUP(N457,'Outbound Logistic Price'!$A$3:$D$41,3)*'Optimized Production Plan'!N458)+(VLOOKUP(N457,'Outbound Logistic Price'!$A$3:$D$41,4)*'Optimized Production Plan'!O458)</f>
        <v>3.6781199999999998</v>
      </c>
      <c r="U457" s="94">
        <f>IF(VLOOKUP(N457,CSTVAT!$A$2:$D$40,2)="NA",0,IF(VLOOKUP(N457,CSTVAT!$A$2:$D$40,2)="CST",0.02*((VLOOKUP(O457,'Input Angle Price'!$B$4:$E$22,2)*'Optimized Production Plan'!M458*(1.045))+ ('Conversion Cost'!$B$3*'Optimized Production Plan'!M458)+ ((4.1/100)*('Conversion Cost'!$B$8)*'Optimized Production Plan'!M458)+ ('Optimized Production Plan'!M458*'Conversion Cost'!$B$4)),IF(VLOOKUP(N457,CSTVAT!$A$2:$D$40,2)="VAT",0.05*((VLOOKUP(O457,'Input Angle Price'!$B$4:$E$22,2)*'Optimized Production Plan'!M458*(1.045))+ ('Conversion Cost'!$B$3*'Optimized Production Plan'!M458)+ ((4.1/100)*('Conversion Cost'!$B$8)*'Optimized Production Plan'!M458)+ ('Optimized Production Plan'!M458*'Conversion Cost'!$B$4)),0)))+ IF(VLOOKUP(N457,CSTVAT!$A$2:$D$40,3)="NA",0,IF(VLOOKUP(N457,CSTVAT!$A$2:$D$40,3)="CST",0.02*((VLOOKUP(O457,'Input Angle Price'!$B$4:$E$22,3)*'Optimized Production Plan'!N458*(1.045))+ ('Conversion Cost'!$C$3*'Optimized Production Plan'!N458)+ ((4.1/100)*('Conversion Cost'!$B$8)*'Optimized Production Plan'!N458)+ ('Optimized Production Plan'!N458*'Conversion Cost'!$C$4)),IF(VLOOKUP(N457,CSTVAT!$A$2:$D$40,3)="VAT",0.05*((VLOOKUP(O457,'Input Angle Price'!$B$4:$E$22,3)*'Optimized Production Plan'!N458*(1.045))+ ('Conversion Cost'!$C$3*'Optimized Production Plan'!N458)+ ((4.1/100)*('Conversion Cost'!$B$8)*'Optimized Production Plan'!N458)+ ('Optimized Production Plan'!N458*'Conversion Cost'!$C$4)),0)))+ IF(VLOOKUP(N457,CSTVAT!$A$2:$D$40,4)="NA",0,IF(VLOOKUP(N457,CSTVAT!$A$2:$D$40,4)="CST",0.02*((VLOOKUP(O457,'Input Angle Price'!$B$4:$E$22,4)*'Optimized Production Plan'!O458*(1.045))+ ('Conversion Cost'!$D$3*'Optimized Production Plan'!O458)+ ((4.1/100)*('Conversion Cost'!$B$8)*'Optimized Production Plan'!O458)+ ('Optimized Production Plan'!O458*'Conversion Cost'!$D$4)),IF(VLOOKUP(N457,CSTVAT!$A$2:$D$40,4)="VAT",0.05*((VLOOKUP(O457,'Input Angle Price'!$B$4:$E$22,4)*'Optimized Production Plan'!O458*(1.045))+ ('Conversion Cost'!$D$3*'Optimized Production Plan'!O458)+ ((4.1/100)*('Conversion Cost'!$B$8)*'Optimized Production Plan'!O458)+ ('Optimized Production Plan'!O458*'Conversion Cost'!$D$4)),0)))</f>
        <v>0</v>
      </c>
      <c r="V457" s="95">
        <f t="shared" si="24"/>
        <v>1.4148674999999999</v>
      </c>
      <c r="X457" s="101">
        <f>IF('Optimized Production Plan'!M458&gt;0,1,0)+IF('Optimized Production Plan'!N458&gt;0,1,0)+IF('Optimized Production Plan'!O458&gt;0,1,0)</f>
        <v>1</v>
      </c>
      <c r="AH457" s="11"/>
      <c r="AI457" s="5" t="s">
        <v>8</v>
      </c>
      <c r="AJ457" s="6">
        <v>13.1722</v>
      </c>
      <c r="AK457" s="6">
        <v>0</v>
      </c>
      <c r="AL457" s="113">
        <v>0</v>
      </c>
      <c r="AM457" s="11">
        <v>13.1722</v>
      </c>
      <c r="AN457" s="68">
        <f t="shared" si="25"/>
        <v>13.1722</v>
      </c>
    </row>
    <row r="458" spans="1:40">
      <c r="A458" s="85">
        <v>136</v>
      </c>
      <c r="B458" s="5" t="s">
        <v>1</v>
      </c>
      <c r="C458" s="94">
        <f>((VLOOKUP(B458,'Input Angle Price'!$B$4:$E$22,2)*'Optimized Production Plan'!C459)+(VLOOKUP(B458,'Input Angle Price'!$B$4:$E$22,3)*'Optimized Production Plan'!D459)+(VLOOKUP(B458,'Input Angle Price'!$B$4:$E$22,4)*'Optimized Production Plan'!E459))*(104.5/100)</f>
        <v>589.18535829999985</v>
      </c>
      <c r="D458" s="94">
        <f>SUMPRODUCT('Conversion Cost'!$B$3:$D$3,'Optimized Production Plan'!C459:E459)</f>
        <v>109.48335100000001</v>
      </c>
      <c r="E458" s="94">
        <f>(4.1/100)*('Conversion Cost'!$B$8)*SUM('Optimized Production Plan'!C459:E459)</f>
        <v>76.596001559999991</v>
      </c>
      <c r="F458" s="94">
        <f>SUMPRODUCT('Conversion Cost'!$B$4:$D$4,'Optimized Production Plan'!C459:E459)</f>
        <v>9.2469900000000003</v>
      </c>
      <c r="G458" s="94">
        <f>(VLOOKUP(A458,'Outbound Logistic Price'!$A$3:$D$41,2)*'Optimized Production Plan'!C459)+(VLOOKUP(A458,'Outbound Logistic Price'!$A$3:$D$41,3)*'Optimized Production Plan'!D459)+(VLOOKUP(A458,'Outbound Logistic Price'!$A$3:$D$41,4)*'Optimized Production Plan'!E459)</f>
        <v>47.447670000000002</v>
      </c>
      <c r="H458" s="94">
        <f>IF(VLOOKUP(A458,CSTVAT!$A$2:$D$40,2)="NA",0,IF(VLOOKUP(A458,CSTVAT!$A$2:$D$40,2)="CST",0.02*((VLOOKUP(B458,'Input Angle Price'!$B$4:$E$22,2)*'Optimized Production Plan'!C459*(1.045))+ ('Conversion Cost'!$B$3*'Optimized Production Plan'!C459)+ ((4.1/100)*('Conversion Cost'!$B$8)*'Optimized Production Plan'!C459)+ ('Optimized Production Plan'!C459*'Conversion Cost'!$B$4)),IF(VLOOKUP(A458,CSTVAT!$A$2:$D$40,2)="VAT",0.05*((VLOOKUP(B458,'Input Angle Price'!$B$4:$E$22,2)*'Optimized Production Plan'!C459*(1.045))+ ('Conversion Cost'!$B$3*'Optimized Production Plan'!C459)+ ((4.1/100)*('Conversion Cost'!$B$8)*'Optimized Production Plan'!C459)+ ('Optimized Production Plan'!C459*'Conversion Cost'!$B$4)),0)))+ IF(VLOOKUP(A458,CSTVAT!$A$2:$D$40,3)="NA",0,IF(VLOOKUP(A458,CSTVAT!$A$2:$D$40,3)="CST",0.02*((VLOOKUP(B458,'Input Angle Price'!$B$4:$E$22,3)*'Optimized Production Plan'!D459*(1.045))+ ('Conversion Cost'!$C$3*'Optimized Production Plan'!D459)+ ((4.1/100)*('Conversion Cost'!$B$8)*'Optimized Production Plan'!D459)+ ('Optimized Production Plan'!D459*'Conversion Cost'!$C$4)),IF(VLOOKUP(A458,CSTVAT!$A$2:$D$40,3)="VAT",0.05*((VLOOKUP(B458,'Input Angle Price'!$B$4:$E$22,3)*'Optimized Production Plan'!D459*(1.045))+ ('Conversion Cost'!$C$3*'Optimized Production Plan'!D459)+ ((4.1/100)*('Conversion Cost'!$B$8)*'Optimized Production Plan'!D459)+ ('Optimized Production Plan'!D459*'Conversion Cost'!$C$4)),0)))+ IF(VLOOKUP(A458,CSTVAT!$A$2:$D$40,4)="NA",0,IF(VLOOKUP(A458,CSTVAT!$A$2:$D$40,4)="CST",0.02*((VLOOKUP(B458,'Input Angle Price'!$B$4:$E$22,4)*'Optimized Production Plan'!E459*(1.045))+ ('Conversion Cost'!$D$3*'Optimized Production Plan'!E459)+ ((4.1/100)*('Conversion Cost'!$B$8)*'Optimized Production Plan'!E459)+ ('Optimized Production Plan'!E459*'Conversion Cost'!$D$4)),IF(VLOOKUP(A458,CSTVAT!$A$2:$D$40,4)="VAT",0.05*((VLOOKUP(B458,'Input Angle Price'!$B$4:$E$22,4)*'Optimized Production Plan'!E459*(1.045))+ ('Conversion Cost'!$D$3*'Optimized Production Plan'!E459)+ ((4.1/100)*('Conversion Cost'!$B$8)*'Optimized Production Plan'!E459)+ ('Optimized Production Plan'!E459*'Conversion Cost'!$D$4)),0)))</f>
        <v>0</v>
      </c>
      <c r="I458" s="95">
        <f t="shared" si="23"/>
        <v>12.685809149999999</v>
      </c>
      <c r="N458" s="85">
        <v>136</v>
      </c>
      <c r="O458" s="5" t="s">
        <v>1</v>
      </c>
      <c r="P458" s="94">
        <f>((VLOOKUP(O458,'Input Angle Price'!$B$4:$E$22,2)*'Optimized Production Plan'!M459)+(VLOOKUP(O458,'Input Angle Price'!$B$4:$E$22,3)*'Optimized Production Plan'!N459)+(VLOOKUP(O458,'Input Angle Price'!$B$4:$E$22,4)*'Optimized Production Plan'!O459))*(104.5/100)</f>
        <v>560.14324079999994</v>
      </c>
      <c r="Q458" s="94">
        <f>SUMPRODUCT('Conversion Cost'!$B$3:$D$3,'Optimized Production Plan'!M459:O459)</f>
        <v>90.231420999999997</v>
      </c>
      <c r="R458" s="94">
        <f>(4.1/100)*('Conversion Cost'!$B$8)*SUM('Optimized Production Plan'!M459:O459)</f>
        <v>76.596001559999991</v>
      </c>
      <c r="S458" s="94">
        <f>SUMPRODUCT('Conversion Cost'!$B$4:$D$4,'Optimized Production Plan'!M459:O459)</f>
        <v>6.1646599999999996</v>
      </c>
      <c r="T458" s="94">
        <f>(VLOOKUP(N458,'Outbound Logistic Price'!$A$3:$D$41,2)*'Optimized Production Plan'!M459)+(VLOOKUP(N458,'Outbound Logistic Price'!$A$3:$D$41,3)*'Optimized Production Plan'!N459)+(VLOOKUP(N458,'Outbound Logistic Price'!$A$3:$D$41,4)*'Optimized Production Plan'!O459)</f>
        <v>30.36853</v>
      </c>
      <c r="U458" s="94">
        <f>IF(VLOOKUP(N458,CSTVAT!$A$2:$D$40,2)="NA",0,IF(VLOOKUP(N458,CSTVAT!$A$2:$D$40,2)="CST",0.02*((VLOOKUP(O458,'Input Angle Price'!$B$4:$E$22,2)*'Optimized Production Plan'!M459*(1.045))+ ('Conversion Cost'!$B$3*'Optimized Production Plan'!M459)+ ((4.1/100)*('Conversion Cost'!$B$8)*'Optimized Production Plan'!M459)+ ('Optimized Production Plan'!M459*'Conversion Cost'!$B$4)),IF(VLOOKUP(N458,CSTVAT!$A$2:$D$40,2)="VAT",0.05*((VLOOKUP(O458,'Input Angle Price'!$B$4:$E$22,2)*'Optimized Production Plan'!M459*(1.045))+ ('Conversion Cost'!$B$3*'Optimized Production Plan'!M459)+ ((4.1/100)*('Conversion Cost'!$B$8)*'Optimized Production Plan'!M459)+ ('Optimized Production Plan'!M459*'Conversion Cost'!$B$4)),0)))+ IF(VLOOKUP(N458,CSTVAT!$A$2:$D$40,3)="NA",0,IF(VLOOKUP(N458,CSTVAT!$A$2:$D$40,3)="CST",0.02*((VLOOKUP(O458,'Input Angle Price'!$B$4:$E$22,3)*'Optimized Production Plan'!N459*(1.045))+ ('Conversion Cost'!$C$3*'Optimized Production Plan'!N459)+ ((4.1/100)*('Conversion Cost'!$B$8)*'Optimized Production Plan'!N459)+ ('Optimized Production Plan'!N459*'Conversion Cost'!$C$4)),IF(VLOOKUP(N458,CSTVAT!$A$2:$D$40,3)="VAT",0.05*((VLOOKUP(O458,'Input Angle Price'!$B$4:$E$22,3)*'Optimized Production Plan'!N459*(1.045))+ ('Conversion Cost'!$C$3*'Optimized Production Plan'!N459)+ ((4.1/100)*('Conversion Cost'!$B$8)*'Optimized Production Plan'!N459)+ ('Optimized Production Plan'!N459*'Conversion Cost'!$C$4)),0)))+ IF(VLOOKUP(N458,CSTVAT!$A$2:$D$40,4)="NA",0,IF(VLOOKUP(N458,CSTVAT!$A$2:$D$40,4)="CST",0.02*((VLOOKUP(O458,'Input Angle Price'!$B$4:$E$22,4)*'Optimized Production Plan'!O459*(1.045))+ ('Conversion Cost'!$D$3*'Optimized Production Plan'!O459)+ ((4.1/100)*('Conversion Cost'!$B$8)*'Optimized Production Plan'!O459)+ ('Optimized Production Plan'!O459*'Conversion Cost'!$D$4)),IF(VLOOKUP(N458,CSTVAT!$A$2:$D$40,4)="VAT",0.05*((VLOOKUP(O458,'Input Angle Price'!$B$4:$E$22,4)*'Optimized Production Plan'!O459*(1.045))+ ('Conversion Cost'!$D$3*'Optimized Production Plan'!O459)+ ((4.1/100)*('Conversion Cost'!$B$8)*'Optimized Production Plan'!O459)+ ('Optimized Production Plan'!O459*'Conversion Cost'!$D$4)),0)))</f>
        <v>0</v>
      </c>
      <c r="V458" s="95">
        <f t="shared" si="24"/>
        <v>12.0605004</v>
      </c>
      <c r="X458" s="101">
        <f>IF('Optimized Production Plan'!M459&gt;0,1,0)+IF('Optimized Production Plan'!N459&gt;0,1,0)+IF('Optimized Production Plan'!O459&gt;0,1,0)</f>
        <v>1</v>
      </c>
      <c r="AH458" s="11"/>
      <c r="AI458" s="5" t="s">
        <v>11</v>
      </c>
      <c r="AJ458" s="6">
        <v>0.61199999999999999</v>
      </c>
      <c r="AK458" s="6">
        <v>0</v>
      </c>
      <c r="AL458" s="113">
        <v>0</v>
      </c>
      <c r="AM458" s="11">
        <v>0.61199999999999999</v>
      </c>
      <c r="AN458" s="68">
        <f t="shared" si="25"/>
        <v>0.61199999999999999</v>
      </c>
    </row>
    <row r="459" spans="1:40">
      <c r="A459" s="9">
        <v>136</v>
      </c>
      <c r="B459" s="5" t="s">
        <v>3</v>
      </c>
      <c r="C459" s="94">
        <f>((VLOOKUP(B459,'Input Angle Price'!$B$4:$E$22,2)*'Optimized Production Plan'!C460)+(VLOOKUP(B459,'Input Angle Price'!$B$4:$E$22,3)*'Optimized Production Plan'!D460)+(VLOOKUP(B459,'Input Angle Price'!$B$4:$E$22,4)*'Optimized Production Plan'!E460))*(104.5/100)</f>
        <v>185.17968479999999</v>
      </c>
      <c r="D459" s="94">
        <f>SUMPRODUCT('Conversion Cost'!$B$3:$D$3,'Optimized Production Plan'!C460:E460)</f>
        <v>34.147192000000004</v>
      </c>
      <c r="E459" s="94">
        <f>(4.1/100)*('Conversion Cost'!$B$8)*SUM('Optimized Production Plan'!C460:E460)</f>
        <v>23.889827520000001</v>
      </c>
      <c r="F459" s="94">
        <f>SUMPRODUCT('Conversion Cost'!$B$4:$D$4,'Optimized Production Plan'!C460:E460)</f>
        <v>2.8840800000000004</v>
      </c>
      <c r="G459" s="94">
        <f>(VLOOKUP(A459,'Outbound Logistic Price'!$A$3:$D$41,2)*'Optimized Production Plan'!C460)+(VLOOKUP(A459,'Outbound Logistic Price'!$A$3:$D$41,3)*'Optimized Production Plan'!D460)+(VLOOKUP(A459,'Outbound Logistic Price'!$A$3:$D$41,4)*'Optimized Production Plan'!E460)</f>
        <v>14.798640000000001</v>
      </c>
      <c r="H459" s="94">
        <f>IF(VLOOKUP(A459,CSTVAT!$A$2:$D$40,2)="NA",0,IF(VLOOKUP(A459,CSTVAT!$A$2:$D$40,2)="CST",0.02*((VLOOKUP(B459,'Input Angle Price'!$B$4:$E$22,2)*'Optimized Production Plan'!C460*(1.045))+ ('Conversion Cost'!$B$3*'Optimized Production Plan'!C460)+ ((4.1/100)*('Conversion Cost'!$B$8)*'Optimized Production Plan'!C460)+ ('Optimized Production Plan'!C460*'Conversion Cost'!$B$4)),IF(VLOOKUP(A459,CSTVAT!$A$2:$D$40,2)="VAT",0.05*((VLOOKUP(B459,'Input Angle Price'!$B$4:$E$22,2)*'Optimized Production Plan'!C460*(1.045))+ ('Conversion Cost'!$B$3*'Optimized Production Plan'!C460)+ ((4.1/100)*('Conversion Cost'!$B$8)*'Optimized Production Plan'!C460)+ ('Optimized Production Plan'!C460*'Conversion Cost'!$B$4)),0)))+ IF(VLOOKUP(A459,CSTVAT!$A$2:$D$40,3)="NA",0,IF(VLOOKUP(A459,CSTVAT!$A$2:$D$40,3)="CST",0.02*((VLOOKUP(B459,'Input Angle Price'!$B$4:$E$22,3)*'Optimized Production Plan'!D460*(1.045))+ ('Conversion Cost'!$C$3*'Optimized Production Plan'!D460)+ ((4.1/100)*('Conversion Cost'!$B$8)*'Optimized Production Plan'!D460)+ ('Optimized Production Plan'!D460*'Conversion Cost'!$C$4)),IF(VLOOKUP(A459,CSTVAT!$A$2:$D$40,3)="VAT",0.05*((VLOOKUP(B459,'Input Angle Price'!$B$4:$E$22,3)*'Optimized Production Plan'!D460*(1.045))+ ('Conversion Cost'!$C$3*'Optimized Production Plan'!D460)+ ((4.1/100)*('Conversion Cost'!$B$8)*'Optimized Production Plan'!D460)+ ('Optimized Production Plan'!D460*'Conversion Cost'!$C$4)),0)))+ IF(VLOOKUP(A459,CSTVAT!$A$2:$D$40,4)="NA",0,IF(VLOOKUP(A459,CSTVAT!$A$2:$D$40,4)="CST",0.02*((VLOOKUP(B459,'Input Angle Price'!$B$4:$E$22,4)*'Optimized Production Plan'!E460*(1.045))+ ('Conversion Cost'!$D$3*'Optimized Production Plan'!E460)+ ((4.1/100)*('Conversion Cost'!$B$8)*'Optimized Production Plan'!E460)+ ('Optimized Production Plan'!E460*'Conversion Cost'!$D$4)),IF(VLOOKUP(A459,CSTVAT!$A$2:$D$40,4)="VAT",0.05*((VLOOKUP(B459,'Input Angle Price'!$B$4:$E$22,4)*'Optimized Production Plan'!E460*(1.045))+ ('Conversion Cost'!$D$3*'Optimized Production Plan'!E460)+ ((4.1/100)*('Conversion Cost'!$B$8)*'Optimized Production Plan'!E460)+ ('Optimized Production Plan'!E460*'Conversion Cost'!$D$4)),0)))</f>
        <v>0</v>
      </c>
      <c r="I459" s="95">
        <f t="shared" si="23"/>
        <v>3.9871224000000001</v>
      </c>
      <c r="N459" s="9">
        <v>136</v>
      </c>
      <c r="O459" s="5" t="s">
        <v>3</v>
      </c>
      <c r="P459" s="94">
        <f>((VLOOKUP(O459,'Input Angle Price'!$B$4:$E$22,2)*'Optimized Production Plan'!M460)+(VLOOKUP(O459,'Input Angle Price'!$B$4:$E$22,3)*'Optimized Production Plan'!N460)+(VLOOKUP(O459,'Input Angle Price'!$B$4:$E$22,4)*'Optimized Production Plan'!O460))*(104.5/100)</f>
        <v>174.50764319999999</v>
      </c>
      <c r="Q459" s="94">
        <f>SUMPRODUCT('Conversion Cost'!$B$3:$D$3,'Optimized Production Plan'!M460:O460)</f>
        <v>28.142631999999999</v>
      </c>
      <c r="R459" s="94">
        <f>(4.1/100)*('Conversion Cost'!$B$8)*SUM('Optimized Production Plan'!M460:O460)</f>
        <v>23.889827520000001</v>
      </c>
      <c r="S459" s="94">
        <f>SUMPRODUCT('Conversion Cost'!$B$4:$D$4,'Optimized Production Plan'!M460:O460)</f>
        <v>1.92272</v>
      </c>
      <c r="T459" s="94">
        <f>(VLOOKUP(N459,'Outbound Logistic Price'!$A$3:$D$41,2)*'Optimized Production Plan'!M460)+(VLOOKUP(N459,'Outbound Logistic Price'!$A$3:$D$41,3)*'Optimized Production Plan'!N460)+(VLOOKUP(N459,'Outbound Logistic Price'!$A$3:$D$41,4)*'Optimized Production Plan'!O460)</f>
        <v>9.4717599999999997</v>
      </c>
      <c r="U459" s="94">
        <f>IF(VLOOKUP(N459,CSTVAT!$A$2:$D$40,2)="NA",0,IF(VLOOKUP(N459,CSTVAT!$A$2:$D$40,2)="CST",0.02*((VLOOKUP(O459,'Input Angle Price'!$B$4:$E$22,2)*'Optimized Production Plan'!M460*(1.045))+ ('Conversion Cost'!$B$3*'Optimized Production Plan'!M460)+ ((4.1/100)*('Conversion Cost'!$B$8)*'Optimized Production Plan'!M460)+ ('Optimized Production Plan'!M460*'Conversion Cost'!$B$4)),IF(VLOOKUP(N459,CSTVAT!$A$2:$D$40,2)="VAT",0.05*((VLOOKUP(O459,'Input Angle Price'!$B$4:$E$22,2)*'Optimized Production Plan'!M460*(1.045))+ ('Conversion Cost'!$B$3*'Optimized Production Plan'!M460)+ ((4.1/100)*('Conversion Cost'!$B$8)*'Optimized Production Plan'!M460)+ ('Optimized Production Plan'!M460*'Conversion Cost'!$B$4)),0)))+ IF(VLOOKUP(N459,CSTVAT!$A$2:$D$40,3)="NA",0,IF(VLOOKUP(N459,CSTVAT!$A$2:$D$40,3)="CST",0.02*((VLOOKUP(O459,'Input Angle Price'!$B$4:$E$22,3)*'Optimized Production Plan'!N460*(1.045))+ ('Conversion Cost'!$C$3*'Optimized Production Plan'!N460)+ ((4.1/100)*('Conversion Cost'!$B$8)*'Optimized Production Plan'!N460)+ ('Optimized Production Plan'!N460*'Conversion Cost'!$C$4)),IF(VLOOKUP(N459,CSTVAT!$A$2:$D$40,3)="VAT",0.05*((VLOOKUP(O459,'Input Angle Price'!$B$4:$E$22,3)*'Optimized Production Plan'!N460*(1.045))+ ('Conversion Cost'!$C$3*'Optimized Production Plan'!N460)+ ((4.1/100)*('Conversion Cost'!$B$8)*'Optimized Production Plan'!N460)+ ('Optimized Production Plan'!N460*'Conversion Cost'!$C$4)),0)))+ IF(VLOOKUP(N459,CSTVAT!$A$2:$D$40,4)="NA",0,IF(VLOOKUP(N459,CSTVAT!$A$2:$D$40,4)="CST",0.02*((VLOOKUP(O459,'Input Angle Price'!$B$4:$E$22,4)*'Optimized Production Plan'!O460*(1.045))+ ('Conversion Cost'!$D$3*'Optimized Production Plan'!O460)+ ((4.1/100)*('Conversion Cost'!$B$8)*'Optimized Production Plan'!O460)+ ('Optimized Production Plan'!O460*'Conversion Cost'!$D$4)),IF(VLOOKUP(N459,CSTVAT!$A$2:$D$40,4)="VAT",0.05*((VLOOKUP(O459,'Input Angle Price'!$B$4:$E$22,4)*'Optimized Production Plan'!O460*(1.045))+ ('Conversion Cost'!$D$3*'Optimized Production Plan'!O460)+ ((4.1/100)*('Conversion Cost'!$B$8)*'Optimized Production Plan'!O460)+ ('Optimized Production Plan'!O460*'Conversion Cost'!$D$4)),0)))</f>
        <v>0</v>
      </c>
      <c r="V459" s="95">
        <f t="shared" si="24"/>
        <v>3.7573416000000002</v>
      </c>
      <c r="X459" s="101">
        <f>IF('Optimized Production Plan'!M460&gt;0,1,0)+IF('Optimized Production Plan'!N460&gt;0,1,0)+IF('Optimized Production Plan'!O460&gt;0,1,0)</f>
        <v>1</v>
      </c>
      <c r="AH459" s="9">
        <v>136</v>
      </c>
      <c r="AI459" s="5" t="s">
        <v>1</v>
      </c>
      <c r="AJ459" s="6">
        <v>5.0529999999999999</v>
      </c>
      <c r="AK459" s="6">
        <v>0</v>
      </c>
      <c r="AL459" s="113">
        <v>0</v>
      </c>
      <c r="AM459" s="11">
        <v>5.0529999999999999</v>
      </c>
      <c r="AN459" s="68">
        <f t="shared" si="25"/>
        <v>5.0529999999999999</v>
      </c>
    </row>
    <row r="460" spans="1:40">
      <c r="A460" s="9">
        <v>136</v>
      </c>
      <c r="B460" s="5" t="s">
        <v>5</v>
      </c>
      <c r="C460" s="94">
        <f>((VLOOKUP(B460,'Input Angle Price'!$B$4:$E$22,2)*'Optimized Production Plan'!C461)+(VLOOKUP(B460,'Input Angle Price'!$B$4:$E$22,3)*'Optimized Production Plan'!D461)+(VLOOKUP(B460,'Input Angle Price'!$B$4:$E$22,4)*'Optimized Production Plan'!E461))*(104.5/100)</f>
        <v>138.03338119999995</v>
      </c>
      <c r="D460" s="94">
        <f>SUMPRODUCT('Conversion Cost'!$B$3:$D$3,'Optimized Production Plan'!C461:E461)</f>
        <v>25.718729</v>
      </c>
      <c r="E460" s="94">
        <f>(4.1/100)*('Conversion Cost'!$B$8)*SUM('Optimized Production Plan'!C461:E461)</f>
        <v>17.993163239999998</v>
      </c>
      <c r="F460" s="94">
        <f>SUMPRODUCT('Conversion Cost'!$B$4:$D$4,'Optimized Production Plan'!C461:E461)</f>
        <v>2.1722099999999998</v>
      </c>
      <c r="G460" s="94">
        <f>(VLOOKUP(A460,'Outbound Logistic Price'!$A$3:$D$41,2)*'Optimized Production Plan'!C461)+(VLOOKUP(A460,'Outbound Logistic Price'!$A$3:$D$41,3)*'Optimized Production Plan'!D461)+(VLOOKUP(A460,'Outbound Logistic Price'!$A$3:$D$41,4)*'Optimized Production Plan'!E461)</f>
        <v>11.14593</v>
      </c>
      <c r="H460" s="94">
        <f>IF(VLOOKUP(A460,CSTVAT!$A$2:$D$40,2)="NA",0,IF(VLOOKUP(A460,CSTVAT!$A$2:$D$40,2)="CST",0.02*((VLOOKUP(B460,'Input Angle Price'!$B$4:$E$22,2)*'Optimized Production Plan'!C461*(1.045))+ ('Conversion Cost'!$B$3*'Optimized Production Plan'!C461)+ ((4.1/100)*('Conversion Cost'!$B$8)*'Optimized Production Plan'!C461)+ ('Optimized Production Plan'!C461*'Conversion Cost'!$B$4)),IF(VLOOKUP(A460,CSTVAT!$A$2:$D$40,2)="VAT",0.05*((VLOOKUP(B460,'Input Angle Price'!$B$4:$E$22,2)*'Optimized Production Plan'!C461*(1.045))+ ('Conversion Cost'!$B$3*'Optimized Production Plan'!C461)+ ((4.1/100)*('Conversion Cost'!$B$8)*'Optimized Production Plan'!C461)+ ('Optimized Production Plan'!C461*'Conversion Cost'!$B$4)),0)))+ IF(VLOOKUP(A460,CSTVAT!$A$2:$D$40,3)="NA",0,IF(VLOOKUP(A460,CSTVAT!$A$2:$D$40,3)="CST",0.02*((VLOOKUP(B460,'Input Angle Price'!$B$4:$E$22,3)*'Optimized Production Plan'!D461*(1.045))+ ('Conversion Cost'!$C$3*'Optimized Production Plan'!D461)+ ((4.1/100)*('Conversion Cost'!$B$8)*'Optimized Production Plan'!D461)+ ('Optimized Production Plan'!D461*'Conversion Cost'!$C$4)),IF(VLOOKUP(A460,CSTVAT!$A$2:$D$40,3)="VAT",0.05*((VLOOKUP(B460,'Input Angle Price'!$B$4:$E$22,3)*'Optimized Production Plan'!D461*(1.045))+ ('Conversion Cost'!$C$3*'Optimized Production Plan'!D461)+ ((4.1/100)*('Conversion Cost'!$B$8)*'Optimized Production Plan'!D461)+ ('Optimized Production Plan'!D461*'Conversion Cost'!$C$4)),0)))+ IF(VLOOKUP(A460,CSTVAT!$A$2:$D$40,4)="NA",0,IF(VLOOKUP(A460,CSTVAT!$A$2:$D$40,4)="CST",0.02*((VLOOKUP(B460,'Input Angle Price'!$B$4:$E$22,4)*'Optimized Production Plan'!E461*(1.045))+ ('Conversion Cost'!$D$3*'Optimized Production Plan'!E461)+ ((4.1/100)*('Conversion Cost'!$B$8)*'Optimized Production Plan'!E461)+ ('Optimized Production Plan'!E461*'Conversion Cost'!$D$4)),IF(VLOOKUP(A460,CSTVAT!$A$2:$D$40,4)="VAT",0.05*((VLOOKUP(B460,'Input Angle Price'!$B$4:$E$22,4)*'Optimized Production Plan'!E461*(1.045))+ ('Conversion Cost'!$D$3*'Optimized Production Plan'!E461)+ ((4.1/100)*('Conversion Cost'!$B$8)*'Optimized Production Plan'!E461)+ ('Optimized Production Plan'!E461*'Conversion Cost'!$D$4)),0)))</f>
        <v>0</v>
      </c>
      <c r="I460" s="95">
        <f t="shared" si="23"/>
        <v>2.9720105999999991</v>
      </c>
      <c r="N460" s="9">
        <v>136</v>
      </c>
      <c r="O460" s="5" t="s">
        <v>5</v>
      </c>
      <c r="P460" s="94">
        <f>((VLOOKUP(O460,'Input Angle Price'!$B$4:$E$22,2)*'Optimized Production Plan'!M461)+(VLOOKUP(O460,'Input Angle Price'!$B$4:$E$22,3)*'Optimized Production Plan'!N461)+(VLOOKUP(O460,'Input Angle Price'!$B$4:$E$22,4)*'Optimized Production Plan'!O461))*(104.5/100)</f>
        <v>133.45624984999998</v>
      </c>
      <c r="Q460" s="94">
        <f>SUMPRODUCT('Conversion Cost'!$B$3:$D$3,'Optimized Production Plan'!M461:O461)</f>
        <v>21.196258999999998</v>
      </c>
      <c r="R460" s="94">
        <f>(4.1/100)*('Conversion Cost'!$B$8)*SUM('Optimized Production Plan'!M461:O461)</f>
        <v>17.993163239999998</v>
      </c>
      <c r="S460" s="94">
        <f>SUMPRODUCT('Conversion Cost'!$B$4:$D$4,'Optimized Production Plan'!M461:O461)</f>
        <v>1.4481399999999998</v>
      </c>
      <c r="T460" s="94">
        <f>(VLOOKUP(N460,'Outbound Logistic Price'!$A$3:$D$41,2)*'Optimized Production Plan'!M461)+(VLOOKUP(N460,'Outbound Logistic Price'!$A$3:$D$41,3)*'Optimized Production Plan'!N461)+(VLOOKUP(N460,'Outbound Logistic Price'!$A$3:$D$41,4)*'Optimized Production Plan'!O461)</f>
        <v>7.133869999999999</v>
      </c>
      <c r="U460" s="94">
        <f>IF(VLOOKUP(N460,CSTVAT!$A$2:$D$40,2)="NA",0,IF(VLOOKUP(N460,CSTVAT!$A$2:$D$40,2)="CST",0.02*((VLOOKUP(O460,'Input Angle Price'!$B$4:$E$22,2)*'Optimized Production Plan'!M461*(1.045))+ ('Conversion Cost'!$B$3*'Optimized Production Plan'!M461)+ ((4.1/100)*('Conversion Cost'!$B$8)*'Optimized Production Plan'!M461)+ ('Optimized Production Plan'!M461*'Conversion Cost'!$B$4)),IF(VLOOKUP(N460,CSTVAT!$A$2:$D$40,2)="VAT",0.05*((VLOOKUP(O460,'Input Angle Price'!$B$4:$E$22,2)*'Optimized Production Plan'!M461*(1.045))+ ('Conversion Cost'!$B$3*'Optimized Production Plan'!M461)+ ((4.1/100)*('Conversion Cost'!$B$8)*'Optimized Production Plan'!M461)+ ('Optimized Production Plan'!M461*'Conversion Cost'!$B$4)),0)))+ IF(VLOOKUP(N460,CSTVAT!$A$2:$D$40,3)="NA",0,IF(VLOOKUP(N460,CSTVAT!$A$2:$D$40,3)="CST",0.02*((VLOOKUP(O460,'Input Angle Price'!$B$4:$E$22,3)*'Optimized Production Plan'!N461*(1.045))+ ('Conversion Cost'!$C$3*'Optimized Production Plan'!N461)+ ((4.1/100)*('Conversion Cost'!$B$8)*'Optimized Production Plan'!N461)+ ('Optimized Production Plan'!N461*'Conversion Cost'!$C$4)),IF(VLOOKUP(N460,CSTVAT!$A$2:$D$40,3)="VAT",0.05*((VLOOKUP(O460,'Input Angle Price'!$B$4:$E$22,3)*'Optimized Production Plan'!N461*(1.045))+ ('Conversion Cost'!$C$3*'Optimized Production Plan'!N461)+ ((4.1/100)*('Conversion Cost'!$B$8)*'Optimized Production Plan'!N461)+ ('Optimized Production Plan'!N461*'Conversion Cost'!$C$4)),0)))+ IF(VLOOKUP(N460,CSTVAT!$A$2:$D$40,4)="NA",0,IF(VLOOKUP(N460,CSTVAT!$A$2:$D$40,4)="CST",0.02*((VLOOKUP(O460,'Input Angle Price'!$B$4:$E$22,4)*'Optimized Production Plan'!O461*(1.045))+ ('Conversion Cost'!$D$3*'Optimized Production Plan'!O461)+ ((4.1/100)*('Conversion Cost'!$B$8)*'Optimized Production Plan'!O461)+ ('Optimized Production Plan'!O461*'Conversion Cost'!$D$4)),IF(VLOOKUP(N460,CSTVAT!$A$2:$D$40,4)="VAT",0.05*((VLOOKUP(O460,'Input Angle Price'!$B$4:$E$22,4)*'Optimized Production Plan'!O461*(1.045))+ ('Conversion Cost'!$D$3*'Optimized Production Plan'!O461)+ ((4.1/100)*('Conversion Cost'!$B$8)*'Optimized Production Plan'!O461)+ ('Optimized Production Plan'!O461*'Conversion Cost'!$D$4)),0)))</f>
        <v>0</v>
      </c>
      <c r="V460" s="95">
        <f t="shared" si="24"/>
        <v>2.8734599249999997</v>
      </c>
      <c r="X460" s="101">
        <f>IF('Optimized Production Plan'!M461&gt;0,1,0)+IF('Optimized Production Plan'!N461&gt;0,1,0)+IF('Optimized Production Plan'!O461&gt;0,1,0)</f>
        <v>1</v>
      </c>
      <c r="AH460" s="11"/>
      <c r="AI460" s="5" t="s">
        <v>3</v>
      </c>
      <c r="AJ460" s="6">
        <v>1.5760000000000001</v>
      </c>
      <c r="AK460" s="6">
        <v>0</v>
      </c>
      <c r="AL460" s="113">
        <v>0</v>
      </c>
      <c r="AM460" s="11">
        <v>1.5760000000000001</v>
      </c>
      <c r="AN460" s="68">
        <f t="shared" si="25"/>
        <v>1.5760000000000001</v>
      </c>
    </row>
    <row r="461" spans="1:40">
      <c r="A461" s="9">
        <v>136</v>
      </c>
      <c r="B461" s="5" t="s">
        <v>7</v>
      </c>
      <c r="C461" s="94">
        <f>((VLOOKUP(B461,'Input Angle Price'!$B$4:$E$22,2)*'Optimized Production Plan'!C462)+(VLOOKUP(B461,'Input Angle Price'!$B$4:$E$22,3)*'Optimized Production Plan'!D462)+(VLOOKUP(B461,'Input Angle Price'!$B$4:$E$22,4)*'Optimized Production Plan'!E462))*(104.5/100)</f>
        <v>581.03964600000006</v>
      </c>
      <c r="D461" s="94">
        <f>SUMPRODUCT('Conversion Cost'!$B$3:$D$3,'Optimized Production Plan'!C462:E462)</f>
        <v>106.99164600000002</v>
      </c>
      <c r="E461" s="94">
        <f>(4.1/100)*('Conversion Cost'!$B$8)*SUM('Optimized Production Plan'!C462:E462)</f>
        <v>74.85277176000001</v>
      </c>
      <c r="F461" s="94">
        <f>SUMPRODUCT('Conversion Cost'!$B$4:$D$4,'Optimized Production Plan'!C462:E462)</f>
        <v>9.0365400000000022</v>
      </c>
      <c r="G461" s="94">
        <f>(VLOOKUP(A461,'Outbound Logistic Price'!$A$3:$D$41,2)*'Optimized Production Plan'!C462)+(VLOOKUP(A461,'Outbound Logistic Price'!$A$3:$D$41,3)*'Optimized Production Plan'!D462)+(VLOOKUP(A461,'Outbound Logistic Price'!$A$3:$D$41,4)*'Optimized Production Plan'!E462)</f>
        <v>46.367820000000009</v>
      </c>
      <c r="H461" s="94">
        <f>IF(VLOOKUP(A461,CSTVAT!$A$2:$D$40,2)="NA",0,IF(VLOOKUP(A461,CSTVAT!$A$2:$D$40,2)="CST",0.02*((VLOOKUP(B461,'Input Angle Price'!$B$4:$E$22,2)*'Optimized Production Plan'!C462*(1.045))+ ('Conversion Cost'!$B$3*'Optimized Production Plan'!C462)+ ((4.1/100)*('Conversion Cost'!$B$8)*'Optimized Production Plan'!C462)+ ('Optimized Production Plan'!C462*'Conversion Cost'!$B$4)),IF(VLOOKUP(A461,CSTVAT!$A$2:$D$40,2)="VAT",0.05*((VLOOKUP(B461,'Input Angle Price'!$B$4:$E$22,2)*'Optimized Production Plan'!C462*(1.045))+ ('Conversion Cost'!$B$3*'Optimized Production Plan'!C462)+ ((4.1/100)*('Conversion Cost'!$B$8)*'Optimized Production Plan'!C462)+ ('Optimized Production Plan'!C462*'Conversion Cost'!$B$4)),0)))+ IF(VLOOKUP(A461,CSTVAT!$A$2:$D$40,3)="NA",0,IF(VLOOKUP(A461,CSTVAT!$A$2:$D$40,3)="CST",0.02*((VLOOKUP(B461,'Input Angle Price'!$B$4:$E$22,3)*'Optimized Production Plan'!D462*(1.045))+ ('Conversion Cost'!$C$3*'Optimized Production Plan'!D462)+ ((4.1/100)*('Conversion Cost'!$B$8)*'Optimized Production Plan'!D462)+ ('Optimized Production Plan'!D462*'Conversion Cost'!$C$4)),IF(VLOOKUP(A461,CSTVAT!$A$2:$D$40,3)="VAT",0.05*((VLOOKUP(B461,'Input Angle Price'!$B$4:$E$22,3)*'Optimized Production Plan'!D462*(1.045))+ ('Conversion Cost'!$C$3*'Optimized Production Plan'!D462)+ ((4.1/100)*('Conversion Cost'!$B$8)*'Optimized Production Plan'!D462)+ ('Optimized Production Plan'!D462*'Conversion Cost'!$C$4)),0)))+ IF(VLOOKUP(A461,CSTVAT!$A$2:$D$40,4)="NA",0,IF(VLOOKUP(A461,CSTVAT!$A$2:$D$40,4)="CST",0.02*((VLOOKUP(B461,'Input Angle Price'!$B$4:$E$22,4)*'Optimized Production Plan'!E462*(1.045))+ ('Conversion Cost'!$D$3*'Optimized Production Plan'!E462)+ ((4.1/100)*('Conversion Cost'!$B$8)*'Optimized Production Plan'!E462)+ ('Optimized Production Plan'!E462*'Conversion Cost'!$D$4)),IF(VLOOKUP(A461,CSTVAT!$A$2:$D$40,4)="VAT",0.05*((VLOOKUP(B461,'Input Angle Price'!$B$4:$E$22,4)*'Optimized Production Plan'!E462*(1.045))+ ('Conversion Cost'!$D$3*'Optimized Production Plan'!E462)+ ((4.1/100)*('Conversion Cost'!$B$8)*'Optimized Production Plan'!E462)+ ('Optimized Production Plan'!E462*'Conversion Cost'!$D$4)),0)))</f>
        <v>0</v>
      </c>
      <c r="I461" s="95">
        <f t="shared" si="23"/>
        <v>12.510423000000001</v>
      </c>
      <c r="N461" s="9">
        <v>136</v>
      </c>
      <c r="O461" s="5" t="s">
        <v>7</v>
      </c>
      <c r="P461" s="94">
        <f>((VLOOKUP(O461,'Input Angle Price'!$B$4:$E$22,2)*'Optimized Production Plan'!M462)+(VLOOKUP(O461,'Input Angle Price'!$B$4:$E$22,3)*'Optimized Production Plan'!N462)+(VLOOKUP(O461,'Input Angle Price'!$B$4:$E$22,4)*'Optimized Production Plan'!O462))*(104.5/100)</f>
        <v>560.96642909999991</v>
      </c>
      <c r="Q461" s="94">
        <f>SUMPRODUCT('Conversion Cost'!$B$3:$D$3,'Optimized Production Plan'!M462:O462)</f>
        <v>88.177866000000009</v>
      </c>
      <c r="R461" s="94">
        <f>(4.1/100)*('Conversion Cost'!$B$8)*SUM('Optimized Production Plan'!M462:O462)</f>
        <v>74.85277176000001</v>
      </c>
      <c r="S461" s="94">
        <f>SUMPRODUCT('Conversion Cost'!$B$4:$D$4,'Optimized Production Plan'!M462:O462)</f>
        <v>6.0243600000000006</v>
      </c>
      <c r="T461" s="94">
        <f>(VLOOKUP(N461,'Outbound Logistic Price'!$A$3:$D$41,2)*'Optimized Production Plan'!M462)+(VLOOKUP(N461,'Outbound Logistic Price'!$A$3:$D$41,3)*'Optimized Production Plan'!N462)+(VLOOKUP(N461,'Outbound Logistic Price'!$A$3:$D$41,4)*'Optimized Production Plan'!O462)</f>
        <v>29.677380000000003</v>
      </c>
      <c r="U461" s="94">
        <f>IF(VLOOKUP(N461,CSTVAT!$A$2:$D$40,2)="NA",0,IF(VLOOKUP(N461,CSTVAT!$A$2:$D$40,2)="CST",0.02*((VLOOKUP(O461,'Input Angle Price'!$B$4:$E$22,2)*'Optimized Production Plan'!M462*(1.045))+ ('Conversion Cost'!$B$3*'Optimized Production Plan'!M462)+ ((4.1/100)*('Conversion Cost'!$B$8)*'Optimized Production Plan'!M462)+ ('Optimized Production Plan'!M462*'Conversion Cost'!$B$4)),IF(VLOOKUP(N461,CSTVAT!$A$2:$D$40,2)="VAT",0.05*((VLOOKUP(O461,'Input Angle Price'!$B$4:$E$22,2)*'Optimized Production Plan'!M462*(1.045))+ ('Conversion Cost'!$B$3*'Optimized Production Plan'!M462)+ ((4.1/100)*('Conversion Cost'!$B$8)*'Optimized Production Plan'!M462)+ ('Optimized Production Plan'!M462*'Conversion Cost'!$B$4)),0)))+ IF(VLOOKUP(N461,CSTVAT!$A$2:$D$40,3)="NA",0,IF(VLOOKUP(N461,CSTVAT!$A$2:$D$40,3)="CST",0.02*((VLOOKUP(O461,'Input Angle Price'!$B$4:$E$22,3)*'Optimized Production Plan'!N462*(1.045))+ ('Conversion Cost'!$C$3*'Optimized Production Plan'!N462)+ ((4.1/100)*('Conversion Cost'!$B$8)*'Optimized Production Plan'!N462)+ ('Optimized Production Plan'!N462*'Conversion Cost'!$C$4)),IF(VLOOKUP(N461,CSTVAT!$A$2:$D$40,3)="VAT",0.05*((VLOOKUP(O461,'Input Angle Price'!$B$4:$E$22,3)*'Optimized Production Plan'!N462*(1.045))+ ('Conversion Cost'!$C$3*'Optimized Production Plan'!N462)+ ((4.1/100)*('Conversion Cost'!$B$8)*'Optimized Production Plan'!N462)+ ('Optimized Production Plan'!N462*'Conversion Cost'!$C$4)),0)))+ IF(VLOOKUP(N461,CSTVAT!$A$2:$D$40,4)="NA",0,IF(VLOOKUP(N461,CSTVAT!$A$2:$D$40,4)="CST",0.02*((VLOOKUP(O461,'Input Angle Price'!$B$4:$E$22,4)*'Optimized Production Plan'!O462*(1.045))+ ('Conversion Cost'!$D$3*'Optimized Production Plan'!O462)+ ((4.1/100)*('Conversion Cost'!$B$8)*'Optimized Production Plan'!O462)+ ('Optimized Production Plan'!O462*'Conversion Cost'!$D$4)),IF(VLOOKUP(N461,CSTVAT!$A$2:$D$40,4)="VAT",0.05*((VLOOKUP(O461,'Input Angle Price'!$B$4:$E$22,4)*'Optimized Production Plan'!O462*(1.045))+ ('Conversion Cost'!$D$3*'Optimized Production Plan'!O462)+ ((4.1/100)*('Conversion Cost'!$B$8)*'Optimized Production Plan'!O462)+ ('Optimized Production Plan'!O462*'Conversion Cost'!$D$4)),0)))</f>
        <v>0</v>
      </c>
      <c r="V461" s="95">
        <f t="shared" si="24"/>
        <v>12.07822455</v>
      </c>
      <c r="X461" s="101">
        <f>IF('Optimized Production Plan'!M462&gt;0,1,0)+IF('Optimized Production Plan'!N462&gt;0,1,0)+IF('Optimized Production Plan'!O462&gt;0,1,0)</f>
        <v>1</v>
      </c>
      <c r="AH461" s="11"/>
      <c r="AI461" s="5" t="s">
        <v>5</v>
      </c>
      <c r="AJ461" s="6">
        <v>1.1869999999999998</v>
      </c>
      <c r="AK461" s="6">
        <v>0</v>
      </c>
      <c r="AL461" s="113">
        <v>0</v>
      </c>
      <c r="AM461" s="11">
        <v>1.1869999999999998</v>
      </c>
      <c r="AN461" s="68">
        <f t="shared" si="25"/>
        <v>1.1869999999999998</v>
      </c>
    </row>
    <row r="462" spans="1:40">
      <c r="A462" s="9">
        <v>136</v>
      </c>
      <c r="B462" s="5" t="s">
        <v>9</v>
      </c>
      <c r="C462" s="94">
        <f>((VLOOKUP(B462,'Input Angle Price'!$B$4:$E$22,2)*'Optimized Production Plan'!C463)+(VLOOKUP(B462,'Input Angle Price'!$B$4:$E$22,3)*'Optimized Production Plan'!D463)+(VLOOKUP(B462,'Input Angle Price'!$B$4:$E$22,4)*'Optimized Production Plan'!E463))*(104.5/100)</f>
        <v>231.23618925</v>
      </c>
      <c r="D462" s="94">
        <f>SUMPRODUCT('Conversion Cost'!$B$3:$D$3,'Optimized Production Plan'!C463:E463)</f>
        <v>42.575655000000005</v>
      </c>
      <c r="E462" s="94">
        <f>(4.1/100)*('Conversion Cost'!$B$8)*SUM('Optimized Production Plan'!C463:E463)</f>
        <v>29.7864918</v>
      </c>
      <c r="F462" s="94">
        <f>SUMPRODUCT('Conversion Cost'!$B$4:$D$4,'Optimized Production Plan'!C463:E463)</f>
        <v>3.5959500000000002</v>
      </c>
      <c r="G462" s="94">
        <f>(VLOOKUP(A462,'Outbound Logistic Price'!$A$3:$D$41,2)*'Optimized Production Plan'!C463)+(VLOOKUP(A462,'Outbound Logistic Price'!$A$3:$D$41,3)*'Optimized Production Plan'!D463)+(VLOOKUP(A462,'Outbound Logistic Price'!$A$3:$D$41,4)*'Optimized Production Plan'!E463)</f>
        <v>18.451350000000001</v>
      </c>
      <c r="H462" s="94">
        <f>IF(VLOOKUP(A462,CSTVAT!$A$2:$D$40,2)="NA",0,IF(VLOOKUP(A462,CSTVAT!$A$2:$D$40,2)="CST",0.02*((VLOOKUP(B462,'Input Angle Price'!$B$4:$E$22,2)*'Optimized Production Plan'!C463*(1.045))+ ('Conversion Cost'!$B$3*'Optimized Production Plan'!C463)+ ((4.1/100)*('Conversion Cost'!$B$8)*'Optimized Production Plan'!C463)+ ('Optimized Production Plan'!C463*'Conversion Cost'!$B$4)),IF(VLOOKUP(A462,CSTVAT!$A$2:$D$40,2)="VAT",0.05*((VLOOKUP(B462,'Input Angle Price'!$B$4:$E$22,2)*'Optimized Production Plan'!C463*(1.045))+ ('Conversion Cost'!$B$3*'Optimized Production Plan'!C463)+ ((4.1/100)*('Conversion Cost'!$B$8)*'Optimized Production Plan'!C463)+ ('Optimized Production Plan'!C463*'Conversion Cost'!$B$4)),0)))+ IF(VLOOKUP(A462,CSTVAT!$A$2:$D$40,3)="NA",0,IF(VLOOKUP(A462,CSTVAT!$A$2:$D$40,3)="CST",0.02*((VLOOKUP(B462,'Input Angle Price'!$B$4:$E$22,3)*'Optimized Production Plan'!D463*(1.045))+ ('Conversion Cost'!$C$3*'Optimized Production Plan'!D463)+ ((4.1/100)*('Conversion Cost'!$B$8)*'Optimized Production Plan'!D463)+ ('Optimized Production Plan'!D463*'Conversion Cost'!$C$4)),IF(VLOOKUP(A462,CSTVAT!$A$2:$D$40,3)="VAT",0.05*((VLOOKUP(B462,'Input Angle Price'!$B$4:$E$22,3)*'Optimized Production Plan'!D463*(1.045))+ ('Conversion Cost'!$C$3*'Optimized Production Plan'!D463)+ ((4.1/100)*('Conversion Cost'!$B$8)*'Optimized Production Plan'!D463)+ ('Optimized Production Plan'!D463*'Conversion Cost'!$C$4)),0)))+ IF(VLOOKUP(A462,CSTVAT!$A$2:$D$40,4)="NA",0,IF(VLOOKUP(A462,CSTVAT!$A$2:$D$40,4)="CST",0.02*((VLOOKUP(B462,'Input Angle Price'!$B$4:$E$22,4)*'Optimized Production Plan'!E463*(1.045))+ ('Conversion Cost'!$D$3*'Optimized Production Plan'!E463)+ ((4.1/100)*('Conversion Cost'!$B$8)*'Optimized Production Plan'!E463)+ ('Optimized Production Plan'!E463*'Conversion Cost'!$D$4)),IF(VLOOKUP(A462,CSTVAT!$A$2:$D$40,4)="VAT",0.05*((VLOOKUP(B462,'Input Angle Price'!$B$4:$E$22,4)*'Optimized Production Plan'!E463*(1.045))+ ('Conversion Cost'!$D$3*'Optimized Production Plan'!E463)+ ((4.1/100)*('Conversion Cost'!$B$8)*'Optimized Production Plan'!E463)+ ('Optimized Production Plan'!E463*'Conversion Cost'!$D$4)),0)))</f>
        <v>0</v>
      </c>
      <c r="I462" s="95">
        <f t="shared" si="23"/>
        <v>4.978769625</v>
      </c>
      <c r="N462" s="9">
        <v>136</v>
      </c>
      <c r="O462" s="5" t="s">
        <v>9</v>
      </c>
      <c r="P462" s="94">
        <f>((VLOOKUP(O462,'Input Angle Price'!$B$4:$E$22,2)*'Optimized Production Plan'!M463)+(VLOOKUP(O462,'Input Angle Price'!$B$4:$E$22,3)*'Optimized Production Plan'!N463)+(VLOOKUP(O462,'Input Angle Price'!$B$4:$E$22,4)*'Optimized Production Plan'!O463))*(104.5/100)</f>
        <v>230.74336724999998</v>
      </c>
      <c r="Q462" s="94">
        <f>SUMPRODUCT('Conversion Cost'!$B$3:$D$3,'Optimized Production Plan'!M463:O463)</f>
        <v>34.348200000000006</v>
      </c>
      <c r="R462" s="94">
        <f>(4.1/100)*('Conversion Cost'!$B$8)*SUM('Optimized Production Plan'!M463:O463)</f>
        <v>29.7864918</v>
      </c>
      <c r="S462" s="94">
        <f>SUMPRODUCT('Conversion Cost'!$B$4:$D$4,'Optimized Production Plan'!M463:O463)</f>
        <v>2.3973</v>
      </c>
      <c r="T462" s="94">
        <f>(VLOOKUP(N462,'Outbound Logistic Price'!$A$3:$D$41,2)*'Optimized Production Plan'!M463)+(VLOOKUP(N462,'Outbound Logistic Price'!$A$3:$D$41,3)*'Optimized Production Plan'!N463)+(VLOOKUP(N462,'Outbound Logistic Price'!$A$3:$D$41,4)*'Optimized Production Plan'!O463)</f>
        <v>10.080450000000001</v>
      </c>
      <c r="U462" s="94">
        <f>IF(VLOOKUP(N462,CSTVAT!$A$2:$D$40,2)="NA",0,IF(VLOOKUP(N462,CSTVAT!$A$2:$D$40,2)="CST",0.02*((VLOOKUP(O462,'Input Angle Price'!$B$4:$E$22,2)*'Optimized Production Plan'!M463*(1.045))+ ('Conversion Cost'!$B$3*'Optimized Production Plan'!M463)+ ((4.1/100)*('Conversion Cost'!$B$8)*'Optimized Production Plan'!M463)+ ('Optimized Production Plan'!M463*'Conversion Cost'!$B$4)),IF(VLOOKUP(N462,CSTVAT!$A$2:$D$40,2)="VAT",0.05*((VLOOKUP(O462,'Input Angle Price'!$B$4:$E$22,2)*'Optimized Production Plan'!M463*(1.045))+ ('Conversion Cost'!$B$3*'Optimized Production Plan'!M463)+ ((4.1/100)*('Conversion Cost'!$B$8)*'Optimized Production Plan'!M463)+ ('Optimized Production Plan'!M463*'Conversion Cost'!$B$4)),0)))+ IF(VLOOKUP(N462,CSTVAT!$A$2:$D$40,3)="NA",0,IF(VLOOKUP(N462,CSTVAT!$A$2:$D$40,3)="CST",0.02*((VLOOKUP(O462,'Input Angle Price'!$B$4:$E$22,3)*'Optimized Production Plan'!N463*(1.045))+ ('Conversion Cost'!$C$3*'Optimized Production Plan'!N463)+ ((4.1/100)*('Conversion Cost'!$B$8)*'Optimized Production Plan'!N463)+ ('Optimized Production Plan'!N463*'Conversion Cost'!$C$4)),IF(VLOOKUP(N462,CSTVAT!$A$2:$D$40,3)="VAT",0.05*((VLOOKUP(O462,'Input Angle Price'!$B$4:$E$22,3)*'Optimized Production Plan'!N463*(1.045))+ ('Conversion Cost'!$C$3*'Optimized Production Plan'!N463)+ ((4.1/100)*('Conversion Cost'!$B$8)*'Optimized Production Plan'!N463)+ ('Optimized Production Plan'!N463*'Conversion Cost'!$C$4)),0)))+ IF(VLOOKUP(N462,CSTVAT!$A$2:$D$40,4)="NA",0,IF(VLOOKUP(N462,CSTVAT!$A$2:$D$40,4)="CST",0.02*((VLOOKUP(O462,'Input Angle Price'!$B$4:$E$22,4)*'Optimized Production Plan'!O463*(1.045))+ ('Conversion Cost'!$D$3*'Optimized Production Plan'!O463)+ ((4.1/100)*('Conversion Cost'!$B$8)*'Optimized Production Plan'!O463)+ ('Optimized Production Plan'!O463*'Conversion Cost'!$D$4)),IF(VLOOKUP(N462,CSTVAT!$A$2:$D$40,4)="VAT",0.05*((VLOOKUP(O462,'Input Angle Price'!$B$4:$E$22,4)*'Optimized Production Plan'!O463*(1.045))+ ('Conversion Cost'!$D$3*'Optimized Production Plan'!O463)+ ((4.1/100)*('Conversion Cost'!$B$8)*'Optimized Production Plan'!O463)+ ('Optimized Production Plan'!O463*'Conversion Cost'!$D$4)),0)))</f>
        <v>0</v>
      </c>
      <c r="V462" s="95">
        <f t="shared" si="24"/>
        <v>4.9681586250000001</v>
      </c>
      <c r="X462" s="101">
        <f>IF('Optimized Production Plan'!M463&gt;0,1,0)+IF('Optimized Production Plan'!N463&gt;0,1,0)+IF('Optimized Production Plan'!O463&gt;0,1,0)</f>
        <v>1</v>
      </c>
      <c r="AH462" s="11"/>
      <c r="AI462" s="5" t="s">
        <v>7</v>
      </c>
      <c r="AJ462" s="6">
        <v>4.9380000000000006</v>
      </c>
      <c r="AK462" s="6">
        <v>0</v>
      </c>
      <c r="AL462" s="113">
        <v>0</v>
      </c>
      <c r="AM462" s="11">
        <v>4.9380000000000006</v>
      </c>
      <c r="AN462" s="68">
        <f t="shared" si="25"/>
        <v>4.9380000000000006</v>
      </c>
    </row>
    <row r="463" spans="1:40">
      <c r="A463" s="9">
        <v>136</v>
      </c>
      <c r="B463" s="5" t="s">
        <v>12</v>
      </c>
      <c r="C463" s="94">
        <f>((VLOOKUP(B463,'Input Angle Price'!$B$4:$E$22,2)*'Optimized Production Plan'!C464)+(VLOOKUP(B463,'Input Angle Price'!$B$4:$E$22,3)*'Optimized Production Plan'!D464)+(VLOOKUP(B463,'Input Angle Price'!$B$4:$E$22,4)*'Optimized Production Plan'!E464))*(104.5/100)</f>
        <v>380.99175344999992</v>
      </c>
      <c r="D463" s="94">
        <f>SUMPRODUCT('Conversion Cost'!$B$3:$D$3,'Optimized Production Plan'!C464:E464)</f>
        <v>70.049410999999992</v>
      </c>
      <c r="E463" s="94">
        <f>(4.1/100)*('Conversion Cost'!$B$8)*SUM('Optimized Production Plan'!C464:E464)</f>
        <v>49.007495159999991</v>
      </c>
      <c r="F463" s="94">
        <f>SUMPRODUCT('Conversion Cost'!$B$4:$D$4,'Optimized Production Plan'!C464:E464)</f>
        <v>5.9163899999999998</v>
      </c>
      <c r="G463" s="94">
        <f>(VLOOKUP(A463,'Outbound Logistic Price'!$A$3:$D$41,2)*'Optimized Production Plan'!C464)+(VLOOKUP(A463,'Outbound Logistic Price'!$A$3:$D$41,3)*'Optimized Production Plan'!D464)+(VLOOKUP(A463,'Outbound Logistic Price'!$A$3:$D$41,4)*'Optimized Production Plan'!E464)</f>
        <v>30.357869999999998</v>
      </c>
      <c r="H463" s="94">
        <f>IF(VLOOKUP(A463,CSTVAT!$A$2:$D$40,2)="NA",0,IF(VLOOKUP(A463,CSTVAT!$A$2:$D$40,2)="CST",0.02*((VLOOKUP(B463,'Input Angle Price'!$B$4:$E$22,2)*'Optimized Production Plan'!C464*(1.045))+ ('Conversion Cost'!$B$3*'Optimized Production Plan'!C464)+ ((4.1/100)*('Conversion Cost'!$B$8)*'Optimized Production Plan'!C464)+ ('Optimized Production Plan'!C464*'Conversion Cost'!$B$4)),IF(VLOOKUP(A463,CSTVAT!$A$2:$D$40,2)="VAT",0.05*((VLOOKUP(B463,'Input Angle Price'!$B$4:$E$22,2)*'Optimized Production Plan'!C464*(1.045))+ ('Conversion Cost'!$B$3*'Optimized Production Plan'!C464)+ ((4.1/100)*('Conversion Cost'!$B$8)*'Optimized Production Plan'!C464)+ ('Optimized Production Plan'!C464*'Conversion Cost'!$B$4)),0)))+ IF(VLOOKUP(A463,CSTVAT!$A$2:$D$40,3)="NA",0,IF(VLOOKUP(A463,CSTVAT!$A$2:$D$40,3)="CST",0.02*((VLOOKUP(B463,'Input Angle Price'!$B$4:$E$22,3)*'Optimized Production Plan'!D464*(1.045))+ ('Conversion Cost'!$C$3*'Optimized Production Plan'!D464)+ ((4.1/100)*('Conversion Cost'!$B$8)*'Optimized Production Plan'!D464)+ ('Optimized Production Plan'!D464*'Conversion Cost'!$C$4)),IF(VLOOKUP(A463,CSTVAT!$A$2:$D$40,3)="VAT",0.05*((VLOOKUP(B463,'Input Angle Price'!$B$4:$E$22,3)*'Optimized Production Plan'!D464*(1.045))+ ('Conversion Cost'!$C$3*'Optimized Production Plan'!D464)+ ((4.1/100)*('Conversion Cost'!$B$8)*'Optimized Production Plan'!D464)+ ('Optimized Production Plan'!D464*'Conversion Cost'!$C$4)),0)))+ IF(VLOOKUP(A463,CSTVAT!$A$2:$D$40,4)="NA",0,IF(VLOOKUP(A463,CSTVAT!$A$2:$D$40,4)="CST",0.02*((VLOOKUP(B463,'Input Angle Price'!$B$4:$E$22,4)*'Optimized Production Plan'!E464*(1.045))+ ('Conversion Cost'!$D$3*'Optimized Production Plan'!E464)+ ((4.1/100)*('Conversion Cost'!$B$8)*'Optimized Production Plan'!E464)+ ('Optimized Production Plan'!E464*'Conversion Cost'!$D$4)),IF(VLOOKUP(A463,CSTVAT!$A$2:$D$40,4)="VAT",0.05*((VLOOKUP(B463,'Input Angle Price'!$B$4:$E$22,4)*'Optimized Production Plan'!E464*(1.045))+ ('Conversion Cost'!$D$3*'Optimized Production Plan'!E464)+ ((4.1/100)*('Conversion Cost'!$B$8)*'Optimized Production Plan'!E464)+ ('Optimized Production Plan'!E464*'Conversion Cost'!$D$4)),0)))</f>
        <v>0</v>
      </c>
      <c r="I463" s="95">
        <f t="shared" si="23"/>
        <v>8.2031717249999989</v>
      </c>
      <c r="N463" s="9">
        <v>136</v>
      </c>
      <c r="O463" s="5" t="s">
        <v>12</v>
      </c>
      <c r="P463" s="94">
        <f>((VLOOKUP(O463,'Input Angle Price'!$B$4:$E$22,2)*'Optimized Production Plan'!M464)+(VLOOKUP(O463,'Input Angle Price'!$B$4:$E$22,3)*'Optimized Production Plan'!N464)+(VLOOKUP(O463,'Input Angle Price'!$B$4:$E$22,4)*'Optimized Production Plan'!O464))*(104.5/100)</f>
        <v>370.11303174999995</v>
      </c>
      <c r="Q463" s="94">
        <f>SUMPRODUCT('Conversion Cost'!$B$3:$D$3,'Optimized Production Plan'!M464:O464)</f>
        <v>57.731680999999995</v>
      </c>
      <c r="R463" s="94">
        <f>(4.1/100)*('Conversion Cost'!$B$8)*SUM('Optimized Production Plan'!M464:O464)</f>
        <v>49.007495159999991</v>
      </c>
      <c r="S463" s="94">
        <f>SUMPRODUCT('Conversion Cost'!$B$4:$D$4,'Optimized Production Plan'!M464:O464)</f>
        <v>3.9442599999999994</v>
      </c>
      <c r="T463" s="94">
        <f>(VLOOKUP(N463,'Outbound Logistic Price'!$A$3:$D$41,2)*'Optimized Production Plan'!M464)+(VLOOKUP(N463,'Outbound Logistic Price'!$A$3:$D$41,3)*'Optimized Production Plan'!N464)+(VLOOKUP(N463,'Outbound Logistic Price'!$A$3:$D$41,4)*'Optimized Production Plan'!O464)</f>
        <v>19.430329999999998</v>
      </c>
      <c r="U463" s="94">
        <f>IF(VLOOKUP(N463,CSTVAT!$A$2:$D$40,2)="NA",0,IF(VLOOKUP(N463,CSTVAT!$A$2:$D$40,2)="CST",0.02*((VLOOKUP(O463,'Input Angle Price'!$B$4:$E$22,2)*'Optimized Production Plan'!M464*(1.045))+ ('Conversion Cost'!$B$3*'Optimized Production Plan'!M464)+ ((4.1/100)*('Conversion Cost'!$B$8)*'Optimized Production Plan'!M464)+ ('Optimized Production Plan'!M464*'Conversion Cost'!$B$4)),IF(VLOOKUP(N463,CSTVAT!$A$2:$D$40,2)="VAT",0.05*((VLOOKUP(O463,'Input Angle Price'!$B$4:$E$22,2)*'Optimized Production Plan'!M464*(1.045))+ ('Conversion Cost'!$B$3*'Optimized Production Plan'!M464)+ ((4.1/100)*('Conversion Cost'!$B$8)*'Optimized Production Plan'!M464)+ ('Optimized Production Plan'!M464*'Conversion Cost'!$B$4)),0)))+ IF(VLOOKUP(N463,CSTVAT!$A$2:$D$40,3)="NA",0,IF(VLOOKUP(N463,CSTVAT!$A$2:$D$40,3)="CST",0.02*((VLOOKUP(O463,'Input Angle Price'!$B$4:$E$22,3)*'Optimized Production Plan'!N464*(1.045))+ ('Conversion Cost'!$C$3*'Optimized Production Plan'!N464)+ ((4.1/100)*('Conversion Cost'!$B$8)*'Optimized Production Plan'!N464)+ ('Optimized Production Plan'!N464*'Conversion Cost'!$C$4)),IF(VLOOKUP(N463,CSTVAT!$A$2:$D$40,3)="VAT",0.05*((VLOOKUP(O463,'Input Angle Price'!$B$4:$E$22,3)*'Optimized Production Plan'!N464*(1.045))+ ('Conversion Cost'!$C$3*'Optimized Production Plan'!N464)+ ((4.1/100)*('Conversion Cost'!$B$8)*'Optimized Production Plan'!N464)+ ('Optimized Production Plan'!N464*'Conversion Cost'!$C$4)),0)))+ IF(VLOOKUP(N463,CSTVAT!$A$2:$D$40,4)="NA",0,IF(VLOOKUP(N463,CSTVAT!$A$2:$D$40,4)="CST",0.02*((VLOOKUP(O463,'Input Angle Price'!$B$4:$E$22,4)*'Optimized Production Plan'!O464*(1.045))+ ('Conversion Cost'!$D$3*'Optimized Production Plan'!O464)+ ((4.1/100)*('Conversion Cost'!$B$8)*'Optimized Production Plan'!O464)+ ('Optimized Production Plan'!O464*'Conversion Cost'!$D$4)),IF(VLOOKUP(N463,CSTVAT!$A$2:$D$40,4)="VAT",0.05*((VLOOKUP(O463,'Input Angle Price'!$B$4:$E$22,4)*'Optimized Production Plan'!O464*(1.045))+ ('Conversion Cost'!$D$3*'Optimized Production Plan'!O464)+ ((4.1/100)*('Conversion Cost'!$B$8)*'Optimized Production Plan'!O464)+ ('Optimized Production Plan'!O464*'Conversion Cost'!$D$4)),0)))</f>
        <v>0</v>
      </c>
      <c r="V463" s="95">
        <f t="shared" si="24"/>
        <v>7.9689408749999995</v>
      </c>
      <c r="X463" s="101">
        <f>IF('Optimized Production Plan'!M464&gt;0,1,0)+IF('Optimized Production Plan'!N464&gt;0,1,0)+IF('Optimized Production Plan'!O464&gt;0,1,0)</f>
        <v>1</v>
      </c>
      <c r="AH463" s="11"/>
      <c r="AI463" s="5" t="s">
        <v>9</v>
      </c>
      <c r="AJ463" s="6">
        <v>0</v>
      </c>
      <c r="AK463" s="6">
        <v>0</v>
      </c>
      <c r="AL463" s="113">
        <v>1.9650000000000001</v>
      </c>
      <c r="AM463" s="11">
        <v>1.9650000000000001</v>
      </c>
      <c r="AN463" s="68">
        <f t="shared" si="25"/>
        <v>1.9650000000000001</v>
      </c>
    </row>
    <row r="464" spans="1:40">
      <c r="A464" s="9">
        <v>136</v>
      </c>
      <c r="B464" s="5" t="s">
        <v>2</v>
      </c>
      <c r="C464" s="94">
        <f>((VLOOKUP(B464,'Input Angle Price'!$B$4:$E$22,2)*'Optimized Production Plan'!C465)+(VLOOKUP(B464,'Input Angle Price'!$B$4:$E$22,3)*'Optimized Production Plan'!D465)+(VLOOKUP(B464,'Input Angle Price'!$B$4:$E$22,4)*'Optimized Production Plan'!E465))*(104.5/100)</f>
        <v>131.0033736</v>
      </c>
      <c r="D464" s="94">
        <f>SUMPRODUCT('Conversion Cost'!$B$3:$D$3,'Optimized Production Plan'!C465:E465)</f>
        <v>26.520408</v>
      </c>
      <c r="E464" s="94">
        <f>(4.1/100)*('Conversion Cost'!$B$8)*SUM('Optimized Production Plan'!C465:E465)</f>
        <v>18.554028479999999</v>
      </c>
      <c r="F464" s="94">
        <f>SUMPRODUCT('Conversion Cost'!$B$4:$D$4,'Optimized Production Plan'!C465:E465)</f>
        <v>2.2399200000000001</v>
      </c>
      <c r="G464" s="94">
        <f>(VLOOKUP(A464,'Outbound Logistic Price'!$A$3:$D$41,2)*'Optimized Production Plan'!C465)+(VLOOKUP(A464,'Outbound Logistic Price'!$A$3:$D$41,3)*'Optimized Production Plan'!D465)+(VLOOKUP(A464,'Outbound Logistic Price'!$A$3:$D$41,4)*'Optimized Production Plan'!E465)</f>
        <v>11.493360000000001</v>
      </c>
      <c r="H464" s="94">
        <f>IF(VLOOKUP(A464,CSTVAT!$A$2:$D$40,2)="NA",0,IF(VLOOKUP(A464,CSTVAT!$A$2:$D$40,2)="CST",0.02*((VLOOKUP(B464,'Input Angle Price'!$B$4:$E$22,2)*'Optimized Production Plan'!C465*(1.045))+ ('Conversion Cost'!$B$3*'Optimized Production Plan'!C465)+ ((4.1/100)*('Conversion Cost'!$B$8)*'Optimized Production Plan'!C465)+ ('Optimized Production Plan'!C465*'Conversion Cost'!$B$4)),IF(VLOOKUP(A464,CSTVAT!$A$2:$D$40,2)="VAT",0.05*((VLOOKUP(B464,'Input Angle Price'!$B$4:$E$22,2)*'Optimized Production Plan'!C465*(1.045))+ ('Conversion Cost'!$B$3*'Optimized Production Plan'!C465)+ ((4.1/100)*('Conversion Cost'!$B$8)*'Optimized Production Plan'!C465)+ ('Optimized Production Plan'!C465*'Conversion Cost'!$B$4)),0)))+ IF(VLOOKUP(A464,CSTVAT!$A$2:$D$40,3)="NA",0,IF(VLOOKUP(A464,CSTVAT!$A$2:$D$40,3)="CST",0.02*((VLOOKUP(B464,'Input Angle Price'!$B$4:$E$22,3)*'Optimized Production Plan'!D465*(1.045))+ ('Conversion Cost'!$C$3*'Optimized Production Plan'!D465)+ ((4.1/100)*('Conversion Cost'!$B$8)*'Optimized Production Plan'!D465)+ ('Optimized Production Plan'!D465*'Conversion Cost'!$C$4)),IF(VLOOKUP(A464,CSTVAT!$A$2:$D$40,3)="VAT",0.05*((VLOOKUP(B464,'Input Angle Price'!$B$4:$E$22,3)*'Optimized Production Plan'!D465*(1.045))+ ('Conversion Cost'!$C$3*'Optimized Production Plan'!D465)+ ((4.1/100)*('Conversion Cost'!$B$8)*'Optimized Production Plan'!D465)+ ('Optimized Production Plan'!D465*'Conversion Cost'!$C$4)),0)))+ IF(VLOOKUP(A464,CSTVAT!$A$2:$D$40,4)="NA",0,IF(VLOOKUP(A464,CSTVAT!$A$2:$D$40,4)="CST",0.02*((VLOOKUP(B464,'Input Angle Price'!$B$4:$E$22,4)*'Optimized Production Plan'!E465*(1.045))+ ('Conversion Cost'!$D$3*'Optimized Production Plan'!E465)+ ((4.1/100)*('Conversion Cost'!$B$8)*'Optimized Production Plan'!E465)+ ('Optimized Production Plan'!E465*'Conversion Cost'!$D$4)),IF(VLOOKUP(A464,CSTVAT!$A$2:$D$40,4)="VAT",0.05*((VLOOKUP(B464,'Input Angle Price'!$B$4:$E$22,4)*'Optimized Production Plan'!E465*(1.045))+ ('Conversion Cost'!$D$3*'Optimized Production Plan'!E465)+ ((4.1/100)*('Conversion Cost'!$B$8)*'Optimized Production Plan'!E465)+ ('Optimized Production Plan'!E465*'Conversion Cost'!$D$4)),0)))</f>
        <v>0</v>
      </c>
      <c r="I464" s="95">
        <f t="shared" si="23"/>
        <v>2.8206468</v>
      </c>
      <c r="N464" s="9">
        <v>136</v>
      </c>
      <c r="O464" s="5" t="s">
        <v>2</v>
      </c>
      <c r="P464" s="94">
        <f>((VLOOKUP(O464,'Input Angle Price'!$B$4:$E$22,2)*'Optimized Production Plan'!M465)+(VLOOKUP(O464,'Input Angle Price'!$B$4:$E$22,3)*'Optimized Production Plan'!N465)+(VLOOKUP(O464,'Input Angle Price'!$B$4:$E$22,4)*'Optimized Production Plan'!O465))*(104.5/100)</f>
        <v>127.90799999999999</v>
      </c>
      <c r="Q464" s="94">
        <f>SUMPRODUCT('Conversion Cost'!$B$3:$D$3,'Optimized Production Plan'!M465:O465)</f>
        <v>21.856967999999998</v>
      </c>
      <c r="R464" s="94">
        <f>(4.1/100)*('Conversion Cost'!$B$8)*SUM('Optimized Production Plan'!M465:O465)</f>
        <v>18.554028479999999</v>
      </c>
      <c r="S464" s="94">
        <f>SUMPRODUCT('Conversion Cost'!$B$4:$D$4,'Optimized Production Plan'!M465:O465)</f>
        <v>1.4932799999999999</v>
      </c>
      <c r="T464" s="94">
        <f>(VLOOKUP(N464,'Outbound Logistic Price'!$A$3:$D$41,2)*'Optimized Production Plan'!M465)+(VLOOKUP(N464,'Outbound Logistic Price'!$A$3:$D$41,3)*'Optimized Production Plan'!N465)+(VLOOKUP(N464,'Outbound Logistic Price'!$A$3:$D$41,4)*'Optimized Production Plan'!O465)</f>
        <v>7.3562399999999997</v>
      </c>
      <c r="U464" s="94">
        <f>IF(VLOOKUP(N464,CSTVAT!$A$2:$D$40,2)="NA",0,IF(VLOOKUP(N464,CSTVAT!$A$2:$D$40,2)="CST",0.02*((VLOOKUP(O464,'Input Angle Price'!$B$4:$E$22,2)*'Optimized Production Plan'!M465*(1.045))+ ('Conversion Cost'!$B$3*'Optimized Production Plan'!M465)+ ((4.1/100)*('Conversion Cost'!$B$8)*'Optimized Production Plan'!M465)+ ('Optimized Production Plan'!M465*'Conversion Cost'!$B$4)),IF(VLOOKUP(N464,CSTVAT!$A$2:$D$40,2)="VAT",0.05*((VLOOKUP(O464,'Input Angle Price'!$B$4:$E$22,2)*'Optimized Production Plan'!M465*(1.045))+ ('Conversion Cost'!$B$3*'Optimized Production Plan'!M465)+ ((4.1/100)*('Conversion Cost'!$B$8)*'Optimized Production Plan'!M465)+ ('Optimized Production Plan'!M465*'Conversion Cost'!$B$4)),0)))+ IF(VLOOKUP(N464,CSTVAT!$A$2:$D$40,3)="NA",0,IF(VLOOKUP(N464,CSTVAT!$A$2:$D$40,3)="CST",0.02*((VLOOKUP(O464,'Input Angle Price'!$B$4:$E$22,3)*'Optimized Production Plan'!N465*(1.045))+ ('Conversion Cost'!$C$3*'Optimized Production Plan'!N465)+ ((4.1/100)*('Conversion Cost'!$B$8)*'Optimized Production Plan'!N465)+ ('Optimized Production Plan'!N465*'Conversion Cost'!$C$4)),IF(VLOOKUP(N464,CSTVAT!$A$2:$D$40,3)="VAT",0.05*((VLOOKUP(O464,'Input Angle Price'!$B$4:$E$22,3)*'Optimized Production Plan'!N465*(1.045))+ ('Conversion Cost'!$C$3*'Optimized Production Plan'!N465)+ ((4.1/100)*('Conversion Cost'!$B$8)*'Optimized Production Plan'!N465)+ ('Optimized Production Plan'!N465*'Conversion Cost'!$C$4)),0)))+ IF(VLOOKUP(N464,CSTVAT!$A$2:$D$40,4)="NA",0,IF(VLOOKUP(N464,CSTVAT!$A$2:$D$40,4)="CST",0.02*((VLOOKUP(O464,'Input Angle Price'!$B$4:$E$22,4)*'Optimized Production Plan'!O465*(1.045))+ ('Conversion Cost'!$D$3*'Optimized Production Plan'!O465)+ ((4.1/100)*('Conversion Cost'!$B$8)*'Optimized Production Plan'!O465)+ ('Optimized Production Plan'!O465*'Conversion Cost'!$D$4)),IF(VLOOKUP(N464,CSTVAT!$A$2:$D$40,4)="VAT",0.05*((VLOOKUP(O464,'Input Angle Price'!$B$4:$E$22,4)*'Optimized Production Plan'!O465*(1.045))+ ('Conversion Cost'!$D$3*'Optimized Production Plan'!O465)+ ((4.1/100)*('Conversion Cost'!$B$8)*'Optimized Production Plan'!O465)+ ('Optimized Production Plan'!O465*'Conversion Cost'!$D$4)),0)))</f>
        <v>0</v>
      </c>
      <c r="V464" s="95">
        <f t="shared" si="24"/>
        <v>2.7539999999999996</v>
      </c>
      <c r="X464" s="101">
        <f>IF('Optimized Production Plan'!M465&gt;0,1,0)+IF('Optimized Production Plan'!N465&gt;0,1,0)+IF('Optimized Production Plan'!O465&gt;0,1,0)</f>
        <v>1</v>
      </c>
      <c r="AH464" s="11"/>
      <c r="AI464" s="5" t="s">
        <v>12</v>
      </c>
      <c r="AJ464" s="6">
        <v>3.2329999999999997</v>
      </c>
      <c r="AK464" s="6">
        <v>0</v>
      </c>
      <c r="AL464" s="113">
        <v>0</v>
      </c>
      <c r="AM464" s="11">
        <v>3.2329999999999997</v>
      </c>
      <c r="AN464" s="68">
        <f t="shared" si="25"/>
        <v>3.2329999999999997</v>
      </c>
    </row>
    <row r="465" spans="1:40">
      <c r="A465" s="9">
        <v>136</v>
      </c>
      <c r="B465" s="5" t="s">
        <v>4</v>
      </c>
      <c r="C465" s="94">
        <f>((VLOOKUP(B465,'Input Angle Price'!$B$4:$E$22,2)*'Optimized Production Plan'!C466)+(VLOOKUP(B465,'Input Angle Price'!$B$4:$E$22,3)*'Optimized Production Plan'!D466)+(VLOOKUP(B465,'Input Angle Price'!$B$4:$E$22,4)*'Optimized Production Plan'!E466))*(104.5/100)</f>
        <v>64.451837999999995</v>
      </c>
      <c r="D465" s="94">
        <f>SUMPRODUCT('Conversion Cost'!$B$3:$D$3,'Optimized Production Plan'!C466:E466)</f>
        <v>13.390206000000001</v>
      </c>
      <c r="E465" s="94">
        <f>(4.1/100)*('Conversion Cost'!$B$8)*SUM('Optimized Production Plan'!C466:E466)</f>
        <v>9.3679653599999995</v>
      </c>
      <c r="F465" s="94">
        <f>SUMPRODUCT('Conversion Cost'!$B$4:$D$4,'Optimized Production Plan'!C466:E466)</f>
        <v>1.1309400000000001</v>
      </c>
      <c r="G465" s="94">
        <f>(VLOOKUP(A465,'Outbound Logistic Price'!$A$3:$D$41,2)*'Optimized Production Plan'!C466)+(VLOOKUP(A465,'Outbound Logistic Price'!$A$3:$D$41,3)*'Optimized Production Plan'!D466)+(VLOOKUP(A465,'Outbound Logistic Price'!$A$3:$D$41,4)*'Optimized Production Plan'!E466)</f>
        <v>5.8030200000000001</v>
      </c>
      <c r="H465" s="94">
        <f>IF(VLOOKUP(A465,CSTVAT!$A$2:$D$40,2)="NA",0,IF(VLOOKUP(A465,CSTVAT!$A$2:$D$40,2)="CST",0.02*((VLOOKUP(B465,'Input Angle Price'!$B$4:$E$22,2)*'Optimized Production Plan'!C466*(1.045))+ ('Conversion Cost'!$B$3*'Optimized Production Plan'!C466)+ ((4.1/100)*('Conversion Cost'!$B$8)*'Optimized Production Plan'!C466)+ ('Optimized Production Plan'!C466*'Conversion Cost'!$B$4)),IF(VLOOKUP(A465,CSTVAT!$A$2:$D$40,2)="VAT",0.05*((VLOOKUP(B465,'Input Angle Price'!$B$4:$E$22,2)*'Optimized Production Plan'!C466*(1.045))+ ('Conversion Cost'!$B$3*'Optimized Production Plan'!C466)+ ((4.1/100)*('Conversion Cost'!$B$8)*'Optimized Production Plan'!C466)+ ('Optimized Production Plan'!C466*'Conversion Cost'!$B$4)),0)))+ IF(VLOOKUP(A465,CSTVAT!$A$2:$D$40,3)="NA",0,IF(VLOOKUP(A465,CSTVAT!$A$2:$D$40,3)="CST",0.02*((VLOOKUP(B465,'Input Angle Price'!$B$4:$E$22,3)*'Optimized Production Plan'!D466*(1.045))+ ('Conversion Cost'!$C$3*'Optimized Production Plan'!D466)+ ((4.1/100)*('Conversion Cost'!$B$8)*'Optimized Production Plan'!D466)+ ('Optimized Production Plan'!D466*'Conversion Cost'!$C$4)),IF(VLOOKUP(A465,CSTVAT!$A$2:$D$40,3)="VAT",0.05*((VLOOKUP(B465,'Input Angle Price'!$B$4:$E$22,3)*'Optimized Production Plan'!D466*(1.045))+ ('Conversion Cost'!$C$3*'Optimized Production Plan'!D466)+ ((4.1/100)*('Conversion Cost'!$B$8)*'Optimized Production Plan'!D466)+ ('Optimized Production Plan'!D466*'Conversion Cost'!$C$4)),0)))+ IF(VLOOKUP(A465,CSTVAT!$A$2:$D$40,4)="NA",0,IF(VLOOKUP(A465,CSTVAT!$A$2:$D$40,4)="CST",0.02*((VLOOKUP(B465,'Input Angle Price'!$B$4:$E$22,4)*'Optimized Production Plan'!E466*(1.045))+ ('Conversion Cost'!$D$3*'Optimized Production Plan'!E466)+ ((4.1/100)*('Conversion Cost'!$B$8)*'Optimized Production Plan'!E466)+ ('Optimized Production Plan'!E466*'Conversion Cost'!$D$4)),IF(VLOOKUP(A465,CSTVAT!$A$2:$D$40,4)="VAT",0.05*((VLOOKUP(B465,'Input Angle Price'!$B$4:$E$22,4)*'Optimized Production Plan'!E466*(1.045))+ ('Conversion Cost'!$D$3*'Optimized Production Plan'!E466)+ ((4.1/100)*('Conversion Cost'!$B$8)*'Optimized Production Plan'!E466)+ ('Optimized Production Plan'!E466*'Conversion Cost'!$D$4)),0)))</f>
        <v>0</v>
      </c>
      <c r="I465" s="95">
        <f t="shared" si="23"/>
        <v>1.3877189999999999</v>
      </c>
      <c r="N465" s="9">
        <v>136</v>
      </c>
      <c r="O465" s="5" t="s">
        <v>4</v>
      </c>
      <c r="P465" s="94">
        <f>((VLOOKUP(O465,'Input Angle Price'!$B$4:$E$22,2)*'Optimized Production Plan'!M466)+(VLOOKUP(O465,'Input Angle Price'!$B$4:$E$22,3)*'Optimized Production Plan'!N466)+(VLOOKUP(O465,'Input Angle Price'!$B$4:$E$22,4)*'Optimized Production Plan'!O466))*(104.5/100)</f>
        <v>64.949111699999989</v>
      </c>
      <c r="Q465" s="94">
        <f>SUMPRODUCT('Conversion Cost'!$B$3:$D$3,'Optimized Production Plan'!M466:O466)</f>
        <v>11.035625999999999</v>
      </c>
      <c r="R465" s="94">
        <f>(4.1/100)*('Conversion Cost'!$B$8)*SUM('Optimized Production Plan'!M466:O466)</f>
        <v>9.3679653599999995</v>
      </c>
      <c r="S465" s="94">
        <f>SUMPRODUCT('Conversion Cost'!$B$4:$D$4,'Optimized Production Plan'!M466:O466)</f>
        <v>0.75395999999999996</v>
      </c>
      <c r="T465" s="94">
        <f>(VLOOKUP(N465,'Outbound Logistic Price'!$A$3:$D$41,2)*'Optimized Production Plan'!M466)+(VLOOKUP(N465,'Outbound Logistic Price'!$A$3:$D$41,3)*'Optimized Production Plan'!N466)+(VLOOKUP(N465,'Outbound Logistic Price'!$A$3:$D$41,4)*'Optimized Production Plan'!O466)</f>
        <v>3.7141799999999998</v>
      </c>
      <c r="U465" s="94">
        <f>IF(VLOOKUP(N465,CSTVAT!$A$2:$D$40,2)="NA",0,IF(VLOOKUP(N465,CSTVAT!$A$2:$D$40,2)="CST",0.02*((VLOOKUP(O465,'Input Angle Price'!$B$4:$E$22,2)*'Optimized Production Plan'!M466*(1.045))+ ('Conversion Cost'!$B$3*'Optimized Production Plan'!M466)+ ((4.1/100)*('Conversion Cost'!$B$8)*'Optimized Production Plan'!M466)+ ('Optimized Production Plan'!M466*'Conversion Cost'!$B$4)),IF(VLOOKUP(N465,CSTVAT!$A$2:$D$40,2)="VAT",0.05*((VLOOKUP(O465,'Input Angle Price'!$B$4:$E$22,2)*'Optimized Production Plan'!M466*(1.045))+ ('Conversion Cost'!$B$3*'Optimized Production Plan'!M466)+ ((4.1/100)*('Conversion Cost'!$B$8)*'Optimized Production Plan'!M466)+ ('Optimized Production Plan'!M466*'Conversion Cost'!$B$4)),0)))+ IF(VLOOKUP(N465,CSTVAT!$A$2:$D$40,3)="NA",0,IF(VLOOKUP(N465,CSTVAT!$A$2:$D$40,3)="CST",0.02*((VLOOKUP(O465,'Input Angle Price'!$B$4:$E$22,3)*'Optimized Production Plan'!N466*(1.045))+ ('Conversion Cost'!$C$3*'Optimized Production Plan'!N466)+ ((4.1/100)*('Conversion Cost'!$B$8)*'Optimized Production Plan'!N466)+ ('Optimized Production Plan'!N466*'Conversion Cost'!$C$4)),IF(VLOOKUP(N465,CSTVAT!$A$2:$D$40,3)="VAT",0.05*((VLOOKUP(O465,'Input Angle Price'!$B$4:$E$22,3)*'Optimized Production Plan'!N466*(1.045))+ ('Conversion Cost'!$C$3*'Optimized Production Plan'!N466)+ ((4.1/100)*('Conversion Cost'!$B$8)*'Optimized Production Plan'!N466)+ ('Optimized Production Plan'!N466*'Conversion Cost'!$C$4)),0)))+ IF(VLOOKUP(N465,CSTVAT!$A$2:$D$40,4)="NA",0,IF(VLOOKUP(N465,CSTVAT!$A$2:$D$40,4)="CST",0.02*((VLOOKUP(O465,'Input Angle Price'!$B$4:$E$22,4)*'Optimized Production Plan'!O466*(1.045))+ ('Conversion Cost'!$D$3*'Optimized Production Plan'!O466)+ ((4.1/100)*('Conversion Cost'!$B$8)*'Optimized Production Plan'!O466)+ ('Optimized Production Plan'!O466*'Conversion Cost'!$D$4)),IF(VLOOKUP(N465,CSTVAT!$A$2:$D$40,4)="VAT",0.05*((VLOOKUP(O465,'Input Angle Price'!$B$4:$E$22,4)*'Optimized Production Plan'!O466*(1.045))+ ('Conversion Cost'!$D$3*'Optimized Production Plan'!O466)+ ((4.1/100)*('Conversion Cost'!$B$8)*'Optimized Production Plan'!O466)+ ('Optimized Production Plan'!O466*'Conversion Cost'!$D$4)),0)))</f>
        <v>0</v>
      </c>
      <c r="V465" s="95">
        <f t="shared" si="24"/>
        <v>1.3984258499999997</v>
      </c>
      <c r="X465" s="101">
        <f>IF('Optimized Production Plan'!M466&gt;0,1,0)+IF('Optimized Production Plan'!N466&gt;0,1,0)+IF('Optimized Production Plan'!O466&gt;0,1,0)</f>
        <v>1</v>
      </c>
      <c r="AH465" s="11"/>
      <c r="AI465" s="5" t="s">
        <v>2</v>
      </c>
      <c r="AJ465" s="6">
        <v>1.224</v>
      </c>
      <c r="AK465" s="6">
        <v>0</v>
      </c>
      <c r="AL465" s="113">
        <v>0</v>
      </c>
      <c r="AM465" s="11">
        <v>1.224</v>
      </c>
      <c r="AN465" s="68">
        <f t="shared" si="25"/>
        <v>1.224</v>
      </c>
    </row>
    <row r="466" spans="1:40">
      <c r="A466" s="9">
        <v>136</v>
      </c>
      <c r="B466" s="5" t="s">
        <v>6</v>
      </c>
      <c r="C466" s="94">
        <f>((VLOOKUP(B466,'Input Angle Price'!$B$4:$E$22,2)*'Optimized Production Plan'!C467)+(VLOOKUP(B466,'Input Angle Price'!$B$4:$E$22,3)*'Optimized Production Plan'!D467)+(VLOOKUP(B466,'Input Angle Price'!$B$4:$E$22,4)*'Optimized Production Plan'!E467))*(104.5/100)</f>
        <v>89.296033749999992</v>
      </c>
      <c r="D466" s="94">
        <f>SUMPRODUCT('Conversion Cost'!$B$3:$D$3,'Optimized Production Plan'!C467:E467)</f>
        <v>17.441935000000001</v>
      </c>
      <c r="E466" s="94">
        <f>(4.1/100)*('Conversion Cost'!$B$8)*SUM('Optimized Production Plan'!C467:E467)</f>
        <v>12.202608599999998</v>
      </c>
      <c r="F466" s="94">
        <f>SUMPRODUCT('Conversion Cost'!$B$4:$D$4,'Optimized Production Plan'!C467:E467)</f>
        <v>1.47315</v>
      </c>
      <c r="G466" s="94">
        <f>(VLOOKUP(A466,'Outbound Logistic Price'!$A$3:$D$41,2)*'Optimized Production Plan'!C467)+(VLOOKUP(A466,'Outbound Logistic Price'!$A$3:$D$41,3)*'Optimized Production Plan'!D467)+(VLOOKUP(A466,'Outbound Logistic Price'!$A$3:$D$41,4)*'Optimized Production Plan'!E467)</f>
        <v>7.5589500000000003</v>
      </c>
      <c r="H466" s="94">
        <f>IF(VLOOKUP(A466,CSTVAT!$A$2:$D$40,2)="NA",0,IF(VLOOKUP(A466,CSTVAT!$A$2:$D$40,2)="CST",0.02*((VLOOKUP(B466,'Input Angle Price'!$B$4:$E$22,2)*'Optimized Production Plan'!C467*(1.045))+ ('Conversion Cost'!$B$3*'Optimized Production Plan'!C467)+ ((4.1/100)*('Conversion Cost'!$B$8)*'Optimized Production Plan'!C467)+ ('Optimized Production Plan'!C467*'Conversion Cost'!$B$4)),IF(VLOOKUP(A466,CSTVAT!$A$2:$D$40,2)="VAT",0.05*((VLOOKUP(B466,'Input Angle Price'!$B$4:$E$22,2)*'Optimized Production Plan'!C467*(1.045))+ ('Conversion Cost'!$B$3*'Optimized Production Plan'!C467)+ ((4.1/100)*('Conversion Cost'!$B$8)*'Optimized Production Plan'!C467)+ ('Optimized Production Plan'!C467*'Conversion Cost'!$B$4)),0)))+ IF(VLOOKUP(A466,CSTVAT!$A$2:$D$40,3)="NA",0,IF(VLOOKUP(A466,CSTVAT!$A$2:$D$40,3)="CST",0.02*((VLOOKUP(B466,'Input Angle Price'!$B$4:$E$22,3)*'Optimized Production Plan'!D467*(1.045))+ ('Conversion Cost'!$C$3*'Optimized Production Plan'!D467)+ ((4.1/100)*('Conversion Cost'!$B$8)*'Optimized Production Plan'!D467)+ ('Optimized Production Plan'!D467*'Conversion Cost'!$C$4)),IF(VLOOKUP(A466,CSTVAT!$A$2:$D$40,3)="VAT",0.05*((VLOOKUP(B466,'Input Angle Price'!$B$4:$E$22,3)*'Optimized Production Plan'!D467*(1.045))+ ('Conversion Cost'!$C$3*'Optimized Production Plan'!D467)+ ((4.1/100)*('Conversion Cost'!$B$8)*'Optimized Production Plan'!D467)+ ('Optimized Production Plan'!D467*'Conversion Cost'!$C$4)),0)))+ IF(VLOOKUP(A466,CSTVAT!$A$2:$D$40,4)="NA",0,IF(VLOOKUP(A466,CSTVAT!$A$2:$D$40,4)="CST",0.02*((VLOOKUP(B466,'Input Angle Price'!$B$4:$E$22,4)*'Optimized Production Plan'!E467*(1.045))+ ('Conversion Cost'!$D$3*'Optimized Production Plan'!E467)+ ((4.1/100)*('Conversion Cost'!$B$8)*'Optimized Production Plan'!E467)+ ('Optimized Production Plan'!E467*'Conversion Cost'!$D$4)),IF(VLOOKUP(A466,CSTVAT!$A$2:$D$40,4)="VAT",0.05*((VLOOKUP(B466,'Input Angle Price'!$B$4:$E$22,4)*'Optimized Production Plan'!E467*(1.045))+ ('Conversion Cost'!$D$3*'Optimized Production Plan'!E467)+ ((4.1/100)*('Conversion Cost'!$B$8)*'Optimized Production Plan'!E467)+ ('Optimized Production Plan'!E467*'Conversion Cost'!$D$4)),0)))</f>
        <v>0</v>
      </c>
      <c r="I466" s="95">
        <f t="shared" si="23"/>
        <v>1.9226418749999998</v>
      </c>
      <c r="N466" s="9">
        <v>136</v>
      </c>
      <c r="O466" s="5" t="s">
        <v>6</v>
      </c>
      <c r="P466" s="94">
        <f>((VLOOKUP(O466,'Input Angle Price'!$B$4:$E$22,2)*'Optimized Production Plan'!M467)+(VLOOKUP(O466,'Input Angle Price'!$B$4:$E$22,3)*'Optimized Production Plan'!N467)+(VLOOKUP(O466,'Input Angle Price'!$B$4:$E$22,4)*'Optimized Production Plan'!O467))*(104.5/100)</f>
        <v>86.166676749999993</v>
      </c>
      <c r="Q466" s="94">
        <f>SUMPRODUCT('Conversion Cost'!$B$3:$D$3,'Optimized Production Plan'!M467:O467)</f>
        <v>14.374884999999999</v>
      </c>
      <c r="R466" s="94">
        <f>(4.1/100)*('Conversion Cost'!$B$8)*SUM('Optimized Production Plan'!M467:O467)</f>
        <v>12.202608599999998</v>
      </c>
      <c r="S466" s="94">
        <f>SUMPRODUCT('Conversion Cost'!$B$4:$D$4,'Optimized Production Plan'!M467:O467)</f>
        <v>0.98209999999999986</v>
      </c>
      <c r="T466" s="94">
        <f>(VLOOKUP(N466,'Outbound Logistic Price'!$A$3:$D$41,2)*'Optimized Production Plan'!M467)+(VLOOKUP(N466,'Outbound Logistic Price'!$A$3:$D$41,3)*'Optimized Production Plan'!N467)+(VLOOKUP(N466,'Outbound Logistic Price'!$A$3:$D$41,4)*'Optimized Production Plan'!O467)</f>
        <v>4.8380499999999991</v>
      </c>
      <c r="U466" s="94">
        <f>IF(VLOOKUP(N466,CSTVAT!$A$2:$D$40,2)="NA",0,IF(VLOOKUP(N466,CSTVAT!$A$2:$D$40,2)="CST",0.02*((VLOOKUP(O466,'Input Angle Price'!$B$4:$E$22,2)*'Optimized Production Plan'!M467*(1.045))+ ('Conversion Cost'!$B$3*'Optimized Production Plan'!M467)+ ((4.1/100)*('Conversion Cost'!$B$8)*'Optimized Production Plan'!M467)+ ('Optimized Production Plan'!M467*'Conversion Cost'!$B$4)),IF(VLOOKUP(N466,CSTVAT!$A$2:$D$40,2)="VAT",0.05*((VLOOKUP(O466,'Input Angle Price'!$B$4:$E$22,2)*'Optimized Production Plan'!M467*(1.045))+ ('Conversion Cost'!$B$3*'Optimized Production Plan'!M467)+ ((4.1/100)*('Conversion Cost'!$B$8)*'Optimized Production Plan'!M467)+ ('Optimized Production Plan'!M467*'Conversion Cost'!$B$4)),0)))+ IF(VLOOKUP(N466,CSTVAT!$A$2:$D$40,3)="NA",0,IF(VLOOKUP(N466,CSTVAT!$A$2:$D$40,3)="CST",0.02*((VLOOKUP(O466,'Input Angle Price'!$B$4:$E$22,3)*'Optimized Production Plan'!N467*(1.045))+ ('Conversion Cost'!$C$3*'Optimized Production Plan'!N467)+ ((4.1/100)*('Conversion Cost'!$B$8)*'Optimized Production Plan'!N467)+ ('Optimized Production Plan'!N467*'Conversion Cost'!$C$4)),IF(VLOOKUP(N466,CSTVAT!$A$2:$D$40,3)="VAT",0.05*((VLOOKUP(O466,'Input Angle Price'!$B$4:$E$22,3)*'Optimized Production Plan'!N467*(1.045))+ ('Conversion Cost'!$C$3*'Optimized Production Plan'!N467)+ ((4.1/100)*('Conversion Cost'!$B$8)*'Optimized Production Plan'!N467)+ ('Optimized Production Plan'!N467*'Conversion Cost'!$C$4)),0)))+ IF(VLOOKUP(N466,CSTVAT!$A$2:$D$40,4)="NA",0,IF(VLOOKUP(N466,CSTVAT!$A$2:$D$40,4)="CST",0.02*((VLOOKUP(O466,'Input Angle Price'!$B$4:$E$22,4)*'Optimized Production Plan'!O467*(1.045))+ ('Conversion Cost'!$D$3*'Optimized Production Plan'!O467)+ ((4.1/100)*('Conversion Cost'!$B$8)*'Optimized Production Plan'!O467)+ ('Optimized Production Plan'!O467*'Conversion Cost'!$D$4)),IF(VLOOKUP(N466,CSTVAT!$A$2:$D$40,4)="VAT",0.05*((VLOOKUP(O466,'Input Angle Price'!$B$4:$E$22,4)*'Optimized Production Plan'!O467*(1.045))+ ('Conversion Cost'!$D$3*'Optimized Production Plan'!O467)+ ((4.1/100)*('Conversion Cost'!$B$8)*'Optimized Production Plan'!O467)+ ('Optimized Production Plan'!O467*'Conversion Cost'!$D$4)),0)))</f>
        <v>0</v>
      </c>
      <c r="V466" s="95">
        <f t="shared" si="24"/>
        <v>1.8552633749999998</v>
      </c>
      <c r="X466" s="101">
        <f>IF('Optimized Production Plan'!M467&gt;0,1,0)+IF('Optimized Production Plan'!N467&gt;0,1,0)+IF('Optimized Production Plan'!O467&gt;0,1,0)</f>
        <v>1</v>
      </c>
      <c r="AH466" s="11"/>
      <c r="AI466" s="5" t="s">
        <v>4</v>
      </c>
      <c r="AJ466" s="6">
        <v>0.61799999999999999</v>
      </c>
      <c r="AK466" s="6">
        <v>0</v>
      </c>
      <c r="AL466" s="113">
        <v>0</v>
      </c>
      <c r="AM466" s="11">
        <v>0.61799999999999999</v>
      </c>
      <c r="AN466" s="68">
        <f t="shared" si="25"/>
        <v>0.61799999999999999</v>
      </c>
    </row>
    <row r="467" spans="1:40">
      <c r="A467" s="9">
        <v>136</v>
      </c>
      <c r="B467" s="5" t="s">
        <v>8</v>
      </c>
      <c r="C467" s="94">
        <f>((VLOOKUP(B467,'Input Angle Price'!$B$4:$E$22,2)*'Optimized Production Plan'!C468)+(VLOOKUP(B467,'Input Angle Price'!$B$4:$E$22,3)*'Optimized Production Plan'!D468)+(VLOOKUP(B467,'Input Angle Price'!$B$4:$E$22,4)*'Optimized Production Plan'!E468))*(104.5/100)</f>
        <v>54.920434799999995</v>
      </c>
      <c r="D467" s="94">
        <f>SUMPRODUCT('Conversion Cost'!$B$3:$D$3,'Optimized Production Plan'!C468:E468)</f>
        <v>10.660164</v>
      </c>
      <c r="E467" s="94">
        <f>(4.1/100)*('Conversion Cost'!$B$8)*SUM('Optimized Production Plan'!C468:E468)</f>
        <v>7.4579918399999992</v>
      </c>
      <c r="F467" s="94">
        <f>SUMPRODUCT('Conversion Cost'!$B$4:$D$4,'Optimized Production Plan'!C468:E468)</f>
        <v>0.90036000000000005</v>
      </c>
      <c r="G467" s="94">
        <f>(VLOOKUP(A467,'Outbound Logistic Price'!$A$3:$D$41,2)*'Optimized Production Plan'!C468)+(VLOOKUP(A467,'Outbound Logistic Price'!$A$3:$D$41,3)*'Optimized Production Plan'!D468)+(VLOOKUP(A467,'Outbound Logistic Price'!$A$3:$D$41,4)*'Optimized Production Plan'!E468)</f>
        <v>4.6198800000000002</v>
      </c>
      <c r="H467" s="94">
        <f>IF(VLOOKUP(A467,CSTVAT!$A$2:$D$40,2)="NA",0,IF(VLOOKUP(A467,CSTVAT!$A$2:$D$40,2)="CST",0.02*((VLOOKUP(B467,'Input Angle Price'!$B$4:$E$22,2)*'Optimized Production Plan'!C468*(1.045))+ ('Conversion Cost'!$B$3*'Optimized Production Plan'!C468)+ ((4.1/100)*('Conversion Cost'!$B$8)*'Optimized Production Plan'!C468)+ ('Optimized Production Plan'!C468*'Conversion Cost'!$B$4)),IF(VLOOKUP(A467,CSTVAT!$A$2:$D$40,2)="VAT",0.05*((VLOOKUP(B467,'Input Angle Price'!$B$4:$E$22,2)*'Optimized Production Plan'!C468*(1.045))+ ('Conversion Cost'!$B$3*'Optimized Production Plan'!C468)+ ((4.1/100)*('Conversion Cost'!$B$8)*'Optimized Production Plan'!C468)+ ('Optimized Production Plan'!C468*'Conversion Cost'!$B$4)),0)))+ IF(VLOOKUP(A467,CSTVAT!$A$2:$D$40,3)="NA",0,IF(VLOOKUP(A467,CSTVAT!$A$2:$D$40,3)="CST",0.02*((VLOOKUP(B467,'Input Angle Price'!$B$4:$E$22,3)*'Optimized Production Plan'!D468*(1.045))+ ('Conversion Cost'!$C$3*'Optimized Production Plan'!D468)+ ((4.1/100)*('Conversion Cost'!$B$8)*'Optimized Production Plan'!D468)+ ('Optimized Production Plan'!D468*'Conversion Cost'!$C$4)),IF(VLOOKUP(A467,CSTVAT!$A$2:$D$40,3)="VAT",0.05*((VLOOKUP(B467,'Input Angle Price'!$B$4:$E$22,3)*'Optimized Production Plan'!D468*(1.045))+ ('Conversion Cost'!$C$3*'Optimized Production Plan'!D468)+ ((4.1/100)*('Conversion Cost'!$B$8)*'Optimized Production Plan'!D468)+ ('Optimized Production Plan'!D468*'Conversion Cost'!$C$4)),0)))+ IF(VLOOKUP(A467,CSTVAT!$A$2:$D$40,4)="NA",0,IF(VLOOKUP(A467,CSTVAT!$A$2:$D$40,4)="CST",0.02*((VLOOKUP(B467,'Input Angle Price'!$B$4:$E$22,4)*'Optimized Production Plan'!E468*(1.045))+ ('Conversion Cost'!$D$3*'Optimized Production Plan'!E468)+ ((4.1/100)*('Conversion Cost'!$B$8)*'Optimized Production Plan'!E468)+ ('Optimized Production Plan'!E468*'Conversion Cost'!$D$4)),IF(VLOOKUP(A467,CSTVAT!$A$2:$D$40,4)="VAT",0.05*((VLOOKUP(B467,'Input Angle Price'!$B$4:$E$22,4)*'Optimized Production Plan'!E468*(1.045))+ ('Conversion Cost'!$D$3*'Optimized Production Plan'!E468)+ ((4.1/100)*('Conversion Cost'!$B$8)*'Optimized Production Plan'!E468)+ ('Optimized Production Plan'!E468*'Conversion Cost'!$D$4)),0)))</f>
        <v>0</v>
      </c>
      <c r="I467" s="95">
        <f t="shared" si="23"/>
        <v>1.1824973999999999</v>
      </c>
      <c r="N467" s="9">
        <v>136</v>
      </c>
      <c r="O467" s="5" t="s">
        <v>8</v>
      </c>
      <c r="P467" s="94">
        <f>((VLOOKUP(O467,'Input Angle Price'!$B$4:$E$22,2)*'Optimized Production Plan'!M468)+(VLOOKUP(O467,'Input Angle Price'!$B$4:$E$22,3)*'Optimized Production Plan'!N468)+(VLOOKUP(O467,'Input Angle Price'!$B$4:$E$22,4)*'Optimized Production Plan'!O468))*(104.5/100)</f>
        <v>53.177500199999997</v>
      </c>
      <c r="Q467" s="94">
        <f>SUMPRODUCT('Conversion Cost'!$B$3:$D$3,'Optimized Production Plan'!M468:O468)</f>
        <v>8.7856439999999996</v>
      </c>
      <c r="R467" s="94">
        <f>(4.1/100)*('Conversion Cost'!$B$8)*SUM('Optimized Production Plan'!M468:O468)</f>
        <v>7.4579918399999992</v>
      </c>
      <c r="S467" s="94">
        <f>SUMPRODUCT('Conversion Cost'!$B$4:$D$4,'Optimized Production Plan'!M468:O468)</f>
        <v>0.60024</v>
      </c>
      <c r="T467" s="94">
        <f>(VLOOKUP(N467,'Outbound Logistic Price'!$A$3:$D$41,2)*'Optimized Production Plan'!M468)+(VLOOKUP(N467,'Outbound Logistic Price'!$A$3:$D$41,3)*'Optimized Production Plan'!N468)+(VLOOKUP(N467,'Outbound Logistic Price'!$A$3:$D$41,4)*'Optimized Production Plan'!O468)</f>
        <v>2.9569199999999998</v>
      </c>
      <c r="U467" s="94">
        <f>IF(VLOOKUP(N467,CSTVAT!$A$2:$D$40,2)="NA",0,IF(VLOOKUP(N467,CSTVAT!$A$2:$D$40,2)="CST",0.02*((VLOOKUP(O467,'Input Angle Price'!$B$4:$E$22,2)*'Optimized Production Plan'!M468*(1.045))+ ('Conversion Cost'!$B$3*'Optimized Production Plan'!M468)+ ((4.1/100)*('Conversion Cost'!$B$8)*'Optimized Production Plan'!M468)+ ('Optimized Production Plan'!M468*'Conversion Cost'!$B$4)),IF(VLOOKUP(N467,CSTVAT!$A$2:$D$40,2)="VAT",0.05*((VLOOKUP(O467,'Input Angle Price'!$B$4:$E$22,2)*'Optimized Production Plan'!M468*(1.045))+ ('Conversion Cost'!$B$3*'Optimized Production Plan'!M468)+ ((4.1/100)*('Conversion Cost'!$B$8)*'Optimized Production Plan'!M468)+ ('Optimized Production Plan'!M468*'Conversion Cost'!$B$4)),0)))+ IF(VLOOKUP(N467,CSTVAT!$A$2:$D$40,3)="NA",0,IF(VLOOKUP(N467,CSTVAT!$A$2:$D$40,3)="CST",0.02*((VLOOKUP(O467,'Input Angle Price'!$B$4:$E$22,3)*'Optimized Production Plan'!N468*(1.045))+ ('Conversion Cost'!$C$3*'Optimized Production Plan'!N468)+ ((4.1/100)*('Conversion Cost'!$B$8)*'Optimized Production Plan'!N468)+ ('Optimized Production Plan'!N468*'Conversion Cost'!$C$4)),IF(VLOOKUP(N467,CSTVAT!$A$2:$D$40,3)="VAT",0.05*((VLOOKUP(O467,'Input Angle Price'!$B$4:$E$22,3)*'Optimized Production Plan'!N468*(1.045))+ ('Conversion Cost'!$C$3*'Optimized Production Plan'!N468)+ ((4.1/100)*('Conversion Cost'!$B$8)*'Optimized Production Plan'!N468)+ ('Optimized Production Plan'!N468*'Conversion Cost'!$C$4)),0)))+ IF(VLOOKUP(N467,CSTVAT!$A$2:$D$40,4)="NA",0,IF(VLOOKUP(N467,CSTVAT!$A$2:$D$40,4)="CST",0.02*((VLOOKUP(O467,'Input Angle Price'!$B$4:$E$22,4)*'Optimized Production Plan'!O468*(1.045))+ ('Conversion Cost'!$D$3*'Optimized Production Plan'!O468)+ ((4.1/100)*('Conversion Cost'!$B$8)*'Optimized Production Plan'!O468)+ ('Optimized Production Plan'!O468*'Conversion Cost'!$D$4)),IF(VLOOKUP(N467,CSTVAT!$A$2:$D$40,4)="VAT",0.05*((VLOOKUP(O467,'Input Angle Price'!$B$4:$E$22,4)*'Optimized Production Plan'!O468*(1.045))+ ('Conversion Cost'!$D$3*'Optimized Production Plan'!O468)+ ((4.1/100)*('Conversion Cost'!$B$8)*'Optimized Production Plan'!O468)+ ('Optimized Production Plan'!O468*'Conversion Cost'!$D$4)),0)))</f>
        <v>0</v>
      </c>
      <c r="V467" s="95">
        <f t="shared" si="24"/>
        <v>1.1449700999999999</v>
      </c>
      <c r="X467" s="101">
        <f>IF('Optimized Production Plan'!M468&gt;0,1,0)+IF('Optimized Production Plan'!N468&gt;0,1,0)+IF('Optimized Production Plan'!O468&gt;0,1,0)</f>
        <v>1</v>
      </c>
      <c r="AH467" s="11"/>
      <c r="AI467" s="5" t="s">
        <v>6</v>
      </c>
      <c r="AJ467" s="6">
        <v>0.80499999999999994</v>
      </c>
      <c r="AK467" s="6">
        <v>0</v>
      </c>
      <c r="AL467" s="113">
        <v>0</v>
      </c>
      <c r="AM467" s="11">
        <v>0.80499999999999994</v>
      </c>
      <c r="AN467" s="68">
        <f t="shared" si="25"/>
        <v>0.80499999999999994</v>
      </c>
    </row>
    <row r="468" spans="1:40">
      <c r="A468" s="9">
        <v>136</v>
      </c>
      <c r="B468" s="5" t="s">
        <v>10</v>
      </c>
      <c r="C468" s="94">
        <f>((VLOOKUP(B468,'Input Angle Price'!$B$4:$E$22,2)*'Optimized Production Plan'!C469)+(VLOOKUP(B468,'Input Angle Price'!$B$4:$E$22,3)*'Optimized Production Plan'!D469)+(VLOOKUP(B468,'Input Angle Price'!$B$4:$E$22,4)*'Optimized Production Plan'!E469))*(104.5/100)</f>
        <v>12.085842999999999</v>
      </c>
      <c r="D468" s="94">
        <f>SUMPRODUCT('Conversion Cost'!$B$3:$D$3,'Optimized Production Plan'!C469:E469)</f>
        <v>2.3833700000000002</v>
      </c>
      <c r="E468" s="94">
        <f>(4.1/100)*('Conversion Cost'!$B$8)*SUM('Optimized Production Plan'!C469:E469)</f>
        <v>1.6674372</v>
      </c>
      <c r="F468" s="94">
        <f>SUMPRODUCT('Conversion Cost'!$B$4:$D$4,'Optimized Production Plan'!C469:E469)</f>
        <v>0.20130000000000001</v>
      </c>
      <c r="G468" s="94">
        <f>(VLOOKUP(A468,'Outbound Logistic Price'!$A$3:$D$41,2)*'Optimized Production Plan'!C469)+(VLOOKUP(A468,'Outbound Logistic Price'!$A$3:$D$41,3)*'Optimized Production Plan'!D469)+(VLOOKUP(A468,'Outbound Logistic Price'!$A$3:$D$41,4)*'Optimized Production Plan'!E469)</f>
        <v>1.0329000000000002</v>
      </c>
      <c r="H468" s="94">
        <f>IF(VLOOKUP(A468,CSTVAT!$A$2:$D$40,2)="NA",0,IF(VLOOKUP(A468,CSTVAT!$A$2:$D$40,2)="CST",0.02*((VLOOKUP(B468,'Input Angle Price'!$B$4:$E$22,2)*'Optimized Production Plan'!C469*(1.045))+ ('Conversion Cost'!$B$3*'Optimized Production Plan'!C469)+ ((4.1/100)*('Conversion Cost'!$B$8)*'Optimized Production Plan'!C469)+ ('Optimized Production Plan'!C469*'Conversion Cost'!$B$4)),IF(VLOOKUP(A468,CSTVAT!$A$2:$D$40,2)="VAT",0.05*((VLOOKUP(B468,'Input Angle Price'!$B$4:$E$22,2)*'Optimized Production Plan'!C469*(1.045))+ ('Conversion Cost'!$B$3*'Optimized Production Plan'!C469)+ ((4.1/100)*('Conversion Cost'!$B$8)*'Optimized Production Plan'!C469)+ ('Optimized Production Plan'!C469*'Conversion Cost'!$B$4)),0)))+ IF(VLOOKUP(A468,CSTVAT!$A$2:$D$40,3)="NA",0,IF(VLOOKUP(A468,CSTVAT!$A$2:$D$40,3)="CST",0.02*((VLOOKUP(B468,'Input Angle Price'!$B$4:$E$22,3)*'Optimized Production Plan'!D469*(1.045))+ ('Conversion Cost'!$C$3*'Optimized Production Plan'!D469)+ ((4.1/100)*('Conversion Cost'!$B$8)*'Optimized Production Plan'!D469)+ ('Optimized Production Plan'!D469*'Conversion Cost'!$C$4)),IF(VLOOKUP(A468,CSTVAT!$A$2:$D$40,3)="VAT",0.05*((VLOOKUP(B468,'Input Angle Price'!$B$4:$E$22,3)*'Optimized Production Plan'!D469*(1.045))+ ('Conversion Cost'!$C$3*'Optimized Production Plan'!D469)+ ((4.1/100)*('Conversion Cost'!$B$8)*'Optimized Production Plan'!D469)+ ('Optimized Production Plan'!D469*'Conversion Cost'!$C$4)),0)))+ IF(VLOOKUP(A468,CSTVAT!$A$2:$D$40,4)="NA",0,IF(VLOOKUP(A468,CSTVAT!$A$2:$D$40,4)="CST",0.02*((VLOOKUP(B468,'Input Angle Price'!$B$4:$E$22,4)*'Optimized Production Plan'!E469*(1.045))+ ('Conversion Cost'!$D$3*'Optimized Production Plan'!E469)+ ((4.1/100)*('Conversion Cost'!$B$8)*'Optimized Production Plan'!E469)+ ('Optimized Production Plan'!E469*'Conversion Cost'!$D$4)),IF(VLOOKUP(A468,CSTVAT!$A$2:$D$40,4)="VAT",0.05*((VLOOKUP(B468,'Input Angle Price'!$B$4:$E$22,4)*'Optimized Production Plan'!E469*(1.045))+ ('Conversion Cost'!$D$3*'Optimized Production Plan'!E469)+ ((4.1/100)*('Conversion Cost'!$B$8)*'Optimized Production Plan'!E469)+ ('Optimized Production Plan'!E469*'Conversion Cost'!$D$4)),0)))</f>
        <v>0</v>
      </c>
      <c r="I468" s="95">
        <f t="shared" si="23"/>
        <v>0.26022149999999999</v>
      </c>
      <c r="N468" s="9">
        <v>136</v>
      </c>
      <c r="O468" s="5" t="s">
        <v>10</v>
      </c>
      <c r="P468" s="94">
        <f>((VLOOKUP(O468,'Input Angle Price'!$B$4:$E$22,2)*'Optimized Production Plan'!M469)+(VLOOKUP(O468,'Input Angle Price'!$B$4:$E$22,3)*'Optimized Production Plan'!N469)+(VLOOKUP(O468,'Input Angle Price'!$B$4:$E$22,4)*'Optimized Production Plan'!O469))*(104.5/100)</f>
        <v>11.778926499999999</v>
      </c>
      <c r="Q468" s="94">
        <f>SUMPRODUCT('Conversion Cost'!$B$3:$D$3,'Optimized Production Plan'!M469:O469)</f>
        <v>1.96427</v>
      </c>
      <c r="R468" s="94">
        <f>(4.1/100)*('Conversion Cost'!$B$8)*SUM('Optimized Production Plan'!M469:O469)</f>
        <v>1.6674372</v>
      </c>
      <c r="S468" s="94">
        <f>SUMPRODUCT('Conversion Cost'!$B$4:$D$4,'Optimized Production Plan'!M469:O469)</f>
        <v>0.13419999999999999</v>
      </c>
      <c r="T468" s="94">
        <f>(VLOOKUP(N468,'Outbound Logistic Price'!$A$3:$D$41,2)*'Optimized Production Plan'!M469)+(VLOOKUP(N468,'Outbound Logistic Price'!$A$3:$D$41,3)*'Optimized Production Plan'!N469)+(VLOOKUP(N468,'Outbound Logistic Price'!$A$3:$D$41,4)*'Optimized Production Plan'!O469)</f>
        <v>0.66110000000000002</v>
      </c>
      <c r="U468" s="94">
        <f>IF(VLOOKUP(N468,CSTVAT!$A$2:$D$40,2)="NA",0,IF(VLOOKUP(N468,CSTVAT!$A$2:$D$40,2)="CST",0.02*((VLOOKUP(O468,'Input Angle Price'!$B$4:$E$22,2)*'Optimized Production Plan'!M469*(1.045))+ ('Conversion Cost'!$B$3*'Optimized Production Plan'!M469)+ ((4.1/100)*('Conversion Cost'!$B$8)*'Optimized Production Plan'!M469)+ ('Optimized Production Plan'!M469*'Conversion Cost'!$B$4)),IF(VLOOKUP(N468,CSTVAT!$A$2:$D$40,2)="VAT",0.05*((VLOOKUP(O468,'Input Angle Price'!$B$4:$E$22,2)*'Optimized Production Plan'!M469*(1.045))+ ('Conversion Cost'!$B$3*'Optimized Production Plan'!M469)+ ((4.1/100)*('Conversion Cost'!$B$8)*'Optimized Production Plan'!M469)+ ('Optimized Production Plan'!M469*'Conversion Cost'!$B$4)),0)))+ IF(VLOOKUP(N468,CSTVAT!$A$2:$D$40,3)="NA",0,IF(VLOOKUP(N468,CSTVAT!$A$2:$D$40,3)="CST",0.02*((VLOOKUP(O468,'Input Angle Price'!$B$4:$E$22,3)*'Optimized Production Plan'!N469*(1.045))+ ('Conversion Cost'!$C$3*'Optimized Production Plan'!N469)+ ((4.1/100)*('Conversion Cost'!$B$8)*'Optimized Production Plan'!N469)+ ('Optimized Production Plan'!N469*'Conversion Cost'!$C$4)),IF(VLOOKUP(N468,CSTVAT!$A$2:$D$40,3)="VAT",0.05*((VLOOKUP(O468,'Input Angle Price'!$B$4:$E$22,3)*'Optimized Production Plan'!N469*(1.045))+ ('Conversion Cost'!$C$3*'Optimized Production Plan'!N469)+ ((4.1/100)*('Conversion Cost'!$B$8)*'Optimized Production Plan'!N469)+ ('Optimized Production Plan'!N469*'Conversion Cost'!$C$4)),0)))+ IF(VLOOKUP(N468,CSTVAT!$A$2:$D$40,4)="NA",0,IF(VLOOKUP(N468,CSTVAT!$A$2:$D$40,4)="CST",0.02*((VLOOKUP(O468,'Input Angle Price'!$B$4:$E$22,4)*'Optimized Production Plan'!O469*(1.045))+ ('Conversion Cost'!$D$3*'Optimized Production Plan'!O469)+ ((4.1/100)*('Conversion Cost'!$B$8)*'Optimized Production Plan'!O469)+ ('Optimized Production Plan'!O469*'Conversion Cost'!$D$4)),IF(VLOOKUP(N468,CSTVAT!$A$2:$D$40,4)="VAT",0.05*((VLOOKUP(O468,'Input Angle Price'!$B$4:$E$22,4)*'Optimized Production Plan'!O469*(1.045))+ ('Conversion Cost'!$D$3*'Optimized Production Plan'!O469)+ ((4.1/100)*('Conversion Cost'!$B$8)*'Optimized Production Plan'!O469)+ ('Optimized Production Plan'!O469*'Conversion Cost'!$D$4)),0)))</f>
        <v>0</v>
      </c>
      <c r="V468" s="95">
        <f t="shared" si="24"/>
        <v>0.25361324999999996</v>
      </c>
      <c r="X468" s="101">
        <f>IF('Optimized Production Plan'!M469&gt;0,1,0)+IF('Optimized Production Plan'!N469&gt;0,1,0)+IF('Optimized Production Plan'!O469&gt;0,1,0)</f>
        <v>1</v>
      </c>
      <c r="AH468" s="11"/>
      <c r="AI468" s="5" t="s">
        <v>8</v>
      </c>
      <c r="AJ468" s="6">
        <v>0.49199999999999999</v>
      </c>
      <c r="AK468" s="6">
        <v>0</v>
      </c>
      <c r="AL468" s="113">
        <v>0</v>
      </c>
      <c r="AM468" s="11">
        <v>0.49199999999999999</v>
      </c>
      <c r="AN468" s="68">
        <f t="shared" si="25"/>
        <v>0.49199999999999999</v>
      </c>
    </row>
    <row r="469" spans="1:40">
      <c r="A469" s="85">
        <v>137</v>
      </c>
      <c r="B469" s="5" t="s">
        <v>9</v>
      </c>
      <c r="C469" s="94">
        <f>((VLOOKUP(B469,'Input Angle Price'!$B$4:$E$22,2)*'Optimized Production Plan'!C470)+(VLOOKUP(B469,'Input Angle Price'!$B$4:$E$22,3)*'Optimized Production Plan'!D470)+(VLOOKUP(B469,'Input Angle Price'!$B$4:$E$22,4)*'Optimized Production Plan'!E470))*(104.5/100)</f>
        <v>4567.6502217499992</v>
      </c>
      <c r="D469" s="94">
        <f>SUMPRODUCT('Conversion Cost'!$B$3:$D$3,'Optimized Production Plan'!C470:E470)</f>
        <v>841.00460499999986</v>
      </c>
      <c r="E469" s="94">
        <f>(4.1/100)*('Conversion Cost'!$B$8)*SUM('Optimized Production Plan'!C470:E470)</f>
        <v>588.37795379999989</v>
      </c>
      <c r="F469" s="94">
        <f>SUMPRODUCT('Conversion Cost'!$B$4:$D$4,'Optimized Production Plan'!C470:E470)</f>
        <v>71.031449999999992</v>
      </c>
      <c r="G469" s="94">
        <f>(VLOOKUP(A469,'Outbound Logistic Price'!$A$3:$D$41,2)*'Optimized Production Plan'!C470)+(VLOOKUP(A469,'Outbound Logistic Price'!$A$3:$D$41,3)*'Optimized Production Plan'!D470)+(VLOOKUP(A469,'Outbound Logistic Price'!$A$3:$D$41,4)*'Optimized Production Plan'!E470)</f>
        <v>364.47284999999994</v>
      </c>
      <c r="H469" s="94">
        <f>IF(VLOOKUP(A469,CSTVAT!$A$2:$D$40,2)="NA",0,IF(VLOOKUP(A469,CSTVAT!$A$2:$D$40,2)="CST",0.02*((VLOOKUP(B469,'Input Angle Price'!$B$4:$E$22,2)*'Optimized Production Plan'!C470*(1.045))+ ('Conversion Cost'!$B$3*'Optimized Production Plan'!C470)+ ((4.1/100)*('Conversion Cost'!$B$8)*'Optimized Production Plan'!C470)+ ('Optimized Production Plan'!C470*'Conversion Cost'!$B$4)),IF(VLOOKUP(A469,CSTVAT!$A$2:$D$40,2)="VAT",0.05*((VLOOKUP(B469,'Input Angle Price'!$B$4:$E$22,2)*'Optimized Production Plan'!C470*(1.045))+ ('Conversion Cost'!$B$3*'Optimized Production Plan'!C470)+ ((4.1/100)*('Conversion Cost'!$B$8)*'Optimized Production Plan'!C470)+ ('Optimized Production Plan'!C470*'Conversion Cost'!$B$4)),0)))+ IF(VLOOKUP(A469,CSTVAT!$A$2:$D$40,3)="NA",0,IF(VLOOKUP(A469,CSTVAT!$A$2:$D$40,3)="CST",0.02*((VLOOKUP(B469,'Input Angle Price'!$B$4:$E$22,3)*'Optimized Production Plan'!D470*(1.045))+ ('Conversion Cost'!$C$3*'Optimized Production Plan'!D470)+ ((4.1/100)*('Conversion Cost'!$B$8)*'Optimized Production Plan'!D470)+ ('Optimized Production Plan'!D470*'Conversion Cost'!$C$4)),IF(VLOOKUP(A469,CSTVAT!$A$2:$D$40,3)="VAT",0.05*((VLOOKUP(B469,'Input Angle Price'!$B$4:$E$22,3)*'Optimized Production Plan'!D470*(1.045))+ ('Conversion Cost'!$C$3*'Optimized Production Plan'!D470)+ ((4.1/100)*('Conversion Cost'!$B$8)*'Optimized Production Plan'!D470)+ ('Optimized Production Plan'!D470*'Conversion Cost'!$C$4)),0)))+ IF(VLOOKUP(A469,CSTVAT!$A$2:$D$40,4)="NA",0,IF(VLOOKUP(A469,CSTVAT!$A$2:$D$40,4)="CST",0.02*((VLOOKUP(B469,'Input Angle Price'!$B$4:$E$22,4)*'Optimized Production Plan'!E470*(1.045))+ ('Conversion Cost'!$D$3*'Optimized Production Plan'!E470)+ ((4.1/100)*('Conversion Cost'!$B$8)*'Optimized Production Plan'!E470)+ ('Optimized Production Plan'!E470*'Conversion Cost'!$D$4)),IF(VLOOKUP(A469,CSTVAT!$A$2:$D$40,4)="VAT",0.05*((VLOOKUP(B469,'Input Angle Price'!$B$4:$E$22,4)*'Optimized Production Plan'!E470*(1.045))+ ('Conversion Cost'!$D$3*'Optimized Production Plan'!E470)+ ((4.1/100)*('Conversion Cost'!$B$8)*'Optimized Production Plan'!E470)+ ('Optimized Production Plan'!E470*'Conversion Cost'!$D$4)),0)))</f>
        <v>0</v>
      </c>
      <c r="I469" s="95">
        <f t="shared" si="23"/>
        <v>98.346535874999987</v>
      </c>
      <c r="N469" s="85">
        <v>137</v>
      </c>
      <c r="O469" s="5" t="s">
        <v>9</v>
      </c>
      <c r="P469" s="94">
        <f>((VLOOKUP(O469,'Input Angle Price'!$B$4:$E$22,2)*'Optimized Production Plan'!M470)+(VLOOKUP(O469,'Input Angle Price'!$B$4:$E$22,3)*'Optimized Production Plan'!N470)+(VLOOKUP(O469,'Input Angle Price'!$B$4:$E$22,4)*'Optimized Production Plan'!O470))*(104.5/100)</f>
        <v>4419.6001079999987</v>
      </c>
      <c r="Q469" s="94">
        <f>SUMPRODUCT('Conversion Cost'!$B$3:$D$3,'Optimized Production Plan'!M470:O470)</f>
        <v>693.11945499999979</v>
      </c>
      <c r="R469" s="94">
        <f>(4.1/100)*('Conversion Cost'!$B$8)*SUM('Optimized Production Plan'!M470:O470)</f>
        <v>588.37795379999989</v>
      </c>
      <c r="S469" s="94">
        <f>SUMPRODUCT('Conversion Cost'!$B$4:$D$4,'Optimized Production Plan'!M470:O470)</f>
        <v>47.354299999999988</v>
      </c>
      <c r="T469" s="94">
        <f>(VLOOKUP(N469,'Outbound Logistic Price'!$A$3:$D$41,2)*'Optimized Production Plan'!M470)+(VLOOKUP(N469,'Outbound Logistic Price'!$A$3:$D$41,3)*'Optimized Production Plan'!N470)+(VLOOKUP(N469,'Outbound Logistic Price'!$A$3:$D$41,4)*'Optimized Production Plan'!O470)</f>
        <v>233.27814999999993</v>
      </c>
      <c r="U469" s="94">
        <f>IF(VLOOKUP(N469,CSTVAT!$A$2:$D$40,2)="NA",0,IF(VLOOKUP(N469,CSTVAT!$A$2:$D$40,2)="CST",0.02*((VLOOKUP(O469,'Input Angle Price'!$B$4:$E$22,2)*'Optimized Production Plan'!M470*(1.045))+ ('Conversion Cost'!$B$3*'Optimized Production Plan'!M470)+ ((4.1/100)*('Conversion Cost'!$B$8)*'Optimized Production Plan'!M470)+ ('Optimized Production Plan'!M470*'Conversion Cost'!$B$4)),IF(VLOOKUP(N469,CSTVAT!$A$2:$D$40,2)="VAT",0.05*((VLOOKUP(O469,'Input Angle Price'!$B$4:$E$22,2)*'Optimized Production Plan'!M470*(1.045))+ ('Conversion Cost'!$B$3*'Optimized Production Plan'!M470)+ ((4.1/100)*('Conversion Cost'!$B$8)*'Optimized Production Plan'!M470)+ ('Optimized Production Plan'!M470*'Conversion Cost'!$B$4)),0)))+ IF(VLOOKUP(N469,CSTVAT!$A$2:$D$40,3)="NA",0,IF(VLOOKUP(N469,CSTVAT!$A$2:$D$40,3)="CST",0.02*((VLOOKUP(O469,'Input Angle Price'!$B$4:$E$22,3)*'Optimized Production Plan'!N470*(1.045))+ ('Conversion Cost'!$C$3*'Optimized Production Plan'!N470)+ ((4.1/100)*('Conversion Cost'!$B$8)*'Optimized Production Plan'!N470)+ ('Optimized Production Plan'!N470*'Conversion Cost'!$C$4)),IF(VLOOKUP(N469,CSTVAT!$A$2:$D$40,3)="VAT",0.05*((VLOOKUP(O469,'Input Angle Price'!$B$4:$E$22,3)*'Optimized Production Plan'!N470*(1.045))+ ('Conversion Cost'!$C$3*'Optimized Production Plan'!N470)+ ((4.1/100)*('Conversion Cost'!$B$8)*'Optimized Production Plan'!N470)+ ('Optimized Production Plan'!N470*'Conversion Cost'!$C$4)),0)))+ IF(VLOOKUP(N469,CSTVAT!$A$2:$D$40,4)="NA",0,IF(VLOOKUP(N469,CSTVAT!$A$2:$D$40,4)="CST",0.02*((VLOOKUP(O469,'Input Angle Price'!$B$4:$E$22,4)*'Optimized Production Plan'!O470*(1.045))+ ('Conversion Cost'!$D$3*'Optimized Production Plan'!O470)+ ((4.1/100)*('Conversion Cost'!$B$8)*'Optimized Production Plan'!O470)+ ('Optimized Production Plan'!O470*'Conversion Cost'!$D$4)),IF(VLOOKUP(N469,CSTVAT!$A$2:$D$40,4)="VAT",0.05*((VLOOKUP(O469,'Input Angle Price'!$B$4:$E$22,4)*'Optimized Production Plan'!O470*(1.045))+ ('Conversion Cost'!$D$3*'Optimized Production Plan'!O470)+ ((4.1/100)*('Conversion Cost'!$B$8)*'Optimized Production Plan'!O470)+ ('Optimized Production Plan'!O470*'Conversion Cost'!$D$4)),0)))</f>
        <v>0</v>
      </c>
      <c r="V469" s="95">
        <f t="shared" si="24"/>
        <v>95.158853999999977</v>
      </c>
      <c r="X469" s="101">
        <f>IF('Optimized Production Plan'!M470&gt;0,1,0)+IF('Optimized Production Plan'!N470&gt;0,1,0)+IF('Optimized Production Plan'!O470&gt;0,1,0)</f>
        <v>1</v>
      </c>
      <c r="AH469" s="11"/>
      <c r="AI469" s="5" t="s">
        <v>10</v>
      </c>
      <c r="AJ469" s="6">
        <v>0.11</v>
      </c>
      <c r="AK469" s="6">
        <v>0</v>
      </c>
      <c r="AL469" s="113">
        <v>0</v>
      </c>
      <c r="AM469" s="11">
        <v>0.11</v>
      </c>
      <c r="AN469" s="68">
        <f t="shared" si="25"/>
        <v>0.11</v>
      </c>
    </row>
    <row r="470" spans="1:40">
      <c r="A470" s="85">
        <v>138</v>
      </c>
      <c r="B470" s="5" t="s">
        <v>3</v>
      </c>
      <c r="C470" s="94">
        <f>((VLOOKUP(B470,'Input Angle Price'!$B$4:$E$22,2)*'Optimized Production Plan'!C471)+(VLOOKUP(B470,'Input Angle Price'!$B$4:$E$22,3)*'Optimized Production Plan'!D471)+(VLOOKUP(B470,'Input Angle Price'!$B$4:$E$22,4)*'Optimized Production Plan'!E471))*(104.5/100)</f>
        <v>1011.9338542676001</v>
      </c>
      <c r="D470" s="94">
        <f>SUMPRODUCT('Conversion Cost'!$B$3:$D$3,'Optimized Production Plan'!C471:E471)</f>
        <v>152.402508576</v>
      </c>
      <c r="E470" s="94">
        <f>(4.1/100)*('Conversion Cost'!$B$8)*SUM('Optimized Production Plan'!C471:E471)</f>
        <v>132.13481791536003</v>
      </c>
      <c r="F470" s="94">
        <f>SUMPRODUCT('Conversion Cost'!$B$4:$D$4,'Optimized Production Plan'!C471:E471)</f>
        <v>10.634578960000001</v>
      </c>
      <c r="G470" s="94">
        <f>(VLOOKUP(A470,'Outbound Logistic Price'!$A$3:$D$41,2)*'Optimized Production Plan'!C471)+(VLOOKUP(A470,'Outbound Logistic Price'!$A$3:$D$41,3)*'Optimized Production Plan'!D471)+(VLOOKUP(A470,'Outbound Logistic Price'!$A$3:$D$41,4)*'Optimized Production Plan'!E471)</f>
        <v>44.791424680000006</v>
      </c>
      <c r="H470" s="94">
        <f>IF(VLOOKUP(A470,CSTVAT!$A$2:$D$40,2)="NA",0,IF(VLOOKUP(A470,CSTVAT!$A$2:$D$40,2)="CST",0.02*((VLOOKUP(B470,'Input Angle Price'!$B$4:$E$22,2)*'Optimized Production Plan'!C471*(1.045))+ ('Conversion Cost'!$B$3*'Optimized Production Plan'!C471)+ ((4.1/100)*('Conversion Cost'!$B$8)*'Optimized Production Plan'!C471)+ ('Optimized Production Plan'!C471*'Conversion Cost'!$B$4)),IF(VLOOKUP(A470,CSTVAT!$A$2:$D$40,2)="VAT",0.05*((VLOOKUP(B470,'Input Angle Price'!$B$4:$E$22,2)*'Optimized Production Plan'!C471*(1.045))+ ('Conversion Cost'!$B$3*'Optimized Production Plan'!C471)+ ((4.1/100)*('Conversion Cost'!$B$8)*'Optimized Production Plan'!C471)+ ('Optimized Production Plan'!C471*'Conversion Cost'!$B$4)),0)))+ IF(VLOOKUP(A470,CSTVAT!$A$2:$D$40,3)="NA",0,IF(VLOOKUP(A470,CSTVAT!$A$2:$D$40,3)="CST",0.02*((VLOOKUP(B470,'Input Angle Price'!$B$4:$E$22,3)*'Optimized Production Plan'!D471*(1.045))+ ('Conversion Cost'!$C$3*'Optimized Production Plan'!D471)+ ((4.1/100)*('Conversion Cost'!$B$8)*'Optimized Production Plan'!D471)+ ('Optimized Production Plan'!D471*'Conversion Cost'!$C$4)),IF(VLOOKUP(A470,CSTVAT!$A$2:$D$40,3)="VAT",0.05*((VLOOKUP(B470,'Input Angle Price'!$B$4:$E$22,3)*'Optimized Production Plan'!D471*(1.045))+ ('Conversion Cost'!$C$3*'Optimized Production Plan'!D471)+ ((4.1/100)*('Conversion Cost'!$B$8)*'Optimized Production Plan'!D471)+ ('Optimized Production Plan'!D471*'Conversion Cost'!$C$4)),0)))+ IF(VLOOKUP(A470,CSTVAT!$A$2:$D$40,4)="NA",0,IF(VLOOKUP(A470,CSTVAT!$A$2:$D$40,4)="CST",0.02*((VLOOKUP(B470,'Input Angle Price'!$B$4:$E$22,4)*'Optimized Production Plan'!E471*(1.045))+ ('Conversion Cost'!$D$3*'Optimized Production Plan'!E471)+ ((4.1/100)*('Conversion Cost'!$B$8)*'Optimized Production Plan'!E471)+ ('Optimized Production Plan'!E471*'Conversion Cost'!$D$4)),IF(VLOOKUP(A470,CSTVAT!$A$2:$D$40,4)="VAT",0.05*((VLOOKUP(B470,'Input Angle Price'!$B$4:$E$22,4)*'Optimized Production Plan'!E471*(1.045))+ ('Conversion Cost'!$D$3*'Optimized Production Plan'!E471)+ ((4.1/100)*('Conversion Cost'!$B$8)*'Optimized Production Plan'!E471)+ ('Optimized Production Plan'!E471*'Conversion Cost'!$D$4)),0)))</f>
        <v>0</v>
      </c>
      <c r="I470" s="95">
        <f t="shared" si="23"/>
        <v>21.788049493800003</v>
      </c>
      <c r="N470" s="85">
        <v>138</v>
      </c>
      <c r="O470" s="5" t="s">
        <v>3</v>
      </c>
      <c r="P470" s="94">
        <f>((VLOOKUP(O470,'Input Angle Price'!$B$4:$E$22,2)*'Optimized Production Plan'!M471)+(VLOOKUP(O470,'Input Angle Price'!$B$4:$E$22,3)*'Optimized Production Plan'!N471)+(VLOOKUP(O470,'Input Angle Price'!$B$4:$E$22,4)*'Optimized Production Plan'!O471))*(104.5/100)</f>
        <v>965.20310327760001</v>
      </c>
      <c r="Q470" s="94">
        <f>SUMPRODUCT('Conversion Cost'!$B$3:$D$3,'Optimized Production Plan'!M471:O471)</f>
        <v>155.65711187600002</v>
      </c>
      <c r="R470" s="94">
        <f>(4.1/100)*('Conversion Cost'!$B$8)*SUM('Optimized Production Plan'!M471:O471)</f>
        <v>132.13481791536003</v>
      </c>
      <c r="S470" s="94">
        <f>SUMPRODUCT('Conversion Cost'!$B$4:$D$4,'Optimized Production Plan'!M471:O471)</f>
        <v>10.634578960000002</v>
      </c>
      <c r="T470" s="94">
        <f>(VLOOKUP(N470,'Outbound Logistic Price'!$A$3:$D$41,2)*'Optimized Production Plan'!M471)+(VLOOKUP(N470,'Outbound Logistic Price'!$A$3:$D$41,3)*'Optimized Production Plan'!N471)+(VLOOKUP(N470,'Outbound Logistic Price'!$A$3:$D$41,4)*'Optimized Production Plan'!O471)</f>
        <v>52.388376680000007</v>
      </c>
      <c r="U470" s="94">
        <f>IF(VLOOKUP(N470,CSTVAT!$A$2:$D$40,2)="NA",0,IF(VLOOKUP(N470,CSTVAT!$A$2:$D$40,2)="CST",0.02*((VLOOKUP(O470,'Input Angle Price'!$B$4:$E$22,2)*'Optimized Production Plan'!M471*(1.045))+ ('Conversion Cost'!$B$3*'Optimized Production Plan'!M471)+ ((4.1/100)*('Conversion Cost'!$B$8)*'Optimized Production Plan'!M471)+ ('Optimized Production Plan'!M471*'Conversion Cost'!$B$4)),IF(VLOOKUP(N470,CSTVAT!$A$2:$D$40,2)="VAT",0.05*((VLOOKUP(O470,'Input Angle Price'!$B$4:$E$22,2)*'Optimized Production Plan'!M471*(1.045))+ ('Conversion Cost'!$B$3*'Optimized Production Plan'!M471)+ ((4.1/100)*('Conversion Cost'!$B$8)*'Optimized Production Plan'!M471)+ ('Optimized Production Plan'!M471*'Conversion Cost'!$B$4)),0)))+ IF(VLOOKUP(N470,CSTVAT!$A$2:$D$40,3)="NA",0,IF(VLOOKUP(N470,CSTVAT!$A$2:$D$40,3)="CST",0.02*((VLOOKUP(O470,'Input Angle Price'!$B$4:$E$22,3)*'Optimized Production Plan'!N471*(1.045))+ ('Conversion Cost'!$C$3*'Optimized Production Plan'!N471)+ ((4.1/100)*('Conversion Cost'!$B$8)*'Optimized Production Plan'!N471)+ ('Optimized Production Plan'!N471*'Conversion Cost'!$C$4)),IF(VLOOKUP(N470,CSTVAT!$A$2:$D$40,3)="VAT",0.05*((VLOOKUP(O470,'Input Angle Price'!$B$4:$E$22,3)*'Optimized Production Plan'!N471*(1.045))+ ('Conversion Cost'!$C$3*'Optimized Production Plan'!N471)+ ((4.1/100)*('Conversion Cost'!$B$8)*'Optimized Production Plan'!N471)+ ('Optimized Production Plan'!N471*'Conversion Cost'!$C$4)),0)))+ IF(VLOOKUP(N470,CSTVAT!$A$2:$D$40,4)="NA",0,IF(VLOOKUP(N470,CSTVAT!$A$2:$D$40,4)="CST",0.02*((VLOOKUP(O470,'Input Angle Price'!$B$4:$E$22,4)*'Optimized Production Plan'!O471*(1.045))+ ('Conversion Cost'!$D$3*'Optimized Production Plan'!O471)+ ((4.1/100)*('Conversion Cost'!$B$8)*'Optimized Production Plan'!O471)+ ('Optimized Production Plan'!O471*'Conversion Cost'!$D$4)),IF(VLOOKUP(N470,CSTVAT!$A$2:$D$40,4)="VAT",0.05*((VLOOKUP(O470,'Input Angle Price'!$B$4:$E$22,4)*'Optimized Production Plan'!O471*(1.045))+ ('Conversion Cost'!$D$3*'Optimized Production Plan'!O471)+ ((4.1/100)*('Conversion Cost'!$B$8)*'Optimized Production Plan'!O471)+ ('Optimized Production Plan'!O471*'Conversion Cost'!$D$4)),0)))</f>
        <v>0</v>
      </c>
      <c r="V470" s="95">
        <f t="shared" si="24"/>
        <v>20.781884998800003</v>
      </c>
      <c r="X470" s="101">
        <f>IF('Optimized Production Plan'!M471&gt;0,1,0)+IF('Optimized Production Plan'!N471&gt;0,1,0)+IF('Optimized Production Plan'!O471&gt;0,1,0)</f>
        <v>1</v>
      </c>
      <c r="AH470" s="9">
        <v>137</v>
      </c>
      <c r="AI470" s="5" t="s">
        <v>9</v>
      </c>
      <c r="AJ470" s="6">
        <v>38.814999999999991</v>
      </c>
      <c r="AK470" s="6">
        <v>0</v>
      </c>
      <c r="AL470" s="113">
        <v>0</v>
      </c>
      <c r="AM470" s="11">
        <v>38.814999999999991</v>
      </c>
      <c r="AN470" s="68">
        <f t="shared" si="25"/>
        <v>38.814999999999991</v>
      </c>
    </row>
    <row r="471" spans="1:40">
      <c r="A471" s="9">
        <v>138</v>
      </c>
      <c r="B471" s="5" t="s">
        <v>5</v>
      </c>
      <c r="C471" s="94">
        <f>((VLOOKUP(B471,'Input Angle Price'!$B$4:$E$22,2)*'Optimized Production Plan'!C472)+(VLOOKUP(B471,'Input Angle Price'!$B$4:$E$22,3)*'Optimized Production Plan'!D472)+(VLOOKUP(B471,'Input Angle Price'!$B$4:$E$22,4)*'Optimized Production Plan'!E472))*(104.5/100)</f>
        <v>2021.74507031145</v>
      </c>
      <c r="D471" s="94">
        <f>SUMPRODUCT('Conversion Cost'!$B$3:$D$3,'Optimized Production Plan'!C472:E472)</f>
        <v>301.17689256300002</v>
      </c>
      <c r="E471" s="94">
        <f>(4.1/100)*('Conversion Cost'!$B$8)*SUM('Optimized Production Plan'!C472:E472)</f>
        <v>261.13671839268</v>
      </c>
      <c r="F471" s="94">
        <f>SUMPRODUCT('Conversion Cost'!$B$4:$D$4,'Optimized Production Plan'!C472:E472)</f>
        <v>21.017011980000003</v>
      </c>
      <c r="G471" s="94">
        <f>(VLOOKUP(A471,'Outbound Logistic Price'!$A$3:$D$41,2)*'Optimized Production Plan'!C472)+(VLOOKUP(A471,'Outbound Logistic Price'!$A$3:$D$41,3)*'Optimized Production Plan'!D472)+(VLOOKUP(A471,'Outbound Logistic Price'!$A$3:$D$41,4)*'Optimized Production Plan'!E472)</f>
        <v>88.486624590000005</v>
      </c>
      <c r="H471" s="94">
        <f>IF(VLOOKUP(A471,CSTVAT!$A$2:$D$40,2)="NA",0,IF(VLOOKUP(A471,CSTVAT!$A$2:$D$40,2)="CST",0.02*((VLOOKUP(B471,'Input Angle Price'!$B$4:$E$22,2)*'Optimized Production Plan'!C472*(1.045))+ ('Conversion Cost'!$B$3*'Optimized Production Plan'!C472)+ ((4.1/100)*('Conversion Cost'!$B$8)*'Optimized Production Plan'!C472)+ ('Optimized Production Plan'!C472*'Conversion Cost'!$B$4)),IF(VLOOKUP(A471,CSTVAT!$A$2:$D$40,2)="VAT",0.05*((VLOOKUP(B471,'Input Angle Price'!$B$4:$E$22,2)*'Optimized Production Plan'!C472*(1.045))+ ('Conversion Cost'!$B$3*'Optimized Production Plan'!C472)+ ((4.1/100)*('Conversion Cost'!$B$8)*'Optimized Production Plan'!C472)+ ('Optimized Production Plan'!C472*'Conversion Cost'!$B$4)),0)))+ IF(VLOOKUP(A471,CSTVAT!$A$2:$D$40,3)="NA",0,IF(VLOOKUP(A471,CSTVAT!$A$2:$D$40,3)="CST",0.02*((VLOOKUP(B471,'Input Angle Price'!$B$4:$E$22,3)*'Optimized Production Plan'!D472*(1.045))+ ('Conversion Cost'!$C$3*'Optimized Production Plan'!D472)+ ((4.1/100)*('Conversion Cost'!$B$8)*'Optimized Production Plan'!D472)+ ('Optimized Production Plan'!D472*'Conversion Cost'!$C$4)),IF(VLOOKUP(A471,CSTVAT!$A$2:$D$40,3)="VAT",0.05*((VLOOKUP(B471,'Input Angle Price'!$B$4:$E$22,3)*'Optimized Production Plan'!D472*(1.045))+ ('Conversion Cost'!$C$3*'Optimized Production Plan'!D472)+ ((4.1/100)*('Conversion Cost'!$B$8)*'Optimized Production Plan'!D472)+ ('Optimized Production Plan'!D472*'Conversion Cost'!$C$4)),0)))+ IF(VLOOKUP(A471,CSTVAT!$A$2:$D$40,4)="NA",0,IF(VLOOKUP(A471,CSTVAT!$A$2:$D$40,4)="CST",0.02*((VLOOKUP(B471,'Input Angle Price'!$B$4:$E$22,4)*'Optimized Production Plan'!E472*(1.045))+ ('Conversion Cost'!$D$3*'Optimized Production Plan'!E472)+ ((4.1/100)*('Conversion Cost'!$B$8)*'Optimized Production Plan'!E472)+ ('Optimized Production Plan'!E472*'Conversion Cost'!$D$4)),IF(VLOOKUP(A471,CSTVAT!$A$2:$D$40,4)="VAT",0.05*((VLOOKUP(B471,'Input Angle Price'!$B$4:$E$22,4)*'Optimized Production Plan'!E472*(1.045))+ ('Conversion Cost'!$D$3*'Optimized Production Plan'!E472)+ ((4.1/100)*('Conversion Cost'!$B$8)*'Optimized Production Plan'!E472)+ ('Optimized Production Plan'!E472*'Conversion Cost'!$D$4)),0)))</f>
        <v>0</v>
      </c>
      <c r="I471" s="95">
        <f t="shared" si="23"/>
        <v>43.530396250725005</v>
      </c>
      <c r="N471" s="9">
        <v>138</v>
      </c>
      <c r="O471" s="5" t="s">
        <v>5</v>
      </c>
      <c r="P471" s="94">
        <f>((VLOOKUP(O471,'Input Angle Price'!$B$4:$E$22,2)*'Optimized Production Plan'!M472)+(VLOOKUP(O471,'Input Angle Price'!$B$4:$E$22,3)*'Optimized Production Plan'!N472)+(VLOOKUP(O471,'Input Angle Price'!$B$4:$E$22,4)*'Optimized Production Plan'!O472))*(104.5/100)</f>
        <v>1936.8649453114501</v>
      </c>
      <c r="Q471" s="94">
        <f>SUMPRODUCT('Conversion Cost'!$B$3:$D$3,'Optimized Production Plan'!M472:O472)</f>
        <v>307.62359256299999</v>
      </c>
      <c r="R471" s="94">
        <f>(4.1/100)*('Conversion Cost'!$B$8)*SUM('Optimized Production Plan'!M472:O472)</f>
        <v>261.13671839268</v>
      </c>
      <c r="S471" s="94">
        <f>SUMPRODUCT('Conversion Cost'!$B$4:$D$4,'Optimized Production Plan'!M472:O472)</f>
        <v>21.017011979999999</v>
      </c>
      <c r="T471" s="94">
        <f>(VLOOKUP(N471,'Outbound Logistic Price'!$A$3:$D$41,2)*'Optimized Production Plan'!M472)+(VLOOKUP(N471,'Outbound Logistic Price'!$A$3:$D$41,3)*'Optimized Production Plan'!N472)+(VLOOKUP(N471,'Outbound Logistic Price'!$A$3:$D$41,4)*'Optimized Production Plan'!O472)</f>
        <v>103.53462458999999</v>
      </c>
      <c r="U471" s="94">
        <f>IF(VLOOKUP(N471,CSTVAT!$A$2:$D$40,2)="NA",0,IF(VLOOKUP(N471,CSTVAT!$A$2:$D$40,2)="CST",0.02*((VLOOKUP(O471,'Input Angle Price'!$B$4:$E$22,2)*'Optimized Production Plan'!M472*(1.045))+ ('Conversion Cost'!$B$3*'Optimized Production Plan'!M472)+ ((4.1/100)*('Conversion Cost'!$B$8)*'Optimized Production Plan'!M472)+ ('Optimized Production Plan'!M472*'Conversion Cost'!$B$4)),IF(VLOOKUP(N471,CSTVAT!$A$2:$D$40,2)="VAT",0.05*((VLOOKUP(O471,'Input Angle Price'!$B$4:$E$22,2)*'Optimized Production Plan'!M472*(1.045))+ ('Conversion Cost'!$B$3*'Optimized Production Plan'!M472)+ ((4.1/100)*('Conversion Cost'!$B$8)*'Optimized Production Plan'!M472)+ ('Optimized Production Plan'!M472*'Conversion Cost'!$B$4)),0)))+ IF(VLOOKUP(N471,CSTVAT!$A$2:$D$40,3)="NA",0,IF(VLOOKUP(N471,CSTVAT!$A$2:$D$40,3)="CST",0.02*((VLOOKUP(O471,'Input Angle Price'!$B$4:$E$22,3)*'Optimized Production Plan'!N472*(1.045))+ ('Conversion Cost'!$C$3*'Optimized Production Plan'!N472)+ ((4.1/100)*('Conversion Cost'!$B$8)*'Optimized Production Plan'!N472)+ ('Optimized Production Plan'!N472*'Conversion Cost'!$C$4)),IF(VLOOKUP(N471,CSTVAT!$A$2:$D$40,3)="VAT",0.05*((VLOOKUP(O471,'Input Angle Price'!$B$4:$E$22,3)*'Optimized Production Plan'!N472*(1.045))+ ('Conversion Cost'!$C$3*'Optimized Production Plan'!N472)+ ((4.1/100)*('Conversion Cost'!$B$8)*'Optimized Production Plan'!N472)+ ('Optimized Production Plan'!N472*'Conversion Cost'!$C$4)),0)))+ IF(VLOOKUP(N471,CSTVAT!$A$2:$D$40,4)="NA",0,IF(VLOOKUP(N471,CSTVAT!$A$2:$D$40,4)="CST",0.02*((VLOOKUP(O471,'Input Angle Price'!$B$4:$E$22,4)*'Optimized Production Plan'!O472*(1.045))+ ('Conversion Cost'!$D$3*'Optimized Production Plan'!O472)+ ((4.1/100)*('Conversion Cost'!$B$8)*'Optimized Production Plan'!O472)+ ('Optimized Production Plan'!O472*'Conversion Cost'!$D$4)),IF(VLOOKUP(N471,CSTVAT!$A$2:$D$40,4)="VAT",0.05*((VLOOKUP(O471,'Input Angle Price'!$B$4:$E$22,4)*'Optimized Production Plan'!O472*(1.045))+ ('Conversion Cost'!$D$3*'Optimized Production Plan'!O472)+ ((4.1/100)*('Conversion Cost'!$B$8)*'Optimized Production Plan'!O472)+ ('Optimized Production Plan'!O472*'Conversion Cost'!$D$4)),0)))</f>
        <v>0</v>
      </c>
      <c r="V471" s="95">
        <f t="shared" si="24"/>
        <v>41.702833750725006</v>
      </c>
      <c r="X471" s="101">
        <f>IF('Optimized Production Plan'!M472&gt;0,1,0)+IF('Optimized Production Plan'!N472&gt;0,1,0)+IF('Optimized Production Plan'!O472&gt;0,1,0)</f>
        <v>1</v>
      </c>
      <c r="AH471" s="9">
        <v>138</v>
      </c>
      <c r="AI471" s="5" t="s">
        <v>3</v>
      </c>
      <c r="AJ471" s="6">
        <v>8.7168680000000016</v>
      </c>
      <c r="AK471" s="6">
        <v>0</v>
      </c>
      <c r="AL471" s="113">
        <v>0</v>
      </c>
      <c r="AM471" s="11">
        <v>8.7168680000000016</v>
      </c>
      <c r="AN471" s="68">
        <f t="shared" si="25"/>
        <v>8.7168680000000016</v>
      </c>
    </row>
    <row r="472" spans="1:40">
      <c r="A472" s="9">
        <v>138</v>
      </c>
      <c r="B472" s="5" t="s">
        <v>7</v>
      </c>
      <c r="C472" s="94">
        <f>((VLOOKUP(B472,'Input Angle Price'!$B$4:$E$22,2)*'Optimized Production Plan'!C473)+(VLOOKUP(B472,'Input Angle Price'!$B$4:$E$22,3)*'Optimized Production Plan'!D473)+(VLOOKUP(B472,'Input Angle Price'!$B$4:$E$22,4)*'Optimized Production Plan'!E473))*(104.5/100)</f>
        <v>1215.8965831880998</v>
      </c>
      <c r="D472" s="94">
        <f>SUMPRODUCT('Conversion Cost'!$B$3:$D$3,'Optimized Production Plan'!C473:E473)</f>
        <v>181.54880220599998</v>
      </c>
      <c r="E472" s="94">
        <f>(4.1/100)*('Conversion Cost'!$B$8)*SUM('Optimized Production Plan'!C473:E473)</f>
        <v>157.26294493415998</v>
      </c>
      <c r="F472" s="94">
        <f>SUMPRODUCT('Conversion Cost'!$B$4:$D$4,'Optimized Production Plan'!C473:E473)</f>
        <v>12.656960759999997</v>
      </c>
      <c r="G472" s="94">
        <f>(VLOOKUP(A472,'Outbound Logistic Price'!$A$3:$D$41,2)*'Optimized Production Plan'!C473)+(VLOOKUP(A472,'Outbound Logistic Price'!$A$3:$D$41,3)*'Optimized Production Plan'!D473)+(VLOOKUP(A472,'Outbound Logistic Price'!$A$3:$D$41,4)*'Optimized Production Plan'!E473)</f>
        <v>53.691893579999991</v>
      </c>
      <c r="H472" s="94">
        <f>IF(VLOOKUP(A472,CSTVAT!$A$2:$D$40,2)="NA",0,IF(VLOOKUP(A472,CSTVAT!$A$2:$D$40,2)="CST",0.02*((VLOOKUP(B472,'Input Angle Price'!$B$4:$E$22,2)*'Optimized Production Plan'!C473*(1.045))+ ('Conversion Cost'!$B$3*'Optimized Production Plan'!C473)+ ((4.1/100)*('Conversion Cost'!$B$8)*'Optimized Production Plan'!C473)+ ('Optimized Production Plan'!C473*'Conversion Cost'!$B$4)),IF(VLOOKUP(A472,CSTVAT!$A$2:$D$40,2)="VAT",0.05*((VLOOKUP(B472,'Input Angle Price'!$B$4:$E$22,2)*'Optimized Production Plan'!C473*(1.045))+ ('Conversion Cost'!$B$3*'Optimized Production Plan'!C473)+ ((4.1/100)*('Conversion Cost'!$B$8)*'Optimized Production Plan'!C473)+ ('Optimized Production Plan'!C473*'Conversion Cost'!$B$4)),0)))+ IF(VLOOKUP(A472,CSTVAT!$A$2:$D$40,3)="NA",0,IF(VLOOKUP(A472,CSTVAT!$A$2:$D$40,3)="CST",0.02*((VLOOKUP(B472,'Input Angle Price'!$B$4:$E$22,3)*'Optimized Production Plan'!D473*(1.045))+ ('Conversion Cost'!$C$3*'Optimized Production Plan'!D473)+ ((4.1/100)*('Conversion Cost'!$B$8)*'Optimized Production Plan'!D473)+ ('Optimized Production Plan'!D473*'Conversion Cost'!$C$4)),IF(VLOOKUP(A472,CSTVAT!$A$2:$D$40,3)="VAT",0.05*((VLOOKUP(B472,'Input Angle Price'!$B$4:$E$22,3)*'Optimized Production Plan'!D473*(1.045))+ ('Conversion Cost'!$C$3*'Optimized Production Plan'!D473)+ ((4.1/100)*('Conversion Cost'!$B$8)*'Optimized Production Plan'!D473)+ ('Optimized Production Plan'!D473*'Conversion Cost'!$C$4)),0)))+ IF(VLOOKUP(A472,CSTVAT!$A$2:$D$40,4)="NA",0,IF(VLOOKUP(A472,CSTVAT!$A$2:$D$40,4)="CST",0.02*((VLOOKUP(B472,'Input Angle Price'!$B$4:$E$22,4)*'Optimized Production Plan'!E473*(1.045))+ ('Conversion Cost'!$D$3*'Optimized Production Plan'!E473)+ ((4.1/100)*('Conversion Cost'!$B$8)*'Optimized Production Plan'!E473)+ ('Optimized Production Plan'!E473*'Conversion Cost'!$D$4)),IF(VLOOKUP(A472,CSTVAT!$A$2:$D$40,4)="VAT",0.05*((VLOOKUP(B472,'Input Angle Price'!$B$4:$E$22,4)*'Optimized Production Plan'!E473*(1.045))+ ('Conversion Cost'!$D$3*'Optimized Production Plan'!E473)+ ((4.1/100)*('Conversion Cost'!$B$8)*'Optimized Production Plan'!E473)+ ('Optimized Production Plan'!E473*'Conversion Cost'!$D$4)),0)))</f>
        <v>0</v>
      </c>
      <c r="I472" s="95">
        <f t="shared" si="23"/>
        <v>26.179591504049995</v>
      </c>
      <c r="N472" s="9">
        <v>138</v>
      </c>
      <c r="O472" s="5" t="s">
        <v>7</v>
      </c>
      <c r="P472" s="94">
        <f>((VLOOKUP(O472,'Input Angle Price'!$B$4:$E$22,2)*'Optimized Production Plan'!M473)+(VLOOKUP(O472,'Input Angle Price'!$B$4:$E$22,3)*'Optimized Production Plan'!N473)+(VLOOKUP(O472,'Input Angle Price'!$B$4:$E$22,4)*'Optimized Production Plan'!O473))*(104.5/100)</f>
        <v>1178.5700191880996</v>
      </c>
      <c r="Q472" s="94">
        <f>SUMPRODUCT('Conversion Cost'!$B$3:$D$3,'Optimized Production Plan'!M473:O473)</f>
        <v>185.25848220599997</v>
      </c>
      <c r="R472" s="94">
        <f>(4.1/100)*('Conversion Cost'!$B$8)*SUM('Optimized Production Plan'!M473:O473)</f>
        <v>157.26294493415998</v>
      </c>
      <c r="S472" s="94">
        <f>SUMPRODUCT('Conversion Cost'!$B$4:$D$4,'Optimized Production Plan'!M473:O473)</f>
        <v>12.656960759999999</v>
      </c>
      <c r="T472" s="94">
        <f>(VLOOKUP(N472,'Outbound Logistic Price'!$A$3:$D$41,2)*'Optimized Production Plan'!M473)+(VLOOKUP(N472,'Outbound Logistic Price'!$A$3:$D$41,3)*'Optimized Production Plan'!N473)+(VLOOKUP(N472,'Outbound Logistic Price'!$A$3:$D$41,4)*'Optimized Production Plan'!O473)</f>
        <v>62.35109357999999</v>
      </c>
      <c r="U472" s="94">
        <f>IF(VLOOKUP(N472,CSTVAT!$A$2:$D$40,2)="NA",0,IF(VLOOKUP(N472,CSTVAT!$A$2:$D$40,2)="CST",0.02*((VLOOKUP(O472,'Input Angle Price'!$B$4:$E$22,2)*'Optimized Production Plan'!M473*(1.045))+ ('Conversion Cost'!$B$3*'Optimized Production Plan'!M473)+ ((4.1/100)*('Conversion Cost'!$B$8)*'Optimized Production Plan'!M473)+ ('Optimized Production Plan'!M473*'Conversion Cost'!$B$4)),IF(VLOOKUP(N472,CSTVAT!$A$2:$D$40,2)="VAT",0.05*((VLOOKUP(O472,'Input Angle Price'!$B$4:$E$22,2)*'Optimized Production Plan'!M473*(1.045))+ ('Conversion Cost'!$B$3*'Optimized Production Plan'!M473)+ ((4.1/100)*('Conversion Cost'!$B$8)*'Optimized Production Plan'!M473)+ ('Optimized Production Plan'!M473*'Conversion Cost'!$B$4)),0)))+ IF(VLOOKUP(N472,CSTVAT!$A$2:$D$40,3)="NA",0,IF(VLOOKUP(N472,CSTVAT!$A$2:$D$40,3)="CST",0.02*((VLOOKUP(O472,'Input Angle Price'!$B$4:$E$22,3)*'Optimized Production Plan'!N473*(1.045))+ ('Conversion Cost'!$C$3*'Optimized Production Plan'!N473)+ ((4.1/100)*('Conversion Cost'!$B$8)*'Optimized Production Plan'!N473)+ ('Optimized Production Plan'!N473*'Conversion Cost'!$C$4)),IF(VLOOKUP(N472,CSTVAT!$A$2:$D$40,3)="VAT",0.05*((VLOOKUP(O472,'Input Angle Price'!$B$4:$E$22,3)*'Optimized Production Plan'!N473*(1.045))+ ('Conversion Cost'!$C$3*'Optimized Production Plan'!N473)+ ((4.1/100)*('Conversion Cost'!$B$8)*'Optimized Production Plan'!N473)+ ('Optimized Production Plan'!N473*'Conversion Cost'!$C$4)),0)))+ IF(VLOOKUP(N472,CSTVAT!$A$2:$D$40,4)="NA",0,IF(VLOOKUP(N472,CSTVAT!$A$2:$D$40,4)="CST",0.02*((VLOOKUP(O472,'Input Angle Price'!$B$4:$E$22,4)*'Optimized Production Plan'!O473*(1.045))+ ('Conversion Cost'!$D$3*'Optimized Production Plan'!O473)+ ((4.1/100)*('Conversion Cost'!$B$8)*'Optimized Production Plan'!O473)+ ('Optimized Production Plan'!O473*'Conversion Cost'!$D$4)),IF(VLOOKUP(N472,CSTVAT!$A$2:$D$40,4)="VAT",0.05*((VLOOKUP(O472,'Input Angle Price'!$B$4:$E$22,4)*'Optimized Production Plan'!O473*(1.045))+ ('Conversion Cost'!$D$3*'Optimized Production Plan'!O473)+ ((4.1/100)*('Conversion Cost'!$B$8)*'Optimized Production Plan'!O473)+ ('Optimized Production Plan'!O473*'Conversion Cost'!$D$4)),0)))</f>
        <v>0</v>
      </c>
      <c r="V472" s="95">
        <f t="shared" si="24"/>
        <v>25.375909504049996</v>
      </c>
      <c r="X472" s="101">
        <f>IF('Optimized Production Plan'!M473&gt;0,1,0)+IF('Optimized Production Plan'!N473&gt;0,1,0)+IF('Optimized Production Plan'!O473&gt;0,1,0)</f>
        <v>1</v>
      </c>
      <c r="AH472" s="11"/>
      <c r="AI472" s="5" t="s">
        <v>5</v>
      </c>
      <c r="AJ472" s="6">
        <v>17.227059000000001</v>
      </c>
      <c r="AK472" s="6">
        <v>0</v>
      </c>
      <c r="AL472" s="113">
        <v>0</v>
      </c>
      <c r="AM472" s="11">
        <v>17.227059000000001</v>
      </c>
      <c r="AN472" s="68">
        <f t="shared" si="25"/>
        <v>17.227059000000001</v>
      </c>
    </row>
    <row r="473" spans="1:40">
      <c r="A473" s="9">
        <v>138</v>
      </c>
      <c r="B473" s="5" t="s">
        <v>9</v>
      </c>
      <c r="C473" s="94">
        <f>((VLOOKUP(B473,'Input Angle Price'!$B$4:$E$22,2)*'Optimized Production Plan'!C474)+(VLOOKUP(B473,'Input Angle Price'!$B$4:$E$22,3)*'Optimized Production Plan'!D474)+(VLOOKUP(B473,'Input Angle Price'!$B$4:$E$22,4)*'Optimized Production Plan'!E474))*(104.5/100)</f>
        <v>345.64779580319993</v>
      </c>
      <c r="D473" s="94">
        <f>SUMPRODUCT('Conversion Cost'!$B$3:$D$3,'Optimized Production Plan'!C474:E474)</f>
        <v>53.392127832</v>
      </c>
      <c r="E473" s="94">
        <f>(4.1/100)*('Conversion Cost'!$B$8)*SUM('Optimized Production Plan'!C474:E474)</f>
        <v>45.602527763519994</v>
      </c>
      <c r="F473" s="94">
        <f>SUMPRODUCT('Conversion Cost'!$B$4:$D$4,'Optimized Production Plan'!C474:E474)</f>
        <v>3.6702187199999994</v>
      </c>
      <c r="G473" s="94">
        <f>(VLOOKUP(A473,'Outbound Logistic Price'!$A$3:$D$41,2)*'Optimized Production Plan'!C474)+(VLOOKUP(A473,'Outbound Logistic Price'!$A$3:$D$41,3)*'Optimized Production Plan'!D474)+(VLOOKUP(A473,'Outbound Logistic Price'!$A$3:$D$41,4)*'Optimized Production Plan'!E474)</f>
        <v>17.313683759999996</v>
      </c>
      <c r="H473" s="94">
        <f>IF(VLOOKUP(A473,CSTVAT!$A$2:$D$40,2)="NA",0,IF(VLOOKUP(A473,CSTVAT!$A$2:$D$40,2)="CST",0.02*((VLOOKUP(B473,'Input Angle Price'!$B$4:$E$22,2)*'Optimized Production Plan'!C474*(1.045))+ ('Conversion Cost'!$B$3*'Optimized Production Plan'!C474)+ ((4.1/100)*('Conversion Cost'!$B$8)*'Optimized Production Plan'!C474)+ ('Optimized Production Plan'!C474*'Conversion Cost'!$B$4)),IF(VLOOKUP(A473,CSTVAT!$A$2:$D$40,2)="VAT",0.05*((VLOOKUP(B473,'Input Angle Price'!$B$4:$E$22,2)*'Optimized Production Plan'!C474*(1.045))+ ('Conversion Cost'!$B$3*'Optimized Production Plan'!C474)+ ((4.1/100)*('Conversion Cost'!$B$8)*'Optimized Production Plan'!C474)+ ('Optimized Production Plan'!C474*'Conversion Cost'!$B$4)),0)))+ IF(VLOOKUP(A473,CSTVAT!$A$2:$D$40,3)="NA",0,IF(VLOOKUP(A473,CSTVAT!$A$2:$D$40,3)="CST",0.02*((VLOOKUP(B473,'Input Angle Price'!$B$4:$E$22,3)*'Optimized Production Plan'!D474*(1.045))+ ('Conversion Cost'!$C$3*'Optimized Production Plan'!D474)+ ((4.1/100)*('Conversion Cost'!$B$8)*'Optimized Production Plan'!D474)+ ('Optimized Production Plan'!D474*'Conversion Cost'!$C$4)),IF(VLOOKUP(A473,CSTVAT!$A$2:$D$40,3)="VAT",0.05*((VLOOKUP(B473,'Input Angle Price'!$B$4:$E$22,3)*'Optimized Production Plan'!D474*(1.045))+ ('Conversion Cost'!$C$3*'Optimized Production Plan'!D474)+ ((4.1/100)*('Conversion Cost'!$B$8)*'Optimized Production Plan'!D474)+ ('Optimized Production Plan'!D474*'Conversion Cost'!$C$4)),0)))+ IF(VLOOKUP(A473,CSTVAT!$A$2:$D$40,4)="NA",0,IF(VLOOKUP(A473,CSTVAT!$A$2:$D$40,4)="CST",0.02*((VLOOKUP(B473,'Input Angle Price'!$B$4:$E$22,4)*'Optimized Production Plan'!E474*(1.045))+ ('Conversion Cost'!$D$3*'Optimized Production Plan'!E474)+ ((4.1/100)*('Conversion Cost'!$B$8)*'Optimized Production Plan'!E474)+ ('Optimized Production Plan'!E474*'Conversion Cost'!$D$4)),IF(VLOOKUP(A473,CSTVAT!$A$2:$D$40,4)="VAT",0.05*((VLOOKUP(B473,'Input Angle Price'!$B$4:$E$22,4)*'Optimized Production Plan'!E474*(1.045))+ ('Conversion Cost'!$D$3*'Optimized Production Plan'!E474)+ ((4.1/100)*('Conversion Cost'!$B$8)*'Optimized Production Plan'!E474)+ ('Optimized Production Plan'!E474*'Conversion Cost'!$D$4)),0)))</f>
        <v>0</v>
      </c>
      <c r="I473" s="95">
        <f t="shared" si="23"/>
        <v>7.4421774215999994</v>
      </c>
      <c r="N473" s="9">
        <v>138</v>
      </c>
      <c r="O473" s="5" t="s">
        <v>9</v>
      </c>
      <c r="P473" s="94">
        <f>((VLOOKUP(O473,'Input Angle Price'!$B$4:$E$22,2)*'Optimized Production Plan'!M474)+(VLOOKUP(O473,'Input Angle Price'!$B$4:$E$22,3)*'Optimized Production Plan'!N474)+(VLOOKUP(O473,'Input Angle Price'!$B$4:$E$22,4)*'Optimized Production Plan'!O474))*(104.5/100)</f>
        <v>342.5433181631999</v>
      </c>
      <c r="Q473" s="94">
        <f>SUMPRODUCT('Conversion Cost'!$B$3:$D$3,'Optimized Production Plan'!M474:O474)</f>
        <v>53.720570231999993</v>
      </c>
      <c r="R473" s="94">
        <f>(4.1/100)*('Conversion Cost'!$B$8)*SUM('Optimized Production Plan'!M474:O474)</f>
        <v>45.602527763519994</v>
      </c>
      <c r="S473" s="94">
        <f>SUMPRODUCT('Conversion Cost'!$B$4:$D$4,'Optimized Production Plan'!M474:O474)</f>
        <v>3.6702187199999994</v>
      </c>
      <c r="T473" s="94">
        <f>(VLOOKUP(N473,'Outbound Logistic Price'!$A$3:$D$41,2)*'Optimized Production Plan'!M474)+(VLOOKUP(N473,'Outbound Logistic Price'!$A$3:$D$41,3)*'Optimized Production Plan'!N474)+(VLOOKUP(N473,'Outbound Logistic Price'!$A$3:$D$41,4)*'Optimized Production Plan'!O474)</f>
        <v>18.080339759999998</v>
      </c>
      <c r="U473" s="94">
        <f>IF(VLOOKUP(N473,CSTVAT!$A$2:$D$40,2)="NA",0,IF(VLOOKUP(N473,CSTVAT!$A$2:$D$40,2)="CST",0.02*((VLOOKUP(O473,'Input Angle Price'!$B$4:$E$22,2)*'Optimized Production Plan'!M474*(1.045))+ ('Conversion Cost'!$B$3*'Optimized Production Plan'!M474)+ ((4.1/100)*('Conversion Cost'!$B$8)*'Optimized Production Plan'!M474)+ ('Optimized Production Plan'!M474*'Conversion Cost'!$B$4)),IF(VLOOKUP(N473,CSTVAT!$A$2:$D$40,2)="VAT",0.05*((VLOOKUP(O473,'Input Angle Price'!$B$4:$E$22,2)*'Optimized Production Plan'!M474*(1.045))+ ('Conversion Cost'!$B$3*'Optimized Production Plan'!M474)+ ((4.1/100)*('Conversion Cost'!$B$8)*'Optimized Production Plan'!M474)+ ('Optimized Production Plan'!M474*'Conversion Cost'!$B$4)),0)))+ IF(VLOOKUP(N473,CSTVAT!$A$2:$D$40,3)="NA",0,IF(VLOOKUP(N473,CSTVAT!$A$2:$D$40,3)="CST",0.02*((VLOOKUP(O473,'Input Angle Price'!$B$4:$E$22,3)*'Optimized Production Plan'!N474*(1.045))+ ('Conversion Cost'!$C$3*'Optimized Production Plan'!N474)+ ((4.1/100)*('Conversion Cost'!$B$8)*'Optimized Production Plan'!N474)+ ('Optimized Production Plan'!N474*'Conversion Cost'!$C$4)),IF(VLOOKUP(N473,CSTVAT!$A$2:$D$40,3)="VAT",0.05*((VLOOKUP(O473,'Input Angle Price'!$B$4:$E$22,3)*'Optimized Production Plan'!N474*(1.045))+ ('Conversion Cost'!$C$3*'Optimized Production Plan'!N474)+ ((4.1/100)*('Conversion Cost'!$B$8)*'Optimized Production Plan'!N474)+ ('Optimized Production Plan'!N474*'Conversion Cost'!$C$4)),0)))+ IF(VLOOKUP(N473,CSTVAT!$A$2:$D$40,4)="NA",0,IF(VLOOKUP(N473,CSTVAT!$A$2:$D$40,4)="CST",0.02*((VLOOKUP(O473,'Input Angle Price'!$B$4:$E$22,4)*'Optimized Production Plan'!O474*(1.045))+ ('Conversion Cost'!$D$3*'Optimized Production Plan'!O474)+ ((4.1/100)*('Conversion Cost'!$B$8)*'Optimized Production Plan'!O474)+ ('Optimized Production Plan'!O474*'Conversion Cost'!$D$4)),IF(VLOOKUP(N473,CSTVAT!$A$2:$D$40,4)="VAT",0.05*((VLOOKUP(O473,'Input Angle Price'!$B$4:$E$22,4)*'Optimized Production Plan'!O474*(1.045))+ ('Conversion Cost'!$D$3*'Optimized Production Plan'!O474)+ ((4.1/100)*('Conversion Cost'!$B$8)*'Optimized Production Plan'!O474)+ ('Optimized Production Plan'!O474*'Conversion Cost'!$D$4)),0)))</f>
        <v>0</v>
      </c>
      <c r="V473" s="95">
        <f t="shared" si="24"/>
        <v>7.3753346015999988</v>
      </c>
      <c r="X473" s="101">
        <f>IF('Optimized Production Plan'!M474&gt;0,1,0)+IF('Optimized Production Plan'!N474&gt;0,1,0)+IF('Optimized Production Plan'!O474&gt;0,1,0)</f>
        <v>1</v>
      </c>
      <c r="AH473" s="11"/>
      <c r="AI473" s="5" t="s">
        <v>7</v>
      </c>
      <c r="AJ473" s="6">
        <v>10.374557999999999</v>
      </c>
      <c r="AK473" s="6">
        <v>0</v>
      </c>
      <c r="AL473" s="113">
        <v>0</v>
      </c>
      <c r="AM473" s="11">
        <v>10.374557999999999</v>
      </c>
      <c r="AN473" s="68">
        <f t="shared" si="25"/>
        <v>10.374557999999999</v>
      </c>
    </row>
    <row r="474" spans="1:40">
      <c r="A474" s="9">
        <v>138</v>
      </c>
      <c r="B474" s="5" t="s">
        <v>12</v>
      </c>
      <c r="C474" s="94">
        <f>((VLOOKUP(B474,'Input Angle Price'!$B$4:$E$22,2)*'Optimized Production Plan'!C475)+(VLOOKUP(B474,'Input Angle Price'!$B$4:$E$22,3)*'Optimized Production Plan'!D475)+(VLOOKUP(B474,'Input Angle Price'!$B$4:$E$22,4)*'Optimized Production Plan'!E475))*(104.5/100)</f>
        <v>7283.7948591539998</v>
      </c>
      <c r="D474" s="94">
        <f>SUMPRODUCT('Conversion Cost'!$B$3:$D$3,'Optimized Production Plan'!C475:E475)</f>
        <v>1070.6836844880002</v>
      </c>
      <c r="E474" s="94">
        <f>(4.1/100)*('Conversion Cost'!$B$8)*SUM('Optimized Production Plan'!C475:E475)</f>
        <v>927.64357908768</v>
      </c>
      <c r="F474" s="94">
        <f>SUMPRODUCT('Conversion Cost'!$B$4:$D$4,'Optimized Production Plan'!C475:E475)</f>
        <v>74.659344480000001</v>
      </c>
      <c r="G474" s="94">
        <f>(VLOOKUP(A474,'Outbound Logistic Price'!$A$3:$D$41,2)*'Optimized Production Plan'!C475)+(VLOOKUP(A474,'Outbound Logistic Price'!$A$3:$D$41,3)*'Optimized Production Plan'!D475)+(VLOOKUP(A474,'Outbound Logistic Price'!$A$3:$D$41,4)*'Optimized Production Plan'!E475)</f>
        <v>316.21085784000002</v>
      </c>
      <c r="H474" s="94">
        <f>IF(VLOOKUP(A474,CSTVAT!$A$2:$D$40,2)="NA",0,IF(VLOOKUP(A474,CSTVAT!$A$2:$D$40,2)="CST",0.02*((VLOOKUP(B474,'Input Angle Price'!$B$4:$E$22,2)*'Optimized Production Plan'!C475*(1.045))+ ('Conversion Cost'!$B$3*'Optimized Production Plan'!C475)+ ((4.1/100)*('Conversion Cost'!$B$8)*'Optimized Production Plan'!C475)+ ('Optimized Production Plan'!C475*'Conversion Cost'!$B$4)),IF(VLOOKUP(A474,CSTVAT!$A$2:$D$40,2)="VAT",0.05*((VLOOKUP(B474,'Input Angle Price'!$B$4:$E$22,2)*'Optimized Production Plan'!C475*(1.045))+ ('Conversion Cost'!$B$3*'Optimized Production Plan'!C475)+ ((4.1/100)*('Conversion Cost'!$B$8)*'Optimized Production Plan'!C475)+ ('Optimized Production Plan'!C475*'Conversion Cost'!$B$4)),0)))+ IF(VLOOKUP(A474,CSTVAT!$A$2:$D$40,3)="NA",0,IF(VLOOKUP(A474,CSTVAT!$A$2:$D$40,3)="CST",0.02*((VLOOKUP(B474,'Input Angle Price'!$B$4:$E$22,3)*'Optimized Production Plan'!D475*(1.045))+ ('Conversion Cost'!$C$3*'Optimized Production Plan'!D475)+ ((4.1/100)*('Conversion Cost'!$B$8)*'Optimized Production Plan'!D475)+ ('Optimized Production Plan'!D475*'Conversion Cost'!$C$4)),IF(VLOOKUP(A474,CSTVAT!$A$2:$D$40,3)="VAT",0.05*((VLOOKUP(B474,'Input Angle Price'!$B$4:$E$22,3)*'Optimized Production Plan'!D475*(1.045))+ ('Conversion Cost'!$C$3*'Optimized Production Plan'!D475)+ ((4.1/100)*('Conversion Cost'!$B$8)*'Optimized Production Plan'!D475)+ ('Optimized Production Plan'!D475*'Conversion Cost'!$C$4)),0)))+ IF(VLOOKUP(A474,CSTVAT!$A$2:$D$40,4)="NA",0,IF(VLOOKUP(A474,CSTVAT!$A$2:$D$40,4)="CST",0.02*((VLOOKUP(B474,'Input Angle Price'!$B$4:$E$22,4)*'Optimized Production Plan'!E475*(1.045))+ ('Conversion Cost'!$D$3*'Optimized Production Plan'!E475)+ ((4.1/100)*('Conversion Cost'!$B$8)*'Optimized Production Plan'!E475)+ ('Optimized Production Plan'!E475*'Conversion Cost'!$D$4)),IF(VLOOKUP(A474,CSTVAT!$A$2:$D$40,4)="VAT",0.05*((VLOOKUP(B474,'Input Angle Price'!$B$4:$E$22,4)*'Optimized Production Plan'!E475*(1.045))+ ('Conversion Cost'!$D$3*'Optimized Production Plan'!E475)+ ((4.1/100)*('Conversion Cost'!$B$8)*'Optimized Production Plan'!E475)+ ('Optimized Production Plan'!E475*'Conversion Cost'!$D$4)),0)))</f>
        <v>0</v>
      </c>
      <c r="I474" s="95">
        <f t="shared" si="23"/>
        <v>156.828118977</v>
      </c>
      <c r="N474" s="9">
        <v>138</v>
      </c>
      <c r="O474" s="5" t="s">
        <v>12</v>
      </c>
      <c r="P474" s="94">
        <f>((VLOOKUP(O474,'Input Angle Price'!$B$4:$E$22,2)*'Optimized Production Plan'!M475)+(VLOOKUP(O474,'Input Angle Price'!$B$4:$E$22,3)*'Optimized Production Plan'!N475)+(VLOOKUP(O474,'Input Angle Price'!$B$4:$E$22,4)*'Optimized Production Plan'!O475))*(104.5/100)</f>
        <v>7005.7238452739994</v>
      </c>
      <c r="Q474" s="94">
        <f>SUMPRODUCT('Conversion Cost'!$B$3:$D$3,'Optimized Production Plan'!M475:O475)</f>
        <v>1092.7802576879999</v>
      </c>
      <c r="R474" s="94">
        <f>(4.1/100)*('Conversion Cost'!$B$8)*SUM('Optimized Production Plan'!M475:O475)</f>
        <v>927.64357908768</v>
      </c>
      <c r="S474" s="94">
        <f>SUMPRODUCT('Conversion Cost'!$B$4:$D$4,'Optimized Production Plan'!M475:O475)</f>
        <v>74.659344480000001</v>
      </c>
      <c r="T474" s="94">
        <f>(VLOOKUP(N474,'Outbound Logistic Price'!$A$3:$D$41,2)*'Optimized Production Plan'!M475)+(VLOOKUP(N474,'Outbound Logistic Price'!$A$3:$D$41,3)*'Optimized Production Plan'!N475)+(VLOOKUP(N474,'Outbound Logistic Price'!$A$3:$D$41,4)*'Optimized Production Plan'!O475)</f>
        <v>367.78906583999998</v>
      </c>
      <c r="U474" s="94">
        <f>IF(VLOOKUP(N474,CSTVAT!$A$2:$D$40,2)="NA",0,IF(VLOOKUP(N474,CSTVAT!$A$2:$D$40,2)="CST",0.02*((VLOOKUP(O474,'Input Angle Price'!$B$4:$E$22,2)*'Optimized Production Plan'!M475*(1.045))+ ('Conversion Cost'!$B$3*'Optimized Production Plan'!M475)+ ((4.1/100)*('Conversion Cost'!$B$8)*'Optimized Production Plan'!M475)+ ('Optimized Production Plan'!M475*'Conversion Cost'!$B$4)),IF(VLOOKUP(N474,CSTVAT!$A$2:$D$40,2)="VAT",0.05*((VLOOKUP(O474,'Input Angle Price'!$B$4:$E$22,2)*'Optimized Production Plan'!M475*(1.045))+ ('Conversion Cost'!$B$3*'Optimized Production Plan'!M475)+ ((4.1/100)*('Conversion Cost'!$B$8)*'Optimized Production Plan'!M475)+ ('Optimized Production Plan'!M475*'Conversion Cost'!$B$4)),0)))+ IF(VLOOKUP(N474,CSTVAT!$A$2:$D$40,3)="NA",0,IF(VLOOKUP(N474,CSTVAT!$A$2:$D$40,3)="CST",0.02*((VLOOKUP(O474,'Input Angle Price'!$B$4:$E$22,3)*'Optimized Production Plan'!N475*(1.045))+ ('Conversion Cost'!$C$3*'Optimized Production Plan'!N475)+ ((4.1/100)*('Conversion Cost'!$B$8)*'Optimized Production Plan'!N475)+ ('Optimized Production Plan'!N475*'Conversion Cost'!$C$4)),IF(VLOOKUP(N474,CSTVAT!$A$2:$D$40,3)="VAT",0.05*((VLOOKUP(O474,'Input Angle Price'!$B$4:$E$22,3)*'Optimized Production Plan'!N475*(1.045))+ ('Conversion Cost'!$C$3*'Optimized Production Plan'!N475)+ ((4.1/100)*('Conversion Cost'!$B$8)*'Optimized Production Plan'!N475)+ ('Optimized Production Plan'!N475*'Conversion Cost'!$C$4)),0)))+ IF(VLOOKUP(N474,CSTVAT!$A$2:$D$40,4)="NA",0,IF(VLOOKUP(N474,CSTVAT!$A$2:$D$40,4)="CST",0.02*((VLOOKUP(O474,'Input Angle Price'!$B$4:$E$22,4)*'Optimized Production Plan'!O475*(1.045))+ ('Conversion Cost'!$D$3*'Optimized Production Plan'!O475)+ ((4.1/100)*('Conversion Cost'!$B$8)*'Optimized Production Plan'!O475)+ ('Optimized Production Plan'!O475*'Conversion Cost'!$D$4)),IF(VLOOKUP(N474,CSTVAT!$A$2:$D$40,4)="VAT",0.05*((VLOOKUP(O474,'Input Angle Price'!$B$4:$E$22,4)*'Optimized Production Plan'!O475*(1.045))+ ('Conversion Cost'!$D$3*'Optimized Production Plan'!O475)+ ((4.1/100)*('Conversion Cost'!$B$8)*'Optimized Production Plan'!O475)+ ('Optimized Production Plan'!O475*'Conversion Cost'!$D$4)),0)))</f>
        <v>0</v>
      </c>
      <c r="V474" s="95">
        <f t="shared" si="24"/>
        <v>150.84094403699999</v>
      </c>
      <c r="X474" s="101">
        <f>IF('Optimized Production Plan'!M475&gt;0,1,0)+IF('Optimized Production Plan'!N475&gt;0,1,0)+IF('Optimized Production Plan'!O475&gt;0,1,0)</f>
        <v>1</v>
      </c>
      <c r="AH474" s="11"/>
      <c r="AI474" s="5" t="s">
        <v>9</v>
      </c>
      <c r="AJ474" s="6">
        <v>3.0083759999999997</v>
      </c>
      <c r="AK474" s="6">
        <v>0</v>
      </c>
      <c r="AL474" s="113">
        <v>0</v>
      </c>
      <c r="AM474" s="11">
        <v>3.0083759999999997</v>
      </c>
      <c r="AN474" s="68">
        <f t="shared" si="25"/>
        <v>3.0083759999999997</v>
      </c>
    </row>
    <row r="475" spans="1:40">
      <c r="A475" s="9">
        <v>138</v>
      </c>
      <c r="B475" s="5" t="s">
        <v>13</v>
      </c>
      <c r="C475" s="94">
        <f>((VLOOKUP(B475,'Input Angle Price'!$B$4:$E$22,2)*'Optimized Production Plan'!C476)+(VLOOKUP(B475,'Input Angle Price'!$B$4:$E$22,3)*'Optimized Production Plan'!D476)+(VLOOKUP(B475,'Input Angle Price'!$B$4:$E$22,4)*'Optimized Production Plan'!E476))*(104.5/100)</f>
        <v>15095.917328634998</v>
      </c>
      <c r="D475" s="94">
        <f>SUMPRODUCT('Conversion Cost'!$B$3:$D$3,'Optimized Production Plan'!C476:E476)</f>
        <v>2199.5504203400001</v>
      </c>
      <c r="E475" s="94">
        <f>(4.1/100)*('Conversion Cost'!$B$8)*SUM('Optimized Production Plan'!C476:E476)</f>
        <v>1906.9609157351999</v>
      </c>
      <c r="F475" s="94">
        <f>SUMPRODUCT('Conversion Cost'!$B$4:$D$4,'Optimized Production Plan'!C476:E476)</f>
        <v>153.47753720000003</v>
      </c>
      <c r="G475" s="94">
        <f>(VLOOKUP(A475,'Outbound Logistic Price'!$A$3:$D$41,2)*'Optimized Production Plan'!C476)+(VLOOKUP(A475,'Outbound Logistic Price'!$A$3:$D$41,3)*'Optimized Production Plan'!D476)+(VLOOKUP(A475,'Outbound Logistic Price'!$A$3:$D$41,4)*'Optimized Production Plan'!E476)</f>
        <v>646.63120140000001</v>
      </c>
      <c r="H475" s="94">
        <f>IF(VLOOKUP(A475,CSTVAT!$A$2:$D$40,2)="NA",0,IF(VLOOKUP(A475,CSTVAT!$A$2:$D$40,2)="CST",0.02*((VLOOKUP(B475,'Input Angle Price'!$B$4:$E$22,2)*'Optimized Production Plan'!C476*(1.045))+ ('Conversion Cost'!$B$3*'Optimized Production Plan'!C476)+ ((4.1/100)*('Conversion Cost'!$B$8)*'Optimized Production Plan'!C476)+ ('Optimized Production Plan'!C476*'Conversion Cost'!$B$4)),IF(VLOOKUP(A475,CSTVAT!$A$2:$D$40,2)="VAT",0.05*((VLOOKUP(B475,'Input Angle Price'!$B$4:$E$22,2)*'Optimized Production Plan'!C476*(1.045))+ ('Conversion Cost'!$B$3*'Optimized Production Plan'!C476)+ ((4.1/100)*('Conversion Cost'!$B$8)*'Optimized Production Plan'!C476)+ ('Optimized Production Plan'!C476*'Conversion Cost'!$B$4)),0)))+ IF(VLOOKUP(A475,CSTVAT!$A$2:$D$40,3)="NA",0,IF(VLOOKUP(A475,CSTVAT!$A$2:$D$40,3)="CST",0.02*((VLOOKUP(B475,'Input Angle Price'!$B$4:$E$22,3)*'Optimized Production Plan'!D476*(1.045))+ ('Conversion Cost'!$C$3*'Optimized Production Plan'!D476)+ ((4.1/100)*('Conversion Cost'!$B$8)*'Optimized Production Plan'!D476)+ ('Optimized Production Plan'!D476*'Conversion Cost'!$C$4)),IF(VLOOKUP(A475,CSTVAT!$A$2:$D$40,3)="VAT",0.05*((VLOOKUP(B475,'Input Angle Price'!$B$4:$E$22,3)*'Optimized Production Plan'!D476*(1.045))+ ('Conversion Cost'!$C$3*'Optimized Production Plan'!D476)+ ((4.1/100)*('Conversion Cost'!$B$8)*'Optimized Production Plan'!D476)+ ('Optimized Production Plan'!D476*'Conversion Cost'!$C$4)),0)))+ IF(VLOOKUP(A475,CSTVAT!$A$2:$D$40,4)="NA",0,IF(VLOOKUP(A475,CSTVAT!$A$2:$D$40,4)="CST",0.02*((VLOOKUP(B475,'Input Angle Price'!$B$4:$E$22,4)*'Optimized Production Plan'!E476*(1.045))+ ('Conversion Cost'!$D$3*'Optimized Production Plan'!E476)+ ((4.1/100)*('Conversion Cost'!$B$8)*'Optimized Production Plan'!E476)+ ('Optimized Production Plan'!E476*'Conversion Cost'!$D$4)),IF(VLOOKUP(A475,CSTVAT!$A$2:$D$40,4)="VAT",0.05*((VLOOKUP(B475,'Input Angle Price'!$B$4:$E$22,4)*'Optimized Production Plan'!E476*(1.045))+ ('Conversion Cost'!$D$3*'Optimized Production Plan'!E476)+ ((4.1/100)*('Conversion Cost'!$B$8)*'Optimized Production Plan'!E476)+ ('Optimized Production Plan'!E476*'Conversion Cost'!$D$4)),0)))</f>
        <v>0</v>
      </c>
      <c r="I475" s="95">
        <f t="shared" si="23"/>
        <v>325.03171281749997</v>
      </c>
      <c r="N475" s="9">
        <v>138</v>
      </c>
      <c r="O475" s="5" t="s">
        <v>13</v>
      </c>
      <c r="P475" s="94">
        <f>((VLOOKUP(O475,'Input Angle Price'!$B$4:$E$22,2)*'Optimized Production Plan'!M476)+(VLOOKUP(O475,'Input Angle Price'!$B$4:$E$22,3)*'Optimized Production Plan'!N476)+(VLOOKUP(O475,'Input Angle Price'!$B$4:$E$22,4)*'Optimized Production Plan'!O476))*(104.5/100)</f>
        <v>14538.417603852999</v>
      </c>
      <c r="Q475" s="94">
        <f>SUMPRODUCT('Conversion Cost'!$B$3:$D$3,'Optimized Production Plan'!M476:O476)</f>
        <v>2246.4330998199998</v>
      </c>
      <c r="R475" s="94">
        <f>(4.1/100)*('Conversion Cost'!$B$8)*SUM('Optimized Production Plan'!M476:O476)</f>
        <v>1906.9609157351999</v>
      </c>
      <c r="S475" s="94">
        <f>SUMPRODUCT('Conversion Cost'!$B$4:$D$4,'Optimized Production Plan'!M476:O476)</f>
        <v>153.4775372</v>
      </c>
      <c r="T475" s="94">
        <f>(VLOOKUP(N475,'Outbound Logistic Price'!$A$3:$D$41,2)*'Optimized Production Plan'!M476)+(VLOOKUP(N475,'Outbound Logistic Price'!$A$3:$D$41,3)*'Optimized Production Plan'!N476)+(VLOOKUP(N475,'Outbound Logistic Price'!$A$3:$D$41,4)*'Optimized Production Plan'!O476)</f>
        <v>756.0655726</v>
      </c>
      <c r="U475" s="94">
        <f>IF(VLOOKUP(N475,CSTVAT!$A$2:$D$40,2)="NA",0,IF(VLOOKUP(N475,CSTVAT!$A$2:$D$40,2)="CST",0.02*((VLOOKUP(O475,'Input Angle Price'!$B$4:$E$22,2)*'Optimized Production Plan'!M476*(1.045))+ ('Conversion Cost'!$B$3*'Optimized Production Plan'!M476)+ ((4.1/100)*('Conversion Cost'!$B$8)*'Optimized Production Plan'!M476)+ ('Optimized Production Plan'!M476*'Conversion Cost'!$B$4)),IF(VLOOKUP(N475,CSTVAT!$A$2:$D$40,2)="VAT",0.05*((VLOOKUP(O475,'Input Angle Price'!$B$4:$E$22,2)*'Optimized Production Plan'!M476*(1.045))+ ('Conversion Cost'!$B$3*'Optimized Production Plan'!M476)+ ((4.1/100)*('Conversion Cost'!$B$8)*'Optimized Production Plan'!M476)+ ('Optimized Production Plan'!M476*'Conversion Cost'!$B$4)),0)))+ IF(VLOOKUP(N475,CSTVAT!$A$2:$D$40,3)="NA",0,IF(VLOOKUP(N475,CSTVAT!$A$2:$D$40,3)="CST",0.02*((VLOOKUP(O475,'Input Angle Price'!$B$4:$E$22,3)*'Optimized Production Plan'!N476*(1.045))+ ('Conversion Cost'!$C$3*'Optimized Production Plan'!N476)+ ((4.1/100)*('Conversion Cost'!$B$8)*'Optimized Production Plan'!N476)+ ('Optimized Production Plan'!N476*'Conversion Cost'!$C$4)),IF(VLOOKUP(N475,CSTVAT!$A$2:$D$40,3)="VAT",0.05*((VLOOKUP(O475,'Input Angle Price'!$B$4:$E$22,3)*'Optimized Production Plan'!N476*(1.045))+ ('Conversion Cost'!$C$3*'Optimized Production Plan'!N476)+ ((4.1/100)*('Conversion Cost'!$B$8)*'Optimized Production Plan'!N476)+ ('Optimized Production Plan'!N476*'Conversion Cost'!$C$4)),0)))+ IF(VLOOKUP(N475,CSTVAT!$A$2:$D$40,4)="NA",0,IF(VLOOKUP(N475,CSTVAT!$A$2:$D$40,4)="CST",0.02*((VLOOKUP(O475,'Input Angle Price'!$B$4:$E$22,4)*'Optimized Production Plan'!O476*(1.045))+ ('Conversion Cost'!$D$3*'Optimized Production Plan'!O476)+ ((4.1/100)*('Conversion Cost'!$B$8)*'Optimized Production Plan'!O476)+ ('Optimized Production Plan'!O476*'Conversion Cost'!$D$4)),IF(VLOOKUP(N475,CSTVAT!$A$2:$D$40,4)="VAT",0.05*((VLOOKUP(O475,'Input Angle Price'!$B$4:$E$22,4)*'Optimized Production Plan'!O476*(1.045))+ ('Conversion Cost'!$D$3*'Optimized Production Plan'!O476)+ ((4.1/100)*('Conversion Cost'!$B$8)*'Optimized Production Plan'!O476)+ ('Optimized Production Plan'!O476*'Conversion Cost'!$D$4)),0)))</f>
        <v>0</v>
      </c>
      <c r="V475" s="95">
        <f t="shared" si="24"/>
        <v>313.02813022649997</v>
      </c>
      <c r="X475" s="101">
        <f>IF('Optimized Production Plan'!M476&gt;0,1,0)+IF('Optimized Production Plan'!N476&gt;0,1,0)+IF('Optimized Production Plan'!O476&gt;0,1,0)</f>
        <v>1</v>
      </c>
      <c r="AH475" s="11"/>
      <c r="AI475" s="5" t="s">
        <v>12</v>
      </c>
      <c r="AJ475" s="6">
        <v>61.196184000000002</v>
      </c>
      <c r="AK475" s="6">
        <v>0</v>
      </c>
      <c r="AL475" s="113">
        <v>0</v>
      </c>
      <c r="AM475" s="11">
        <v>61.196184000000002</v>
      </c>
      <c r="AN475" s="68">
        <f t="shared" si="25"/>
        <v>61.196184000000002</v>
      </c>
    </row>
    <row r="476" spans="1:40">
      <c r="A476" s="9">
        <v>138</v>
      </c>
      <c r="B476" s="5" t="s">
        <v>15</v>
      </c>
      <c r="C476" s="94">
        <f>((VLOOKUP(B476,'Input Angle Price'!$B$4:$E$22,2)*'Optimized Production Plan'!C477)+(VLOOKUP(B476,'Input Angle Price'!$B$4:$E$22,3)*'Optimized Production Plan'!D477)+(VLOOKUP(B476,'Input Angle Price'!$B$4:$E$22,4)*'Optimized Production Plan'!E477))*(104.5/100)</f>
        <v>673.14681652679985</v>
      </c>
      <c r="D476" s="94">
        <f>SUMPRODUCT('Conversion Cost'!$B$3:$D$3,'Optimized Production Plan'!C477:E477)</f>
        <v>104.15391676199999</v>
      </c>
      <c r="E476" s="94">
        <f>(4.1/100)*('Conversion Cost'!$B$8)*SUM('Optimized Production Plan'!C477:E477)</f>
        <v>88.414584214319987</v>
      </c>
      <c r="F476" s="94">
        <f>SUMPRODUCT('Conversion Cost'!$B$4:$D$4,'Optimized Production Plan'!C477:E477)</f>
        <v>7.1158525199999998</v>
      </c>
      <c r="G476" s="94">
        <f>(VLOOKUP(A476,'Outbound Logistic Price'!$A$3:$D$41,2)*'Optimized Production Plan'!C477)+(VLOOKUP(A476,'Outbound Logistic Price'!$A$3:$D$41,3)*'Optimized Production Plan'!D477)+(VLOOKUP(A476,'Outbound Logistic Price'!$A$3:$D$41,4)*'Optimized Production Plan'!E477)</f>
        <v>35.054322659999997</v>
      </c>
      <c r="H476" s="94">
        <f>IF(VLOOKUP(A476,CSTVAT!$A$2:$D$40,2)="NA",0,IF(VLOOKUP(A476,CSTVAT!$A$2:$D$40,2)="CST",0.02*((VLOOKUP(B476,'Input Angle Price'!$B$4:$E$22,2)*'Optimized Production Plan'!C477*(1.045))+ ('Conversion Cost'!$B$3*'Optimized Production Plan'!C477)+ ((4.1/100)*('Conversion Cost'!$B$8)*'Optimized Production Plan'!C477)+ ('Optimized Production Plan'!C477*'Conversion Cost'!$B$4)),IF(VLOOKUP(A476,CSTVAT!$A$2:$D$40,2)="VAT",0.05*((VLOOKUP(B476,'Input Angle Price'!$B$4:$E$22,2)*'Optimized Production Plan'!C477*(1.045))+ ('Conversion Cost'!$B$3*'Optimized Production Plan'!C477)+ ((4.1/100)*('Conversion Cost'!$B$8)*'Optimized Production Plan'!C477)+ ('Optimized Production Plan'!C477*'Conversion Cost'!$B$4)),0)))+ IF(VLOOKUP(A476,CSTVAT!$A$2:$D$40,3)="NA",0,IF(VLOOKUP(A476,CSTVAT!$A$2:$D$40,3)="CST",0.02*((VLOOKUP(B476,'Input Angle Price'!$B$4:$E$22,3)*'Optimized Production Plan'!D477*(1.045))+ ('Conversion Cost'!$C$3*'Optimized Production Plan'!D477)+ ((4.1/100)*('Conversion Cost'!$B$8)*'Optimized Production Plan'!D477)+ ('Optimized Production Plan'!D477*'Conversion Cost'!$C$4)),IF(VLOOKUP(A476,CSTVAT!$A$2:$D$40,3)="VAT",0.05*((VLOOKUP(B476,'Input Angle Price'!$B$4:$E$22,3)*'Optimized Production Plan'!D477*(1.045))+ ('Conversion Cost'!$C$3*'Optimized Production Plan'!D477)+ ((4.1/100)*('Conversion Cost'!$B$8)*'Optimized Production Plan'!D477)+ ('Optimized Production Plan'!D477*'Conversion Cost'!$C$4)),0)))+ IF(VLOOKUP(A476,CSTVAT!$A$2:$D$40,4)="NA",0,IF(VLOOKUP(A476,CSTVAT!$A$2:$D$40,4)="CST",0.02*((VLOOKUP(B476,'Input Angle Price'!$B$4:$E$22,4)*'Optimized Production Plan'!E477*(1.045))+ ('Conversion Cost'!$D$3*'Optimized Production Plan'!E477)+ ((4.1/100)*('Conversion Cost'!$B$8)*'Optimized Production Plan'!E477)+ ('Optimized Production Plan'!E477*'Conversion Cost'!$D$4)),IF(VLOOKUP(A476,CSTVAT!$A$2:$D$40,4)="VAT",0.05*((VLOOKUP(B476,'Input Angle Price'!$B$4:$E$22,4)*'Optimized Production Plan'!E477*(1.045))+ ('Conversion Cost'!$D$3*'Optimized Production Plan'!E477)+ ((4.1/100)*('Conversion Cost'!$B$8)*'Optimized Production Plan'!E477)+ ('Optimized Production Plan'!E477*'Conversion Cost'!$D$4)),0)))</f>
        <v>0</v>
      </c>
      <c r="I476" s="95">
        <f t="shared" si="23"/>
        <v>14.493591743399998</v>
      </c>
      <c r="N476" s="9">
        <v>138</v>
      </c>
      <c r="O476" s="5" t="s">
        <v>15</v>
      </c>
      <c r="P476" s="94">
        <f>((VLOOKUP(O476,'Input Angle Price'!$B$4:$E$22,2)*'Optimized Production Plan'!M477)+(VLOOKUP(O476,'Input Angle Price'!$B$4:$E$22,3)*'Optimized Production Plan'!N477)+(VLOOKUP(O476,'Input Angle Price'!$B$4:$E$22,4)*'Optimized Production Plan'!O477))*(104.5/100)</f>
        <v>673.14681652679985</v>
      </c>
      <c r="Q476" s="94">
        <f>SUMPRODUCT('Conversion Cost'!$B$3:$D$3,'Optimized Production Plan'!M477:O477)</f>
        <v>104.15391676199999</v>
      </c>
      <c r="R476" s="94">
        <f>(4.1/100)*('Conversion Cost'!$B$8)*SUM('Optimized Production Plan'!M477:O477)</f>
        <v>88.414584214319987</v>
      </c>
      <c r="S476" s="94">
        <f>SUMPRODUCT('Conversion Cost'!$B$4:$D$4,'Optimized Production Plan'!M477:O477)</f>
        <v>7.1158525199999998</v>
      </c>
      <c r="T476" s="94">
        <f>(VLOOKUP(N476,'Outbound Logistic Price'!$A$3:$D$41,2)*'Optimized Production Plan'!M477)+(VLOOKUP(N476,'Outbound Logistic Price'!$A$3:$D$41,3)*'Optimized Production Plan'!N477)+(VLOOKUP(N476,'Outbound Logistic Price'!$A$3:$D$41,4)*'Optimized Production Plan'!O477)</f>
        <v>35.054322659999997</v>
      </c>
      <c r="U476" s="94">
        <f>IF(VLOOKUP(N476,CSTVAT!$A$2:$D$40,2)="NA",0,IF(VLOOKUP(N476,CSTVAT!$A$2:$D$40,2)="CST",0.02*((VLOOKUP(O476,'Input Angle Price'!$B$4:$E$22,2)*'Optimized Production Plan'!M477*(1.045))+ ('Conversion Cost'!$B$3*'Optimized Production Plan'!M477)+ ((4.1/100)*('Conversion Cost'!$B$8)*'Optimized Production Plan'!M477)+ ('Optimized Production Plan'!M477*'Conversion Cost'!$B$4)),IF(VLOOKUP(N476,CSTVAT!$A$2:$D$40,2)="VAT",0.05*((VLOOKUP(O476,'Input Angle Price'!$B$4:$E$22,2)*'Optimized Production Plan'!M477*(1.045))+ ('Conversion Cost'!$B$3*'Optimized Production Plan'!M477)+ ((4.1/100)*('Conversion Cost'!$B$8)*'Optimized Production Plan'!M477)+ ('Optimized Production Plan'!M477*'Conversion Cost'!$B$4)),0)))+ IF(VLOOKUP(N476,CSTVAT!$A$2:$D$40,3)="NA",0,IF(VLOOKUP(N476,CSTVAT!$A$2:$D$40,3)="CST",0.02*((VLOOKUP(O476,'Input Angle Price'!$B$4:$E$22,3)*'Optimized Production Plan'!N477*(1.045))+ ('Conversion Cost'!$C$3*'Optimized Production Plan'!N477)+ ((4.1/100)*('Conversion Cost'!$B$8)*'Optimized Production Plan'!N477)+ ('Optimized Production Plan'!N477*'Conversion Cost'!$C$4)),IF(VLOOKUP(N476,CSTVAT!$A$2:$D$40,3)="VAT",0.05*((VLOOKUP(O476,'Input Angle Price'!$B$4:$E$22,3)*'Optimized Production Plan'!N477*(1.045))+ ('Conversion Cost'!$C$3*'Optimized Production Plan'!N477)+ ((4.1/100)*('Conversion Cost'!$B$8)*'Optimized Production Plan'!N477)+ ('Optimized Production Plan'!N477*'Conversion Cost'!$C$4)),0)))+ IF(VLOOKUP(N476,CSTVAT!$A$2:$D$40,4)="NA",0,IF(VLOOKUP(N476,CSTVAT!$A$2:$D$40,4)="CST",0.02*((VLOOKUP(O476,'Input Angle Price'!$B$4:$E$22,4)*'Optimized Production Plan'!O477*(1.045))+ ('Conversion Cost'!$D$3*'Optimized Production Plan'!O477)+ ((4.1/100)*('Conversion Cost'!$B$8)*'Optimized Production Plan'!O477)+ ('Optimized Production Plan'!O477*'Conversion Cost'!$D$4)),IF(VLOOKUP(N476,CSTVAT!$A$2:$D$40,4)="VAT",0.05*((VLOOKUP(O476,'Input Angle Price'!$B$4:$E$22,4)*'Optimized Production Plan'!O477*(1.045))+ ('Conversion Cost'!$D$3*'Optimized Production Plan'!O477)+ ((4.1/100)*('Conversion Cost'!$B$8)*'Optimized Production Plan'!O477)+ ('Optimized Production Plan'!O477*'Conversion Cost'!$D$4)),0)))</f>
        <v>0</v>
      </c>
      <c r="V476" s="95">
        <f t="shared" si="24"/>
        <v>14.493591743399998</v>
      </c>
      <c r="X476" s="101">
        <f>IF('Optimized Production Plan'!M477&gt;0,1,0)+IF('Optimized Production Plan'!N477&gt;0,1,0)+IF('Optimized Production Plan'!O477&gt;0,1,0)</f>
        <v>1</v>
      </c>
      <c r="AH476" s="11"/>
      <c r="AI476" s="5" t="s">
        <v>13</v>
      </c>
      <c r="AJ476" s="6">
        <v>125.80126</v>
      </c>
      <c r="AK476" s="6">
        <v>0</v>
      </c>
      <c r="AL476" s="113">
        <v>0</v>
      </c>
      <c r="AM476" s="11">
        <v>125.80126</v>
      </c>
      <c r="AN476" s="68">
        <f t="shared" si="25"/>
        <v>125.80126</v>
      </c>
    </row>
    <row r="477" spans="1:40">
      <c r="A477" s="9">
        <v>138</v>
      </c>
      <c r="B477" s="5" t="s">
        <v>2</v>
      </c>
      <c r="C477" s="94">
        <f>((VLOOKUP(B477,'Input Angle Price'!$B$4:$E$22,2)*'Optimized Production Plan'!C478)+(VLOOKUP(B477,'Input Angle Price'!$B$4:$E$22,3)*'Optimized Production Plan'!D478)+(VLOOKUP(B477,'Input Angle Price'!$B$4:$E$22,4)*'Optimized Production Plan'!E478))*(104.5/100)</f>
        <v>11156.683279807996</v>
      </c>
      <c r="D477" s="94">
        <f>SUMPRODUCT('Conversion Cost'!$B$3:$D$3,'Optimized Production Plan'!C478:E478)</f>
        <v>1757.5298533099997</v>
      </c>
      <c r="E477" s="94">
        <f>(4.1/100)*('Conversion Cost'!$B$8)*SUM('Optimized Production Plan'!C478:E478)</f>
        <v>1523.5957299419995</v>
      </c>
      <c r="F477" s="94">
        <f>SUMPRODUCT('Conversion Cost'!$B$4:$D$4,'Optimized Production Plan'!C478:E478)</f>
        <v>122.62323699999997</v>
      </c>
      <c r="G477" s="94">
        <f>(VLOOKUP(A477,'Outbound Logistic Price'!$A$3:$D$41,2)*'Optimized Production Plan'!C478)+(VLOOKUP(A477,'Outbound Logistic Price'!$A$3:$D$41,3)*'Optimized Production Plan'!D478)+(VLOOKUP(A477,'Outbound Logistic Price'!$A$3:$D$41,4)*'Optimized Production Plan'!E478)</f>
        <v>517.02164689999995</v>
      </c>
      <c r="H477" s="94">
        <f>IF(VLOOKUP(A477,CSTVAT!$A$2:$D$40,2)="NA",0,IF(VLOOKUP(A477,CSTVAT!$A$2:$D$40,2)="CST",0.02*((VLOOKUP(B477,'Input Angle Price'!$B$4:$E$22,2)*'Optimized Production Plan'!C478*(1.045))+ ('Conversion Cost'!$B$3*'Optimized Production Plan'!C478)+ ((4.1/100)*('Conversion Cost'!$B$8)*'Optimized Production Plan'!C478)+ ('Optimized Production Plan'!C478*'Conversion Cost'!$B$4)),IF(VLOOKUP(A477,CSTVAT!$A$2:$D$40,2)="VAT",0.05*((VLOOKUP(B477,'Input Angle Price'!$B$4:$E$22,2)*'Optimized Production Plan'!C478*(1.045))+ ('Conversion Cost'!$B$3*'Optimized Production Plan'!C478)+ ((4.1/100)*('Conversion Cost'!$B$8)*'Optimized Production Plan'!C478)+ ('Optimized Production Plan'!C478*'Conversion Cost'!$B$4)),0)))+ IF(VLOOKUP(A477,CSTVAT!$A$2:$D$40,3)="NA",0,IF(VLOOKUP(A477,CSTVAT!$A$2:$D$40,3)="CST",0.02*((VLOOKUP(B477,'Input Angle Price'!$B$4:$E$22,3)*'Optimized Production Plan'!D478*(1.045))+ ('Conversion Cost'!$C$3*'Optimized Production Plan'!D478)+ ((4.1/100)*('Conversion Cost'!$B$8)*'Optimized Production Plan'!D478)+ ('Optimized Production Plan'!D478*'Conversion Cost'!$C$4)),IF(VLOOKUP(A477,CSTVAT!$A$2:$D$40,3)="VAT",0.05*((VLOOKUP(B477,'Input Angle Price'!$B$4:$E$22,3)*'Optimized Production Plan'!D478*(1.045))+ ('Conversion Cost'!$C$3*'Optimized Production Plan'!D478)+ ((4.1/100)*('Conversion Cost'!$B$8)*'Optimized Production Plan'!D478)+ ('Optimized Production Plan'!D478*'Conversion Cost'!$C$4)),0)))+ IF(VLOOKUP(A477,CSTVAT!$A$2:$D$40,4)="NA",0,IF(VLOOKUP(A477,CSTVAT!$A$2:$D$40,4)="CST",0.02*((VLOOKUP(B477,'Input Angle Price'!$B$4:$E$22,4)*'Optimized Production Plan'!E478*(1.045))+ ('Conversion Cost'!$D$3*'Optimized Production Plan'!E478)+ ((4.1/100)*('Conversion Cost'!$B$8)*'Optimized Production Plan'!E478)+ ('Optimized Production Plan'!E478*'Conversion Cost'!$D$4)),IF(VLOOKUP(A477,CSTVAT!$A$2:$D$40,4)="VAT",0.05*((VLOOKUP(B477,'Input Angle Price'!$B$4:$E$22,4)*'Optimized Production Plan'!E478*(1.045))+ ('Conversion Cost'!$D$3*'Optimized Production Plan'!E478)+ ((4.1/100)*('Conversion Cost'!$B$8)*'Optimized Production Plan'!E478)+ ('Optimized Production Plan'!E478*'Conversion Cost'!$D$4)),0)))</f>
        <v>0</v>
      </c>
      <c r="I477" s="95">
        <f t="shared" si="23"/>
        <v>240.21566870399991</v>
      </c>
      <c r="N477" s="9">
        <v>138</v>
      </c>
      <c r="O477" s="5" t="s">
        <v>2</v>
      </c>
      <c r="P477" s="94">
        <f>((VLOOKUP(O477,'Input Angle Price'!$B$4:$E$22,2)*'Optimized Production Plan'!M478)+(VLOOKUP(O477,'Input Angle Price'!$B$4:$E$22,3)*'Optimized Production Plan'!N478)+(VLOOKUP(O477,'Input Angle Price'!$B$4:$E$22,4)*'Optimized Production Plan'!O478))*(104.5/100)</f>
        <v>10503.383824999997</v>
      </c>
      <c r="Q477" s="94">
        <f>SUMPRODUCT('Conversion Cost'!$B$3:$D$3,'Optimized Production Plan'!M478:O478)</f>
        <v>1794.8222484499995</v>
      </c>
      <c r="R477" s="94">
        <f>(4.1/100)*('Conversion Cost'!$B$8)*SUM('Optimized Production Plan'!M478:O478)</f>
        <v>1523.5957299419995</v>
      </c>
      <c r="S477" s="94">
        <f>SUMPRODUCT('Conversion Cost'!$B$4:$D$4,'Optimized Production Plan'!M478:O478)</f>
        <v>122.62323699999997</v>
      </c>
      <c r="T477" s="94">
        <f>(VLOOKUP(N477,'Outbound Logistic Price'!$A$3:$D$41,2)*'Optimized Production Plan'!M478)+(VLOOKUP(N477,'Outbound Logistic Price'!$A$3:$D$41,3)*'Optimized Production Plan'!N478)+(VLOOKUP(N477,'Outbound Logistic Price'!$A$3:$D$41,4)*'Optimized Production Plan'!O478)</f>
        <v>604.07020849999981</v>
      </c>
      <c r="U477" s="94">
        <f>IF(VLOOKUP(N477,CSTVAT!$A$2:$D$40,2)="NA",0,IF(VLOOKUP(N477,CSTVAT!$A$2:$D$40,2)="CST",0.02*((VLOOKUP(O477,'Input Angle Price'!$B$4:$E$22,2)*'Optimized Production Plan'!M478*(1.045))+ ('Conversion Cost'!$B$3*'Optimized Production Plan'!M478)+ ((4.1/100)*('Conversion Cost'!$B$8)*'Optimized Production Plan'!M478)+ ('Optimized Production Plan'!M478*'Conversion Cost'!$B$4)),IF(VLOOKUP(N477,CSTVAT!$A$2:$D$40,2)="VAT",0.05*((VLOOKUP(O477,'Input Angle Price'!$B$4:$E$22,2)*'Optimized Production Plan'!M478*(1.045))+ ('Conversion Cost'!$B$3*'Optimized Production Plan'!M478)+ ((4.1/100)*('Conversion Cost'!$B$8)*'Optimized Production Plan'!M478)+ ('Optimized Production Plan'!M478*'Conversion Cost'!$B$4)),0)))+ IF(VLOOKUP(N477,CSTVAT!$A$2:$D$40,3)="NA",0,IF(VLOOKUP(N477,CSTVAT!$A$2:$D$40,3)="CST",0.02*((VLOOKUP(O477,'Input Angle Price'!$B$4:$E$22,3)*'Optimized Production Plan'!N478*(1.045))+ ('Conversion Cost'!$C$3*'Optimized Production Plan'!N478)+ ((4.1/100)*('Conversion Cost'!$B$8)*'Optimized Production Plan'!N478)+ ('Optimized Production Plan'!N478*'Conversion Cost'!$C$4)),IF(VLOOKUP(N477,CSTVAT!$A$2:$D$40,3)="VAT",0.05*((VLOOKUP(O477,'Input Angle Price'!$B$4:$E$22,3)*'Optimized Production Plan'!N478*(1.045))+ ('Conversion Cost'!$C$3*'Optimized Production Plan'!N478)+ ((4.1/100)*('Conversion Cost'!$B$8)*'Optimized Production Plan'!N478)+ ('Optimized Production Plan'!N478*'Conversion Cost'!$C$4)),0)))+ IF(VLOOKUP(N477,CSTVAT!$A$2:$D$40,4)="NA",0,IF(VLOOKUP(N477,CSTVAT!$A$2:$D$40,4)="CST",0.02*((VLOOKUP(O477,'Input Angle Price'!$B$4:$E$22,4)*'Optimized Production Plan'!O478*(1.045))+ ('Conversion Cost'!$D$3*'Optimized Production Plan'!O478)+ ((4.1/100)*('Conversion Cost'!$B$8)*'Optimized Production Plan'!O478)+ ('Optimized Production Plan'!O478*'Conversion Cost'!$D$4)),IF(VLOOKUP(N477,CSTVAT!$A$2:$D$40,4)="VAT",0.05*((VLOOKUP(O477,'Input Angle Price'!$B$4:$E$22,4)*'Optimized Production Plan'!O478*(1.045))+ ('Conversion Cost'!$D$3*'Optimized Production Plan'!O478)+ ((4.1/100)*('Conversion Cost'!$B$8)*'Optimized Production Plan'!O478)+ ('Optimized Production Plan'!O478*'Conversion Cost'!$D$4)),0)))</f>
        <v>0</v>
      </c>
      <c r="V477" s="95">
        <f t="shared" si="24"/>
        <v>226.14941249999993</v>
      </c>
      <c r="X477" s="101">
        <f>IF('Optimized Production Plan'!M478&gt;0,1,0)+IF('Optimized Production Plan'!N478&gt;0,1,0)+IF('Optimized Production Plan'!O478&gt;0,1,0)</f>
        <v>1</v>
      </c>
      <c r="AH477" s="11"/>
      <c r="AI477" s="5" t="s">
        <v>15</v>
      </c>
      <c r="AJ477" s="6">
        <v>5.8326659999999997</v>
      </c>
      <c r="AK477" s="6">
        <v>0</v>
      </c>
      <c r="AL477" s="113">
        <v>0</v>
      </c>
      <c r="AM477" s="11">
        <v>5.8326659999999997</v>
      </c>
      <c r="AN477" s="68">
        <f t="shared" si="25"/>
        <v>5.8326659999999997</v>
      </c>
    </row>
    <row r="478" spans="1:40">
      <c r="A478" s="9">
        <v>138</v>
      </c>
      <c r="B478" s="5" t="s">
        <v>4</v>
      </c>
      <c r="C478" s="94">
        <f>((VLOOKUP(B478,'Input Angle Price'!$B$4:$E$22,2)*'Optimized Production Plan'!C479)+(VLOOKUP(B478,'Input Angle Price'!$B$4:$E$22,3)*'Optimized Production Plan'!D479)+(VLOOKUP(B478,'Input Angle Price'!$B$4:$E$22,4)*'Optimized Production Plan'!E479))*(104.5/100)</f>
        <v>10702.770746525603</v>
      </c>
      <c r="D478" s="94">
        <f>SUMPRODUCT('Conversion Cost'!$B$3:$D$3,'Optimized Production Plan'!C479:E479)</f>
        <v>1686.4861745699513</v>
      </c>
      <c r="E478" s="94">
        <f>(4.1/100)*('Conversion Cost'!$B$8)*SUM('Optimized Production Plan'!C479:E479)</f>
        <v>1461.8588035297121</v>
      </c>
      <c r="F478" s="94">
        <f>SUMPRODUCT('Conversion Cost'!$B$4:$D$4,'Optimized Production Plan'!C479:E479)</f>
        <v>117.65447684247862</v>
      </c>
      <c r="G478" s="94">
        <f>(VLOOKUP(A478,'Outbound Logistic Price'!$A$3:$D$41,2)*'Optimized Production Plan'!C479)+(VLOOKUP(A478,'Outbound Logistic Price'!$A$3:$D$41,3)*'Optimized Production Plan'!D479)+(VLOOKUP(A478,'Outbound Logistic Price'!$A$3:$D$41,4)*'Optimized Production Plan'!E479)</f>
        <v>496.47403399286594</v>
      </c>
      <c r="H478" s="94">
        <f>IF(VLOOKUP(A478,CSTVAT!$A$2:$D$40,2)="NA",0,IF(VLOOKUP(A478,CSTVAT!$A$2:$D$40,2)="CST",0.02*((VLOOKUP(B478,'Input Angle Price'!$B$4:$E$22,2)*'Optimized Production Plan'!C479*(1.045))+ ('Conversion Cost'!$B$3*'Optimized Production Plan'!C479)+ ((4.1/100)*('Conversion Cost'!$B$8)*'Optimized Production Plan'!C479)+ ('Optimized Production Plan'!C479*'Conversion Cost'!$B$4)),IF(VLOOKUP(A478,CSTVAT!$A$2:$D$40,2)="VAT",0.05*((VLOOKUP(B478,'Input Angle Price'!$B$4:$E$22,2)*'Optimized Production Plan'!C479*(1.045))+ ('Conversion Cost'!$B$3*'Optimized Production Plan'!C479)+ ((4.1/100)*('Conversion Cost'!$B$8)*'Optimized Production Plan'!C479)+ ('Optimized Production Plan'!C479*'Conversion Cost'!$B$4)),0)))+ IF(VLOOKUP(A478,CSTVAT!$A$2:$D$40,3)="NA",0,IF(VLOOKUP(A478,CSTVAT!$A$2:$D$40,3)="CST",0.02*((VLOOKUP(B478,'Input Angle Price'!$B$4:$E$22,3)*'Optimized Production Plan'!D479*(1.045))+ ('Conversion Cost'!$C$3*'Optimized Production Plan'!D479)+ ((4.1/100)*('Conversion Cost'!$B$8)*'Optimized Production Plan'!D479)+ ('Optimized Production Plan'!D479*'Conversion Cost'!$C$4)),IF(VLOOKUP(A478,CSTVAT!$A$2:$D$40,3)="VAT",0.05*((VLOOKUP(B478,'Input Angle Price'!$B$4:$E$22,3)*'Optimized Production Plan'!D479*(1.045))+ ('Conversion Cost'!$C$3*'Optimized Production Plan'!D479)+ ((4.1/100)*('Conversion Cost'!$B$8)*'Optimized Production Plan'!D479)+ ('Optimized Production Plan'!D479*'Conversion Cost'!$C$4)),0)))+ IF(VLOOKUP(A478,CSTVAT!$A$2:$D$40,4)="NA",0,IF(VLOOKUP(A478,CSTVAT!$A$2:$D$40,4)="CST",0.02*((VLOOKUP(B478,'Input Angle Price'!$B$4:$E$22,4)*'Optimized Production Plan'!E479*(1.045))+ ('Conversion Cost'!$D$3*'Optimized Production Plan'!E479)+ ((4.1/100)*('Conversion Cost'!$B$8)*'Optimized Production Plan'!E479)+ ('Optimized Production Plan'!E479*'Conversion Cost'!$D$4)),IF(VLOOKUP(A478,CSTVAT!$A$2:$D$40,4)="VAT",0.05*((VLOOKUP(B478,'Input Angle Price'!$B$4:$E$22,4)*'Optimized Production Plan'!E479*(1.045))+ ('Conversion Cost'!$D$3*'Optimized Production Plan'!E479)+ ((4.1/100)*('Conversion Cost'!$B$8)*'Optimized Production Plan'!E479)+ ('Optimized Production Plan'!E479*'Conversion Cost'!$D$4)),0)))</f>
        <v>0</v>
      </c>
      <c r="I478" s="95">
        <f t="shared" si="23"/>
        <v>230.44243234146037</v>
      </c>
      <c r="N478" s="9">
        <v>138</v>
      </c>
      <c r="O478" s="5" t="s">
        <v>4</v>
      </c>
      <c r="P478" s="94">
        <f>((VLOOKUP(O478,'Input Angle Price'!$B$4:$E$22,2)*'Optimized Production Plan'!M479)+(VLOOKUP(O478,'Input Angle Price'!$B$4:$E$22,3)*'Optimized Production Plan'!N479)+(VLOOKUP(O478,'Input Angle Price'!$B$4:$E$22,4)*'Optimized Production Plan'!O479))*(104.5/100)</f>
        <v>10135.224359975604</v>
      </c>
      <c r="Q478" s="94">
        <f>SUMPRODUCT('Conversion Cost'!$B$3:$D$3,'Optimized Production Plan'!M479:O479)</f>
        <v>1722.0950762099512</v>
      </c>
      <c r="R478" s="94">
        <f>(4.1/100)*('Conversion Cost'!$B$8)*SUM('Optimized Production Plan'!M479:O479)</f>
        <v>1461.8588035297121</v>
      </c>
      <c r="S478" s="94">
        <f>SUMPRODUCT('Conversion Cost'!$B$4:$D$4,'Optimized Production Plan'!M479:O479)</f>
        <v>117.65447684247862</v>
      </c>
      <c r="T478" s="94">
        <f>(VLOOKUP(N478,'Outbound Logistic Price'!$A$3:$D$41,2)*'Optimized Production Plan'!M479)+(VLOOKUP(N478,'Outbound Logistic Price'!$A$3:$D$41,3)*'Optimized Production Plan'!N479)+(VLOOKUP(N478,'Outbound Logistic Price'!$A$3:$D$41,4)*'Optimized Production Plan'!O479)</f>
        <v>579.59295559286591</v>
      </c>
      <c r="U478" s="94">
        <f>IF(VLOOKUP(N478,CSTVAT!$A$2:$D$40,2)="NA",0,IF(VLOOKUP(N478,CSTVAT!$A$2:$D$40,2)="CST",0.02*((VLOOKUP(O478,'Input Angle Price'!$B$4:$E$22,2)*'Optimized Production Plan'!M479*(1.045))+ ('Conversion Cost'!$B$3*'Optimized Production Plan'!M479)+ ((4.1/100)*('Conversion Cost'!$B$8)*'Optimized Production Plan'!M479)+ ('Optimized Production Plan'!M479*'Conversion Cost'!$B$4)),IF(VLOOKUP(N478,CSTVAT!$A$2:$D$40,2)="VAT",0.05*((VLOOKUP(O478,'Input Angle Price'!$B$4:$E$22,2)*'Optimized Production Plan'!M479*(1.045))+ ('Conversion Cost'!$B$3*'Optimized Production Plan'!M479)+ ((4.1/100)*('Conversion Cost'!$B$8)*'Optimized Production Plan'!M479)+ ('Optimized Production Plan'!M479*'Conversion Cost'!$B$4)),0)))+ IF(VLOOKUP(N478,CSTVAT!$A$2:$D$40,3)="NA",0,IF(VLOOKUP(N478,CSTVAT!$A$2:$D$40,3)="CST",0.02*((VLOOKUP(O478,'Input Angle Price'!$B$4:$E$22,3)*'Optimized Production Plan'!N479*(1.045))+ ('Conversion Cost'!$C$3*'Optimized Production Plan'!N479)+ ((4.1/100)*('Conversion Cost'!$B$8)*'Optimized Production Plan'!N479)+ ('Optimized Production Plan'!N479*'Conversion Cost'!$C$4)),IF(VLOOKUP(N478,CSTVAT!$A$2:$D$40,3)="VAT",0.05*((VLOOKUP(O478,'Input Angle Price'!$B$4:$E$22,3)*'Optimized Production Plan'!N479*(1.045))+ ('Conversion Cost'!$C$3*'Optimized Production Plan'!N479)+ ((4.1/100)*('Conversion Cost'!$B$8)*'Optimized Production Plan'!N479)+ ('Optimized Production Plan'!N479*'Conversion Cost'!$C$4)),0)))+ IF(VLOOKUP(N478,CSTVAT!$A$2:$D$40,4)="NA",0,IF(VLOOKUP(N478,CSTVAT!$A$2:$D$40,4)="CST",0.02*((VLOOKUP(O478,'Input Angle Price'!$B$4:$E$22,4)*'Optimized Production Plan'!O479*(1.045))+ ('Conversion Cost'!$D$3*'Optimized Production Plan'!O479)+ ((4.1/100)*('Conversion Cost'!$B$8)*'Optimized Production Plan'!O479)+ ('Optimized Production Plan'!O479*'Conversion Cost'!$D$4)),IF(VLOOKUP(N478,CSTVAT!$A$2:$D$40,4)="VAT",0.05*((VLOOKUP(O478,'Input Angle Price'!$B$4:$E$22,4)*'Optimized Production Plan'!O479*(1.045))+ ('Conversion Cost'!$D$3*'Optimized Production Plan'!O479)+ ((4.1/100)*('Conversion Cost'!$B$8)*'Optimized Production Plan'!O479)+ ('Optimized Production Plan'!O479*'Conversion Cost'!$D$4)),0)))</f>
        <v>0</v>
      </c>
      <c r="V478" s="95">
        <f t="shared" si="24"/>
        <v>218.22253406646038</v>
      </c>
      <c r="X478" s="101">
        <f>IF('Optimized Production Plan'!M479&gt;0,1,0)+IF('Optimized Production Plan'!N479&gt;0,1,0)+IF('Optimized Production Plan'!O479&gt;0,1,0)</f>
        <v>1</v>
      </c>
      <c r="AH478" s="11"/>
      <c r="AI478" s="5" t="s">
        <v>2</v>
      </c>
      <c r="AJ478" s="6">
        <v>100.51084999999998</v>
      </c>
      <c r="AK478" s="6">
        <v>0</v>
      </c>
      <c r="AL478" s="113">
        <v>0</v>
      </c>
      <c r="AM478" s="11">
        <v>100.51084999999998</v>
      </c>
      <c r="AN478" s="68">
        <f t="shared" si="25"/>
        <v>100.51084999999998</v>
      </c>
    </row>
    <row r="479" spans="1:40">
      <c r="A479" s="9">
        <v>138</v>
      </c>
      <c r="B479" s="5" t="s">
        <v>6</v>
      </c>
      <c r="C479" s="94">
        <f>((VLOOKUP(B479,'Input Angle Price'!$B$4:$E$22,2)*'Optimized Production Plan'!C480)+(VLOOKUP(B479,'Input Angle Price'!$B$4:$E$22,3)*'Optimized Production Plan'!D480)+(VLOOKUP(B479,'Input Angle Price'!$B$4:$E$22,4)*'Optimized Production Plan'!E480))*(104.5/100)</f>
        <v>10454.256710079875</v>
      </c>
      <c r="D479" s="94">
        <f>SUMPRODUCT('Conversion Cost'!$B$3:$D$3,'Optimized Production Plan'!C480:E480)</f>
        <v>1627.3944368225004</v>
      </c>
      <c r="E479" s="94">
        <f>(4.1/100)*('Conversion Cost'!$B$8)*SUM('Optimized Production Plan'!C480:E480)</f>
        <v>1410.9549279111002</v>
      </c>
      <c r="F479" s="94">
        <f>SUMPRODUCT('Conversion Cost'!$B$4:$D$4,'Optimized Production Plan'!C480:E480)</f>
        <v>113.55759085000001</v>
      </c>
      <c r="G479" s="94">
        <f>(VLOOKUP(A479,'Outbound Logistic Price'!$A$3:$D$41,2)*'Optimized Production Plan'!C480)+(VLOOKUP(A479,'Outbound Logistic Price'!$A$3:$D$41,3)*'Optimized Production Plan'!D480)+(VLOOKUP(A479,'Outbound Logistic Price'!$A$3:$D$41,4)*'Optimized Production Plan'!E480)</f>
        <v>478.33173492500009</v>
      </c>
      <c r="H479" s="94">
        <f>IF(VLOOKUP(A479,CSTVAT!$A$2:$D$40,2)="NA",0,IF(VLOOKUP(A479,CSTVAT!$A$2:$D$40,2)="CST",0.02*((VLOOKUP(B479,'Input Angle Price'!$B$4:$E$22,2)*'Optimized Production Plan'!C480*(1.045))+ ('Conversion Cost'!$B$3*'Optimized Production Plan'!C480)+ ((4.1/100)*('Conversion Cost'!$B$8)*'Optimized Production Plan'!C480)+ ('Optimized Production Plan'!C480*'Conversion Cost'!$B$4)),IF(VLOOKUP(A479,CSTVAT!$A$2:$D$40,2)="VAT",0.05*((VLOOKUP(B479,'Input Angle Price'!$B$4:$E$22,2)*'Optimized Production Plan'!C480*(1.045))+ ('Conversion Cost'!$B$3*'Optimized Production Plan'!C480)+ ((4.1/100)*('Conversion Cost'!$B$8)*'Optimized Production Plan'!C480)+ ('Optimized Production Plan'!C480*'Conversion Cost'!$B$4)),0)))+ IF(VLOOKUP(A479,CSTVAT!$A$2:$D$40,3)="NA",0,IF(VLOOKUP(A479,CSTVAT!$A$2:$D$40,3)="CST",0.02*((VLOOKUP(B479,'Input Angle Price'!$B$4:$E$22,3)*'Optimized Production Plan'!D480*(1.045))+ ('Conversion Cost'!$C$3*'Optimized Production Plan'!D480)+ ((4.1/100)*('Conversion Cost'!$B$8)*'Optimized Production Plan'!D480)+ ('Optimized Production Plan'!D480*'Conversion Cost'!$C$4)),IF(VLOOKUP(A479,CSTVAT!$A$2:$D$40,3)="VAT",0.05*((VLOOKUP(B479,'Input Angle Price'!$B$4:$E$22,3)*'Optimized Production Plan'!D480*(1.045))+ ('Conversion Cost'!$C$3*'Optimized Production Plan'!D480)+ ((4.1/100)*('Conversion Cost'!$B$8)*'Optimized Production Plan'!D480)+ ('Optimized Production Plan'!D480*'Conversion Cost'!$C$4)),0)))+ IF(VLOOKUP(A479,CSTVAT!$A$2:$D$40,4)="NA",0,IF(VLOOKUP(A479,CSTVAT!$A$2:$D$40,4)="CST",0.02*((VLOOKUP(B479,'Input Angle Price'!$B$4:$E$22,4)*'Optimized Production Plan'!E480*(1.045))+ ('Conversion Cost'!$D$3*'Optimized Production Plan'!E480)+ ((4.1/100)*('Conversion Cost'!$B$8)*'Optimized Production Plan'!E480)+ ('Optimized Production Plan'!E480*'Conversion Cost'!$D$4)),IF(VLOOKUP(A479,CSTVAT!$A$2:$D$40,4)="VAT",0.05*((VLOOKUP(B479,'Input Angle Price'!$B$4:$E$22,4)*'Optimized Production Plan'!E480*(1.045))+ ('Conversion Cost'!$D$3*'Optimized Production Plan'!E480)+ ((4.1/100)*('Conversion Cost'!$B$8)*'Optimized Production Plan'!E480)+ ('Optimized Production Plan'!E480*'Conversion Cost'!$D$4)),0)))</f>
        <v>0</v>
      </c>
      <c r="I479" s="95">
        <f t="shared" si="23"/>
        <v>225.09165165243749</v>
      </c>
      <c r="N479" s="9">
        <v>138</v>
      </c>
      <c r="O479" s="5" t="s">
        <v>6</v>
      </c>
      <c r="P479" s="94">
        <f>((VLOOKUP(O479,'Input Angle Price'!$B$4:$E$22,2)*'Optimized Production Plan'!M480)+(VLOOKUP(O479,'Input Angle Price'!$B$4:$E$22,3)*'Optimized Production Plan'!N480)+(VLOOKUP(O479,'Input Angle Price'!$B$4:$E$22,4)*'Optimized Production Plan'!O480))*(104.5/100)</f>
        <v>9963.221895204877</v>
      </c>
      <c r="Q479" s="94">
        <f>SUMPRODUCT('Conversion Cost'!$B$3:$D$3,'Optimized Production Plan'!M480:O480)</f>
        <v>1662.1294260725003</v>
      </c>
      <c r="R479" s="94">
        <f>(4.1/100)*('Conversion Cost'!$B$8)*SUM('Optimized Production Plan'!M480:O480)</f>
        <v>1410.9549279111002</v>
      </c>
      <c r="S479" s="94">
        <f>SUMPRODUCT('Conversion Cost'!$B$4:$D$4,'Optimized Production Plan'!M480:O480)</f>
        <v>113.55759085000003</v>
      </c>
      <c r="T479" s="94">
        <f>(VLOOKUP(N479,'Outbound Logistic Price'!$A$3:$D$41,2)*'Optimized Production Plan'!M480)+(VLOOKUP(N479,'Outbound Logistic Price'!$A$3:$D$41,3)*'Optimized Production Plan'!N480)+(VLOOKUP(N479,'Outbound Logistic Price'!$A$3:$D$41,4)*'Optimized Production Plan'!O480)</f>
        <v>559.41075492500011</v>
      </c>
      <c r="U479" s="94">
        <f>IF(VLOOKUP(N479,CSTVAT!$A$2:$D$40,2)="NA",0,IF(VLOOKUP(N479,CSTVAT!$A$2:$D$40,2)="CST",0.02*((VLOOKUP(O479,'Input Angle Price'!$B$4:$E$22,2)*'Optimized Production Plan'!M480*(1.045))+ ('Conversion Cost'!$B$3*'Optimized Production Plan'!M480)+ ((4.1/100)*('Conversion Cost'!$B$8)*'Optimized Production Plan'!M480)+ ('Optimized Production Plan'!M480*'Conversion Cost'!$B$4)),IF(VLOOKUP(N479,CSTVAT!$A$2:$D$40,2)="VAT",0.05*((VLOOKUP(O479,'Input Angle Price'!$B$4:$E$22,2)*'Optimized Production Plan'!M480*(1.045))+ ('Conversion Cost'!$B$3*'Optimized Production Plan'!M480)+ ((4.1/100)*('Conversion Cost'!$B$8)*'Optimized Production Plan'!M480)+ ('Optimized Production Plan'!M480*'Conversion Cost'!$B$4)),0)))+ IF(VLOOKUP(N479,CSTVAT!$A$2:$D$40,3)="NA",0,IF(VLOOKUP(N479,CSTVAT!$A$2:$D$40,3)="CST",0.02*((VLOOKUP(O479,'Input Angle Price'!$B$4:$E$22,3)*'Optimized Production Plan'!N480*(1.045))+ ('Conversion Cost'!$C$3*'Optimized Production Plan'!N480)+ ((4.1/100)*('Conversion Cost'!$B$8)*'Optimized Production Plan'!N480)+ ('Optimized Production Plan'!N480*'Conversion Cost'!$C$4)),IF(VLOOKUP(N479,CSTVAT!$A$2:$D$40,3)="VAT",0.05*((VLOOKUP(O479,'Input Angle Price'!$B$4:$E$22,3)*'Optimized Production Plan'!N480*(1.045))+ ('Conversion Cost'!$C$3*'Optimized Production Plan'!N480)+ ((4.1/100)*('Conversion Cost'!$B$8)*'Optimized Production Plan'!N480)+ ('Optimized Production Plan'!N480*'Conversion Cost'!$C$4)),0)))+ IF(VLOOKUP(N479,CSTVAT!$A$2:$D$40,4)="NA",0,IF(VLOOKUP(N479,CSTVAT!$A$2:$D$40,4)="CST",0.02*((VLOOKUP(O479,'Input Angle Price'!$B$4:$E$22,4)*'Optimized Production Plan'!O480*(1.045))+ ('Conversion Cost'!$D$3*'Optimized Production Plan'!O480)+ ((4.1/100)*('Conversion Cost'!$B$8)*'Optimized Production Plan'!O480)+ ('Optimized Production Plan'!O480*'Conversion Cost'!$D$4)),IF(VLOOKUP(N479,CSTVAT!$A$2:$D$40,4)="VAT",0.05*((VLOOKUP(O479,'Input Angle Price'!$B$4:$E$22,4)*'Optimized Production Plan'!O480*(1.045))+ ('Conversion Cost'!$D$3*'Optimized Production Plan'!O480)+ ((4.1/100)*('Conversion Cost'!$B$8)*'Optimized Production Plan'!O480)+ ('Optimized Production Plan'!O480*'Conversion Cost'!$D$4)),0)))</f>
        <v>0</v>
      </c>
      <c r="V479" s="95">
        <f t="shared" si="24"/>
        <v>214.51913171493754</v>
      </c>
      <c r="X479" s="101">
        <f>IF('Optimized Production Plan'!M480&gt;0,1,0)+IF('Optimized Production Plan'!N480&gt;0,1,0)+IF('Optimized Production Plan'!O480&gt;0,1,0)</f>
        <v>1</v>
      </c>
      <c r="AH479" s="11"/>
      <c r="AI479" s="5" t="s">
        <v>4</v>
      </c>
      <c r="AJ479" s="6">
        <v>96.438095772523454</v>
      </c>
      <c r="AK479" s="6">
        <v>0</v>
      </c>
      <c r="AL479" s="113">
        <v>0</v>
      </c>
      <c r="AM479" s="11">
        <v>96.438095772523454</v>
      </c>
      <c r="AN479" s="68">
        <f t="shared" si="25"/>
        <v>96.438095772523454</v>
      </c>
    </row>
    <row r="480" spans="1:40">
      <c r="A480" s="9">
        <v>138</v>
      </c>
      <c r="B480" s="5" t="s">
        <v>8</v>
      </c>
      <c r="C480" s="94">
        <f>((VLOOKUP(B480,'Input Angle Price'!$B$4:$E$22,2)*'Optimized Production Plan'!C481)+(VLOOKUP(B480,'Input Angle Price'!$B$4:$E$22,3)*'Optimized Production Plan'!D481)+(VLOOKUP(B480,'Input Angle Price'!$B$4:$E$22,4)*'Optimized Production Plan'!E481))*(104.5/100)</f>
        <v>6793.3116483127487</v>
      </c>
      <c r="D480" s="94">
        <f>SUMPRODUCT('Conversion Cost'!$B$3:$D$3,'Optimized Production Plan'!C481:E481)</f>
        <v>1059.1260313049997</v>
      </c>
      <c r="E480" s="94">
        <f>(4.1/100)*('Conversion Cost'!$B$8)*SUM('Optimized Production Plan'!C481:E481)</f>
        <v>917.72507143979976</v>
      </c>
      <c r="F480" s="94">
        <f>SUMPRODUCT('Conversion Cost'!$B$4:$D$4,'Optimized Production Plan'!C481:E481)</f>
        <v>73.861075299999996</v>
      </c>
      <c r="G480" s="94">
        <f>(VLOOKUP(A480,'Outbound Logistic Price'!$A$3:$D$41,2)*'Optimized Production Plan'!C481)+(VLOOKUP(A480,'Outbound Logistic Price'!$A$3:$D$41,3)*'Optimized Production Plan'!D481)+(VLOOKUP(A480,'Outbound Logistic Price'!$A$3:$D$41,4)*'Optimized Production Plan'!E481)</f>
        <v>312.57372864999991</v>
      </c>
      <c r="H480" s="94">
        <f>IF(VLOOKUP(A480,CSTVAT!$A$2:$D$40,2)="NA",0,IF(VLOOKUP(A480,CSTVAT!$A$2:$D$40,2)="CST",0.02*((VLOOKUP(B480,'Input Angle Price'!$B$4:$E$22,2)*'Optimized Production Plan'!C481*(1.045))+ ('Conversion Cost'!$B$3*'Optimized Production Plan'!C481)+ ((4.1/100)*('Conversion Cost'!$B$8)*'Optimized Production Plan'!C481)+ ('Optimized Production Plan'!C481*'Conversion Cost'!$B$4)),IF(VLOOKUP(A480,CSTVAT!$A$2:$D$40,2)="VAT",0.05*((VLOOKUP(B480,'Input Angle Price'!$B$4:$E$22,2)*'Optimized Production Plan'!C481*(1.045))+ ('Conversion Cost'!$B$3*'Optimized Production Plan'!C481)+ ((4.1/100)*('Conversion Cost'!$B$8)*'Optimized Production Plan'!C481)+ ('Optimized Production Plan'!C481*'Conversion Cost'!$B$4)),0)))+ IF(VLOOKUP(A480,CSTVAT!$A$2:$D$40,3)="NA",0,IF(VLOOKUP(A480,CSTVAT!$A$2:$D$40,3)="CST",0.02*((VLOOKUP(B480,'Input Angle Price'!$B$4:$E$22,3)*'Optimized Production Plan'!D481*(1.045))+ ('Conversion Cost'!$C$3*'Optimized Production Plan'!D481)+ ((4.1/100)*('Conversion Cost'!$B$8)*'Optimized Production Plan'!D481)+ ('Optimized Production Plan'!D481*'Conversion Cost'!$C$4)),IF(VLOOKUP(A480,CSTVAT!$A$2:$D$40,3)="VAT",0.05*((VLOOKUP(B480,'Input Angle Price'!$B$4:$E$22,3)*'Optimized Production Plan'!D481*(1.045))+ ('Conversion Cost'!$C$3*'Optimized Production Plan'!D481)+ ((4.1/100)*('Conversion Cost'!$B$8)*'Optimized Production Plan'!D481)+ ('Optimized Production Plan'!D481*'Conversion Cost'!$C$4)),0)))+ IF(VLOOKUP(A480,CSTVAT!$A$2:$D$40,4)="NA",0,IF(VLOOKUP(A480,CSTVAT!$A$2:$D$40,4)="CST",0.02*((VLOOKUP(B480,'Input Angle Price'!$B$4:$E$22,4)*'Optimized Production Plan'!E481*(1.045))+ ('Conversion Cost'!$D$3*'Optimized Production Plan'!E481)+ ((4.1/100)*('Conversion Cost'!$B$8)*'Optimized Production Plan'!E481)+ ('Optimized Production Plan'!E481*'Conversion Cost'!$D$4)),IF(VLOOKUP(A480,CSTVAT!$A$2:$D$40,4)="VAT",0.05*((VLOOKUP(B480,'Input Angle Price'!$B$4:$E$22,4)*'Optimized Production Plan'!E481*(1.045))+ ('Conversion Cost'!$D$3*'Optimized Production Plan'!E481)+ ((4.1/100)*('Conversion Cost'!$B$8)*'Optimized Production Plan'!E481)+ ('Optimized Production Plan'!E481*'Conversion Cost'!$D$4)),0)))</f>
        <v>0</v>
      </c>
      <c r="I480" s="95">
        <f t="shared" si="23"/>
        <v>146.26747568137498</v>
      </c>
      <c r="N480" s="9">
        <v>138</v>
      </c>
      <c r="O480" s="5" t="s">
        <v>8</v>
      </c>
      <c r="P480" s="94">
        <f>((VLOOKUP(O480,'Input Angle Price'!$B$4:$E$22,2)*'Optimized Production Plan'!M481)+(VLOOKUP(O480,'Input Angle Price'!$B$4:$E$22,3)*'Optimized Production Plan'!N481)+(VLOOKUP(O480,'Input Angle Price'!$B$4:$E$22,4)*'Optimized Production Plan'!O481))*(104.5/100)</f>
        <v>6543.6281263127485</v>
      </c>
      <c r="Q480" s="94">
        <f>SUMPRODUCT('Conversion Cost'!$B$3:$D$3,'Optimized Production Plan'!M481:O481)</f>
        <v>1081.0960833049996</v>
      </c>
      <c r="R480" s="94">
        <f>(4.1/100)*('Conversion Cost'!$B$8)*SUM('Optimized Production Plan'!M481:O481)</f>
        <v>917.72507143979976</v>
      </c>
      <c r="S480" s="94">
        <f>SUMPRODUCT('Conversion Cost'!$B$4:$D$4,'Optimized Production Plan'!M481:O481)</f>
        <v>73.861075299999982</v>
      </c>
      <c r="T480" s="94">
        <f>(VLOOKUP(N480,'Outbound Logistic Price'!$A$3:$D$41,2)*'Optimized Production Plan'!M481)+(VLOOKUP(N480,'Outbound Logistic Price'!$A$3:$D$41,3)*'Optimized Production Plan'!N481)+(VLOOKUP(N480,'Outbound Logistic Price'!$A$3:$D$41,4)*'Optimized Production Plan'!O481)</f>
        <v>363.85660864999988</v>
      </c>
      <c r="U480" s="94">
        <f>IF(VLOOKUP(N480,CSTVAT!$A$2:$D$40,2)="NA",0,IF(VLOOKUP(N480,CSTVAT!$A$2:$D$40,2)="CST",0.02*((VLOOKUP(O480,'Input Angle Price'!$B$4:$E$22,2)*'Optimized Production Plan'!M481*(1.045))+ ('Conversion Cost'!$B$3*'Optimized Production Plan'!M481)+ ((4.1/100)*('Conversion Cost'!$B$8)*'Optimized Production Plan'!M481)+ ('Optimized Production Plan'!M481*'Conversion Cost'!$B$4)),IF(VLOOKUP(N480,CSTVAT!$A$2:$D$40,2)="VAT",0.05*((VLOOKUP(O480,'Input Angle Price'!$B$4:$E$22,2)*'Optimized Production Plan'!M481*(1.045))+ ('Conversion Cost'!$B$3*'Optimized Production Plan'!M481)+ ((4.1/100)*('Conversion Cost'!$B$8)*'Optimized Production Plan'!M481)+ ('Optimized Production Plan'!M481*'Conversion Cost'!$B$4)),0)))+ IF(VLOOKUP(N480,CSTVAT!$A$2:$D$40,3)="NA",0,IF(VLOOKUP(N480,CSTVAT!$A$2:$D$40,3)="CST",0.02*((VLOOKUP(O480,'Input Angle Price'!$B$4:$E$22,3)*'Optimized Production Plan'!N481*(1.045))+ ('Conversion Cost'!$C$3*'Optimized Production Plan'!N481)+ ((4.1/100)*('Conversion Cost'!$B$8)*'Optimized Production Plan'!N481)+ ('Optimized Production Plan'!N481*'Conversion Cost'!$C$4)),IF(VLOOKUP(N480,CSTVAT!$A$2:$D$40,3)="VAT",0.05*((VLOOKUP(O480,'Input Angle Price'!$B$4:$E$22,3)*'Optimized Production Plan'!N481*(1.045))+ ('Conversion Cost'!$C$3*'Optimized Production Plan'!N481)+ ((4.1/100)*('Conversion Cost'!$B$8)*'Optimized Production Plan'!N481)+ ('Optimized Production Plan'!N481*'Conversion Cost'!$C$4)),0)))+ IF(VLOOKUP(N480,CSTVAT!$A$2:$D$40,4)="NA",0,IF(VLOOKUP(N480,CSTVAT!$A$2:$D$40,4)="CST",0.02*((VLOOKUP(O480,'Input Angle Price'!$B$4:$E$22,4)*'Optimized Production Plan'!O481*(1.045))+ ('Conversion Cost'!$D$3*'Optimized Production Plan'!O481)+ ((4.1/100)*('Conversion Cost'!$B$8)*'Optimized Production Plan'!O481)+ ('Optimized Production Plan'!O481*'Conversion Cost'!$D$4)),IF(VLOOKUP(N480,CSTVAT!$A$2:$D$40,4)="VAT",0.05*((VLOOKUP(O480,'Input Angle Price'!$B$4:$E$22,4)*'Optimized Production Plan'!O481*(1.045))+ ('Conversion Cost'!$D$3*'Optimized Production Plan'!O481)+ ((4.1/100)*('Conversion Cost'!$B$8)*'Optimized Production Plan'!O481)+ ('Optimized Production Plan'!O481*'Conversion Cost'!$D$4)),0)))</f>
        <v>0</v>
      </c>
      <c r="V480" s="95">
        <f t="shared" si="24"/>
        <v>140.89151468137499</v>
      </c>
      <c r="X480" s="101">
        <f>IF('Optimized Production Plan'!M481&gt;0,1,0)+IF('Optimized Production Plan'!N481&gt;0,1,0)+IF('Optimized Production Plan'!O481&gt;0,1,0)</f>
        <v>1</v>
      </c>
      <c r="AH480" s="11"/>
      <c r="AI480" s="5" t="s">
        <v>6</v>
      </c>
      <c r="AJ480" s="6">
        <v>93.079992500000017</v>
      </c>
      <c r="AK480" s="6">
        <v>0</v>
      </c>
      <c r="AL480" s="113">
        <v>0</v>
      </c>
      <c r="AM480" s="11">
        <v>93.079992500000017</v>
      </c>
      <c r="AN480" s="68">
        <f t="shared" si="25"/>
        <v>93.079992500000017</v>
      </c>
    </row>
    <row r="481" spans="1:40">
      <c r="A481" s="9">
        <v>138</v>
      </c>
      <c r="B481" s="5" t="s">
        <v>10</v>
      </c>
      <c r="C481" s="94">
        <f>((VLOOKUP(B481,'Input Angle Price'!$B$4:$E$22,2)*'Optimized Production Plan'!C482)+(VLOOKUP(B481,'Input Angle Price'!$B$4:$E$22,3)*'Optimized Production Plan'!D482)+(VLOOKUP(B481,'Input Angle Price'!$B$4:$E$22,4)*'Optimized Production Plan'!E482))*(104.5/100)</f>
        <v>156.51077257034996</v>
      </c>
      <c r="D481" s="94">
        <f>SUMPRODUCT('Conversion Cost'!$B$3:$D$3,'Optimized Production Plan'!C482:E482)</f>
        <v>26.099951912999995</v>
      </c>
      <c r="E481" s="94">
        <f>(4.1/100)*('Conversion Cost'!$B$8)*SUM('Optimized Production Plan'!C482:E482)</f>
        <v>22.155829258679994</v>
      </c>
      <c r="F481" s="94">
        <f>SUMPRODUCT('Conversion Cost'!$B$4:$D$4,'Optimized Production Plan'!C482:E482)</f>
        <v>1.7831629799999995</v>
      </c>
      <c r="G481" s="94">
        <f>(VLOOKUP(A481,'Outbound Logistic Price'!$A$3:$D$41,2)*'Optimized Production Plan'!C482)+(VLOOKUP(A481,'Outbound Logistic Price'!$A$3:$D$41,3)*'Optimized Production Plan'!D482)+(VLOOKUP(A481,'Outbound Logistic Price'!$A$3:$D$41,4)*'Optimized Production Plan'!E482)</f>
        <v>8.7842700899999979</v>
      </c>
      <c r="H481" s="94">
        <f>IF(VLOOKUP(A481,CSTVAT!$A$2:$D$40,2)="NA",0,IF(VLOOKUP(A481,CSTVAT!$A$2:$D$40,2)="CST",0.02*((VLOOKUP(B481,'Input Angle Price'!$B$4:$E$22,2)*'Optimized Production Plan'!C482*(1.045))+ ('Conversion Cost'!$B$3*'Optimized Production Plan'!C482)+ ((4.1/100)*('Conversion Cost'!$B$8)*'Optimized Production Plan'!C482)+ ('Optimized Production Plan'!C482*'Conversion Cost'!$B$4)),IF(VLOOKUP(A481,CSTVAT!$A$2:$D$40,2)="VAT",0.05*((VLOOKUP(B481,'Input Angle Price'!$B$4:$E$22,2)*'Optimized Production Plan'!C482*(1.045))+ ('Conversion Cost'!$B$3*'Optimized Production Plan'!C482)+ ((4.1/100)*('Conversion Cost'!$B$8)*'Optimized Production Plan'!C482)+ ('Optimized Production Plan'!C482*'Conversion Cost'!$B$4)),0)))+ IF(VLOOKUP(A481,CSTVAT!$A$2:$D$40,3)="NA",0,IF(VLOOKUP(A481,CSTVAT!$A$2:$D$40,3)="CST",0.02*((VLOOKUP(B481,'Input Angle Price'!$B$4:$E$22,3)*'Optimized Production Plan'!D482*(1.045))+ ('Conversion Cost'!$C$3*'Optimized Production Plan'!D482)+ ((4.1/100)*('Conversion Cost'!$B$8)*'Optimized Production Plan'!D482)+ ('Optimized Production Plan'!D482*'Conversion Cost'!$C$4)),IF(VLOOKUP(A481,CSTVAT!$A$2:$D$40,3)="VAT",0.05*((VLOOKUP(B481,'Input Angle Price'!$B$4:$E$22,3)*'Optimized Production Plan'!D482*(1.045))+ ('Conversion Cost'!$C$3*'Optimized Production Plan'!D482)+ ((4.1/100)*('Conversion Cost'!$B$8)*'Optimized Production Plan'!D482)+ ('Optimized Production Plan'!D482*'Conversion Cost'!$C$4)),0)))+ IF(VLOOKUP(A481,CSTVAT!$A$2:$D$40,4)="NA",0,IF(VLOOKUP(A481,CSTVAT!$A$2:$D$40,4)="CST",0.02*((VLOOKUP(B481,'Input Angle Price'!$B$4:$E$22,4)*'Optimized Production Plan'!E482*(1.045))+ ('Conversion Cost'!$D$3*'Optimized Production Plan'!E482)+ ((4.1/100)*('Conversion Cost'!$B$8)*'Optimized Production Plan'!E482)+ ('Optimized Production Plan'!E482*'Conversion Cost'!$D$4)),IF(VLOOKUP(A481,CSTVAT!$A$2:$D$40,4)="VAT",0.05*((VLOOKUP(B481,'Input Angle Price'!$B$4:$E$22,4)*'Optimized Production Plan'!E482*(1.045))+ ('Conversion Cost'!$D$3*'Optimized Production Plan'!E482)+ ((4.1/100)*('Conversion Cost'!$B$8)*'Optimized Production Plan'!E482)+ ('Optimized Production Plan'!E482*'Conversion Cost'!$D$4)),0)))</f>
        <v>0</v>
      </c>
      <c r="I481" s="95">
        <f t="shared" si="23"/>
        <v>3.3698491701749993</v>
      </c>
      <c r="N481" s="9">
        <v>138</v>
      </c>
      <c r="O481" s="5" t="s">
        <v>10</v>
      </c>
      <c r="P481" s="94">
        <f>((VLOOKUP(O481,'Input Angle Price'!$B$4:$E$22,2)*'Optimized Production Plan'!M482)+(VLOOKUP(O481,'Input Angle Price'!$B$4:$E$22,3)*'Optimized Production Plan'!N482)+(VLOOKUP(O481,'Input Angle Price'!$B$4:$E$22,4)*'Optimized Production Plan'!O482))*(104.5/100)</f>
        <v>156.51077257034996</v>
      </c>
      <c r="Q481" s="94">
        <f>SUMPRODUCT('Conversion Cost'!$B$3:$D$3,'Optimized Production Plan'!M482:O482)</f>
        <v>26.099951912999995</v>
      </c>
      <c r="R481" s="94">
        <f>(4.1/100)*('Conversion Cost'!$B$8)*SUM('Optimized Production Plan'!M482:O482)</f>
        <v>22.155829258679994</v>
      </c>
      <c r="S481" s="94">
        <f>SUMPRODUCT('Conversion Cost'!$B$4:$D$4,'Optimized Production Plan'!M482:O482)</f>
        <v>1.7831629799999995</v>
      </c>
      <c r="T481" s="94">
        <f>(VLOOKUP(N481,'Outbound Logistic Price'!$A$3:$D$41,2)*'Optimized Production Plan'!M482)+(VLOOKUP(N481,'Outbound Logistic Price'!$A$3:$D$41,3)*'Optimized Production Plan'!N482)+(VLOOKUP(N481,'Outbound Logistic Price'!$A$3:$D$41,4)*'Optimized Production Plan'!O482)</f>
        <v>8.7842700899999979</v>
      </c>
      <c r="U481" s="94">
        <f>IF(VLOOKUP(N481,CSTVAT!$A$2:$D$40,2)="NA",0,IF(VLOOKUP(N481,CSTVAT!$A$2:$D$40,2)="CST",0.02*((VLOOKUP(O481,'Input Angle Price'!$B$4:$E$22,2)*'Optimized Production Plan'!M482*(1.045))+ ('Conversion Cost'!$B$3*'Optimized Production Plan'!M482)+ ((4.1/100)*('Conversion Cost'!$B$8)*'Optimized Production Plan'!M482)+ ('Optimized Production Plan'!M482*'Conversion Cost'!$B$4)),IF(VLOOKUP(N481,CSTVAT!$A$2:$D$40,2)="VAT",0.05*((VLOOKUP(O481,'Input Angle Price'!$B$4:$E$22,2)*'Optimized Production Plan'!M482*(1.045))+ ('Conversion Cost'!$B$3*'Optimized Production Plan'!M482)+ ((4.1/100)*('Conversion Cost'!$B$8)*'Optimized Production Plan'!M482)+ ('Optimized Production Plan'!M482*'Conversion Cost'!$B$4)),0)))+ IF(VLOOKUP(N481,CSTVAT!$A$2:$D$40,3)="NA",0,IF(VLOOKUP(N481,CSTVAT!$A$2:$D$40,3)="CST",0.02*((VLOOKUP(O481,'Input Angle Price'!$B$4:$E$22,3)*'Optimized Production Plan'!N482*(1.045))+ ('Conversion Cost'!$C$3*'Optimized Production Plan'!N482)+ ((4.1/100)*('Conversion Cost'!$B$8)*'Optimized Production Plan'!N482)+ ('Optimized Production Plan'!N482*'Conversion Cost'!$C$4)),IF(VLOOKUP(N481,CSTVAT!$A$2:$D$40,3)="VAT",0.05*((VLOOKUP(O481,'Input Angle Price'!$B$4:$E$22,3)*'Optimized Production Plan'!N482*(1.045))+ ('Conversion Cost'!$C$3*'Optimized Production Plan'!N482)+ ((4.1/100)*('Conversion Cost'!$B$8)*'Optimized Production Plan'!N482)+ ('Optimized Production Plan'!N482*'Conversion Cost'!$C$4)),0)))+ IF(VLOOKUP(N481,CSTVAT!$A$2:$D$40,4)="NA",0,IF(VLOOKUP(N481,CSTVAT!$A$2:$D$40,4)="CST",0.02*((VLOOKUP(O481,'Input Angle Price'!$B$4:$E$22,4)*'Optimized Production Plan'!O482*(1.045))+ ('Conversion Cost'!$D$3*'Optimized Production Plan'!O482)+ ((4.1/100)*('Conversion Cost'!$B$8)*'Optimized Production Plan'!O482)+ ('Optimized Production Plan'!O482*'Conversion Cost'!$D$4)),IF(VLOOKUP(N481,CSTVAT!$A$2:$D$40,4)="VAT",0.05*((VLOOKUP(O481,'Input Angle Price'!$B$4:$E$22,4)*'Optimized Production Plan'!O482*(1.045))+ ('Conversion Cost'!$D$3*'Optimized Production Plan'!O482)+ ((4.1/100)*('Conversion Cost'!$B$8)*'Optimized Production Plan'!O482)+ ('Optimized Production Plan'!O482*'Conversion Cost'!$D$4)),0)))</f>
        <v>0</v>
      </c>
      <c r="V481" s="95">
        <f t="shared" si="24"/>
        <v>3.3698491701749993</v>
      </c>
      <c r="X481" s="101">
        <f>IF('Optimized Production Plan'!M482&gt;0,1,0)+IF('Optimized Production Plan'!N482&gt;0,1,0)+IF('Optimized Production Plan'!O482&gt;0,1,0)</f>
        <v>1</v>
      </c>
      <c r="AH481" s="11"/>
      <c r="AI481" s="5" t="s">
        <v>8</v>
      </c>
      <c r="AJ481" s="6">
        <v>60.541864999999987</v>
      </c>
      <c r="AK481" s="6">
        <v>0</v>
      </c>
      <c r="AL481" s="113">
        <v>0</v>
      </c>
      <c r="AM481" s="11">
        <v>60.541864999999987</v>
      </c>
      <c r="AN481" s="68">
        <f t="shared" si="25"/>
        <v>60.541864999999987</v>
      </c>
    </row>
    <row r="482" spans="1:40" ht="15.75" thickBot="1">
      <c r="A482" s="9">
        <v>138</v>
      </c>
      <c r="B482" s="5" t="s">
        <v>11</v>
      </c>
      <c r="C482" s="90">
        <f>((VLOOKUP(B482,'Input Angle Price'!$B$4:$E$22,2)*'Optimized Production Plan'!C483)+(VLOOKUP(B482,'Input Angle Price'!$B$4:$E$22,3)*'Optimized Production Plan'!D483)+(VLOOKUP(B482,'Input Angle Price'!$B$4:$E$22,4)*'Optimized Production Plan'!E483))*(104.5/100)</f>
        <v>3.3633753449999988</v>
      </c>
      <c r="D482" s="90">
        <f>SUMPRODUCT('Conversion Cost'!$B$3:$D$3,'Optimized Production Plan'!C483:E483)</f>
        <v>0.55935266799999983</v>
      </c>
      <c r="E482" s="90">
        <f>(4.1/100)*('Conversion Cost'!$B$8)*SUM('Optimized Production Plan'!C483:E483)</f>
        <v>0.47482548047999984</v>
      </c>
      <c r="F482" s="90">
        <f>SUMPRODUCT('Conversion Cost'!$B$4:$D$4,'Optimized Production Plan'!C483:E483)</f>
        <v>3.821527999999999E-2</v>
      </c>
      <c r="G482" s="90">
        <f>(VLOOKUP(A482,'Outbound Logistic Price'!$A$3:$D$41,2)*'Optimized Production Plan'!C483)+(VLOOKUP(A482,'Outbound Logistic Price'!$A$3:$D$41,3)*'Optimized Production Plan'!D483)+(VLOOKUP(A482,'Outbound Logistic Price'!$A$3:$D$41,4)*'Optimized Production Plan'!E483)</f>
        <v>0.18825723999999994</v>
      </c>
      <c r="H482" s="90">
        <f>IF(VLOOKUP(A482,CSTVAT!$A$2:$D$40,2)="NA",0,IF(VLOOKUP(A482,CSTVAT!$A$2:$D$40,2)="CST",0.02*((VLOOKUP(B482,'Input Angle Price'!$B$4:$E$22,2)*'Optimized Production Plan'!C483*(1.045))+ ('Conversion Cost'!$B$3*'Optimized Production Plan'!C483)+ ((4.1/100)*('Conversion Cost'!$B$8)*'Optimized Production Plan'!C483)+ ('Optimized Production Plan'!C483*'Conversion Cost'!$B$4)),IF(VLOOKUP(A482,CSTVAT!$A$2:$D$40,2)="VAT",0.05*((VLOOKUP(B482,'Input Angle Price'!$B$4:$E$22,2)*'Optimized Production Plan'!C483*(1.045))+ ('Conversion Cost'!$B$3*'Optimized Production Plan'!C483)+ ((4.1/100)*('Conversion Cost'!$B$8)*'Optimized Production Plan'!C483)+ ('Optimized Production Plan'!C483*'Conversion Cost'!$B$4)),0)))+ IF(VLOOKUP(A482,CSTVAT!$A$2:$D$40,3)="NA",0,IF(VLOOKUP(A482,CSTVAT!$A$2:$D$40,3)="CST",0.02*((VLOOKUP(B482,'Input Angle Price'!$B$4:$E$22,3)*'Optimized Production Plan'!D483*(1.045))+ ('Conversion Cost'!$C$3*'Optimized Production Plan'!D483)+ ((4.1/100)*('Conversion Cost'!$B$8)*'Optimized Production Plan'!D483)+ ('Optimized Production Plan'!D483*'Conversion Cost'!$C$4)),IF(VLOOKUP(A482,CSTVAT!$A$2:$D$40,3)="VAT",0.05*((VLOOKUP(B482,'Input Angle Price'!$B$4:$E$22,3)*'Optimized Production Plan'!D483*(1.045))+ ('Conversion Cost'!$C$3*'Optimized Production Plan'!D483)+ ((4.1/100)*('Conversion Cost'!$B$8)*'Optimized Production Plan'!D483)+ ('Optimized Production Plan'!D483*'Conversion Cost'!$C$4)),0)))+ IF(VLOOKUP(A482,CSTVAT!$A$2:$D$40,4)="NA",0,IF(VLOOKUP(A482,CSTVAT!$A$2:$D$40,4)="CST",0.02*((VLOOKUP(B482,'Input Angle Price'!$B$4:$E$22,4)*'Optimized Production Plan'!E483*(1.045))+ ('Conversion Cost'!$D$3*'Optimized Production Plan'!E483)+ ((4.1/100)*('Conversion Cost'!$B$8)*'Optimized Production Plan'!E483)+ ('Optimized Production Plan'!E483*'Conversion Cost'!$D$4)),IF(VLOOKUP(A482,CSTVAT!$A$2:$D$40,4)="VAT",0.05*((VLOOKUP(B482,'Input Angle Price'!$B$4:$E$22,4)*'Optimized Production Plan'!E483*(1.045))+ ('Conversion Cost'!$D$3*'Optimized Production Plan'!E483)+ ((4.1/100)*('Conversion Cost'!$B$8)*'Optimized Production Plan'!E483)+ ('Optimized Production Plan'!E483*'Conversion Cost'!$D$4)),0)))</f>
        <v>0</v>
      </c>
      <c r="I482" s="96">
        <f t="shared" si="23"/>
        <v>7.2417172499999974E-2</v>
      </c>
      <c r="N482" s="9">
        <v>138</v>
      </c>
      <c r="O482" s="5" t="s">
        <v>11</v>
      </c>
      <c r="P482" s="90">
        <f>((VLOOKUP(O482,'Input Angle Price'!$B$4:$E$22,2)*'Optimized Production Plan'!M483)+(VLOOKUP(O482,'Input Angle Price'!$B$4:$E$22,3)*'Optimized Production Plan'!N483)+(VLOOKUP(O482,'Input Angle Price'!$B$4:$E$22,4)*'Optimized Production Plan'!O483))*(104.5/100)</f>
        <v>3.3633753449999988</v>
      </c>
      <c r="Q482" s="90">
        <f>SUMPRODUCT('Conversion Cost'!$B$3:$D$3,'Optimized Production Plan'!M483:O483)</f>
        <v>0.55935266799999983</v>
      </c>
      <c r="R482" s="90">
        <f>(4.1/100)*('Conversion Cost'!$B$8)*SUM('Optimized Production Plan'!M483:O483)</f>
        <v>0.47482548047999984</v>
      </c>
      <c r="S482" s="90">
        <f>SUMPRODUCT('Conversion Cost'!$B$4:$D$4,'Optimized Production Plan'!M483:O483)</f>
        <v>3.821527999999999E-2</v>
      </c>
      <c r="T482" s="90">
        <f>(VLOOKUP(N482,'Outbound Logistic Price'!$A$3:$D$41,2)*'Optimized Production Plan'!M483)+(VLOOKUP(N482,'Outbound Logistic Price'!$A$3:$D$41,3)*'Optimized Production Plan'!N483)+(VLOOKUP(N482,'Outbound Logistic Price'!$A$3:$D$41,4)*'Optimized Production Plan'!O483)</f>
        <v>0.18825723999999994</v>
      </c>
      <c r="U482" s="90">
        <f>IF(VLOOKUP(N482,CSTVAT!$A$2:$D$40,2)="NA",0,IF(VLOOKUP(N482,CSTVAT!$A$2:$D$40,2)="CST",0.02*((VLOOKUP(O482,'Input Angle Price'!$B$4:$E$22,2)*'Optimized Production Plan'!M483*(1.045))+ ('Conversion Cost'!$B$3*'Optimized Production Plan'!M483)+ ((4.1/100)*('Conversion Cost'!$B$8)*'Optimized Production Plan'!M483)+ ('Optimized Production Plan'!M483*'Conversion Cost'!$B$4)),IF(VLOOKUP(N482,CSTVAT!$A$2:$D$40,2)="VAT",0.05*((VLOOKUP(O482,'Input Angle Price'!$B$4:$E$22,2)*'Optimized Production Plan'!M483*(1.045))+ ('Conversion Cost'!$B$3*'Optimized Production Plan'!M483)+ ((4.1/100)*('Conversion Cost'!$B$8)*'Optimized Production Plan'!M483)+ ('Optimized Production Plan'!M483*'Conversion Cost'!$B$4)),0)))+ IF(VLOOKUP(N482,CSTVAT!$A$2:$D$40,3)="NA",0,IF(VLOOKUP(N482,CSTVAT!$A$2:$D$40,3)="CST",0.02*((VLOOKUP(O482,'Input Angle Price'!$B$4:$E$22,3)*'Optimized Production Plan'!N483*(1.045))+ ('Conversion Cost'!$C$3*'Optimized Production Plan'!N483)+ ((4.1/100)*('Conversion Cost'!$B$8)*'Optimized Production Plan'!N483)+ ('Optimized Production Plan'!N483*'Conversion Cost'!$C$4)),IF(VLOOKUP(N482,CSTVAT!$A$2:$D$40,3)="VAT",0.05*((VLOOKUP(O482,'Input Angle Price'!$B$4:$E$22,3)*'Optimized Production Plan'!N483*(1.045))+ ('Conversion Cost'!$C$3*'Optimized Production Plan'!N483)+ ((4.1/100)*('Conversion Cost'!$B$8)*'Optimized Production Plan'!N483)+ ('Optimized Production Plan'!N483*'Conversion Cost'!$C$4)),0)))+ IF(VLOOKUP(N482,CSTVAT!$A$2:$D$40,4)="NA",0,IF(VLOOKUP(N482,CSTVAT!$A$2:$D$40,4)="CST",0.02*((VLOOKUP(O482,'Input Angle Price'!$B$4:$E$22,4)*'Optimized Production Plan'!O483*(1.045))+ ('Conversion Cost'!$D$3*'Optimized Production Plan'!O483)+ ((4.1/100)*('Conversion Cost'!$B$8)*'Optimized Production Plan'!O483)+ ('Optimized Production Plan'!O483*'Conversion Cost'!$D$4)),IF(VLOOKUP(N482,CSTVAT!$A$2:$D$40,4)="VAT",0.05*((VLOOKUP(O482,'Input Angle Price'!$B$4:$E$22,4)*'Optimized Production Plan'!O483*(1.045))+ ('Conversion Cost'!$D$3*'Optimized Production Plan'!O483)+ ((4.1/100)*('Conversion Cost'!$B$8)*'Optimized Production Plan'!O483)+ ('Optimized Production Plan'!O483*'Conversion Cost'!$D$4)),0)))</f>
        <v>0</v>
      </c>
      <c r="V482" s="96">
        <f t="shared" si="24"/>
        <v>7.2417172499999974E-2</v>
      </c>
      <c r="X482" s="104">
        <f>IF('Optimized Production Plan'!M483&gt;0,1,0)+IF('Optimized Production Plan'!N483&gt;0,1,0)+IF('Optimized Production Plan'!O483&gt;0,1,0)</f>
        <v>1</v>
      </c>
      <c r="AH482" s="11"/>
      <c r="AI482" s="5" t="s">
        <v>10</v>
      </c>
      <c r="AJ482" s="6">
        <v>1.4616089999999997</v>
      </c>
      <c r="AK482" s="6">
        <v>0</v>
      </c>
      <c r="AL482" s="113">
        <v>0</v>
      </c>
      <c r="AM482" s="11">
        <v>1.4616089999999997</v>
      </c>
      <c r="AN482" s="68">
        <f t="shared" si="25"/>
        <v>1.4616089999999997</v>
      </c>
    </row>
    <row r="483" spans="1:40" ht="15.75" thickBot="1">
      <c r="A483" s="140" t="s">
        <v>84</v>
      </c>
      <c r="B483" s="141"/>
      <c r="C483" s="88">
        <f>SUM(C3:C482)</f>
        <v>4311171.3019423578</v>
      </c>
      <c r="D483" s="88">
        <f t="shared" ref="D483:I483" si="26">SUM(D3:D482)</f>
        <v>724585.45011575532</v>
      </c>
      <c r="E483" s="88">
        <f t="shared" si="26"/>
        <v>573972.91075468925</v>
      </c>
      <c r="F483" s="88">
        <f t="shared" si="26"/>
        <v>54603.905694635316</v>
      </c>
      <c r="G483" s="88">
        <f t="shared" si="26"/>
        <v>212638.28330825191</v>
      </c>
      <c r="H483" s="88">
        <f t="shared" si="26"/>
        <v>90340.193800279521</v>
      </c>
      <c r="I483" s="89">
        <f t="shared" si="26"/>
        <v>92824.262482012651</v>
      </c>
      <c r="N483" s="142" t="s">
        <v>84</v>
      </c>
      <c r="O483" s="143"/>
      <c r="P483" s="88">
        <f>SUM(P3:P482)</f>
        <v>4284913.7296405518</v>
      </c>
      <c r="Q483" s="88">
        <f>SUMPRODUCT('Conversion Cost'!$B$3:$D$3,'Optimized Production Plan'!M484:O484)</f>
        <v>711492.9279296</v>
      </c>
      <c r="R483" s="88">
        <f>(4.1/100)*('Conversion Cost'!$B$8)*SUM('Optimized Production Plan'!M484:O484)</f>
        <v>573972.91075468983</v>
      </c>
      <c r="S483" s="88">
        <f>SUMPRODUCT('Conversion Cost'!$B$4:$D$4,'Optimized Production Plan'!M484:O484)</f>
        <v>52517.464267894684</v>
      </c>
      <c r="T483" s="88">
        <f>SUM(T3:T482)</f>
        <v>170910.91874394772</v>
      </c>
      <c r="U483" s="88">
        <f>SUM(U3:U482)</f>
        <v>87154.150433342278</v>
      </c>
      <c r="V483" s="89">
        <f>SUM(V3:V482)</f>
        <v>92258.908054461615</v>
      </c>
      <c r="X483" s="98">
        <f>SUM(X3:X482)</f>
        <v>480</v>
      </c>
      <c r="AH483" s="12"/>
      <c r="AI483" s="13" t="s">
        <v>11</v>
      </c>
      <c r="AJ483" s="14">
        <v>3.1323999999999991E-2</v>
      </c>
      <c r="AK483" s="14">
        <v>0</v>
      </c>
      <c r="AL483" s="114">
        <v>0</v>
      </c>
      <c r="AM483" s="12">
        <v>3.1323999999999991E-2</v>
      </c>
      <c r="AN483" s="70">
        <f t="shared" si="25"/>
        <v>3.1323999999999991E-2</v>
      </c>
    </row>
    <row r="484" spans="1:40">
      <c r="AH484" s="1" t="s">
        <v>31</v>
      </c>
      <c r="AJ484" s="23">
        <f>SUM(AJ4:AJ483)</f>
        <v>16499.945850789783</v>
      </c>
      <c r="AK484" s="23">
        <f>SUM(AK4:AK483)</f>
        <v>10364.79072045803</v>
      </c>
      <c r="AL484" s="23">
        <f>SUM(AL4:AL483)</f>
        <v>10999.969927453241</v>
      </c>
    </row>
  </sheetData>
  <mergeCells count="10">
    <mergeCell ref="BI1:BL1"/>
    <mergeCell ref="AH1:AL1"/>
    <mergeCell ref="AJ2:AL2"/>
    <mergeCell ref="AD3:AF3"/>
    <mergeCell ref="A1:I1"/>
    <mergeCell ref="A483:B483"/>
    <mergeCell ref="N1:V1"/>
    <mergeCell ref="N483:O483"/>
    <mergeCell ref="K4:L4"/>
    <mergeCell ref="K7:L7"/>
  </mergeCells>
  <pageMargins left="0.7" right="0.7" top="0.75" bottom="0.75" header="0.3" footer="0.3"/>
  <ignoredErrors>
    <ignoredError sqref="AA3:AA38 AA40 AN4:AN48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Conditions</vt:lpstr>
      <vt:lpstr>Production Plan  Details</vt:lpstr>
      <vt:lpstr>Input Angle Price</vt:lpstr>
      <vt:lpstr>Conversion Cost</vt:lpstr>
      <vt:lpstr>Outbound Logistic Price</vt:lpstr>
      <vt:lpstr>CSTVAT</vt:lpstr>
      <vt:lpstr>Optimized Production Plan</vt:lpstr>
      <vt:lpstr>Costs &amp; Constraints (Back-end)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2014-09-26T00:07:43Z</dcterms:modified>
</cp:coreProperties>
</file>