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asna Garg\Desktop\Top mentor\Batch-59- 2jan\batch 59-2 JAN\batch 59-sheets\"/>
    </mc:Choice>
  </mc:AlternateContent>
  <xr:revisionPtr revIDLastSave="0" documentId="13_ncr:1_{447DB0AC-E92F-497B-9638-5286390CF55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I39" i="1"/>
  <c r="C11" i="3"/>
  <c r="C10" i="3"/>
  <c r="C9" i="3"/>
  <c r="E11" i="3"/>
  <c r="E10" i="3"/>
  <c r="E9" i="3"/>
  <c r="D11" i="3"/>
  <c r="D10" i="3"/>
  <c r="D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3" i="3"/>
  <c r="B5" i="3"/>
  <c r="B4" i="3"/>
  <c r="B2" i="3"/>
  <c r="H52" i="1"/>
  <c r="H45" i="1"/>
  <c r="H44" i="1"/>
  <c r="H48" i="1"/>
  <c r="H47" i="1"/>
  <c r="H43" i="1"/>
  <c r="H42" i="1"/>
  <c r="H39" i="1"/>
  <c r="H38" i="1"/>
  <c r="H37" i="1"/>
  <c r="H36" i="1"/>
  <c r="H33" i="1"/>
  <c r="H32" i="1"/>
  <c r="H31" i="1"/>
  <c r="H30" i="1"/>
  <c r="H29" i="1"/>
  <c r="I52" i="1"/>
  <c r="I44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<sst xmlns="http://schemas.openxmlformats.org/spreadsheetml/2006/main" count="825" uniqueCount="73">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</sst>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7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38" workbookViewId="0">
      <selection activeCell="H31" sqref="H31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43.42578125" customWidth="1"/>
    <col min="7" max="7" width="13.28515625" customWidth="1"/>
    <col min="9" max="9" width="43.7109375" customWidth="1"/>
  </cols>
  <sheetData>
    <row r="1" spans="1:7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E27" s="18" t="s">
        <v>71</v>
      </c>
      <c r="H27" t="s">
        <v>72</v>
      </c>
    </row>
    <row r="28" spans="1:8" x14ac:dyDescent="0.25">
      <c r="F28" s="3"/>
    </row>
    <row r="29" spans="1:8" ht="15.75" x14ac:dyDescent="0.25">
      <c r="E29" s="17" t="s">
        <v>31</v>
      </c>
      <c r="H29">
        <f>COUNTIF(G2:G25,"Boston")</f>
        <v>4</v>
      </c>
    </row>
    <row r="30" spans="1:8" ht="15.75" x14ac:dyDescent="0.25">
      <c r="E30" s="17" t="s">
        <v>32</v>
      </c>
      <c r="H30">
        <f>COUNTIF(D2:D25,"microwave")</f>
        <v>5</v>
      </c>
    </row>
    <row r="31" spans="1:8" ht="15.75" x14ac:dyDescent="0.25">
      <c r="E31" s="17" t="s">
        <v>33</v>
      </c>
      <c r="H31">
        <f>COUNTIF(F2:F25,"truck 3")</f>
        <v>8</v>
      </c>
    </row>
    <row r="32" spans="1:8" ht="15.75" x14ac:dyDescent="0.25">
      <c r="E32" s="17" t="s">
        <v>34</v>
      </c>
      <c r="H32">
        <f>COUNTIF(C2:C25,"peter white")</f>
        <v>6</v>
      </c>
    </row>
    <row r="33" spans="5:9" ht="15.75" x14ac:dyDescent="0.25">
      <c r="E33" s="17" t="s">
        <v>26</v>
      </c>
      <c r="H33">
        <f>COUNTIF(E2:E25,"&lt;20")</f>
        <v>9</v>
      </c>
    </row>
    <row r="34" spans="5:9" ht="15.75" x14ac:dyDescent="0.25">
      <c r="E34" s="17"/>
    </row>
    <row r="35" spans="5:9" ht="15.75" x14ac:dyDescent="0.25">
      <c r="E35" s="17"/>
      <c r="F35" s="3"/>
    </row>
    <row r="36" spans="5:9" ht="15.75" x14ac:dyDescent="0.25">
      <c r="E36" s="17" t="s">
        <v>23</v>
      </c>
      <c r="H36">
        <f>SUMIF(D2:D25,"refrigerator",E2:E25)</f>
        <v>105</v>
      </c>
    </row>
    <row r="37" spans="5:9" ht="15.75" x14ac:dyDescent="0.25">
      <c r="E37" s="17" t="s">
        <v>24</v>
      </c>
      <c r="H37">
        <f>SUMIF(D2:D25,"washing machine",E2:E25)</f>
        <v>164</v>
      </c>
    </row>
    <row r="38" spans="5:9" ht="15.75" x14ac:dyDescent="0.25">
      <c r="E38" s="17" t="s">
        <v>30</v>
      </c>
      <c r="H38">
        <f>SUMIF(F2:F25,"truck 4",E2:E25)</f>
        <v>156</v>
      </c>
    </row>
    <row r="39" spans="5:9" ht="15.75" x14ac:dyDescent="0.25">
      <c r="E39" s="17" t="s">
        <v>40</v>
      </c>
      <c r="H39" s="19">
        <f>SUM(E2:E25)-SUMIF(F2:F25,"airplane",E2:E25)</f>
        <v>511</v>
      </c>
      <c r="I39">
        <f>SUMIFS(E2:E25,F2:F25,"truck*")</f>
        <v>511</v>
      </c>
    </row>
    <row r="40" spans="5:9" ht="15.75" x14ac:dyDescent="0.25">
      <c r="E40" s="17"/>
    </row>
    <row r="41" spans="5:9" ht="15.75" x14ac:dyDescent="0.25">
      <c r="E41" s="17"/>
      <c r="F41" s="3"/>
    </row>
    <row r="42" spans="5:9" ht="15.75" x14ac:dyDescent="0.25">
      <c r="E42" s="17" t="s">
        <v>35</v>
      </c>
      <c r="H42">
        <f>COUNTIFS(D2:D25,"microwave",G2:G25,"boston")</f>
        <v>2</v>
      </c>
    </row>
    <row r="43" spans="5:9" ht="15.75" x14ac:dyDescent="0.25">
      <c r="E43" s="17" t="s">
        <v>36</v>
      </c>
      <c r="H43">
        <f>COUNTIFS(C2:C25,"peter white",F2:F25,"truck 1")</f>
        <v>2</v>
      </c>
    </row>
    <row r="44" spans="5:9" ht="15.75" x14ac:dyDescent="0.25">
      <c r="E44" s="17" t="s">
        <v>37</v>
      </c>
      <c r="H44" s="20">
        <f>COUNTIFS(B2:B25,"&gt;3/2/2013",G2:G25,"boston")</f>
        <v>2</v>
      </c>
      <c r="I44" t="str">
        <f ca="1">_xlfn.FORMULATEXT(H44)</f>
        <v>=COUNTIFS(B2:B25,"&gt;3/2/2013",G2:G25,"boston")</v>
      </c>
    </row>
    <row r="45" spans="5:9" ht="15.75" x14ac:dyDescent="0.25">
      <c r="E45" s="17" t="s">
        <v>38</v>
      </c>
      <c r="H45" s="20">
        <f>COUNTIFS(B2:B25,"&gt;3/2/2013",B2:B25,"&lt;6/2/2013")</f>
        <v>9</v>
      </c>
    </row>
    <row r="46" spans="5:9" ht="15.75" x14ac:dyDescent="0.25">
      <c r="E46" s="17"/>
      <c r="F46" s="3"/>
    </row>
    <row r="47" spans="5:9" ht="15.75" x14ac:dyDescent="0.25">
      <c r="E47" s="17" t="s">
        <v>27</v>
      </c>
      <c r="H47">
        <f>SUMIFS(E2:E25,D2:D25,"microwave",G2:G25,"NY")</f>
        <v>25</v>
      </c>
    </row>
    <row r="48" spans="5:9" ht="15.75" x14ac:dyDescent="0.25">
      <c r="E48" s="17" t="s">
        <v>29</v>
      </c>
      <c r="H48">
        <f>SUMIFS(E2:E25,G2:G25,"pittsburgh",F2:F25,"truck 1")</f>
        <v>75</v>
      </c>
    </row>
    <row r="49" spans="5:9" ht="15.75" x14ac:dyDescent="0.25">
      <c r="E49" s="17" t="s">
        <v>39</v>
      </c>
    </row>
    <row r="50" spans="5:9" ht="15.75" x14ac:dyDescent="0.25">
      <c r="E50" s="17"/>
    </row>
    <row r="51" spans="5:9" ht="15.75" x14ac:dyDescent="0.25">
      <c r="E51" s="17"/>
    </row>
    <row r="52" spans="5:9" ht="60.75" customHeight="1" x14ac:dyDescent="0.25">
      <c r="E52" s="22" t="s">
        <v>28</v>
      </c>
      <c r="F52" s="21"/>
      <c r="G52" s="21"/>
      <c r="H52" s="21">
        <f>SUMIFS(E2:E25,G2:G25,"NY")+SUMIFS(E2:E25,G2:G25,"Baltimore")+SUMIFS(E2:E25,G2:G25,"Philadelphia")</f>
        <v>386</v>
      </c>
      <c r="I52" s="21" t="str">
        <f ca="1">_xlfn.FORMULATEXT(H52)</f>
        <v>=SUMIFS(E2:E25,G2:G25,"NY")+SUMIFS(E2:E25,G2:G25,"Baltimore")+SUMIFS(E2:E25,G2:G25,"Philadelphia")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8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25">
      <c r="A2" s="2" t="s">
        <v>45</v>
      </c>
      <c r="B2" s="2">
        <f>COUNTIF($B$16:$B$241,"shaving")</f>
        <v>71</v>
      </c>
      <c r="C2" s="2">
        <f>SUMIF($B$16:$B$241,"shaving",$E$16:$E$241)</f>
        <v>717</v>
      </c>
      <c r="D2" s="2">
        <f>COUNTIFS($B$16:$B$241,"shaving",$D$16:$D$241,"cash")</f>
        <v>42</v>
      </c>
      <c r="E2" s="2">
        <f>COUNTIFS($B$16:$B$241,"shaving",$D$16:$D$241,"credit card")</f>
        <v>29</v>
      </c>
      <c r="F2" s="2">
        <f>SUMIFS(E16:E241,$B$16:$B$241,"shaving",$D$16:$D$241,"cash")</f>
        <v>414</v>
      </c>
    </row>
    <row r="3" spans="1:6" x14ac:dyDescent="0.25">
      <c r="A3" s="8" t="s">
        <v>43</v>
      </c>
      <c r="B3" s="2">
        <f>COUNTIF($B$16:$B$241,"washing and combing")</f>
        <v>46</v>
      </c>
      <c r="C3" s="2">
        <f>SUMIF($B$16:$B$241,"washing and combing",$E$16:$E$241)</f>
        <v>1934</v>
      </c>
      <c r="D3" s="2">
        <f>COUNTIFS($B$16:$B$241,"Washing and combing",$D$16:$D$241,"cash")</f>
        <v>31</v>
      </c>
      <c r="E3" s="2">
        <f>COUNTIFS($B$16:$B$241,"Washing and combing",$D$16:$D$241,"credit card")</f>
        <v>15</v>
      </c>
      <c r="F3" s="2">
        <f>SUMIFS(E16:E241,$B$16:$B$241,"Washing and combing",$D$16:$D$241,"cash")</f>
        <v>1350</v>
      </c>
    </row>
    <row r="4" spans="1:6" x14ac:dyDescent="0.25">
      <c r="A4" s="9" t="s">
        <v>44</v>
      </c>
      <c r="B4" s="2">
        <f>COUNTIF($B$16:$B$241,"dyeing")</f>
        <v>50</v>
      </c>
      <c r="C4" s="2">
        <f>SUMIF($B$16:$B$241,"dyeing",$E$16:$E$241)</f>
        <v>1650</v>
      </c>
      <c r="D4" s="2">
        <f>COUNTIFS($B$16:$B$241,"Dyeing",$D$16:$D$241,"cash")</f>
        <v>35</v>
      </c>
      <c r="E4" s="2">
        <f>COUNTIFS($B$16:$B$241,"Dyeing",$D$16:$D$241,"credit card")</f>
        <v>15</v>
      </c>
      <c r="F4" s="2">
        <f>SUMIFS(E16:E241,$B$16:$B$241,"Dyeing",$D$16:$D$241,"cash")</f>
        <v>1155</v>
      </c>
    </row>
    <row r="5" spans="1:6" x14ac:dyDescent="0.25">
      <c r="A5" s="2" t="s">
        <v>48</v>
      </c>
      <c r="B5" s="2">
        <f>COUNTIF($B$16:$B$241,"meeting hairstyles")</f>
        <v>32</v>
      </c>
      <c r="C5" s="2">
        <f>SUMIF($B$16:$B$241,"Meeting hairstyles",$E$16:$E$241)</f>
        <v>1119</v>
      </c>
      <c r="D5" s="2">
        <f>COUNTIFS($B$16:$B$241,"Meeting hairstyles",$D$16:$D$241,"cash")</f>
        <v>21</v>
      </c>
      <c r="E5" s="2">
        <f>COUNTIFS($B$16:$B$241,"Meeting hairstyles",$D$16:$D$241,"credit card")</f>
        <v>11</v>
      </c>
      <c r="F5" s="2">
        <f>SUMIFS(E16:E241,$B$16:$B$241,"Meeting hairstyles",$D$16:$D$241,"cash")</f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7.25" customHeight="1" x14ac:dyDescent="0.2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25">
      <c r="A9" s="8" t="s">
        <v>49</v>
      </c>
      <c r="B9" s="2">
        <f>COUNTIF($C$16:$C$241,"jane")</f>
        <v>25</v>
      </c>
      <c r="C9" s="2">
        <f>SUMIF($C$16:$C$241,"jane", $E$16:$E$241)</f>
        <v>688</v>
      </c>
      <c r="D9" s="2">
        <f>COUNTIFS($B$16:$B$241,"shaving",$C$16:$C$241,"jane")</f>
        <v>7</v>
      </c>
      <c r="E9" s="2">
        <f>COUNTIFS($B$16:$B$241,"kids",$C$16:$C$241,"jane")</f>
        <v>1</v>
      </c>
      <c r="F9" s="2">
        <f>SUMIFS($E$16:$E$241,$C$16:$C$241,"jane", $A$16:$A$241,"&gt;10/5/2013",$A$16:$A$241,"&lt;20/5/2013",$B$16:$B$241,"shaving")</f>
        <v>31</v>
      </c>
    </row>
    <row r="10" spans="1:6" x14ac:dyDescent="0.25">
      <c r="A10" s="8" t="s">
        <v>50</v>
      </c>
      <c r="B10" s="2">
        <f>COUNTIF($C$16:$C$241,"martha")</f>
        <v>31</v>
      </c>
      <c r="C10" s="2">
        <f>SUMIF($C$16:$C$241,"martha", $E$16:$E$241)</f>
        <v>965</v>
      </c>
      <c r="D10" s="2">
        <f>COUNTIFS($B$16:$B$241,"shaving",$C$16:$C$241,"martha")</f>
        <v>8</v>
      </c>
      <c r="E10" s="2">
        <f>COUNTIFS($B$16:$B$241,"kids",$C$16:$C$241,"martha")</f>
        <v>1</v>
      </c>
      <c r="F10" s="2">
        <f>SUMIFS($E$16:$E$241,$C$16:$C$241,"martha", $A$16:$A$241,"&gt;10/5/2013",$A$16:$A$241,"&lt;20/5/2013",$B$16:$B$241,"shaving")</f>
        <v>24</v>
      </c>
    </row>
    <row r="11" spans="1:6" x14ac:dyDescent="0.25">
      <c r="A11" s="8" t="s">
        <v>52</v>
      </c>
      <c r="B11" s="2">
        <f>COUNTIF($C$16:$C$241,"alex")</f>
        <v>23</v>
      </c>
      <c r="C11" s="2">
        <f>SUMIF($C$16:$C$241,"alex", $E$16:$E$241)</f>
        <v>701</v>
      </c>
      <c r="D11" s="2">
        <f>COUNTIFS($B$16:$B$241,"shaving",$C$16:$C$241,"alex")</f>
        <v>5</v>
      </c>
      <c r="E11" s="2">
        <f>COUNTIFS($B$16:$B$241,"kids",$C$16:$C$241,"alex")</f>
        <v>1</v>
      </c>
      <c r="F11" s="2">
        <f>SUMIFS($E$16:$E$241,$C$16:$C$241,"alex", $A$16:$A$241,"&gt;=10/5/2013",$A$16:$A$241,"&lt;=20/5/2013",$B$16:$B$241,"shaving")</f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23" t="s">
        <v>61</v>
      </c>
      <c r="B14" s="23"/>
      <c r="C14" s="23"/>
      <c r="D14" s="23"/>
      <c r="E14" s="23"/>
    </row>
    <row r="15" spans="1:6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Upasna Garg</cp:lastModifiedBy>
  <dcterms:created xsi:type="dcterms:W3CDTF">2013-06-05T17:23:06Z</dcterms:created>
  <dcterms:modified xsi:type="dcterms:W3CDTF">2022-01-12T11:24:03Z</dcterms:modified>
</cp:coreProperties>
</file>