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ETF" sheetId="1" r:id="rId4"/>
    <sheet state="visible" name="Retard ETF" sheetId="2" r:id="rId5"/>
  </sheets>
  <definedNames/>
  <calcPr/>
</workbook>
</file>

<file path=xl/sharedStrings.xml><?xml version="1.0" encoding="utf-8"?>
<sst xmlns="http://schemas.openxmlformats.org/spreadsheetml/2006/main" count="138" uniqueCount="121">
  <si>
    <t>Company Name</t>
  </si>
  <si>
    <t>Percent</t>
  </si>
  <si>
    <t>Ticker</t>
  </si>
  <si>
    <t>Start Date</t>
  </si>
  <si>
    <t>Price on Start</t>
  </si>
  <si>
    <t>Current Price</t>
  </si>
  <si>
    <t>Price Change</t>
  </si>
  <si>
    <t>Total Profit</t>
  </si>
  <si>
    <t>Investment</t>
  </si>
  <si>
    <t>Random</t>
  </si>
  <si>
    <t>Random var</t>
  </si>
  <si>
    <t>random</t>
  </si>
  <si>
    <t>%</t>
  </si>
  <si>
    <t>Apple</t>
  </si>
  <si>
    <t>NASDAQ:AAPL</t>
  </si>
  <si>
    <t>Microsoft</t>
  </si>
  <si>
    <t>NASDAQ:MSFT</t>
  </si>
  <si>
    <t>Facebook</t>
  </si>
  <si>
    <t>NASDAQ:FB</t>
  </si>
  <si>
    <t>Disney</t>
  </si>
  <si>
    <t>NYSE:DIS</t>
  </si>
  <si>
    <t>Amazon</t>
  </si>
  <si>
    <t>NASDAQ:AMZN</t>
  </si>
  <si>
    <t>Google</t>
  </si>
  <si>
    <t>NASDAQ:GOOGL</t>
  </si>
  <si>
    <t>Reason</t>
  </si>
  <si>
    <t>Total SPY Profit</t>
  </si>
  <si>
    <t>NYSEArca:SPY</t>
  </si>
  <si>
    <t>Start Price</t>
  </si>
  <si>
    <t>Price Now</t>
  </si>
  <si>
    <t>Control - $SPY</t>
  </si>
  <si>
    <t>Tencent</t>
  </si>
  <si>
    <t>They own 40% of Fortnite</t>
  </si>
  <si>
    <t>OTCMKTS:TCEHY</t>
  </si>
  <si>
    <t>Cheesecake Factory</t>
  </si>
  <si>
    <t>Nobody not retarded goes to the cheesecake factory</t>
  </si>
  <si>
    <t>NASDAQ:CAKE</t>
  </si>
  <si>
    <t>Bumble</t>
  </si>
  <si>
    <t>For dates that we wont get</t>
  </si>
  <si>
    <t>NASDAQ:BMBL</t>
  </si>
  <si>
    <t>FedEx</t>
  </si>
  <si>
    <t>Its not the USPS retard</t>
  </si>
  <si>
    <t>NYSE:FDX</t>
  </si>
  <si>
    <t>CD Projekt red</t>
  </si>
  <si>
    <t>Cyberpunk 2077</t>
  </si>
  <si>
    <t>OTCMKTS:OTGLY</t>
  </si>
  <si>
    <t>Dave &amp; Buster's</t>
  </si>
  <si>
    <t>WE NEED ENTERTAINMENT</t>
  </si>
  <si>
    <t>NASDAQ:PLAY</t>
  </si>
  <si>
    <t>Six Flags</t>
  </si>
  <si>
    <t>Well we need entertainment</t>
  </si>
  <si>
    <t>NYSE:SIX</t>
  </si>
  <si>
    <t>Kao Corporation</t>
  </si>
  <si>
    <t>Owns jergens for your jerk off sessions</t>
  </si>
  <si>
    <t>OTCMKTS:KAOOY</t>
  </si>
  <si>
    <t xml:space="preserve">Unilever PLC </t>
  </si>
  <si>
    <t>They don't just own everything they also own sponge bob, minion Popsicles and axe body spray</t>
  </si>
  <si>
    <t>NYSE:UL</t>
  </si>
  <si>
    <t>General Mills</t>
  </si>
  <si>
    <t>Crazy for coco puffs and trix are for kids</t>
  </si>
  <si>
    <t>NYSE:GIS</t>
  </si>
  <si>
    <t xml:space="preserve">Newell Brands </t>
  </si>
  <si>
    <t>To sniff elmers glue</t>
  </si>
  <si>
    <t>NASDAQ:NWL</t>
  </si>
  <si>
    <t>Build-A-Bear Workshop</t>
  </si>
  <si>
    <t>To snuggle up at night</t>
  </si>
  <si>
    <t>NYSE:BBW</t>
  </si>
  <si>
    <t>Newegg</t>
  </si>
  <si>
    <t>Wanna buy a PC? you are retarded.</t>
  </si>
  <si>
    <t>NASDAQ:NEGG</t>
  </si>
  <si>
    <t>Mondelez International</t>
  </si>
  <si>
    <t>They own every snack you can think of including oreo and fig newtons</t>
  </si>
  <si>
    <t>NASDAQ:MDLZ</t>
  </si>
  <si>
    <t>Hostess Brands</t>
  </si>
  <si>
    <t>You are a ding dong</t>
  </si>
  <si>
    <t>NASDAQ:TWNK</t>
  </si>
  <si>
    <t>The Coca-Cola Company</t>
  </si>
  <si>
    <t>Some wallstreet types snort coke, but retards drink it</t>
  </si>
  <si>
    <t>NYSE:KO</t>
  </si>
  <si>
    <t>AMC</t>
  </si>
  <si>
    <t>$200 popcorn</t>
  </si>
  <si>
    <t>NYSE:AMC</t>
  </si>
  <si>
    <t>Airpods</t>
  </si>
  <si>
    <t>DoorDash</t>
  </si>
  <si>
    <t>Yo cant cook cuz you are autistic</t>
  </si>
  <si>
    <t>NYSE:DASH</t>
  </si>
  <si>
    <t xml:space="preserve">Nestlé </t>
  </si>
  <si>
    <t>Souly for drumstick ice cream</t>
  </si>
  <si>
    <t>OTCMKTS:NSRGY</t>
  </si>
  <si>
    <t>Roblox</t>
  </si>
  <si>
    <t>ROBUXXXX</t>
  </si>
  <si>
    <t>NYSE:RBLX</t>
  </si>
  <si>
    <t>Johnson &amp; Johnson</t>
  </si>
  <si>
    <t>Tear free shampoo</t>
  </si>
  <si>
    <t>NYSE:JNJ</t>
  </si>
  <si>
    <t>Kellogg Company</t>
  </si>
  <si>
    <t>Fruit Loops Long</t>
  </si>
  <si>
    <t>NYSE:K</t>
  </si>
  <si>
    <t xml:space="preserve">Smuckers </t>
  </si>
  <si>
    <t>For your crustless pb&amp;j's</t>
  </si>
  <si>
    <t>NYSE:SJM</t>
  </si>
  <si>
    <t>Unity</t>
  </si>
  <si>
    <t>Make games easy like a retard</t>
  </si>
  <si>
    <t>NYSE:U</t>
  </si>
  <si>
    <t>Campbell Soup Company</t>
  </si>
  <si>
    <t>Gotta eat somehow</t>
  </si>
  <si>
    <t>NYSE:CPB</t>
  </si>
  <si>
    <t>The Hershey Company</t>
  </si>
  <si>
    <t>Chocolate kisses are the only kind of kisses you will get retard</t>
  </si>
  <si>
    <t>NYSE:HSY</t>
  </si>
  <si>
    <t>The Clorox Company</t>
  </si>
  <si>
    <t>Drink bleach retard</t>
  </si>
  <si>
    <t>NYSE:CLX</t>
  </si>
  <si>
    <t>The Kraft Heinz Company</t>
  </si>
  <si>
    <t>Kool-aid for when you need to end off the tribe</t>
  </si>
  <si>
    <t>NASDAQ:KHC</t>
  </si>
  <si>
    <t>Philip Morris International</t>
  </si>
  <si>
    <t>You gotta be autisitc if you smoke</t>
  </si>
  <si>
    <t>NYSE:PM</t>
  </si>
  <si>
    <t>Altria Group</t>
  </si>
  <si>
    <t>NYSE:MO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</si>
</sst>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$&quot;#,##0.00"/>
  </numFmts>
  <fonts count="4">
    <font>
      <sz val="10.0"/>
      <color rgb="FF000000"/>
      <name val="Arial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Font="1"/>
    <xf borderId="0" fillId="0" fontId="3" numFmtId="9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2" fontId="3" numFmtId="0" xfId="0" applyAlignment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3" numFmtId="164" xfId="0" applyAlignment="1" applyFont="1" applyNumberFormat="1">
      <alignment horizontal="center" vertical="center"/>
    </xf>
    <xf borderId="0" fillId="2" fontId="3" numFmtId="0" xfId="0" applyFont="1"/>
    <xf borderId="0" fillId="0" fontId="3" numFmtId="165" xfId="0" applyFont="1" applyNumberFormat="1"/>
    <xf borderId="0" fillId="0" fontId="3" numFmtId="9" xfId="0" applyFont="1" applyNumberFormat="1"/>
    <xf borderId="0" fillId="0" fontId="3" numFmtId="164" xfId="0" applyFont="1" applyNumberFormat="1"/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981075</xdr:colOff>
      <xdr:row>1</xdr:row>
      <xdr:rowOff>0</xdr:rowOff>
    </xdr:from>
    <xdr:ext cx="1352550" cy="714375"/>
    <xdr:grpSp>
      <xdr:nvGrpSpPr>
        <xdr:cNvPr id="2" name="Shape 2"/>
        <xdr:cNvGrpSpPr/>
      </xdr:nvGrpSpPr>
      <xdr:grpSpPr>
        <a:xfrm>
          <a:off x="4669725" y="3422813"/>
          <a:ext cx="1352550" cy="714375"/>
          <a:chOff x="4669725" y="3422813"/>
          <a:chExt cx="1352550" cy="714375"/>
        </a:xfrm>
      </xdr:grpSpPr>
      <xdr:grpSp>
        <xdr:nvGrpSpPr>
          <xdr:cNvPr id="3" name="Shape 3" title="Drawing"/>
          <xdr:cNvGrpSpPr/>
        </xdr:nvGrpSpPr>
        <xdr:grpSpPr>
          <a:xfrm>
            <a:off x="4669725" y="3422813"/>
            <a:ext cx="1352550" cy="714375"/>
            <a:chOff x="2639700" y="682775"/>
            <a:chExt cx="1139700" cy="651600"/>
          </a:xfrm>
        </xdr:grpSpPr>
        <xdr:sp>
          <xdr:nvSpPr>
            <xdr:cNvPr id="4" name="Shape 4"/>
            <xdr:cNvSpPr/>
          </xdr:nvSpPr>
          <xdr:spPr>
            <a:xfrm>
              <a:off x="2639700" y="682775"/>
              <a:ext cx="1139700" cy="65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2639700" y="682775"/>
              <a:ext cx="1139700" cy="651600"/>
            </a:xfrm>
            <a:prstGeom prst="roundRect">
              <a:avLst>
                <a:gd fmla="val 16667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 txBox="1"/>
          </xdr:nvSpPr>
          <xdr:spPr>
            <a:xfrm>
              <a:off x="2703000" y="839225"/>
              <a:ext cx="10131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b="1" lang="en-US" sz="1000"/>
                <a:t>Change Type</a:t>
              </a:r>
              <a:endParaRPr b="1" sz="1000"/>
            </a:p>
          </xdr:txBody>
        </xdr:sp>
      </xdr:grpSp>
    </xdr:grpSp>
    <xdr:clientData fLocksWithSheet="0"/>
  </xdr:oneCellAnchor>
  <xdr:oneCellAnchor>
    <xdr:from>
      <xdr:col>2</xdr:col>
      <xdr:colOff>-9525</xdr:colOff>
      <xdr:row>1</xdr:row>
      <xdr:rowOff>0</xdr:rowOff>
    </xdr:from>
    <xdr:ext cx="714375" cy="714375"/>
    <xdr:grpSp>
      <xdr:nvGrpSpPr>
        <xdr:cNvPr id="7" name="Shape 7" title="Drawing"/>
        <xdr:cNvGrpSpPr/>
      </xdr:nvGrpSpPr>
      <xdr:grpSpPr>
        <a:xfrm>
          <a:off x="3906275" y="1503225"/>
          <a:ext cx="1376100" cy="1376100"/>
          <a:chOff x="3906275" y="1503225"/>
          <a:chExt cx="1376100" cy="1376100"/>
        </a:xfrm>
      </xdr:grpSpPr>
      <xdr:sp>
        <xdr:nvSpPr>
          <xdr:cNvPr id="8" name="Shape 8"/>
          <xdr:cNvSpPr/>
        </xdr:nvSpPr>
        <xdr:spPr>
          <a:xfrm>
            <a:off x="3906275" y="1503225"/>
            <a:ext cx="1376100" cy="13761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4033175" y="1806525"/>
            <a:ext cx="1122300" cy="769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900"/>
              <a:t>Change</a:t>
            </a:r>
            <a:endParaRPr b="1" sz="19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900"/>
              <a:t>Type</a:t>
            </a:r>
            <a:endParaRPr b="1" sz="19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981075</xdr:colOff>
      <xdr:row>1</xdr:row>
      <xdr:rowOff>0</xdr:rowOff>
    </xdr:from>
    <xdr:ext cx="1352550" cy="714375"/>
    <xdr:grpSp>
      <xdr:nvGrpSpPr>
        <xdr:cNvPr id="2" name="Shape 2"/>
        <xdr:cNvGrpSpPr/>
      </xdr:nvGrpSpPr>
      <xdr:grpSpPr>
        <a:xfrm>
          <a:off x="4669725" y="3422813"/>
          <a:ext cx="1352550" cy="714375"/>
          <a:chOff x="4669725" y="3422813"/>
          <a:chExt cx="1352550" cy="714375"/>
        </a:xfrm>
      </xdr:grpSpPr>
      <xdr:grpSp>
        <xdr:nvGrpSpPr>
          <xdr:cNvPr id="10" name="Shape 10" title="Drawing"/>
          <xdr:cNvGrpSpPr/>
        </xdr:nvGrpSpPr>
        <xdr:grpSpPr>
          <a:xfrm>
            <a:off x="4669725" y="3422813"/>
            <a:ext cx="1352550" cy="714375"/>
            <a:chOff x="2639700" y="682775"/>
            <a:chExt cx="1139700" cy="651600"/>
          </a:xfrm>
        </xdr:grpSpPr>
        <xdr:sp>
          <xdr:nvSpPr>
            <xdr:cNvPr id="4" name="Shape 4"/>
            <xdr:cNvSpPr/>
          </xdr:nvSpPr>
          <xdr:spPr>
            <a:xfrm>
              <a:off x="2639700" y="682775"/>
              <a:ext cx="1139700" cy="65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" name="Shape 11"/>
            <xdr:cNvSpPr/>
          </xdr:nvSpPr>
          <xdr:spPr>
            <a:xfrm>
              <a:off x="2639700" y="682775"/>
              <a:ext cx="1139700" cy="651600"/>
            </a:xfrm>
            <a:prstGeom prst="roundRect">
              <a:avLst>
                <a:gd fmla="val 16667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" name="Shape 12"/>
            <xdr:cNvSpPr txBox="1"/>
          </xdr:nvSpPr>
          <xdr:spPr>
            <a:xfrm>
              <a:off x="2703000" y="839225"/>
              <a:ext cx="10131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b="1" lang="en-US" sz="1000"/>
                <a:t>Change Type</a:t>
              </a:r>
              <a:endParaRPr b="1" sz="1000"/>
            </a:p>
          </xdr:txBody>
        </xdr:sp>
      </xdr:grpSp>
    </xdr:grpSp>
    <xdr:clientData fLocksWithSheet="0"/>
  </xdr:oneCellAnchor>
  <xdr:oneCellAnchor>
    <xdr:from>
      <xdr:col>1</xdr:col>
      <xdr:colOff>542925</xdr:colOff>
      <xdr:row>1</xdr:row>
      <xdr:rowOff>0</xdr:rowOff>
    </xdr:from>
    <xdr:ext cx="723900" cy="714375"/>
    <xdr:grpSp>
      <xdr:nvGrpSpPr>
        <xdr:cNvPr id="2" name="Shape 2" title="Drawing"/>
        <xdr:cNvGrpSpPr/>
      </xdr:nvGrpSpPr>
      <xdr:grpSpPr>
        <a:xfrm>
          <a:off x="3906275" y="1503225"/>
          <a:ext cx="1376100" cy="1376100"/>
          <a:chOff x="3906275" y="1503225"/>
          <a:chExt cx="1376100" cy="1376100"/>
        </a:xfrm>
      </xdr:grpSpPr>
      <xdr:sp>
        <xdr:nvSpPr>
          <xdr:cNvPr id="13" name="Shape 13"/>
          <xdr:cNvSpPr/>
        </xdr:nvSpPr>
        <xdr:spPr>
          <a:xfrm>
            <a:off x="3906275" y="1503225"/>
            <a:ext cx="1376100" cy="13761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4" name="Shape 14"/>
          <xdr:cNvSpPr txBox="1"/>
        </xdr:nvSpPr>
        <xdr:spPr>
          <a:xfrm>
            <a:off x="4033175" y="1806525"/>
            <a:ext cx="1122300" cy="769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900"/>
              <a:t>Change</a:t>
            </a:r>
            <a:endParaRPr b="1" sz="19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900"/>
              <a:t>Type</a:t>
            </a:r>
            <a:endParaRPr b="1" sz="19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28.29"/>
    <col customWidth="1" min="2" max="2" width="0.43"/>
    <col customWidth="1" min="3" max="3" width="10.86"/>
    <col customWidth="1" min="4" max="4" width="18.43"/>
    <col customWidth="1" min="5" max="5" width="14.43"/>
    <col customWidth="1" min="6" max="6" width="19.0"/>
    <col customWidth="1" min="7" max="7" width="14.86"/>
    <col customWidth="1" min="8" max="8" width="20.43"/>
    <col customWidth="1" min="10" max="10" width="10.86"/>
    <col customWidth="1" min="12" max="12" width="11.86"/>
  </cols>
  <sheetData>
    <row r="1" ht="15.75" customHeight="1">
      <c r="A1" s="1" t="s">
        <v>0</v>
      </c>
      <c r="B1" s="2"/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4"/>
      <c r="O1" s="1"/>
      <c r="P1" s="1"/>
      <c r="Q1" s="1"/>
    </row>
    <row r="2" ht="34.5" customHeight="1">
      <c r="B2" s="2"/>
      <c r="C2" s="4" t="s">
        <v>11</v>
      </c>
      <c r="E2" s="5">
        <v>41384.0</v>
      </c>
      <c r="H2" s="6" t="s">
        <v>12</v>
      </c>
      <c r="I2" s="7">
        <f>IFERROR(__xludf.DUMMYFUNCTION("IF($H$2=""%"",TO_PERCENT(SUM($I5:I999)/$J$2),IF($H$2=""$"",TO_DOLLARS(SUM($I5:I999)),""ERROR: Enter Either % or $ for G2""))"),6.005615200017398)</f>
        <v>6.0056152</v>
      </c>
      <c r="J2" s="8">
        <f>IFERROR(__xludf.DUMMYFUNCTION("TO_DOLLARS(1000)"),1000.0)</f>
        <v>1000</v>
      </c>
      <c r="M2" s="4"/>
      <c r="N2" s="1"/>
      <c r="O2" s="4"/>
      <c r="P2" s="4"/>
      <c r="Q2" s="4"/>
    </row>
    <row r="3" ht="21.0" customHeight="1">
      <c r="B3" s="2"/>
      <c r="J3" s="8">
        <f>$J$2+SUM($I5:I999)</f>
        <v>7005.6152</v>
      </c>
      <c r="M3" s="4"/>
      <c r="N3" s="1"/>
      <c r="O3" s="4"/>
      <c r="P3" s="4"/>
      <c r="Q3" s="4"/>
    </row>
    <row r="4" ht="5.25" customHeight="1">
      <c r="A4" s="2"/>
      <c r="B4" s="2"/>
      <c r="C4" s="9"/>
      <c r="D4" s="10"/>
      <c r="E4" s="11"/>
      <c r="F4" s="2"/>
      <c r="G4" s="2"/>
      <c r="H4" s="12"/>
      <c r="I4" s="9"/>
      <c r="J4" s="9"/>
      <c r="K4" s="2"/>
      <c r="L4" s="12"/>
      <c r="M4" s="9"/>
      <c r="N4" s="2"/>
      <c r="O4" s="9"/>
      <c r="P4" s="9"/>
      <c r="Q4" s="9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6" t="s">
        <v>13</v>
      </c>
      <c r="B5" s="12"/>
      <c r="C5" s="4"/>
      <c r="D5" s="6" t="s">
        <v>14</v>
      </c>
      <c r="F5" s="13">
        <f>IFERROR(__xludf.DUMMYFUNCTION("IF($E5="""",TO_DOLLARS(INDEX(GOOGLEFINANCE($D5,""price"",$E$2),2,2)),TO_DOLLARS(INDEX(GOOGLEFINANCE($D5,""price"",$E5),2,2)))"),14.24)</f>
        <v>14.24</v>
      </c>
      <c r="G5" s="13">
        <f>IFERROR(__xludf.DUMMYFUNCTION("TO_DOLLARS(GOOGLEFINANCE($D5,""price""))"),146.36)</f>
        <v>146.36</v>
      </c>
      <c r="H5" s="14">
        <f>IFERROR(__xludf.DUMMYFUNCTION("IF($H$2=""%"",TO_PERCENT(($G5-$F5)/$F5),IF($H$2=""$"",TO_DOLLARS($G5-$F5),""ERROR: Enter Either % or $ for G2""))"),9.27808988764045)</f>
        <v>9.278089888</v>
      </c>
      <c r="I5" s="13">
        <f>IFERROR(__xludf.DUMMYFUNCTION("IF($C$2=""random"",TO_DOLLARS($J$2*$K5%* ($G5-$F5)/$F5),IF($C$2=""equal"",TO_DOLLARS($J$2*1/COUNTA($D$5:D999)* ($G5-$F5)/$F5),TO_DOLLARS($J$2*$C5%* ($G5-$F5)/$F5)))"),292.90777516433997)</f>
        <v>292.9077752</v>
      </c>
      <c r="K5" s="6">
        <f t="shared" ref="K5:K10" si="1">$L5/SUM($L$5:L999)*100</f>
        <v>3.156983589</v>
      </c>
      <c r="L5" s="6">
        <f t="shared" ref="L5:L10" si="2">RAND()</f>
        <v>0.06610653003</v>
      </c>
    </row>
    <row r="6" ht="15.75" customHeight="1">
      <c r="A6" s="6" t="s">
        <v>15</v>
      </c>
      <c r="B6" s="12"/>
      <c r="C6" s="4"/>
      <c r="D6" s="6" t="s">
        <v>16</v>
      </c>
      <c r="E6" s="15"/>
      <c r="F6" s="13">
        <f>IFERROR(__xludf.DUMMYFUNCTION("IF($E6="""",TO_DOLLARS(INDEX(GOOGLEFINANCE($D6,""price"",$E$2),2,2)),TO_DOLLARS(INDEX(GOOGLEFINANCE($D6,""price"",$E6),2,2)))"),30.83)</f>
        <v>30.83</v>
      </c>
      <c r="G6" s="13">
        <f>IFERROR(__xludf.DUMMYFUNCTION("TO_DOLLARS(GOOGLEFINANCE($D6,""price""))"),290.73)</f>
        <v>290.73</v>
      </c>
      <c r="H6" s="14">
        <f>IFERROR(__xludf.DUMMYFUNCTION("IF($H$2=""%"",TO_PERCENT(($G6-$F6)/$F6),IF($H$2=""$"",TO_DOLLARS($G6-$F6),""ERROR: Enter Either % or $ for G2""))"),8.430100551410964)</f>
        <v>8.430100551</v>
      </c>
      <c r="I6" s="13">
        <f>IFERROR(__xludf.DUMMYFUNCTION("IF($C$2=""random"",TO_DOLLARS($J$2*$K6%* ($G6-$F6)/$F6),IF($C$2=""equal"",TO_DOLLARS($J$2*1/COUNTA($D$5:D999)* ($G6-$F6)/$F6),TO_DOLLARS($J$2*$C6%* ($G6-$F6)/$F6)))"),333.9672159864114)</f>
        <v>333.967216</v>
      </c>
      <c r="K6" s="6">
        <f t="shared" si="1"/>
        <v>3.961604182</v>
      </c>
      <c r="L6" s="6">
        <f t="shared" si="2"/>
        <v>0.08295510522</v>
      </c>
    </row>
    <row r="7" ht="15.75" customHeight="1">
      <c r="A7" s="6" t="s">
        <v>17</v>
      </c>
      <c r="B7" s="12"/>
      <c r="C7" s="4"/>
      <c r="D7" s="6" t="s">
        <v>18</v>
      </c>
      <c r="F7" s="13">
        <f>IFERROR(__xludf.DUMMYFUNCTION("IF($E7="""",TO_DOLLARS(INDEX(GOOGLEFINANCE($D7,""price"",$E$2),2,2)),TO_DOLLARS(INDEX(GOOGLEFINANCE($D7,""price"",$E7),2,2)))"),25.97)</f>
        <v>25.97</v>
      </c>
      <c r="G7" s="13">
        <f>IFERROR(__xludf.DUMMYFUNCTION("TO_DOLLARS(GOOGLEFINANCE($D7,""price""))"),355.45)</f>
        <v>355.45</v>
      </c>
      <c r="H7" s="14">
        <f>IFERROR(__xludf.DUMMYFUNCTION("IF($H$2=""%"",TO_PERCENT(($G7-$F7)/$F7),IF($H$2=""$"",TO_DOLLARS($G7-$F7),""ERROR: Enter Either % or $ for G2""))"),12.68694647670389)</f>
        <v>12.68694648</v>
      </c>
      <c r="I7" s="13">
        <f>IFERROR(__xludf.DUMMYFUNCTION("IF($C$2=""random"",TO_DOLLARS($J$2*$K7%* ($G7-$F7)/$F7),IF($C$2=""equal"",TO_DOLLARS($J$2*1/COUNTA($D$5:D999)* ($G7-$F7)/$F7),TO_DOLLARS($J$2*$C7%* ($G7-$F7)/$F7)))"),2522.915449627863)</f>
        <v>2522.91545</v>
      </c>
      <c r="K7" s="6">
        <f t="shared" si="1"/>
        <v>19.88591545</v>
      </c>
      <c r="L7" s="6">
        <f t="shared" si="2"/>
        <v>0.4164066203</v>
      </c>
    </row>
    <row r="8" ht="15.75" customHeight="1">
      <c r="A8" s="6" t="s">
        <v>19</v>
      </c>
      <c r="B8" s="12"/>
      <c r="C8" s="4"/>
      <c r="D8" s="6" t="s">
        <v>20</v>
      </c>
      <c r="F8" s="13">
        <f>IFERROR(__xludf.DUMMYFUNCTION("IF($E8="""",TO_DOLLARS(INDEX(GOOGLEFINANCE($D8,""price"",$E$2),2,2)),TO_DOLLARS(INDEX(GOOGLEFINANCE($D8,""price"",$E8),2,2)))"),62.01)</f>
        <v>62.01</v>
      </c>
      <c r="G8" s="13">
        <f>IFERROR(__xludf.DUMMYFUNCTION("TO_DOLLARS(GOOGLEFINANCE($D8,""price""))"),174.74)</f>
        <v>174.74</v>
      </c>
      <c r="H8" s="14">
        <f>IFERROR(__xludf.DUMMYFUNCTION("IF($H$2=""%"",TO_PERCENT(($G8-$F8)/$F8),IF($H$2=""$"",TO_DOLLARS($G8-$F8),""ERROR: Enter Either % or $ for G2""))"),1.8179325915174975)</f>
        <v>1.817932592</v>
      </c>
      <c r="I8" s="13">
        <f>IFERROR(__xludf.DUMMYFUNCTION("IF($C$2=""random"",TO_DOLLARS($J$2*$K8%* ($G8-$F8)/$F8),IF($C$2=""equal"",TO_DOLLARS($J$2*1/COUNTA($D$5:D999)* ($G8-$F8)/$F8),TO_DOLLARS($J$2*$C8%* ($G8-$F8)/$F8)))"),821.3623878561629)</f>
        <v>821.3623879</v>
      </c>
      <c r="K8" s="6">
        <f t="shared" si="1"/>
        <v>45.18112452</v>
      </c>
      <c r="L8" s="6">
        <f t="shared" si="2"/>
        <v>0.9460826388</v>
      </c>
    </row>
    <row r="9" ht="15.75" customHeight="1">
      <c r="A9" s="6" t="s">
        <v>21</v>
      </c>
      <c r="B9" s="12"/>
      <c r="C9" s="4"/>
      <c r="D9" s="6" t="s">
        <v>22</v>
      </c>
      <c r="F9" s="13">
        <f>IFERROR(__xludf.DUMMYFUNCTION("IF($E9="""",TO_DOLLARS(INDEX(GOOGLEFINANCE($D9,""price"",$E$2),2,2)),TO_DOLLARS(INDEX(GOOGLEFINANCE($D9,""price"",$E9),2,2)))"),263.55)</f>
        <v>263.55</v>
      </c>
      <c r="G9" s="13">
        <f>IFERROR(__xludf.DUMMYFUNCTION("TO_DOLLARS(GOOGLEFINANCE($D9,""price""))"),3201.22)</f>
        <v>3201.22</v>
      </c>
      <c r="H9" s="14">
        <f>IFERROR(__xludf.DUMMYFUNCTION("IF($H$2=""%"",TO_PERCENT(($G9-$F9)/$F9),IF($H$2=""$"",TO_DOLLARS($G9-$F9),""ERROR: Enter Either % or $ for G2""))"),11.146537658888255)</f>
        <v>11.14653766</v>
      </c>
      <c r="I9" s="13">
        <f>IFERROR(__xludf.DUMMYFUNCTION("IF($C$2=""random"",TO_DOLLARS($J$2*$K9%* ($G9-$F9)/$F9),IF($C$2=""equal"",TO_DOLLARS($J$2*1/COUNTA($D$5:D999)* ($G9-$F9)/$F9),TO_DOLLARS($J$2*$C9%* ($G9-$F9)/$F9)))"),889.9932792368423)</f>
        <v>889.9932792</v>
      </c>
      <c r="K9" s="6">
        <f t="shared" si="1"/>
        <v>7.984481877</v>
      </c>
      <c r="L9" s="6">
        <f t="shared" si="2"/>
        <v>0.1671932641</v>
      </c>
    </row>
    <row r="10" ht="15.75" customHeight="1">
      <c r="A10" s="6" t="s">
        <v>23</v>
      </c>
      <c r="B10" s="12"/>
      <c r="C10" s="4"/>
      <c r="D10" s="6" t="s">
        <v>24</v>
      </c>
      <c r="E10" s="15"/>
      <c r="F10" s="13">
        <f>IFERROR(__xludf.DUMMYFUNCTION("IF($E10="""",TO_DOLLARS(INDEX(GOOGLEFINANCE($D10,""price"",$E$2),2,2)),TO_DOLLARS(INDEX(GOOGLEFINANCE($D10,""price"",$E10),2,2)))"),400.06)</f>
        <v>400.06</v>
      </c>
      <c r="G10" s="13">
        <f>IFERROR(__xludf.DUMMYFUNCTION("TO_DOLLARS(GOOGLEFINANCE($D10,""price""))"),2708.98)</f>
        <v>2708.98</v>
      </c>
      <c r="H10" s="14">
        <f>IFERROR(__xludf.DUMMYFUNCTION("IF($H$2=""%"",TO_PERCENT(($G10-$F10)/$F10),IF($H$2=""$"",TO_DOLLARS($G10-$F10),""ERROR: Enter Either % or $ for G2""))"),5.771434284857271)</f>
        <v>5.771434285</v>
      </c>
      <c r="I10" s="13">
        <f>IFERROR(__xludf.DUMMYFUNCTION("IF($C$2=""random"",TO_DOLLARS($J$2*$K10%* ($G10-$F10)/$F10),IF($C$2=""equal"",TO_DOLLARS($J$2*1/COUNTA($D$5:D999)* ($G10-$F10)/$F10),TO_DOLLARS($J$2*$C10%* ($G10-$F10)/$F10)))"),1144.4690921457777)</f>
        <v>1144.469092</v>
      </c>
      <c r="K10" s="6">
        <f t="shared" si="1"/>
        <v>19.82989038</v>
      </c>
      <c r="L10" s="6">
        <f t="shared" si="2"/>
        <v>0.4152334679</v>
      </c>
    </row>
    <row r="11" ht="15.75" customHeight="1">
      <c r="B11" s="12"/>
      <c r="C11" s="4"/>
      <c r="E11" s="15"/>
    </row>
    <row r="12" ht="15.75" customHeight="1">
      <c r="B12" s="12"/>
      <c r="C12" s="4"/>
    </row>
    <row r="13" ht="15.75" customHeight="1">
      <c r="B13" s="12"/>
      <c r="C13" s="4"/>
      <c r="E13" s="15"/>
    </row>
    <row r="14" ht="15.75" customHeight="1">
      <c r="B14" s="12"/>
      <c r="C14" s="4"/>
    </row>
    <row r="15" ht="15.75" customHeight="1">
      <c r="B15" s="12"/>
      <c r="C15" s="4"/>
      <c r="E15" s="15"/>
    </row>
    <row r="16" ht="15.75" customHeight="1">
      <c r="B16" s="12"/>
      <c r="C16" s="4"/>
      <c r="E16" s="15"/>
    </row>
    <row r="17" ht="15.75" customHeight="1">
      <c r="B17" s="12"/>
      <c r="C17" s="4"/>
    </row>
    <row r="18" ht="15.75" customHeight="1">
      <c r="B18" s="12"/>
      <c r="C18" s="4"/>
    </row>
    <row r="19" ht="15.75" customHeight="1">
      <c r="B19" s="12"/>
      <c r="C19" s="4"/>
      <c r="E19" s="15"/>
    </row>
    <row r="20" ht="15.75" customHeight="1">
      <c r="B20" s="12"/>
      <c r="C20" s="4"/>
    </row>
    <row r="21" ht="15.75" customHeight="1">
      <c r="B21" s="12"/>
      <c r="C21" s="4"/>
    </row>
    <row r="22" ht="15.75" customHeight="1">
      <c r="B22" s="12"/>
      <c r="C22" s="4"/>
      <c r="E22" s="15"/>
    </row>
    <row r="23" ht="15.75" customHeight="1">
      <c r="B23" s="12"/>
      <c r="C23" s="4"/>
    </row>
    <row r="24" ht="15.75" customHeight="1">
      <c r="B24" s="12"/>
      <c r="C24" s="4"/>
      <c r="E24" s="15"/>
    </row>
    <row r="25" ht="15.75" customHeight="1">
      <c r="B25" s="12"/>
      <c r="C25" s="4"/>
    </row>
    <row r="26" ht="15.75" customHeight="1">
      <c r="B26" s="12"/>
      <c r="C26" s="4"/>
    </row>
    <row r="27" ht="15.75" customHeight="1">
      <c r="B27" s="12"/>
      <c r="C27" s="4"/>
    </row>
    <row r="28" ht="15.75" customHeight="1">
      <c r="B28" s="12"/>
      <c r="C28" s="4"/>
      <c r="E28" s="15"/>
    </row>
    <row r="29" ht="15.75" customHeight="1">
      <c r="B29" s="12"/>
      <c r="C29" s="4"/>
    </row>
    <row r="30" ht="15.75" customHeight="1">
      <c r="B30" s="12"/>
      <c r="C30" s="4"/>
    </row>
    <row r="31" ht="15.75" customHeight="1">
      <c r="B31" s="12"/>
      <c r="C31" s="4"/>
    </row>
    <row r="32" ht="15.75" customHeight="1">
      <c r="B32" s="12"/>
      <c r="C32" s="4"/>
    </row>
    <row r="33" ht="15.75" customHeight="1">
      <c r="B33" s="12"/>
      <c r="C33" s="4"/>
    </row>
    <row r="34" ht="15.75" customHeight="1">
      <c r="B34" s="12"/>
      <c r="C34" s="4"/>
    </row>
    <row r="35" ht="15.75" customHeight="1">
      <c r="B35" s="12"/>
      <c r="C35" s="4"/>
    </row>
    <row r="36" ht="15.75" customHeight="1">
      <c r="B36" s="12"/>
      <c r="C36" s="4"/>
    </row>
    <row r="37" ht="15.75" customHeight="1">
      <c r="B37" s="12"/>
      <c r="C37" s="4"/>
    </row>
    <row r="38" ht="15.75" customHeight="1">
      <c r="B38" s="12"/>
      <c r="C38" s="4"/>
    </row>
    <row r="39" ht="15.75" customHeight="1">
      <c r="B39" s="12"/>
      <c r="C39" s="4"/>
    </row>
    <row r="40" ht="15.75" customHeight="1">
      <c r="B40" s="12"/>
      <c r="C40" s="4"/>
    </row>
    <row r="41" ht="15.75" customHeight="1">
      <c r="B41" s="12"/>
      <c r="C41" s="4"/>
    </row>
    <row r="42" ht="15.75" customHeight="1">
      <c r="B42" s="12"/>
      <c r="C42" s="4"/>
    </row>
    <row r="43" ht="15.75" customHeight="1">
      <c r="B43" s="12"/>
      <c r="C43" s="4"/>
    </row>
    <row r="44" ht="15.75" customHeight="1">
      <c r="B44" s="12"/>
      <c r="C44" s="4"/>
    </row>
    <row r="45" ht="15.75" customHeight="1">
      <c r="B45" s="12"/>
      <c r="C45" s="4"/>
    </row>
    <row r="46" ht="15.75" customHeight="1">
      <c r="B46" s="12"/>
      <c r="C46" s="4"/>
    </row>
    <row r="47" ht="15.75" customHeight="1">
      <c r="B47" s="12"/>
      <c r="C47" s="4"/>
    </row>
    <row r="48" ht="15.75" customHeight="1">
      <c r="B48" s="12"/>
      <c r="C48" s="4"/>
    </row>
    <row r="49" ht="15.75" customHeight="1">
      <c r="B49" s="12"/>
      <c r="C49" s="4"/>
    </row>
    <row r="50" ht="15.75" customHeight="1">
      <c r="B50" s="12"/>
      <c r="C50" s="4"/>
    </row>
    <row r="51" ht="15.75" customHeight="1">
      <c r="B51" s="12"/>
      <c r="C51" s="4"/>
    </row>
    <row r="52" ht="15.75" customHeight="1">
      <c r="B52" s="12"/>
      <c r="C52" s="4"/>
    </row>
    <row r="53" ht="15.75" customHeight="1">
      <c r="B53" s="12"/>
      <c r="C53" s="4"/>
    </row>
    <row r="54" ht="15.75" customHeight="1">
      <c r="B54" s="12"/>
      <c r="C54" s="4"/>
    </row>
    <row r="55" ht="15.75" customHeight="1">
      <c r="B55" s="12"/>
      <c r="C55" s="4"/>
    </row>
    <row r="56" ht="15.75" customHeight="1">
      <c r="B56" s="12"/>
      <c r="C56" s="4"/>
    </row>
    <row r="57" ht="15.75" customHeight="1">
      <c r="B57" s="12"/>
      <c r="C57" s="4"/>
    </row>
    <row r="58" ht="15.75" customHeight="1">
      <c r="B58" s="12"/>
      <c r="C58" s="4"/>
    </row>
    <row r="59" ht="15.75" customHeight="1">
      <c r="B59" s="12"/>
      <c r="C59" s="4"/>
    </row>
    <row r="60" ht="15.75" customHeight="1">
      <c r="B60" s="12"/>
      <c r="C60" s="4"/>
    </row>
    <row r="61" ht="15.75" customHeight="1">
      <c r="B61" s="12"/>
      <c r="C61" s="4"/>
    </row>
    <row r="62" ht="15.75" customHeight="1">
      <c r="B62" s="12"/>
      <c r="C62" s="4"/>
    </row>
    <row r="63" ht="15.75" customHeight="1">
      <c r="B63" s="12"/>
      <c r="C63" s="4"/>
    </row>
    <row r="64" ht="15.75" customHeight="1">
      <c r="B64" s="12"/>
      <c r="C64" s="4"/>
    </row>
    <row r="65" ht="15.75" customHeight="1">
      <c r="B65" s="12"/>
      <c r="C65" s="4"/>
    </row>
    <row r="66" ht="15.75" customHeight="1">
      <c r="B66" s="12"/>
      <c r="C66" s="4"/>
    </row>
    <row r="67" ht="15.75" customHeight="1">
      <c r="B67" s="12"/>
      <c r="C67" s="4"/>
    </row>
    <row r="68" ht="15.75" customHeight="1">
      <c r="B68" s="12"/>
      <c r="C68" s="4"/>
    </row>
    <row r="69" ht="15.75" customHeight="1">
      <c r="B69" s="12"/>
      <c r="C69" s="4"/>
    </row>
    <row r="70" ht="15.75" customHeight="1">
      <c r="B70" s="12"/>
      <c r="C70" s="4"/>
    </row>
    <row r="71" ht="15.75" customHeight="1">
      <c r="B71" s="12"/>
      <c r="C71" s="4"/>
    </row>
    <row r="72" ht="15.75" customHeight="1">
      <c r="B72" s="12"/>
      <c r="C72" s="4"/>
    </row>
    <row r="73" ht="15.75" customHeight="1">
      <c r="B73" s="12"/>
      <c r="C73" s="4"/>
    </row>
    <row r="74" ht="15.75" customHeight="1">
      <c r="B74" s="12"/>
      <c r="C74" s="4"/>
    </row>
    <row r="75" ht="15.75" customHeight="1">
      <c r="B75" s="12"/>
      <c r="C75" s="4"/>
    </row>
    <row r="76" ht="15.75" customHeight="1">
      <c r="B76" s="12"/>
      <c r="C76" s="4"/>
    </row>
    <row r="77" ht="15.75" customHeight="1">
      <c r="B77" s="12"/>
      <c r="C77" s="4"/>
    </row>
    <row r="78" ht="15.75" customHeight="1">
      <c r="B78" s="12"/>
      <c r="C78" s="4"/>
    </row>
    <row r="79" ht="15.75" customHeight="1">
      <c r="B79" s="12"/>
      <c r="C79" s="4"/>
    </row>
    <row r="80" ht="15.75" customHeight="1">
      <c r="B80" s="12"/>
      <c r="C80" s="4"/>
    </row>
    <row r="81" ht="15.75" customHeight="1">
      <c r="B81" s="12"/>
      <c r="C81" s="4"/>
    </row>
    <row r="82" ht="15.75" customHeight="1">
      <c r="B82" s="12"/>
      <c r="C82" s="4"/>
    </row>
    <row r="83" ht="15.75" customHeight="1">
      <c r="B83" s="12"/>
      <c r="C83" s="4"/>
    </row>
    <row r="84" ht="15.75" customHeight="1">
      <c r="B84" s="12"/>
      <c r="C84" s="4"/>
    </row>
    <row r="85" ht="15.75" customHeight="1">
      <c r="B85" s="12"/>
      <c r="C85" s="4"/>
    </row>
    <row r="86" ht="15.75" customHeight="1">
      <c r="B86" s="12"/>
      <c r="C86" s="4"/>
    </row>
    <row r="87" ht="15.75" customHeight="1">
      <c r="B87" s="12"/>
      <c r="C87" s="4"/>
    </row>
    <row r="88" ht="15.75" customHeight="1">
      <c r="B88" s="12"/>
      <c r="C88" s="4"/>
    </row>
    <row r="89" ht="15.75" customHeight="1">
      <c r="B89" s="12"/>
      <c r="C89" s="4"/>
    </row>
    <row r="90" ht="15.75" customHeight="1">
      <c r="B90" s="12"/>
      <c r="C90" s="4"/>
    </row>
    <row r="91" ht="15.75" customHeight="1">
      <c r="B91" s="12"/>
      <c r="C91" s="4"/>
    </row>
    <row r="92" ht="15.75" customHeight="1">
      <c r="B92" s="12"/>
      <c r="C92" s="4"/>
    </row>
    <row r="93" ht="15.75" customHeight="1">
      <c r="B93" s="12"/>
      <c r="C93" s="4"/>
    </row>
    <row r="94" ht="15.75" customHeight="1">
      <c r="B94" s="12"/>
      <c r="C94" s="4"/>
    </row>
    <row r="95" ht="15.75" customHeight="1">
      <c r="B95" s="12"/>
      <c r="C95" s="4"/>
    </row>
    <row r="96" ht="15.75" customHeight="1">
      <c r="B96" s="12"/>
      <c r="C96" s="4"/>
    </row>
    <row r="97" ht="15.75" customHeight="1">
      <c r="B97" s="12"/>
      <c r="C97" s="4"/>
    </row>
    <row r="98" ht="15.75" customHeight="1">
      <c r="B98" s="12"/>
      <c r="C98" s="4"/>
    </row>
    <row r="99" ht="15.75" customHeight="1">
      <c r="B99" s="12"/>
      <c r="C99" s="4"/>
    </row>
    <row r="100" ht="15.75" customHeight="1">
      <c r="B100" s="12"/>
      <c r="C100" s="4"/>
    </row>
    <row r="101" ht="15.75" customHeight="1">
      <c r="B101" s="12"/>
      <c r="C101" s="4"/>
    </row>
    <row r="102" ht="15.75" customHeight="1">
      <c r="B102" s="12"/>
      <c r="C102" s="4"/>
    </row>
    <row r="103" ht="15.75" customHeight="1">
      <c r="B103" s="12"/>
      <c r="C103" s="4"/>
    </row>
    <row r="104" ht="15.75" customHeight="1">
      <c r="B104" s="12"/>
      <c r="C104" s="4"/>
    </row>
    <row r="105" ht="15.75" customHeight="1">
      <c r="B105" s="12"/>
      <c r="C105" s="4"/>
    </row>
    <row r="106" ht="15.75" customHeight="1">
      <c r="B106" s="12"/>
      <c r="C106" s="4"/>
    </row>
    <row r="107" ht="15.75" customHeight="1">
      <c r="B107" s="12"/>
      <c r="C107" s="4"/>
    </row>
    <row r="108" ht="15.75" customHeight="1">
      <c r="B108" s="12"/>
      <c r="C108" s="4"/>
    </row>
    <row r="109" ht="15.75" customHeight="1">
      <c r="B109" s="12"/>
      <c r="C109" s="4"/>
    </row>
    <row r="110" ht="15.75" customHeight="1">
      <c r="B110" s="12"/>
      <c r="C110" s="4"/>
    </row>
    <row r="111" ht="15.75" customHeight="1">
      <c r="B111" s="12"/>
      <c r="C111" s="4"/>
    </row>
    <row r="112" ht="15.75" customHeight="1">
      <c r="B112" s="12"/>
      <c r="C112" s="4"/>
    </row>
    <row r="113" ht="15.75" customHeight="1">
      <c r="B113" s="12"/>
      <c r="C113" s="4"/>
    </row>
    <row r="114" ht="15.75" customHeight="1">
      <c r="B114" s="12"/>
      <c r="C114" s="4"/>
    </row>
    <row r="115" ht="15.75" customHeight="1">
      <c r="B115" s="12"/>
      <c r="C115" s="4"/>
    </row>
    <row r="116" ht="15.75" customHeight="1">
      <c r="B116" s="12"/>
      <c r="C116" s="4"/>
    </row>
    <row r="117" ht="15.75" customHeight="1">
      <c r="B117" s="12"/>
      <c r="C117" s="4"/>
    </row>
    <row r="118" ht="15.75" customHeight="1">
      <c r="B118" s="12"/>
      <c r="C118" s="4"/>
    </row>
    <row r="119" ht="15.75" customHeight="1">
      <c r="B119" s="12"/>
      <c r="C119" s="4"/>
    </row>
    <row r="120" ht="15.75" customHeight="1">
      <c r="B120" s="12"/>
      <c r="C120" s="4"/>
    </row>
    <row r="121" ht="15.75" customHeight="1">
      <c r="B121" s="12"/>
      <c r="C121" s="4"/>
    </row>
    <row r="122" ht="15.75" customHeight="1">
      <c r="B122" s="12"/>
      <c r="C122" s="4"/>
    </row>
    <row r="123" ht="15.75" customHeight="1">
      <c r="B123" s="12"/>
      <c r="C123" s="4"/>
    </row>
    <row r="124" ht="15.75" customHeight="1">
      <c r="B124" s="12"/>
      <c r="C124" s="4"/>
    </row>
    <row r="125" ht="15.75" customHeight="1">
      <c r="B125" s="12"/>
      <c r="C125" s="4"/>
    </row>
    <row r="126" ht="15.75" customHeight="1">
      <c r="B126" s="12"/>
      <c r="C126" s="4"/>
    </row>
    <row r="127" ht="15.75" customHeight="1">
      <c r="B127" s="12"/>
      <c r="C127" s="4"/>
    </row>
    <row r="128" ht="15.75" customHeight="1">
      <c r="B128" s="12"/>
      <c r="C128" s="4"/>
    </row>
    <row r="129" ht="15.75" customHeight="1">
      <c r="B129" s="12"/>
      <c r="C129" s="4"/>
    </row>
    <row r="130" ht="15.75" customHeight="1">
      <c r="B130" s="12"/>
      <c r="C130" s="4"/>
    </row>
    <row r="131" ht="15.75" customHeight="1">
      <c r="B131" s="12"/>
      <c r="C131" s="4"/>
    </row>
    <row r="132" ht="15.75" customHeight="1">
      <c r="B132" s="12"/>
      <c r="C132" s="4"/>
    </row>
    <row r="133" ht="15.75" customHeight="1">
      <c r="B133" s="12"/>
      <c r="C133" s="4"/>
    </row>
    <row r="134" ht="15.75" customHeight="1">
      <c r="B134" s="12"/>
      <c r="C134" s="4"/>
    </row>
    <row r="135" ht="15.75" customHeight="1">
      <c r="B135" s="12"/>
      <c r="C135" s="4"/>
    </row>
    <row r="136" ht="15.75" customHeight="1">
      <c r="B136" s="12"/>
      <c r="C136" s="4"/>
    </row>
    <row r="137" ht="15.75" customHeight="1">
      <c r="B137" s="12"/>
      <c r="C137" s="4"/>
    </row>
    <row r="138" ht="15.75" customHeight="1">
      <c r="B138" s="12"/>
      <c r="C138" s="4"/>
    </row>
    <row r="139" ht="15.75" customHeight="1">
      <c r="B139" s="12"/>
      <c r="C139" s="4"/>
    </row>
    <row r="140" ht="15.75" customHeight="1">
      <c r="B140" s="12"/>
      <c r="C140" s="4"/>
    </row>
    <row r="141" ht="15.75" customHeight="1">
      <c r="B141" s="12"/>
      <c r="C141" s="4"/>
    </row>
    <row r="142" ht="15.75" customHeight="1">
      <c r="B142" s="12"/>
      <c r="C142" s="4"/>
    </row>
    <row r="143" ht="15.75" customHeight="1">
      <c r="B143" s="12"/>
      <c r="C143" s="4"/>
    </row>
    <row r="144" ht="15.75" customHeight="1">
      <c r="B144" s="12"/>
      <c r="C144" s="4"/>
    </row>
    <row r="145" ht="15.75" customHeight="1">
      <c r="B145" s="12"/>
      <c r="C145" s="4"/>
    </row>
    <row r="146" ht="15.75" customHeight="1">
      <c r="B146" s="12"/>
      <c r="C146" s="4"/>
    </row>
    <row r="147" ht="15.75" customHeight="1">
      <c r="B147" s="12"/>
      <c r="C147" s="4"/>
    </row>
    <row r="148" ht="15.75" customHeight="1">
      <c r="B148" s="12"/>
      <c r="C148" s="4"/>
    </row>
    <row r="149" ht="15.75" customHeight="1">
      <c r="B149" s="12"/>
      <c r="C149" s="4"/>
    </row>
    <row r="150" ht="15.75" customHeight="1">
      <c r="B150" s="12"/>
      <c r="C150" s="4"/>
    </row>
    <row r="151" ht="15.75" customHeight="1">
      <c r="B151" s="12"/>
      <c r="C151" s="4"/>
    </row>
    <row r="152" ht="15.75" customHeight="1">
      <c r="B152" s="12"/>
      <c r="C152" s="4"/>
    </row>
    <row r="153" ht="15.75" customHeight="1">
      <c r="B153" s="12"/>
      <c r="C153" s="4"/>
    </row>
    <row r="154" ht="15.75" customHeight="1">
      <c r="B154" s="12"/>
      <c r="C154" s="4"/>
    </row>
    <row r="155" ht="15.75" customHeight="1">
      <c r="B155" s="12"/>
      <c r="C155" s="4"/>
    </row>
    <row r="156" ht="15.75" customHeight="1">
      <c r="B156" s="12"/>
      <c r="C156" s="4"/>
    </row>
    <row r="157" ht="15.75" customHeight="1">
      <c r="B157" s="12"/>
      <c r="C157" s="4"/>
    </row>
    <row r="158" ht="15.75" customHeight="1">
      <c r="B158" s="12"/>
      <c r="C158" s="4"/>
    </row>
    <row r="159" ht="15.75" customHeight="1">
      <c r="B159" s="12"/>
      <c r="C159" s="4"/>
    </row>
    <row r="160" ht="15.75" customHeight="1">
      <c r="B160" s="12"/>
      <c r="C160" s="4"/>
    </row>
    <row r="161" ht="15.75" customHeight="1">
      <c r="B161" s="12"/>
      <c r="C161" s="4"/>
    </row>
    <row r="162" ht="15.75" customHeight="1">
      <c r="B162" s="12"/>
      <c r="C162" s="4"/>
    </row>
    <row r="163" ht="15.75" customHeight="1">
      <c r="B163" s="12"/>
      <c r="C163" s="4"/>
    </row>
    <row r="164" ht="15.75" customHeight="1">
      <c r="B164" s="12"/>
      <c r="C164" s="4"/>
    </row>
    <row r="165" ht="15.75" customHeight="1">
      <c r="B165" s="12"/>
      <c r="C165" s="4"/>
    </row>
    <row r="166" ht="15.75" customHeight="1">
      <c r="B166" s="12"/>
      <c r="C166" s="4"/>
    </row>
    <row r="167" ht="15.75" customHeight="1">
      <c r="B167" s="12"/>
      <c r="C167" s="4"/>
    </row>
    <row r="168" ht="15.75" customHeight="1">
      <c r="B168" s="12"/>
      <c r="C168" s="4"/>
    </row>
    <row r="169" ht="15.75" customHeight="1">
      <c r="B169" s="12"/>
      <c r="C169" s="4"/>
    </row>
    <row r="170" ht="15.75" customHeight="1">
      <c r="B170" s="12"/>
      <c r="C170" s="4"/>
    </row>
    <row r="171" ht="15.75" customHeight="1">
      <c r="B171" s="12"/>
      <c r="C171" s="4"/>
    </row>
    <row r="172" ht="15.75" customHeight="1">
      <c r="B172" s="12"/>
      <c r="C172" s="4"/>
    </row>
    <row r="173" ht="15.75" customHeight="1">
      <c r="B173" s="12"/>
      <c r="C173" s="4"/>
    </row>
    <row r="174" ht="15.75" customHeight="1">
      <c r="B174" s="12"/>
      <c r="C174" s="4"/>
    </row>
    <row r="175" ht="15.75" customHeight="1">
      <c r="B175" s="12"/>
      <c r="C175" s="4"/>
    </row>
    <row r="176" ht="15.75" customHeight="1">
      <c r="B176" s="12"/>
      <c r="C176" s="4"/>
    </row>
    <row r="177" ht="15.75" customHeight="1">
      <c r="B177" s="12"/>
      <c r="C177" s="4"/>
    </row>
    <row r="178" ht="15.75" customHeight="1">
      <c r="B178" s="12"/>
      <c r="C178" s="4"/>
    </row>
    <row r="179" ht="15.75" customHeight="1">
      <c r="B179" s="12"/>
      <c r="C179" s="4"/>
    </row>
    <row r="180" ht="15.75" customHeight="1">
      <c r="B180" s="12"/>
      <c r="C180" s="4"/>
    </row>
    <row r="181" ht="15.75" customHeight="1">
      <c r="B181" s="12"/>
      <c r="C181" s="4"/>
    </row>
    <row r="182" ht="15.75" customHeight="1">
      <c r="B182" s="12"/>
      <c r="C182" s="4"/>
    </row>
    <row r="183" ht="15.75" customHeight="1">
      <c r="B183" s="12"/>
      <c r="C183" s="4"/>
    </row>
    <row r="184" ht="15.75" customHeight="1">
      <c r="B184" s="12"/>
      <c r="C184" s="4"/>
    </row>
    <row r="185" ht="15.75" customHeight="1">
      <c r="B185" s="12"/>
      <c r="C185" s="4"/>
    </row>
    <row r="186" ht="15.75" customHeight="1">
      <c r="B186" s="12"/>
      <c r="C186" s="4"/>
    </row>
    <row r="187" ht="15.75" customHeight="1">
      <c r="B187" s="12"/>
      <c r="C187" s="4"/>
    </row>
    <row r="188" ht="15.75" customHeight="1">
      <c r="B188" s="12"/>
      <c r="C188" s="4"/>
    </row>
    <row r="189" ht="15.75" customHeight="1">
      <c r="B189" s="12"/>
      <c r="C189" s="4"/>
    </row>
    <row r="190" ht="15.75" customHeight="1">
      <c r="B190" s="12"/>
      <c r="C190" s="4"/>
    </row>
    <row r="191" ht="15.75" customHeight="1">
      <c r="B191" s="12"/>
      <c r="C191" s="4"/>
    </row>
    <row r="192" ht="15.75" customHeight="1">
      <c r="B192" s="12"/>
      <c r="C192" s="4"/>
    </row>
    <row r="193" ht="15.75" customHeight="1">
      <c r="B193" s="12"/>
      <c r="C193" s="4"/>
    </row>
    <row r="194" ht="15.75" customHeight="1">
      <c r="B194" s="12"/>
      <c r="C194" s="4"/>
    </row>
    <row r="195" ht="15.75" customHeight="1">
      <c r="B195" s="12"/>
      <c r="C195" s="4"/>
    </row>
    <row r="196" ht="15.75" customHeight="1">
      <c r="B196" s="12"/>
      <c r="C196" s="4"/>
    </row>
    <row r="197" ht="15.75" customHeight="1">
      <c r="B197" s="12"/>
      <c r="C197" s="4"/>
    </row>
    <row r="198" ht="15.75" customHeight="1">
      <c r="B198" s="12"/>
      <c r="C198" s="4"/>
    </row>
    <row r="199" ht="15.75" customHeight="1">
      <c r="B199" s="12"/>
      <c r="C199" s="4"/>
    </row>
    <row r="200" ht="15.75" customHeight="1">
      <c r="B200" s="12"/>
      <c r="C200" s="4"/>
    </row>
    <row r="201" ht="15.75" customHeight="1">
      <c r="B201" s="12"/>
      <c r="C201" s="4"/>
    </row>
    <row r="202" ht="15.75" customHeight="1">
      <c r="B202" s="12"/>
      <c r="C202" s="4"/>
    </row>
    <row r="203" ht="15.75" customHeight="1">
      <c r="B203" s="12"/>
      <c r="C203" s="4"/>
    </row>
    <row r="204" ht="15.75" customHeight="1">
      <c r="B204" s="12"/>
      <c r="C204" s="4"/>
    </row>
    <row r="205" ht="15.75" customHeight="1">
      <c r="B205" s="12"/>
      <c r="C205" s="4"/>
    </row>
    <row r="206" ht="15.75" customHeight="1">
      <c r="B206" s="12"/>
      <c r="C206" s="4"/>
    </row>
    <row r="207" ht="15.75" customHeight="1">
      <c r="B207" s="12"/>
      <c r="C207" s="4"/>
    </row>
    <row r="208" ht="15.75" customHeight="1">
      <c r="B208" s="12"/>
      <c r="C208" s="4"/>
    </row>
    <row r="209" ht="15.75" customHeight="1">
      <c r="B209" s="12"/>
      <c r="C209" s="4"/>
    </row>
    <row r="210" ht="15.75" customHeight="1">
      <c r="B210" s="12"/>
      <c r="C210" s="4"/>
    </row>
    <row r="211" ht="15.75" customHeight="1">
      <c r="B211" s="12"/>
      <c r="C211" s="4"/>
    </row>
    <row r="212" ht="15.75" customHeight="1">
      <c r="B212" s="12"/>
      <c r="C212" s="4"/>
    </row>
    <row r="213" ht="15.75" customHeight="1">
      <c r="B213" s="12"/>
      <c r="C213" s="4"/>
    </row>
    <row r="214" ht="15.75" customHeight="1">
      <c r="B214" s="12"/>
      <c r="C214" s="4"/>
    </row>
    <row r="215" ht="15.75" customHeight="1">
      <c r="B215" s="12"/>
      <c r="C215" s="4"/>
    </row>
    <row r="216" ht="15.75" customHeight="1">
      <c r="B216" s="12"/>
      <c r="C216" s="4"/>
    </row>
    <row r="217" ht="15.75" customHeight="1">
      <c r="B217" s="12"/>
      <c r="C217" s="4"/>
    </row>
    <row r="218" ht="15.75" customHeight="1">
      <c r="B218" s="12"/>
      <c r="C218" s="4"/>
    </row>
    <row r="219" ht="15.75" customHeight="1">
      <c r="B219" s="12"/>
      <c r="C219" s="4"/>
    </row>
    <row r="220" ht="15.75" customHeight="1">
      <c r="B220" s="12"/>
      <c r="C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H2:H3"/>
    <mergeCell ref="I2:I3"/>
    <mergeCell ref="A1:A3"/>
    <mergeCell ref="D1:D3"/>
    <mergeCell ref="F1:F3"/>
    <mergeCell ref="G1:G3"/>
    <mergeCell ref="K1:K3"/>
    <mergeCell ref="C2:C3"/>
    <mergeCell ref="E2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8.29"/>
    <col customWidth="1" min="2" max="2" width="8.29"/>
    <col customWidth="1" min="3" max="3" width="10.86"/>
    <col customWidth="1" min="4" max="4" width="18.43"/>
    <col customWidth="1" min="5" max="5" width="14.43"/>
    <col customWidth="1" min="6" max="6" width="19.0"/>
    <col customWidth="1" min="7" max="7" width="14.86"/>
    <col customWidth="1" min="8" max="8" width="20.43"/>
    <col customWidth="1" min="10" max="10" width="10.86"/>
    <col customWidth="1" min="12" max="12" width="11.86"/>
  </cols>
  <sheetData>
    <row r="1" ht="15.75" customHeight="1">
      <c r="A1" s="1" t="s">
        <v>0</v>
      </c>
      <c r="B1" s="16" t="s">
        <v>25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</v>
      </c>
      <c r="N1" s="4" t="s">
        <v>27</v>
      </c>
      <c r="O1" s="1" t="s">
        <v>28</v>
      </c>
      <c r="P1" s="1" t="s">
        <v>29</v>
      </c>
      <c r="Q1" s="1" t="s">
        <v>6</v>
      </c>
    </row>
    <row r="2" ht="34.5" customHeight="1">
      <c r="C2" s="4" t="s">
        <v>11</v>
      </c>
      <c r="E2" s="5">
        <v>44309.0</v>
      </c>
      <c r="H2" s="6" t="s">
        <v>12</v>
      </c>
      <c r="I2" s="7">
        <f>IFERROR(__xludf.DUMMYFUNCTION("IF($H$2=""%"",TO_PERCENT(SUM($I21:I998)/$J$2),IF($H$2=""$"",TO_DOLLARS(SUM($I21:I998)),""ERROR: Enter Either % or $ for G2""))"),0.022649297110342744)</f>
        <v>0.02264929711</v>
      </c>
      <c r="J2" s="8">
        <f>IFERROR(__xludf.DUMMYFUNCTION("TO_DOLLARS(1000)"),1000.0)</f>
        <v>1000</v>
      </c>
      <c r="M2" s="8">
        <f>IFERROR(__xludf.DUMMYFUNCTION("TO_DOLLARS($J$2* ($P2-$O2)/$O2)"),53.846523011949884)</f>
        <v>53.84652301</v>
      </c>
      <c r="N2" s="1" t="s">
        <v>30</v>
      </c>
      <c r="O2" s="4">
        <f>IFERROR(__xludf.DUMMYFUNCTION("IF($P3="""",INDEX(GOOGLEFINANCE($N1,""price"",$E$2),2,2),INDEX(GOOGLEFINANCE($N1,""price"",$P3),2,2))"),416.74)</f>
        <v>416.74</v>
      </c>
      <c r="P2" s="4">
        <f>IFERROR(__xludf.DUMMYFUNCTION("GOOGLEFINANCE($N1,""price"")"),439.18)</f>
        <v>439.18</v>
      </c>
      <c r="Q2" s="7">
        <f>IFERROR(__xludf.DUMMYFUNCTION("IF($H$2=""%"",TO_PERCENT(($P2-$O2)/$O2),IF($H$2=""$"",TO_DOLLARS($P2-$O2),""ERROR: Enter Either % or $ for G2""))"),0.05384652301194989)</f>
        <v>0.05384652301</v>
      </c>
    </row>
    <row r="3" ht="21.0" customHeight="1">
      <c r="J3" s="8">
        <f>$J$2+SUM($I21:I998)</f>
        <v>1022.649297</v>
      </c>
    </row>
    <row r="4" ht="15.75" customHeight="1">
      <c r="A4" s="6" t="s">
        <v>31</v>
      </c>
      <c r="B4" s="17" t="s">
        <v>32</v>
      </c>
      <c r="C4" s="4"/>
      <c r="D4" s="6" t="s">
        <v>33</v>
      </c>
      <c r="F4" s="13">
        <f>IFERROR(__xludf.DUMMYFUNCTION("IF($E4="""",TO_DOLLARS(INDEX(GOOGLEFINANCE($D4,""price"",$E$2),2,2)),TO_DOLLARS(INDEX(GOOGLEFINANCE($D4,""price"",$E4),2,2)))"),81.8)</f>
        <v>81.8</v>
      </c>
      <c r="G4" s="13">
        <f>IFERROR(__xludf.DUMMYFUNCTION("TO_DOLLARS(GOOGLEFINANCE($D4,""price""))"),57.2)</f>
        <v>57.2</v>
      </c>
      <c r="H4" s="14">
        <f>IFERROR(__xludf.DUMMYFUNCTION("IF($H$2=""%"",TO_PERCENT(($G4-$F4)/$F4),IF($H$2=""$"",TO_DOLLARS($G4-$F4),""ERROR: Enter Either % or $ for G2""))"),-0.3007334963325183)</f>
        <v>-0.3007334963</v>
      </c>
      <c r="I4" s="13">
        <f>IFERROR(__xludf.DUMMYFUNCTION("IF($C$2=""random"",TO_DOLLARS($J$2*$K4%* ($G4-$F4)/$F4),IF($C$2=""equal"",TO_DOLLARS($J$2*1/COUNTA($D$4:D998)* ($G4-$F4)/$F4),TO_DOLLARS($J$2*$C4%* ($G4-$F4)/$F4)))"),-11.167082015930907)</f>
        <v>-11.16708202</v>
      </c>
      <c r="K4" s="6">
        <f t="shared" ref="K4:K34" si="1">$L4/SUM($L$4:L998)*100</f>
        <v>3.713281744</v>
      </c>
      <c r="L4" s="6">
        <f t="shared" ref="L4:L34" si="2">RAND()</f>
        <v>0.5396442372</v>
      </c>
    </row>
    <row r="5" ht="15.75" customHeight="1">
      <c r="A5" s="6" t="s">
        <v>34</v>
      </c>
      <c r="B5" s="17" t="s">
        <v>35</v>
      </c>
      <c r="C5" s="4"/>
      <c r="D5" s="6" t="s">
        <v>36</v>
      </c>
      <c r="E5" s="15"/>
      <c r="F5" s="13">
        <f>IFERROR(__xludf.DUMMYFUNCTION("IF($E5="""",TO_DOLLARS(INDEX(GOOGLEFINANCE($D5,""price"",$E$2),2,2)),TO_DOLLARS(INDEX(GOOGLEFINANCE($D5,""price"",$E5),2,2)))"),57.86)</f>
        <v>57.86</v>
      </c>
      <c r="G5" s="13">
        <f>IFERROR(__xludf.DUMMYFUNCTION("TO_DOLLARS(GOOGLEFINANCE($D5,""price""))"),42.85)</f>
        <v>42.85</v>
      </c>
      <c r="H5" s="14">
        <f>IFERROR(__xludf.DUMMYFUNCTION("IF($H$2=""%"",TO_PERCENT(($G5-$F5)/$F5),IF($H$2=""$"",TO_DOLLARS($G5-$F5),""ERROR: Enter Either % or $ for G2""))"),-0.2594192879363982)</f>
        <v>-0.2594192879</v>
      </c>
      <c r="I5" s="13">
        <f>IFERROR(__xludf.DUMMYFUNCTION("IF($C$2=""random"",TO_DOLLARS($J$2*$K5%* ($G5-$F5)/$F5),IF($C$2=""equal"",TO_DOLLARS($J$2*1/COUNTA($D$4:D998)* ($G5-$F5)/$F5),TO_DOLLARS($J$2*$C5%* ($G5-$F5)/$F5)))"),-1.332930511618794)</f>
        <v>-1.332930512</v>
      </c>
      <c r="K5" s="6">
        <f t="shared" si="1"/>
        <v>0.5138131872</v>
      </c>
      <c r="L5" s="6">
        <f t="shared" si="2"/>
        <v>0.07467150209</v>
      </c>
    </row>
    <row r="6" ht="15.75" customHeight="1">
      <c r="A6" s="6" t="s">
        <v>37</v>
      </c>
      <c r="B6" s="17" t="s">
        <v>38</v>
      </c>
      <c r="C6" s="4"/>
      <c r="D6" s="6" t="s">
        <v>39</v>
      </c>
      <c r="F6" s="13">
        <f>IFERROR(__xludf.DUMMYFUNCTION("IF($E6="""",TO_DOLLARS(INDEX(GOOGLEFINANCE($D6,""price"",$E$2),2,2)),TO_DOLLARS(INDEX(GOOGLEFINANCE($D6,""price"",$E6),2,2)))"),58.96)</f>
        <v>58.96</v>
      </c>
      <c r="G6" s="13">
        <f>IFERROR(__xludf.DUMMYFUNCTION("TO_DOLLARS(GOOGLEFINANCE($D6,""price""))"),51.01)</f>
        <v>51.01</v>
      </c>
      <c r="H6" s="14">
        <f>IFERROR(__xludf.DUMMYFUNCTION("IF($H$2=""%"",TO_PERCENT(($G6-$F6)/$F6),IF($H$2=""$"",TO_DOLLARS($G6-$F6),""ERROR: Enter Either % or $ for G2""))"),-0.13483717774762555)</f>
        <v>-0.1348371777</v>
      </c>
      <c r="I6" s="13">
        <f>IFERROR(__xludf.DUMMYFUNCTION("IF($C$2=""random"",TO_DOLLARS($J$2*$K6%* ($G6-$F6)/$F6),IF($C$2=""equal"",TO_DOLLARS($J$2*1/COUNTA($D$4:D998)* ($G6-$F6)/$F6),TO_DOLLARS($J$2*$C6%* ($G6-$F6)/$F6)))"),-4.948983211548452)</f>
        <v>-4.948983212</v>
      </c>
      <c r="K6" s="6">
        <f t="shared" si="1"/>
        <v>3.670340253</v>
      </c>
      <c r="L6" s="6">
        <f t="shared" si="2"/>
        <v>0.5334036314</v>
      </c>
    </row>
    <row r="7" ht="15.75" customHeight="1">
      <c r="A7" s="6" t="s">
        <v>40</v>
      </c>
      <c r="B7" s="17" t="s">
        <v>41</v>
      </c>
      <c r="C7" s="4"/>
      <c r="D7" s="6" t="s">
        <v>42</v>
      </c>
      <c r="F7" s="13">
        <f>IFERROR(__xludf.DUMMYFUNCTION("IF($E7="""",TO_DOLLARS(INDEX(GOOGLEFINANCE($D7,""price"",$E$2),2,2)),TO_DOLLARS(INDEX(GOOGLEFINANCE($D7,""price"",$E7),2,2)))"),277.74)</f>
        <v>277.74</v>
      </c>
      <c r="G7" s="13">
        <f>IFERROR(__xludf.DUMMYFUNCTION("TO_DOLLARS(GOOGLEFINANCE($D7,""price""))"),272.76)</f>
        <v>272.76</v>
      </c>
      <c r="H7" s="14">
        <f>IFERROR(__xludf.DUMMYFUNCTION("IF($H$2=""%"",TO_PERCENT(($G7-$F7)/$F7),IF($H$2=""$"",TO_DOLLARS($G7-$F7),""ERROR: Enter Either % or $ for G2""))"),-0.017930438539641456)</f>
        <v>-0.01793043854</v>
      </c>
      <c r="I7" s="13">
        <f>IFERROR(__xludf.DUMMYFUNCTION("IF($C$2=""random"",TO_DOLLARS($J$2*$K7%* ($G7-$F7)/$F7),IF($C$2=""equal"",TO_DOLLARS($J$2*1/COUNTA($D$4:D998)* ($G7-$F7)/$F7),TO_DOLLARS($J$2*$C7%* ($G7-$F7)/$F7)))"),-0.40038205318230335)</f>
        <v>-0.4003820532</v>
      </c>
      <c r="K7" s="6">
        <f t="shared" si="1"/>
        <v>2.232974126</v>
      </c>
      <c r="L7" s="6">
        <f t="shared" si="2"/>
        <v>0.3245139211</v>
      </c>
    </row>
    <row r="8" ht="15.75" customHeight="1">
      <c r="A8" s="6" t="s">
        <v>43</v>
      </c>
      <c r="B8" s="17" t="s">
        <v>44</v>
      </c>
      <c r="C8" s="4"/>
      <c r="D8" s="6" t="s">
        <v>45</v>
      </c>
      <c r="F8" s="13">
        <f>IFERROR(__xludf.DUMMYFUNCTION("IF($E8="""",TO_DOLLARS(INDEX(GOOGLEFINANCE($D8,""price"",$E$2),2,2)),TO_DOLLARS(INDEX(GOOGLEFINANCE($D8,""price"",$E8),2,2)))"),11.45)</f>
        <v>11.45</v>
      </c>
      <c r="G8" s="13">
        <f>IFERROR(__xludf.DUMMYFUNCTION("TO_DOLLARS(GOOGLEFINANCE($D8,""price""))"),10.6)</f>
        <v>10.6</v>
      </c>
      <c r="H8" s="14">
        <f>IFERROR(__xludf.DUMMYFUNCTION("IF($H$2=""%"",TO_PERCENT(($G8-$F8)/$F8),IF($H$2=""$"",TO_DOLLARS($G8-$F8),""ERROR: Enter Either % or $ for G2""))"),-0.07423580786026199)</f>
        <v>-0.07423580786</v>
      </c>
      <c r="I8" s="13">
        <f>IFERROR(__xludf.DUMMYFUNCTION("IF($C$2=""random"",TO_DOLLARS($J$2*$K8%* ($G8-$F8)/$F8),IF($C$2=""equal"",TO_DOLLARS($J$2*1/COUNTA($D$4:D998)* ($G8-$F8)/$F8),TO_DOLLARS($J$2*$C8%* ($G8-$F8)/$F8)))"),-0.9883559463199875)</f>
        <v>-0.9883559463</v>
      </c>
      <c r="K8" s="6">
        <f t="shared" si="1"/>
        <v>1.331373598</v>
      </c>
      <c r="L8" s="6">
        <f t="shared" si="2"/>
        <v>0.1934860157</v>
      </c>
    </row>
    <row r="9" ht="15.75" customHeight="1">
      <c r="A9" s="6" t="s">
        <v>46</v>
      </c>
      <c r="B9" s="17" t="s">
        <v>47</v>
      </c>
      <c r="C9" s="4"/>
      <c r="D9" s="6" t="s">
        <v>48</v>
      </c>
      <c r="E9" s="15"/>
      <c r="F9" s="13">
        <f>IFERROR(__xludf.DUMMYFUNCTION("IF($E9="""",TO_DOLLARS(INDEX(GOOGLEFINANCE($D9,""price"",$E$2),2,2)),TO_DOLLARS(INDEX(GOOGLEFINANCE($D9,""price"",$E9),2,2)))"),46.75)</f>
        <v>46.75</v>
      </c>
      <c r="G9" s="13">
        <f>IFERROR(__xludf.DUMMYFUNCTION("TO_DOLLARS(GOOGLEFINANCE($D9,""price""))"),33.64)</f>
        <v>33.64</v>
      </c>
      <c r="H9" s="14">
        <f>IFERROR(__xludf.DUMMYFUNCTION("IF($H$2=""%"",TO_PERCENT(($G9-$F9)/$F9),IF($H$2=""$"",TO_DOLLARS($G9-$F9),""ERROR: Enter Either % or $ for G2""))"),-0.280427807486631)</f>
        <v>-0.2804278075</v>
      </c>
      <c r="I9" s="13">
        <f>IFERROR(__xludf.DUMMYFUNCTION("IF($C$2=""random"",TO_DOLLARS($J$2*$K9%* ($G9-$F9)/$F9),IF($C$2=""equal"",TO_DOLLARS($J$2*1/COUNTA($D$4:D998)* ($G9-$F9)/$F9),TO_DOLLARS($J$2*$C9%* ($G9-$F9)/$F9)))"),-14.916260650271502)</f>
        <v>-14.91626065</v>
      </c>
      <c r="K9" s="6">
        <f t="shared" si="1"/>
        <v>5.319108966</v>
      </c>
      <c r="L9" s="6">
        <f t="shared" si="2"/>
        <v>0.7730160808</v>
      </c>
    </row>
    <row r="10" ht="15.75" customHeight="1">
      <c r="A10" s="6" t="s">
        <v>49</v>
      </c>
      <c r="B10" s="17" t="s">
        <v>50</v>
      </c>
      <c r="C10" s="4"/>
      <c r="D10" s="6" t="s">
        <v>51</v>
      </c>
      <c r="E10" s="15"/>
      <c r="F10" s="13">
        <f>IFERROR(__xludf.DUMMYFUNCTION("IF($E10="""",TO_DOLLARS(INDEX(GOOGLEFINANCE($D10,""price"",$E$2),2,2)),TO_DOLLARS(INDEX(GOOGLEFINANCE($D10,""price"",$E10),2,2)))"),48.69)</f>
        <v>48.69</v>
      </c>
      <c r="G10" s="13">
        <f>IFERROR(__xludf.DUMMYFUNCTION("TO_DOLLARS(GOOGLEFINANCE($D10,""price""))"),38.7)</f>
        <v>38.7</v>
      </c>
      <c r="H10" s="14">
        <f>IFERROR(__xludf.DUMMYFUNCTION("IF($H$2=""%"",TO_PERCENT(($G10-$F10)/$F10),IF($H$2=""$"",TO_DOLLARS($G10-$F10),""ERROR: Enter Either % or $ for G2""))"),-0.20517560073937144)</f>
        <v>-0.2051756007</v>
      </c>
      <c r="I10" s="13">
        <f>IFERROR(__xludf.DUMMYFUNCTION("IF($C$2=""random"",TO_DOLLARS($J$2*$K10%* ($G10-$F10)/$F10),IF($C$2=""equal"",TO_DOLLARS($J$2*1/COUNTA($D$4:D998)* ($G10-$F10)/$F10),TO_DOLLARS($J$2*$C10%* ($G10-$F10)/$F10)))"),-12.282660665647569)</f>
        <v>-12.28266067</v>
      </c>
      <c r="K10" s="6">
        <f t="shared" si="1"/>
        <v>5.986413892</v>
      </c>
      <c r="L10" s="6">
        <f t="shared" si="2"/>
        <v>0.8699942481</v>
      </c>
    </row>
    <row r="11" ht="15.75" customHeight="1">
      <c r="A11" s="6" t="s">
        <v>52</v>
      </c>
      <c r="B11" s="17" t="s">
        <v>53</v>
      </c>
      <c r="C11" s="4"/>
      <c r="D11" s="6" t="s">
        <v>54</v>
      </c>
      <c r="F11" s="13">
        <f>IFERROR(__xludf.DUMMYFUNCTION("IF($E11="""",TO_DOLLARS(INDEX(GOOGLEFINANCE($D11,""price"",$E$2),2,2)),TO_DOLLARS(INDEX(GOOGLEFINANCE($D11,""price"",$E11),2,2)))"),13.35)</f>
        <v>13.35</v>
      </c>
      <c r="G11" s="13">
        <f>IFERROR(__xludf.DUMMYFUNCTION("TO_DOLLARS(GOOGLEFINANCE($D11,""price""))"),12.12)</f>
        <v>12.12</v>
      </c>
      <c r="H11" s="14">
        <f>IFERROR(__xludf.DUMMYFUNCTION("IF($H$2=""%"",TO_PERCENT(($G11-$F11)/$F11),IF($H$2=""$"",TO_DOLLARS($G11-$F11),""ERROR: Enter Either % or $ for G2""))"),-0.0921348314606742)</f>
        <v>-0.09213483146</v>
      </c>
      <c r="I11" s="13">
        <f>IFERROR(__xludf.DUMMYFUNCTION("IF($C$2=""random"",TO_DOLLARS($J$2*$K11%* ($G11-$F11)/$F11),IF($C$2=""equal"",TO_DOLLARS($J$2*1/COUNTA($D$4:D998)* ($G11-$F11)/$F11),TO_DOLLARS($J$2*$C11%* ($G11-$F11)/$F11)))"),-3.597267259611956)</f>
        <v>-3.59726726</v>
      </c>
      <c r="K11" s="6">
        <f t="shared" si="1"/>
        <v>3.90435105</v>
      </c>
      <c r="L11" s="6">
        <f t="shared" si="2"/>
        <v>0.5674119794</v>
      </c>
    </row>
    <row r="12" ht="15.75" customHeight="1">
      <c r="A12" s="6" t="s">
        <v>55</v>
      </c>
      <c r="B12" s="17" t="s">
        <v>56</v>
      </c>
      <c r="C12" s="4"/>
      <c r="D12" s="6" t="s">
        <v>57</v>
      </c>
      <c r="E12" s="15"/>
      <c r="F12" s="13">
        <f>IFERROR(__xludf.DUMMYFUNCTION("IF($E12="""",TO_DOLLARS(INDEX(GOOGLEFINANCE($D12,""price"",$E$2),2,2)),TO_DOLLARS(INDEX(GOOGLEFINANCE($D12,""price"",$E12),2,2)))"),56.88)</f>
        <v>56.88</v>
      </c>
      <c r="G12" s="13">
        <f>IFERROR(__xludf.DUMMYFUNCTION("TO_DOLLARS(GOOGLEFINANCE($D12,""price""))"),56.31)</f>
        <v>56.31</v>
      </c>
      <c r="H12" s="14">
        <f>IFERROR(__xludf.DUMMYFUNCTION("IF($H$2=""%"",TO_PERCENT(($G12-$F12)/$F12),IF($H$2=""$"",TO_DOLLARS($G12-$F12),""ERROR: Enter Either % or $ for G2""))"),-0.010021097046413506)</f>
        <v>-0.01002109705</v>
      </c>
      <c r="I12" s="13">
        <f>IFERROR(__xludf.DUMMYFUNCTION("IF($C$2=""random"",TO_DOLLARS($J$2*$K12%* ($G12-$F12)/$F12),IF($C$2=""equal"",TO_DOLLARS($J$2*1/COUNTA($D$4:D998)* ($G12-$F12)/$F12),TO_DOLLARS($J$2*$C12%* ($G12-$F12)/$F12)))"),-0.11472599495409168)</f>
        <v>-0.114725995</v>
      </c>
      <c r="K12" s="6">
        <f t="shared" si="1"/>
        <v>1.144844665</v>
      </c>
      <c r="L12" s="6">
        <f t="shared" si="2"/>
        <v>0.1663781175</v>
      </c>
    </row>
    <row r="13" ht="15.75" customHeight="1">
      <c r="A13" s="6" t="s">
        <v>58</v>
      </c>
      <c r="B13" s="17" t="s">
        <v>59</v>
      </c>
      <c r="C13" s="4"/>
      <c r="D13" s="6" t="s">
        <v>60</v>
      </c>
      <c r="F13" s="13">
        <f>IFERROR(__xludf.DUMMYFUNCTION("IF($E13="""",TO_DOLLARS(INDEX(GOOGLEFINANCE($D13,""price"",$E$2),2,2)),TO_DOLLARS(INDEX(GOOGLEFINANCE($D13,""price"",$E13),2,2)))"),61.26)</f>
        <v>61.26</v>
      </c>
      <c r="G13" s="13">
        <f>IFERROR(__xludf.DUMMYFUNCTION("TO_DOLLARS(GOOGLEFINANCE($D13,""price""))"),59.28)</f>
        <v>59.28</v>
      </c>
      <c r="H13" s="14">
        <f>IFERROR(__xludf.DUMMYFUNCTION("IF($H$2=""%"",TO_PERCENT(($G13-$F13)/$F13),IF($H$2=""$"",TO_DOLLARS($G13-$F13),""ERROR: Enter Either % or $ for G2""))"),-0.032321253672869685)</f>
        <v>-0.03232125367</v>
      </c>
      <c r="I13" s="13">
        <f>IFERROR(__xludf.DUMMYFUNCTION("IF($C$2=""random"",TO_DOLLARS($J$2*$K13%* ($G13-$F13)/$F13),IF($C$2=""equal"",TO_DOLLARS($J$2*1/COUNTA($D$4:D998)* ($G13-$F13)/$F13),TO_DOLLARS($J$2*$C13%* ($G13-$F13)/$F13)))"),-0.61915342125402)</f>
        <v>-0.6191534213</v>
      </c>
      <c r="K13" s="6">
        <f t="shared" si="1"/>
        <v>1.915623161</v>
      </c>
      <c r="L13" s="6">
        <f t="shared" si="2"/>
        <v>0.2783939035</v>
      </c>
    </row>
    <row r="14" ht="15.75" customHeight="1">
      <c r="A14" s="6" t="s">
        <v>61</v>
      </c>
      <c r="B14" s="17" t="s">
        <v>62</v>
      </c>
      <c r="C14" s="4"/>
      <c r="D14" s="6" t="s">
        <v>63</v>
      </c>
      <c r="E14" s="15"/>
      <c r="F14" s="13">
        <f>IFERROR(__xludf.DUMMYFUNCTION("IF($E14="""",TO_DOLLARS(INDEX(GOOGLEFINANCE($D14,""price"",$E$2),2,2)),TO_DOLLARS(INDEX(GOOGLEFINANCE($D14,""price"",$E14),2,2)))"),26.54)</f>
        <v>26.54</v>
      </c>
      <c r="G14" s="13">
        <f>IFERROR(__xludf.DUMMYFUNCTION("TO_DOLLARS(GOOGLEFINANCE($D14,""price""))"),24.55)</f>
        <v>24.55</v>
      </c>
      <c r="H14" s="14">
        <f>IFERROR(__xludf.DUMMYFUNCTION("IF($H$2=""%"",TO_PERCENT(($G14-$F14)/$F14),IF($H$2=""$"",TO_DOLLARS($G14-$F14),""ERROR: Enter Either % or $ for G2""))"),-0.074981160512434)</f>
        <v>-0.07498116051</v>
      </c>
      <c r="I14" s="13">
        <f>IFERROR(__xludf.DUMMYFUNCTION("IF($C$2=""random"",TO_DOLLARS($J$2*$K14%* ($G14-$F14)/$F14),IF($C$2=""equal"",TO_DOLLARS($J$2*1/COUNTA($D$4:D998)* ($G14-$F14)/$F14),TO_DOLLARS($J$2*$C14%* ($G14-$F14)/$F14)))"),-2.77263673786521)</f>
        <v>-2.772636738</v>
      </c>
      <c r="K14" s="6">
        <f t="shared" si="1"/>
        <v>3.69777784</v>
      </c>
      <c r="L14" s="6">
        <f t="shared" si="2"/>
        <v>0.5373910842</v>
      </c>
    </row>
    <row r="15" ht="15.75" customHeight="1">
      <c r="A15" s="6" t="s">
        <v>64</v>
      </c>
      <c r="B15" s="17" t="s">
        <v>65</v>
      </c>
      <c r="C15" s="4"/>
      <c r="D15" s="6" t="s">
        <v>66</v>
      </c>
      <c r="E15" s="15"/>
      <c r="F15" s="13">
        <f>IFERROR(__xludf.DUMMYFUNCTION("IF($E15="""",TO_DOLLARS(INDEX(GOOGLEFINANCE($D15,""price"",$E$2),2,2)),TO_DOLLARS(INDEX(GOOGLEFINANCE($D15,""price"",$E15),2,2)))"),8.13)</f>
        <v>8.13</v>
      </c>
      <c r="G15" s="13">
        <f>IFERROR(__xludf.DUMMYFUNCTION("TO_DOLLARS(GOOGLEFINANCE($D15,""price""))"),14.52)</f>
        <v>14.52</v>
      </c>
      <c r="H15" s="14">
        <f>IFERROR(__xludf.DUMMYFUNCTION("IF($H$2=""%"",TO_PERCENT(($G15-$F15)/$F15),IF($H$2=""$"",TO_DOLLARS($G15-$F15),""ERROR: Enter Either % or $ for G2""))"),0.7859778597785976)</f>
        <v>0.7859778598</v>
      </c>
      <c r="I15" s="13">
        <f>IFERROR(__xludf.DUMMYFUNCTION("IF($C$2=""random"",TO_DOLLARS($J$2*$K15%* ($G15-$F15)/$F15),IF($C$2=""equal"",TO_DOLLARS($J$2*1/COUNTA($D$4:D998)* ($G15-$F15)/$F15),TO_DOLLARS($J$2*$C15%* ($G15-$F15)/$F15)))"),29.551689025349447)</f>
        <v>29.55168903</v>
      </c>
      <c r="K15" s="6">
        <f t="shared" si="1"/>
        <v>3.759862782</v>
      </c>
      <c r="L15" s="6">
        <f t="shared" si="2"/>
        <v>0.5464137717</v>
      </c>
    </row>
    <row r="16" ht="15.75" customHeight="1">
      <c r="A16" s="6" t="s">
        <v>67</v>
      </c>
      <c r="B16" s="17" t="s">
        <v>68</v>
      </c>
      <c r="C16" s="4"/>
      <c r="D16" s="6" t="s">
        <v>69</v>
      </c>
      <c r="F16" s="13">
        <f>IFERROR(__xludf.DUMMYFUNCTION("IF($E16="""",TO_DOLLARS(INDEX(GOOGLEFINANCE($D16,""price"",$E$2),2,2)),TO_DOLLARS(INDEX(GOOGLEFINANCE($D16,""price"",$E16),2,2)))"),10.1)</f>
        <v>10.1</v>
      </c>
      <c r="G16" s="13">
        <f>IFERROR(__xludf.DUMMYFUNCTION("TO_DOLLARS(GOOGLEFINANCE($D16,""price""))"),17.41)</f>
        <v>17.41</v>
      </c>
      <c r="H16" s="14">
        <f>IFERROR(__xludf.DUMMYFUNCTION("IF($H$2=""%"",TO_PERCENT(($G16-$F16)/$F16),IF($H$2=""$"",TO_DOLLARS($G16-$F16),""ERROR: Enter Either % or $ for G2""))"),0.7237623762376239)</f>
        <v>0.7237623762</v>
      </c>
      <c r="I16" s="13">
        <f>IFERROR(__xludf.DUMMYFUNCTION("IF($C$2=""random"",TO_DOLLARS($J$2*$K16%* ($G16-$F16)/$F16),IF($C$2=""equal"",TO_DOLLARS($J$2*1/COUNTA($D$4:D998)* ($G16-$F16)/$F16),TO_DOLLARS($J$2*$C16%* ($G16-$F16)/$F16)))"),15.970373277278842)</f>
        <v>15.97037328</v>
      </c>
      <c r="K16" s="6">
        <f t="shared" si="1"/>
        <v>2.206576882</v>
      </c>
      <c r="L16" s="6">
        <f t="shared" si="2"/>
        <v>0.3206776595</v>
      </c>
    </row>
    <row r="17" ht="15.75" customHeight="1">
      <c r="A17" s="6" t="s">
        <v>70</v>
      </c>
      <c r="B17" s="17" t="s">
        <v>71</v>
      </c>
      <c r="C17" s="4"/>
      <c r="D17" s="6" t="s">
        <v>72</v>
      </c>
      <c r="F17" s="13">
        <f>IFERROR(__xludf.DUMMYFUNCTION("IF($E17="""",TO_DOLLARS(INDEX(GOOGLEFINANCE($D17,""price"",$E$2),2,2)),TO_DOLLARS(INDEX(GOOGLEFINANCE($D17,""price"",$E17),2,2)))"),59.51)</f>
        <v>59.51</v>
      </c>
      <c r="G17" s="13">
        <f>IFERROR(__xludf.DUMMYFUNCTION("TO_DOLLARS(GOOGLEFINANCE($D17,""price""))"),62.97)</f>
        <v>62.97</v>
      </c>
      <c r="H17" s="14">
        <f>IFERROR(__xludf.DUMMYFUNCTION("IF($H$2=""%"",TO_PERCENT(($G17-$F17)/$F17),IF($H$2=""$"",TO_DOLLARS($G17-$F17),""ERROR: Enter Either % or $ for G2""))"),0.05814148882540751)</f>
        <v>0.05814148883</v>
      </c>
      <c r="I17" s="13">
        <f>IFERROR(__xludf.DUMMYFUNCTION("IF($C$2=""random"",TO_DOLLARS($J$2*$K17%* ($G17-$F17)/$F17),IF($C$2=""equal"",TO_DOLLARS($J$2*1/COUNTA($D$4:D998)* ($G17-$F17)/$F17),TO_DOLLARS($J$2*$C17%* ($G17-$F17)/$F17)))"),1.2912734567157893)</f>
        <v>1.291273457</v>
      </c>
      <c r="K17" s="6">
        <f t="shared" si="1"/>
        <v>2.220915705</v>
      </c>
      <c r="L17" s="6">
        <f t="shared" si="2"/>
        <v>0.3227614936</v>
      </c>
    </row>
    <row r="18" ht="15.75" customHeight="1">
      <c r="A18" s="6" t="s">
        <v>73</v>
      </c>
      <c r="B18" s="17" t="s">
        <v>74</v>
      </c>
      <c r="C18" s="4"/>
      <c r="D18" s="6" t="s">
        <v>75</v>
      </c>
      <c r="E18" s="15"/>
      <c r="F18" s="13">
        <f>IFERROR(__xludf.DUMMYFUNCTION("IF($E18="""",TO_DOLLARS(INDEX(GOOGLEFINANCE($D18,""price"",$E$2),2,2)),TO_DOLLARS(INDEX(GOOGLEFINANCE($D18,""price"",$E18),2,2)))"),15.07)</f>
        <v>15.07</v>
      </c>
      <c r="G18" s="13">
        <f>IFERROR(__xludf.DUMMYFUNCTION("TO_DOLLARS(GOOGLEFINANCE($D18,""price""))"),15.57)</f>
        <v>15.57</v>
      </c>
      <c r="H18" s="14">
        <f>IFERROR(__xludf.DUMMYFUNCTION("IF($H$2=""%"",TO_PERCENT(($G18-$F18)/$F18),IF($H$2=""$"",TO_DOLLARS($G18-$F18),""ERROR: Enter Either % or $ for G2""))"),0.033178500331785)</f>
        <v>0.03317850033</v>
      </c>
      <c r="I18" s="13">
        <f>IFERROR(__xludf.DUMMYFUNCTION("IF($C$2=""random"",TO_DOLLARS($J$2*$K18%* ($G18-$F18)/$F18),IF($C$2=""equal"",TO_DOLLARS($J$2*1/COUNTA($D$4:D998)* ($G18-$F18)/$F18),TO_DOLLARS($J$2*$C18%* ($G18-$F18)/$F18)))"),1.2967076851880235)</f>
        <v>1.296707685</v>
      </c>
      <c r="K18" s="6">
        <f t="shared" si="1"/>
        <v>3.908276963</v>
      </c>
      <c r="L18" s="6">
        <f t="shared" si="2"/>
        <v>0.567982525</v>
      </c>
    </row>
    <row r="19" ht="15.75" customHeight="1">
      <c r="A19" s="6" t="s">
        <v>76</v>
      </c>
      <c r="B19" s="17" t="s">
        <v>77</v>
      </c>
      <c r="C19" s="4"/>
      <c r="D19" s="6" t="s">
        <v>78</v>
      </c>
      <c r="F19" s="13">
        <f>IFERROR(__xludf.DUMMYFUNCTION("IF($E19="""",TO_DOLLARS(INDEX(GOOGLEFINANCE($D19,""price"",$E$2),2,2)),TO_DOLLARS(INDEX(GOOGLEFINANCE($D19,""price"",$E19),2,2)))"),54.47)</f>
        <v>54.47</v>
      </c>
      <c r="G19" s="13">
        <f>IFERROR(__xludf.DUMMYFUNCTION("TO_DOLLARS(GOOGLEFINANCE($D19,""price""))"),56.5)</f>
        <v>56.5</v>
      </c>
      <c r="H19" s="14">
        <f>IFERROR(__xludf.DUMMYFUNCTION("IF($H$2=""%"",TO_PERCENT(($G19-$F19)/$F19),IF($H$2=""$"",TO_DOLLARS($G19-$F19),""ERROR: Enter Either % or $ for G2""))"),0.03726822103910411)</f>
        <v>0.03726822104</v>
      </c>
      <c r="I19" s="13">
        <f>IFERROR(__xludf.DUMMYFUNCTION("IF($C$2=""random"",TO_DOLLARS($J$2*$K19%* ($G19-$F19)/$F19),IF($C$2=""equal"",TO_DOLLARS($J$2*1/COUNTA($D$4:D998)* ($G19-$F19)/$F19),TO_DOLLARS($J$2*$C19%* ($G19-$F19)/$F19)))"),1.464560166645715)</f>
        <v>1.464560167</v>
      </c>
      <c r="K19" s="6">
        <f t="shared" si="1"/>
        <v>3.929782871</v>
      </c>
      <c r="L19" s="6">
        <f t="shared" si="2"/>
        <v>0.571107938</v>
      </c>
    </row>
    <row r="20" ht="15.75" customHeight="1">
      <c r="A20" s="6" t="s">
        <v>79</v>
      </c>
      <c r="B20" s="17" t="s">
        <v>80</v>
      </c>
      <c r="C20" s="4"/>
      <c r="D20" s="6" t="s">
        <v>81</v>
      </c>
      <c r="F20" s="13">
        <f>IFERROR(__xludf.DUMMYFUNCTION("IF($E20="""",TO_DOLLARS(INDEX(GOOGLEFINANCE($D20,""price"",$E$2),2,2)),TO_DOLLARS(INDEX(GOOGLEFINANCE($D20,""price"",$E20),2,2)))"),10.16)</f>
        <v>10.16</v>
      </c>
      <c r="G20" s="13">
        <f>IFERROR(__xludf.DUMMYFUNCTION("TO_DOLLARS(GOOGLEFINANCE($D20,""price""))"),36.55)</f>
        <v>36.55</v>
      </c>
      <c r="H20" s="14">
        <f>IFERROR(__xludf.DUMMYFUNCTION("IF($H$2=""%"",TO_PERCENT(($G20-$F20)/$F20),IF($H$2=""$"",TO_DOLLARS($G20-$F20),""ERROR: Enter Either % or $ for G2""))"),2.5974409448818894)</f>
        <v>2.597440945</v>
      </c>
      <c r="I20" s="13">
        <f>IFERROR(__xludf.DUMMYFUNCTION("IF($C$2=""random"",TO_DOLLARS($J$2*$K20%* ($G20-$F20)/$F20),IF($C$2=""equal"",TO_DOLLARS($J$2*1/COUNTA($D$4:D998)* ($G20-$F20)/$F20),TO_DOLLARS($J$2*$C20%* ($G20-$F20)/$F20)))"),41.725912290586244)</f>
        <v>41.72591229</v>
      </c>
      <c r="K20" s="6">
        <f t="shared" si="1"/>
        <v>1.606423906</v>
      </c>
      <c r="L20" s="6">
        <f t="shared" si="2"/>
        <v>0.2334585586</v>
      </c>
    </row>
    <row r="21" ht="15.75" customHeight="1">
      <c r="A21" s="6" t="s">
        <v>13</v>
      </c>
      <c r="B21" s="17" t="s">
        <v>82</v>
      </c>
      <c r="C21" s="4"/>
      <c r="D21" s="6" t="s">
        <v>14</v>
      </c>
      <c r="E21" s="15"/>
      <c r="F21" s="13">
        <f>IFERROR(__xludf.DUMMYFUNCTION("IF($E21="""",TO_DOLLARS(INDEX(GOOGLEFINANCE($D21,""price"",$E$2),2,2)),TO_DOLLARS(INDEX(GOOGLEFINANCE($D21,""price"",$E21),2,2)))"),134.32)</f>
        <v>134.32</v>
      </c>
      <c r="G21" s="13">
        <f>IFERROR(__xludf.DUMMYFUNCTION("TO_DOLLARS(GOOGLEFINANCE($D21,""price""))"),146.36)</f>
        <v>146.36</v>
      </c>
      <c r="H21" s="14">
        <f>IFERROR(__xludf.DUMMYFUNCTION("IF($H$2=""%"",TO_PERCENT(($G21-$F21)/$F21),IF($H$2=""$"",TO_DOLLARS($G21-$F21),""ERROR: Enter Either % or $ for G2""))"),0.08963668850506269)</f>
        <v>0.08963668851</v>
      </c>
      <c r="I21" s="13">
        <f>IFERROR(__xludf.DUMMYFUNCTION("IF($C$2=""random"",TO_DOLLARS($J$2*$K21%* ($G21-$F21)/$F21),IF($C$2=""equal"",TO_DOLLARS($J$2*1/COUNTA($D$4:D998)* ($G21-$F21)/$F21),TO_DOLLARS($J$2*$C21%* ($G21-$F21)/$F21)))"),3.7398715459751553)</f>
        <v>3.739871546</v>
      </c>
      <c r="K21" s="6">
        <f t="shared" si="1"/>
        <v>4.172255366</v>
      </c>
      <c r="L21" s="6">
        <f t="shared" si="2"/>
        <v>0.6063460087</v>
      </c>
    </row>
    <row r="22" ht="15.75" customHeight="1">
      <c r="A22" s="6" t="s">
        <v>83</v>
      </c>
      <c r="B22" s="17" t="s">
        <v>84</v>
      </c>
      <c r="C22" s="4"/>
      <c r="D22" s="6" t="s">
        <v>85</v>
      </c>
      <c r="F22" s="13">
        <f>IFERROR(__xludf.DUMMYFUNCTION("IF($E22="""",TO_DOLLARS(INDEX(GOOGLEFINANCE($D22,""price"",$E$2),2,2)),TO_DOLLARS(INDEX(GOOGLEFINANCE($D22,""price"",$E22),2,2)))"),152.75)</f>
        <v>152.75</v>
      </c>
      <c r="G22" s="13">
        <f>IFERROR(__xludf.DUMMYFUNCTION("TO_DOLLARS(GOOGLEFINANCE($D22,""price""))"),191.63)</f>
        <v>191.63</v>
      </c>
      <c r="H22" s="14">
        <f>IFERROR(__xludf.DUMMYFUNCTION("IF($H$2=""%"",TO_PERCENT(($G22-$F22)/$F22),IF($H$2=""$"",TO_DOLLARS($G22-$F22),""ERROR: Enter Either % or $ for G2""))"),0.2545335515548281)</f>
        <v>0.2545335516</v>
      </c>
      <c r="I22" s="13">
        <f>IFERROR(__xludf.DUMMYFUNCTION("IF($C$2=""random"",TO_DOLLARS($J$2*$K22%* ($G22-$F22)/$F22),IF($C$2=""equal"",TO_DOLLARS($J$2*1/COUNTA($D$4:D998)* ($G22-$F22)/$F22),TO_DOLLARS($J$2*$C22%* ($G22-$F22)/$F22)))"),8.407984941513478)</f>
        <v>8.407984942</v>
      </c>
      <c r="K22" s="6">
        <f t="shared" si="1"/>
        <v>3.303291409</v>
      </c>
      <c r="L22" s="6">
        <f t="shared" si="2"/>
        <v>0.4800611146</v>
      </c>
    </row>
    <row r="23" ht="15.75" customHeight="1">
      <c r="A23" s="6" t="s">
        <v>86</v>
      </c>
      <c r="B23" s="17" t="s">
        <v>87</v>
      </c>
      <c r="C23" s="4"/>
      <c r="D23" s="6" t="s">
        <v>88</v>
      </c>
      <c r="E23" s="15"/>
      <c r="F23" s="13">
        <f>IFERROR(__xludf.DUMMYFUNCTION("IF($E23="""",TO_DOLLARS(INDEX(GOOGLEFINANCE($D23,""price"",$E$2),2,2)),TO_DOLLARS(INDEX(GOOGLEFINANCE($D23,""price"",$E23),2,2)))"),120.11)</f>
        <v>120.11</v>
      </c>
      <c r="G23" s="13">
        <f>IFERROR(__xludf.DUMMYFUNCTION("TO_DOLLARS(GOOGLEFINANCE($D23,""price""))"),126.44)</f>
        <v>126.44</v>
      </c>
      <c r="H23" s="14">
        <f>IFERROR(__xludf.DUMMYFUNCTION("IF($H$2=""%"",TO_PERCENT(($G23-$F23)/$F23),IF($H$2=""$"",TO_DOLLARS($G23-$F23),""ERROR: Enter Either % or $ for G2""))"),0.052701690117392376)</f>
        <v>0.05270169012</v>
      </c>
      <c r="I23" s="13">
        <f>IFERROR(__xludf.DUMMYFUNCTION("IF($C$2=""random"",TO_DOLLARS($J$2*$K23%* ($G23-$F23)/$F23),IF($C$2=""equal"",TO_DOLLARS($J$2*1/COUNTA($D$4:D998)* ($G23-$F23)/$F23),TO_DOLLARS($J$2*$C23%* ($G23-$F23)/$F23)))"),2.184797534504461)</f>
        <v>2.184797535</v>
      </c>
      <c r="K23" s="6">
        <f t="shared" si="1"/>
        <v>4.145592921</v>
      </c>
      <c r="L23" s="6">
        <f t="shared" si="2"/>
        <v>0.6024712058</v>
      </c>
    </row>
    <row r="24" ht="15.75" customHeight="1">
      <c r="A24" s="6" t="s">
        <v>89</v>
      </c>
      <c r="B24" s="17" t="s">
        <v>90</v>
      </c>
      <c r="C24" s="4"/>
      <c r="D24" s="6" t="s">
        <v>91</v>
      </c>
      <c r="F24" s="13">
        <f>IFERROR(__xludf.DUMMYFUNCTION("IF($E24="""",TO_DOLLARS(INDEX(GOOGLEFINANCE($D24,""price"",$E$2),2,2)),TO_DOLLARS(INDEX(GOOGLEFINANCE($D24,""price"",$E24),2,2)))"),71.78)</f>
        <v>71.78</v>
      </c>
      <c r="G24" s="13">
        <f>IFERROR(__xludf.DUMMYFUNCTION("TO_DOLLARS(GOOGLEFINANCE($D24,""price""))"),83.46)</f>
        <v>83.46</v>
      </c>
      <c r="H24" s="14">
        <f>IFERROR(__xludf.DUMMYFUNCTION("IF($H$2=""%"",TO_PERCENT(($G24-$F24)/$F24),IF($H$2=""$"",TO_DOLLARS($G24-$F24),""ERROR: Enter Either % or $ for G2""))"),0.1627194204513791)</f>
        <v>0.1627194205</v>
      </c>
      <c r="I24" s="13">
        <f>IFERROR(__xludf.DUMMYFUNCTION("IF($C$2=""random"",TO_DOLLARS($J$2*$K24%* ($G24-$F24)/$F24),IF($C$2=""equal"",TO_DOLLARS($J$2*1/COUNTA($D$4:D998)* ($G24-$F24)/$F24),TO_DOLLARS($J$2*$C24%* ($G24-$F24)/$F24)))"),7.779557899464755)</f>
        <v>7.779557899</v>
      </c>
      <c r="K24" s="6">
        <f t="shared" si="1"/>
        <v>4.780964606</v>
      </c>
      <c r="L24" s="6">
        <f t="shared" si="2"/>
        <v>0.6948085754</v>
      </c>
    </row>
    <row r="25" ht="15.75" customHeight="1">
      <c r="A25" s="6" t="s">
        <v>92</v>
      </c>
      <c r="B25" s="17" t="s">
        <v>93</v>
      </c>
      <c r="C25" s="4"/>
      <c r="D25" s="6" t="s">
        <v>94</v>
      </c>
      <c r="F25" s="13">
        <f>IFERROR(__xludf.DUMMYFUNCTION("IF($E25="""",TO_DOLLARS(INDEX(GOOGLEFINANCE($D25,""price"",$E$2),2,2)),TO_DOLLARS(INDEX(GOOGLEFINANCE($D25,""price"",$E25),2,2)))"),165.52)</f>
        <v>165.52</v>
      </c>
      <c r="G25" s="13">
        <f>IFERROR(__xludf.DUMMYFUNCTION("TO_DOLLARS(GOOGLEFINANCE($D25,""price""))"),177.19)</f>
        <v>177.19</v>
      </c>
      <c r="H25" s="14">
        <f>IFERROR(__xludf.DUMMYFUNCTION("IF($H$2=""%"",TO_PERCENT(($G25-$F25)/$F25),IF($H$2=""$"",TO_DOLLARS($G25-$F25),""ERROR: Enter Either % or $ for G2""))"),0.07050507491541799)</f>
        <v>0.07050507492</v>
      </c>
      <c r="I25" s="13">
        <f>IFERROR(__xludf.DUMMYFUNCTION("IF($C$2=""random"",TO_DOLLARS($J$2*$K25%* ($G25-$F25)/$F25),IF($C$2=""equal"",TO_DOLLARS($J$2*1/COUNTA($D$4:D998)* ($G25-$F25)/$F25),TO_DOLLARS($J$2*$C25%* ($G25-$F25)/$F25)))"),0.9556535955240275)</f>
        <v>0.9556535955</v>
      </c>
      <c r="K25" s="6">
        <f t="shared" si="1"/>
        <v>1.355439444</v>
      </c>
      <c r="L25" s="6">
        <f t="shared" si="2"/>
        <v>0.1969834598</v>
      </c>
    </row>
    <row r="26" ht="15.75" customHeight="1">
      <c r="A26" s="6" t="s">
        <v>95</v>
      </c>
      <c r="B26" s="17" t="s">
        <v>96</v>
      </c>
      <c r="C26" s="4"/>
      <c r="D26" s="6" t="s">
        <v>97</v>
      </c>
      <c r="F26" s="13">
        <f>IFERROR(__xludf.DUMMYFUNCTION("IF($E26="""",TO_DOLLARS(INDEX(GOOGLEFINANCE($D26,""price"",$E$2),2,2)),TO_DOLLARS(INDEX(GOOGLEFINANCE($D26,""price"",$E26),2,2)))"),63.28)</f>
        <v>63.28</v>
      </c>
      <c r="G26" s="13">
        <f>IFERROR(__xludf.DUMMYFUNCTION("TO_DOLLARS(GOOGLEFINANCE($D26,""price""))"),65.5)</f>
        <v>65.5</v>
      </c>
      <c r="H26" s="14">
        <f>IFERROR(__xludf.DUMMYFUNCTION("IF($H$2=""%"",TO_PERCENT(($G26-$F26)/$F26),IF($H$2=""$"",TO_DOLLARS($G26-$F26),""ERROR: Enter Either % or $ for G2""))"),0.035082174462705416)</f>
        <v>0.03508217446</v>
      </c>
      <c r="I26" s="13">
        <f>IFERROR(__xludf.DUMMYFUNCTION("IF($C$2=""random"",TO_DOLLARS($J$2*$K26%* ($G26-$F26)/$F26),IF($C$2=""equal"",TO_DOLLARS($J$2*1/COUNTA($D$4:D998)* ($G26-$F26)/$F26),TO_DOLLARS($J$2*$C26%* ($G26-$F26)/$F26)))"),1.0914761297468425)</f>
        <v>1.09147613</v>
      </c>
      <c r="K26" s="6">
        <f t="shared" si="1"/>
        <v>3.111198626</v>
      </c>
      <c r="L26" s="6">
        <f t="shared" si="2"/>
        <v>0.4521446325</v>
      </c>
    </row>
    <row r="27" ht="15.75" customHeight="1">
      <c r="A27" s="6" t="s">
        <v>98</v>
      </c>
      <c r="B27" s="17" t="s">
        <v>99</v>
      </c>
      <c r="C27" s="4"/>
      <c r="D27" s="6" t="s">
        <v>100</v>
      </c>
      <c r="E27" s="15"/>
      <c r="F27" s="13">
        <f>IFERROR(__xludf.DUMMYFUNCTION("IF($E27="""",TO_DOLLARS(INDEX(GOOGLEFINANCE($D27,""price"",$E$2),2,2)),TO_DOLLARS(INDEX(GOOGLEFINANCE($D27,""price"",$E27),2,2)))"),129.77)</f>
        <v>129.77</v>
      </c>
      <c r="G27" s="13">
        <f>IFERROR(__xludf.DUMMYFUNCTION("TO_DOLLARS(GOOGLEFINANCE($D27,""price""))"),131.69)</f>
        <v>131.69</v>
      </c>
      <c r="H27" s="14">
        <f>IFERROR(__xludf.DUMMYFUNCTION("IF($H$2=""%"",TO_PERCENT(($G27-$F27)/$F27),IF($H$2=""$"",TO_DOLLARS($G27-$F27),""ERROR: Enter Either % or $ for G2""))"),0.014795407258996588)</f>
        <v>0.01479540726</v>
      </c>
      <c r="I27" s="13">
        <f>IFERROR(__xludf.DUMMYFUNCTION("IF($C$2=""random"",TO_DOLLARS($J$2*$K27%* ($G27-$F27)/$F27),IF($C$2=""equal"",TO_DOLLARS($J$2*1/COUNTA($D$4:D998)* ($G27-$F27)/$F27),TO_DOLLARS($J$2*$C27%* ($G27-$F27)/$F27)))"),0.2606873596421015)</f>
        <v>0.2606873596</v>
      </c>
      <c r="K27" s="6">
        <f t="shared" si="1"/>
        <v>1.761947847</v>
      </c>
      <c r="L27" s="6">
        <f t="shared" si="2"/>
        <v>0.2560605598</v>
      </c>
    </row>
    <row r="28" ht="15.75" customHeight="1">
      <c r="A28" s="6" t="s">
        <v>101</v>
      </c>
      <c r="B28" s="17" t="s">
        <v>102</v>
      </c>
      <c r="C28" s="4"/>
      <c r="D28" s="6" t="s">
        <v>103</v>
      </c>
      <c r="F28" s="13">
        <f>IFERROR(__xludf.DUMMYFUNCTION("IF($E28="""",TO_DOLLARS(INDEX(GOOGLEFINANCE($D28,""price"",$E$2),2,2)),TO_DOLLARS(INDEX(GOOGLEFINANCE($D28,""price"",$E28),2,2)))"),102.51)</f>
        <v>102.51</v>
      </c>
      <c r="G28" s="13">
        <f>IFERROR(__xludf.DUMMYFUNCTION("TO_DOLLARS(GOOGLEFINANCE($D28,""price""))"),117.92)</f>
        <v>117.92</v>
      </c>
      <c r="H28" s="14">
        <f>IFERROR(__xludf.DUMMYFUNCTION("IF($H$2=""%"",TO_PERCENT(($G28-$F28)/$F28),IF($H$2=""$"",TO_DOLLARS($G28-$F28),""ERROR: Enter Either % or $ for G2""))"),0.15032679738562088)</f>
        <v>0.1503267974</v>
      </c>
      <c r="I28" s="13">
        <f>IFERROR(__xludf.DUMMYFUNCTION("IF($C$2=""random"",TO_DOLLARS($J$2*$K28%* ($G28-$F28)/$F28),IF($C$2=""equal"",TO_DOLLARS($J$2*1/COUNTA($D$4:D998)* ($G28-$F28)/$F28),TO_DOLLARS($J$2*$C28%* ($G28-$F28)/$F28)))"),1.5750522914987628)</f>
        <v>1.575052291</v>
      </c>
      <c r="K28" s="6">
        <f t="shared" si="1"/>
        <v>1.047752177</v>
      </c>
      <c r="L28" s="6">
        <f t="shared" si="2"/>
        <v>0.1522678491</v>
      </c>
    </row>
    <row r="29" ht="15.75" customHeight="1">
      <c r="A29" s="6" t="s">
        <v>104</v>
      </c>
      <c r="B29" s="17" t="s">
        <v>105</v>
      </c>
      <c r="C29" s="4"/>
      <c r="D29" s="6" t="s">
        <v>106</v>
      </c>
      <c r="F29" s="13">
        <f>IFERROR(__xludf.DUMMYFUNCTION("IF($E29="""",TO_DOLLARS(INDEX(GOOGLEFINANCE($D29,""price"",$E$2),2,2)),TO_DOLLARS(INDEX(GOOGLEFINANCE($D29,""price"",$E29),2,2)))"),48.77)</f>
        <v>48.77</v>
      </c>
      <c r="G29" s="13">
        <f>IFERROR(__xludf.DUMMYFUNCTION("TO_DOLLARS(GOOGLEFINANCE($D29,""price""))"),42.78)</f>
        <v>42.78</v>
      </c>
      <c r="H29" s="14">
        <f>IFERROR(__xludf.DUMMYFUNCTION("IF($H$2=""%"",TO_PERCENT(($G29-$F29)/$F29),IF($H$2=""$"",TO_DOLLARS($G29-$F29),""ERROR: Enter Either % or $ for G2""))"),-0.12282140660241955)</f>
        <v>-0.1228214066</v>
      </c>
      <c r="I29" s="13">
        <f>IFERROR(__xludf.DUMMYFUNCTION("IF($C$2=""random"",TO_DOLLARS($J$2*$K29%* ($G29-$F29)/$F29),IF($C$2=""equal"",TO_DOLLARS($J$2*1/COUNTA($D$4:D998)* ($G29-$F29)/$F29),TO_DOLLARS($J$2*$C29%* ($G29-$F29)/$F29)))"),-3.34562157273287)</f>
        <v>-3.345621573</v>
      </c>
      <c r="K29" s="6">
        <f t="shared" si="1"/>
        <v>2.72397269</v>
      </c>
      <c r="L29" s="6">
        <f t="shared" si="2"/>
        <v>0.395869817</v>
      </c>
    </row>
    <row r="30" ht="15.75" customHeight="1">
      <c r="A30" s="6" t="s">
        <v>107</v>
      </c>
      <c r="B30" s="17" t="s">
        <v>108</v>
      </c>
      <c r="C30" s="4"/>
      <c r="D30" s="6" t="s">
        <v>109</v>
      </c>
      <c r="F30" s="13">
        <f>IFERROR(__xludf.DUMMYFUNCTION("IF($E30="""",TO_DOLLARS(INDEX(GOOGLEFINANCE($D30,""price"",$E$2),2,2)),TO_DOLLARS(INDEX(GOOGLEFINANCE($D30,""price"",$E30),2,2)))"),161.43)</f>
        <v>161.43</v>
      </c>
      <c r="G30" s="13">
        <f>IFERROR(__xludf.DUMMYFUNCTION("TO_DOLLARS(GOOGLEFINANCE($D30,""price""))"),179.51)</f>
        <v>179.51</v>
      </c>
      <c r="H30" s="14">
        <f>IFERROR(__xludf.DUMMYFUNCTION("IF($H$2=""%"",TO_PERCENT(($G30-$F30)/$F30),IF($H$2=""$"",TO_DOLLARS($G30-$F30),""ERROR: Enter Either % or $ for G2""))"),0.11199900885832859)</f>
        <v>0.1119990089</v>
      </c>
      <c r="I30" s="13">
        <f>IFERROR(__xludf.DUMMYFUNCTION("IF($C$2=""random"",TO_DOLLARS($J$2*$K30%* ($G30-$F30)/$F30),IF($C$2=""equal"",TO_DOLLARS($J$2*1/COUNTA($D$4:D998)* ($G30-$F30)/$F30),TO_DOLLARS($J$2*$C30%* ($G30-$F30)/$F30)))"),3.7510297819330103)</f>
        <v>3.751029782</v>
      </c>
      <c r="K30" s="6">
        <f t="shared" si="1"/>
        <v>3.349163372</v>
      </c>
      <c r="L30" s="6">
        <f t="shared" si="2"/>
        <v>0.4867276006</v>
      </c>
    </row>
    <row r="31" ht="15.75" customHeight="1">
      <c r="A31" s="6" t="s">
        <v>110</v>
      </c>
      <c r="B31" s="17" t="s">
        <v>111</v>
      </c>
      <c r="C31" s="4"/>
      <c r="D31" s="6" t="s">
        <v>112</v>
      </c>
      <c r="F31" s="13">
        <f>IFERROR(__xludf.DUMMYFUNCTION("IF($E31="""",TO_DOLLARS(INDEX(GOOGLEFINANCE($D31,""price"",$E$2),2,2)),TO_DOLLARS(INDEX(GOOGLEFINANCE($D31,""price"",$E31),2,2)))"),188.54)</f>
        <v>188.54</v>
      </c>
      <c r="G31" s="13">
        <f>IFERROR(__xludf.DUMMYFUNCTION("TO_DOLLARS(GOOGLEFINANCE($D31,""price""))"),168.44)</f>
        <v>168.44</v>
      </c>
      <c r="H31" s="14">
        <f>IFERROR(__xludf.DUMMYFUNCTION("IF($H$2=""%"",TO_PERCENT(($G31-$F31)/$F31),IF($H$2=""$"",TO_DOLLARS($G31-$F31),""ERROR: Enter Either % or $ for G2""))"),-0.10660867720377636)</f>
        <v>-0.1066086772</v>
      </c>
      <c r="I31" s="13">
        <f>IFERROR(__xludf.DUMMYFUNCTION("IF($C$2=""random"",TO_DOLLARS($J$2*$K31%* ($G31-$F31)/$F31),IF($C$2=""equal"",TO_DOLLARS($J$2*1/COUNTA($D$4:D998)* ($G31-$F31)/$F31),TO_DOLLARS($J$2*$C31%* ($G31-$F31)/$F31)))"),-4.675017379190204)</f>
        <v>-4.675017379</v>
      </c>
      <c r="K31" s="6">
        <f t="shared" si="1"/>
        <v>4.385212819</v>
      </c>
      <c r="L31" s="6">
        <f t="shared" si="2"/>
        <v>0.637294714</v>
      </c>
    </row>
    <row r="32" ht="15.75" customHeight="1">
      <c r="A32" s="6" t="s">
        <v>113</v>
      </c>
      <c r="B32" s="17" t="s">
        <v>114</v>
      </c>
      <c r="C32" s="4"/>
      <c r="D32" s="6" t="s">
        <v>115</v>
      </c>
      <c r="F32" s="13">
        <f>IFERROR(__xludf.DUMMYFUNCTION("IF($E32="""",TO_DOLLARS(INDEX(GOOGLEFINANCE($D32,""price"",$E$2),2,2)),TO_DOLLARS(INDEX(GOOGLEFINANCE($D32,""price"",$E32),2,2)))"),40.41)</f>
        <v>40.41</v>
      </c>
      <c r="G32" s="13">
        <f>IFERROR(__xludf.DUMMYFUNCTION("TO_DOLLARS(GOOGLEFINANCE($D32,""price""))"),36.95)</f>
        <v>36.95</v>
      </c>
      <c r="H32" s="14">
        <f>IFERROR(__xludf.DUMMYFUNCTION("IF($H$2=""%"",TO_PERCENT(($G32-$F32)/$F32),IF($H$2=""$"",TO_DOLLARS($G32-$F32),""ERROR: Enter Either % or $ for G2""))"),-0.08562237070032155)</f>
        <v>-0.0856223707</v>
      </c>
      <c r="I32" s="13">
        <f>IFERROR(__xludf.DUMMYFUNCTION("IF($C$2=""random"",TO_DOLLARS($J$2*$K32%* ($G32-$F32)/$F32),IF($C$2=""equal"",TO_DOLLARS($J$2*1/COUNTA($D$4:D998)* ($G32-$F32)/$F32),TO_DOLLARS($J$2*$C32%* ($G32-$F32)/$F32)))"),-3.968517852882536)</f>
        <v>-3.968517853</v>
      </c>
      <c r="K32" s="6">
        <f t="shared" si="1"/>
        <v>4.6349077</v>
      </c>
      <c r="L32" s="6">
        <f t="shared" si="2"/>
        <v>0.6735824005</v>
      </c>
    </row>
    <row r="33" ht="15.75" customHeight="1">
      <c r="A33" s="6" t="s">
        <v>116</v>
      </c>
      <c r="B33" s="17" t="s">
        <v>117</v>
      </c>
      <c r="C33" s="4"/>
      <c r="D33" s="6" t="s">
        <v>118</v>
      </c>
      <c r="F33" s="13">
        <f>IFERROR(__xludf.DUMMYFUNCTION("IF($E33="""",TO_DOLLARS(INDEX(GOOGLEFINANCE($D33,""price"",$E$2),2,2)),TO_DOLLARS(INDEX(GOOGLEFINANCE($D33,""price"",$E33),2,2)))"),94.61)</f>
        <v>94.61</v>
      </c>
      <c r="G33" s="13">
        <f>IFERROR(__xludf.DUMMYFUNCTION("TO_DOLLARS(GOOGLEFINANCE($D33,""price""))"),100.95)</f>
        <v>100.95</v>
      </c>
      <c r="H33" s="14">
        <f>IFERROR(__xludf.DUMMYFUNCTION("IF($H$2=""%"",TO_PERCENT(($G33-$F33)/$F33),IF($H$2=""$"",TO_DOLLARS($G33-$F33),""ERROR: Enter Either % or $ for G2""))"),0.06701194376915763)</f>
        <v>0.06701194377</v>
      </c>
      <c r="I33" s="13">
        <f>IFERROR(__xludf.DUMMYFUNCTION("IF($C$2=""random"",TO_DOLLARS($J$2*$K33%* ($G33-$F33)/$F33),IF($C$2=""equal"",TO_DOLLARS($J$2*1/COUNTA($D$4:D998)* ($G33-$F33)/$F33),TO_DOLLARS($J$2*$C33%* ($G33-$F33)/$F33)))"),4.212805938728857)</f>
        <v>4.212805939</v>
      </c>
      <c r="K33" s="6">
        <f t="shared" si="1"/>
        <v>6.286649367</v>
      </c>
      <c r="L33" s="6">
        <f t="shared" si="2"/>
        <v>0.9136269038</v>
      </c>
    </row>
    <row r="34" ht="15.75" customHeight="1">
      <c r="A34" s="6" t="s">
        <v>119</v>
      </c>
      <c r="B34" s="17" t="s">
        <v>117</v>
      </c>
      <c r="C34" s="4"/>
      <c r="D34" s="6" t="s">
        <v>120</v>
      </c>
      <c r="F34" s="13">
        <f>IFERROR(__xludf.DUMMYFUNCTION("IF($E34="""",TO_DOLLARS(INDEX(GOOGLEFINANCE($D34,""price"",$E$2),2,2)),TO_DOLLARS(INDEX(GOOGLEFINANCE($D34,""price"",$E34),2,2)))"),47.39)</f>
        <v>47.39</v>
      </c>
      <c r="G34" s="13">
        <f>IFERROR(__xludf.DUMMYFUNCTION("TO_DOLLARS(GOOGLEFINANCE($D34,""price""))"),48.22)</f>
        <v>48.22</v>
      </c>
      <c r="H34" s="14">
        <f>IFERROR(__xludf.DUMMYFUNCTION("IF($H$2=""%"",TO_PERCENT(($G34-$F34)/$F34),IF($H$2=""$"",TO_DOLLARS($G34-$F34),""ERROR: Enter Either % or $ for G2""))"),0.017514243511289267)</f>
        <v>0.01751424351</v>
      </c>
      <c r="I34" s="13">
        <f>IFERROR(__xludf.DUMMYFUNCTION("IF($C$2=""random"",TO_DOLLARS($J$2*$K34%* ($G34-$F34)/$F34),IF($C$2=""equal"",TO_DOLLARS($J$2*1/COUNTA($D$4:D998)* ($G34-$F34)/$F34),TO_DOLLARS($J$2*$C34%* ($G34-$F34)/$F34)))"),0.6795368966169074)</f>
        <v>0.6795368966</v>
      </c>
      <c r="K34" s="6">
        <f t="shared" si="1"/>
        <v>3.879910064</v>
      </c>
      <c r="L34" s="6">
        <f t="shared" si="2"/>
        <v>0.563860017</v>
      </c>
    </row>
    <row r="35" ht="15.75" customHeight="1">
      <c r="B35" s="17"/>
      <c r="C35" s="4"/>
    </row>
    <row r="36" ht="15.75" customHeight="1">
      <c r="B36" s="17"/>
      <c r="C36" s="4"/>
    </row>
    <row r="37" ht="15.75" customHeight="1">
      <c r="B37" s="17"/>
      <c r="C37" s="4"/>
    </row>
    <row r="38" ht="15.75" customHeight="1">
      <c r="B38" s="17"/>
      <c r="C38" s="4"/>
    </row>
    <row r="39" ht="15.75" customHeight="1">
      <c r="B39" s="17"/>
      <c r="C39" s="4"/>
    </row>
    <row r="40" ht="15.75" customHeight="1">
      <c r="B40" s="17"/>
      <c r="C40" s="4"/>
    </row>
    <row r="41" ht="15.75" customHeight="1">
      <c r="B41" s="17"/>
      <c r="C41" s="4"/>
    </row>
    <row r="42" ht="15.75" customHeight="1">
      <c r="B42" s="17"/>
      <c r="C42" s="4"/>
    </row>
    <row r="43" ht="15.75" customHeight="1">
      <c r="B43" s="17"/>
      <c r="C43" s="4"/>
    </row>
    <row r="44" ht="15.75" customHeight="1">
      <c r="B44" s="17"/>
      <c r="C44" s="4"/>
    </row>
    <row r="45" ht="15.75" customHeight="1">
      <c r="B45" s="17"/>
      <c r="C45" s="4"/>
    </row>
    <row r="46" ht="15.75" customHeight="1">
      <c r="B46" s="17"/>
      <c r="C46" s="4"/>
    </row>
    <row r="47" ht="15.75" customHeight="1">
      <c r="B47" s="17"/>
      <c r="C47" s="4"/>
    </row>
    <row r="48" ht="15.75" customHeight="1">
      <c r="B48" s="17"/>
      <c r="C48" s="4"/>
    </row>
    <row r="49" ht="15.75" customHeight="1">
      <c r="B49" s="17"/>
      <c r="C49" s="4"/>
    </row>
    <row r="50" ht="15.75" customHeight="1">
      <c r="B50" s="17"/>
      <c r="C50" s="4"/>
    </row>
    <row r="51" ht="15.75" customHeight="1">
      <c r="B51" s="17"/>
      <c r="C51" s="4"/>
    </row>
    <row r="52" ht="15.75" customHeight="1">
      <c r="B52" s="17"/>
      <c r="C52" s="4"/>
    </row>
    <row r="53" ht="15.75" customHeight="1">
      <c r="B53" s="17"/>
      <c r="C53" s="4"/>
    </row>
    <row r="54" ht="15.75" customHeight="1">
      <c r="B54" s="17"/>
      <c r="C54" s="4"/>
    </row>
    <row r="55" ht="15.75" customHeight="1">
      <c r="B55" s="17"/>
      <c r="C55" s="4"/>
    </row>
    <row r="56" ht="15.75" customHeight="1">
      <c r="B56" s="17"/>
      <c r="C56" s="4"/>
    </row>
    <row r="57" ht="15.75" customHeight="1">
      <c r="B57" s="17"/>
      <c r="C57" s="4"/>
    </row>
    <row r="58" ht="15.75" customHeight="1">
      <c r="B58" s="17"/>
      <c r="C58" s="4"/>
    </row>
    <row r="59" ht="15.75" customHeight="1">
      <c r="B59" s="17"/>
      <c r="C59" s="4"/>
    </row>
    <row r="60" ht="15.75" customHeight="1">
      <c r="B60" s="17"/>
      <c r="C60" s="4"/>
    </row>
    <row r="61" ht="15.75" customHeight="1">
      <c r="B61" s="17"/>
      <c r="C61" s="4"/>
    </row>
    <row r="62" ht="15.75" customHeight="1">
      <c r="B62" s="17"/>
      <c r="C62" s="4"/>
    </row>
    <row r="63" ht="15.75" customHeight="1">
      <c r="B63" s="17"/>
      <c r="C63" s="4"/>
    </row>
    <row r="64" ht="15.75" customHeight="1">
      <c r="B64" s="17"/>
      <c r="C64" s="4"/>
    </row>
    <row r="65" ht="15.75" customHeight="1">
      <c r="B65" s="17"/>
      <c r="C65" s="4"/>
    </row>
    <row r="66" ht="15.75" customHeight="1">
      <c r="B66" s="17"/>
      <c r="C66" s="4"/>
    </row>
    <row r="67" ht="15.75" customHeight="1">
      <c r="B67" s="17"/>
      <c r="C67" s="4"/>
    </row>
    <row r="68" ht="15.75" customHeight="1">
      <c r="B68" s="17"/>
      <c r="C68" s="4"/>
    </row>
    <row r="69" ht="15.75" customHeight="1">
      <c r="B69" s="17"/>
      <c r="C69" s="4"/>
    </row>
    <row r="70" ht="15.75" customHeight="1">
      <c r="B70" s="17"/>
      <c r="C70" s="4"/>
    </row>
    <row r="71" ht="15.75" customHeight="1">
      <c r="B71" s="17"/>
      <c r="C71" s="4"/>
    </row>
    <row r="72" ht="15.75" customHeight="1">
      <c r="B72" s="17"/>
      <c r="C72" s="4"/>
    </row>
    <row r="73" ht="15.75" customHeight="1">
      <c r="B73" s="17"/>
      <c r="C73" s="4"/>
    </row>
    <row r="74" ht="15.75" customHeight="1">
      <c r="B74" s="17"/>
      <c r="C74" s="4"/>
    </row>
    <row r="75" ht="15.75" customHeight="1">
      <c r="B75" s="17"/>
      <c r="C75" s="4"/>
    </row>
    <row r="76" ht="15.75" customHeight="1">
      <c r="B76" s="17"/>
      <c r="C76" s="4"/>
    </row>
    <row r="77" ht="15.75" customHeight="1">
      <c r="B77" s="17"/>
      <c r="C77" s="4"/>
    </row>
    <row r="78" ht="15.75" customHeight="1">
      <c r="B78" s="17"/>
      <c r="C78" s="4"/>
    </row>
    <row r="79" ht="15.75" customHeight="1">
      <c r="B79" s="17"/>
      <c r="C79" s="4"/>
    </row>
    <row r="80" ht="15.75" customHeight="1">
      <c r="B80" s="17"/>
      <c r="C80" s="4"/>
    </row>
    <row r="81" ht="15.75" customHeight="1">
      <c r="B81" s="17"/>
      <c r="C81" s="4"/>
    </row>
    <row r="82" ht="15.75" customHeight="1">
      <c r="B82" s="17"/>
      <c r="C82" s="4"/>
    </row>
    <row r="83" ht="15.75" customHeight="1">
      <c r="B83" s="17"/>
      <c r="C83" s="4"/>
    </row>
    <row r="84" ht="15.75" customHeight="1">
      <c r="B84" s="17"/>
      <c r="C84" s="4"/>
    </row>
    <row r="85" ht="15.75" customHeight="1">
      <c r="B85" s="17"/>
      <c r="C85" s="4"/>
    </row>
    <row r="86" ht="15.75" customHeight="1">
      <c r="B86" s="17"/>
      <c r="C86" s="4"/>
    </row>
    <row r="87" ht="15.75" customHeight="1">
      <c r="B87" s="17"/>
      <c r="C87" s="4"/>
    </row>
    <row r="88" ht="15.75" customHeight="1">
      <c r="B88" s="17"/>
      <c r="C88" s="4"/>
    </row>
    <row r="89" ht="15.75" customHeight="1">
      <c r="B89" s="17"/>
      <c r="C89" s="4"/>
    </row>
    <row r="90" ht="15.75" customHeight="1">
      <c r="B90" s="17"/>
      <c r="C90" s="4"/>
    </row>
    <row r="91" ht="15.75" customHeight="1">
      <c r="B91" s="17"/>
      <c r="C91" s="4"/>
    </row>
    <row r="92" ht="15.75" customHeight="1">
      <c r="B92" s="17"/>
      <c r="C92" s="4"/>
    </row>
    <row r="93" ht="15.75" customHeight="1">
      <c r="B93" s="17"/>
      <c r="C93" s="4"/>
    </row>
    <row r="94" ht="15.75" customHeight="1">
      <c r="B94" s="17"/>
      <c r="C94" s="4"/>
    </row>
    <row r="95" ht="15.75" customHeight="1">
      <c r="B95" s="17"/>
      <c r="C95" s="4"/>
    </row>
    <row r="96" ht="15.75" customHeight="1">
      <c r="B96" s="17"/>
      <c r="C96" s="4"/>
    </row>
    <row r="97" ht="15.75" customHeight="1">
      <c r="B97" s="17"/>
      <c r="C97" s="4"/>
    </row>
    <row r="98" ht="15.75" customHeight="1">
      <c r="B98" s="17"/>
      <c r="C98" s="4"/>
    </row>
    <row r="99" ht="15.75" customHeight="1">
      <c r="B99" s="17"/>
      <c r="C99" s="4"/>
    </row>
    <row r="100" ht="15.75" customHeight="1">
      <c r="B100" s="17"/>
      <c r="C100" s="4"/>
    </row>
    <row r="101" ht="15.75" customHeight="1">
      <c r="B101" s="17"/>
      <c r="C101" s="4"/>
    </row>
    <row r="102" ht="15.75" customHeight="1">
      <c r="B102" s="17"/>
      <c r="C102" s="4"/>
    </row>
    <row r="103" ht="15.75" customHeight="1">
      <c r="B103" s="17"/>
      <c r="C103" s="4"/>
    </row>
    <row r="104" ht="15.75" customHeight="1">
      <c r="B104" s="17"/>
      <c r="C104" s="4"/>
    </row>
    <row r="105" ht="15.75" customHeight="1">
      <c r="B105" s="17"/>
      <c r="C105" s="4"/>
    </row>
    <row r="106" ht="15.75" customHeight="1">
      <c r="B106" s="17"/>
      <c r="C106" s="4"/>
    </row>
    <row r="107" ht="15.75" customHeight="1">
      <c r="B107" s="17"/>
      <c r="C107" s="4"/>
    </row>
    <row r="108" ht="15.75" customHeight="1">
      <c r="B108" s="17"/>
      <c r="C108" s="4"/>
    </row>
    <row r="109" ht="15.75" customHeight="1">
      <c r="B109" s="17"/>
      <c r="C109" s="4"/>
    </row>
    <row r="110" ht="15.75" customHeight="1">
      <c r="B110" s="17"/>
      <c r="C110" s="4"/>
    </row>
    <row r="111" ht="15.75" customHeight="1">
      <c r="B111" s="17"/>
      <c r="C111" s="4"/>
    </row>
    <row r="112" ht="15.75" customHeight="1">
      <c r="B112" s="17"/>
      <c r="C112" s="4"/>
    </row>
    <row r="113" ht="15.75" customHeight="1">
      <c r="B113" s="17"/>
      <c r="C113" s="4"/>
    </row>
    <row r="114" ht="15.75" customHeight="1">
      <c r="B114" s="17"/>
      <c r="C114" s="4"/>
    </row>
    <row r="115" ht="15.75" customHeight="1">
      <c r="B115" s="17"/>
      <c r="C115" s="4"/>
    </row>
    <row r="116" ht="15.75" customHeight="1">
      <c r="B116" s="17"/>
      <c r="C116" s="4"/>
    </row>
    <row r="117" ht="15.75" customHeight="1">
      <c r="B117" s="17"/>
      <c r="C117" s="4"/>
    </row>
    <row r="118" ht="15.75" customHeight="1">
      <c r="B118" s="17"/>
      <c r="C118" s="4"/>
    </row>
    <row r="119" ht="15.75" customHeight="1">
      <c r="B119" s="17"/>
      <c r="C119" s="4"/>
    </row>
    <row r="120" ht="15.75" customHeight="1">
      <c r="B120" s="17"/>
      <c r="C120" s="4"/>
    </row>
    <row r="121" ht="15.75" customHeight="1">
      <c r="B121" s="17"/>
      <c r="C121" s="4"/>
    </row>
    <row r="122" ht="15.75" customHeight="1">
      <c r="B122" s="17"/>
      <c r="C122" s="4"/>
    </row>
    <row r="123" ht="15.75" customHeight="1">
      <c r="B123" s="17"/>
      <c r="C123" s="4"/>
    </row>
    <row r="124" ht="15.75" customHeight="1">
      <c r="B124" s="17"/>
      <c r="C124" s="4"/>
    </row>
    <row r="125" ht="15.75" customHeight="1">
      <c r="B125" s="17"/>
      <c r="C125" s="4"/>
    </row>
    <row r="126" ht="15.75" customHeight="1">
      <c r="B126" s="17"/>
      <c r="C126" s="4"/>
    </row>
    <row r="127" ht="15.75" customHeight="1">
      <c r="B127" s="17"/>
      <c r="C127" s="4"/>
    </row>
    <row r="128" ht="15.75" customHeight="1">
      <c r="B128" s="17"/>
      <c r="C128" s="4"/>
    </row>
    <row r="129" ht="15.75" customHeight="1">
      <c r="B129" s="17"/>
      <c r="C129" s="4"/>
    </row>
    <row r="130" ht="15.75" customHeight="1">
      <c r="B130" s="17"/>
      <c r="C130" s="4"/>
    </row>
    <row r="131" ht="15.75" customHeight="1">
      <c r="B131" s="17"/>
      <c r="C131" s="4"/>
    </row>
    <row r="132" ht="15.75" customHeight="1">
      <c r="B132" s="17"/>
      <c r="C132" s="4"/>
    </row>
    <row r="133" ht="15.75" customHeight="1">
      <c r="B133" s="17"/>
      <c r="C133" s="4"/>
    </row>
    <row r="134" ht="15.75" customHeight="1">
      <c r="B134" s="17"/>
      <c r="C134" s="4"/>
    </row>
    <row r="135" ht="15.75" customHeight="1">
      <c r="B135" s="17"/>
      <c r="C135" s="4"/>
    </row>
    <row r="136" ht="15.75" customHeight="1">
      <c r="B136" s="17"/>
      <c r="C136" s="4"/>
    </row>
    <row r="137" ht="15.75" customHeight="1">
      <c r="B137" s="17"/>
      <c r="C137" s="4"/>
    </row>
    <row r="138" ht="15.75" customHeight="1">
      <c r="B138" s="17"/>
      <c r="C138" s="4"/>
    </row>
    <row r="139" ht="15.75" customHeight="1">
      <c r="B139" s="17"/>
      <c r="C139" s="4"/>
    </row>
    <row r="140" ht="15.75" customHeight="1">
      <c r="B140" s="17"/>
      <c r="C140" s="4"/>
    </row>
    <row r="141" ht="15.75" customHeight="1">
      <c r="B141" s="17"/>
      <c r="C141" s="4"/>
    </row>
    <row r="142" ht="15.75" customHeight="1">
      <c r="B142" s="17"/>
      <c r="C142" s="4"/>
    </row>
    <row r="143" ht="15.75" customHeight="1">
      <c r="B143" s="17"/>
      <c r="C143" s="4"/>
    </row>
    <row r="144" ht="15.75" customHeight="1">
      <c r="B144" s="17"/>
      <c r="C144" s="4"/>
    </row>
    <row r="145" ht="15.75" customHeight="1">
      <c r="B145" s="17"/>
      <c r="C145" s="4"/>
    </row>
    <row r="146" ht="15.75" customHeight="1">
      <c r="B146" s="17"/>
      <c r="C146" s="4"/>
    </row>
    <row r="147" ht="15.75" customHeight="1">
      <c r="B147" s="17"/>
      <c r="C147" s="4"/>
    </row>
    <row r="148" ht="15.75" customHeight="1">
      <c r="B148" s="17"/>
      <c r="C148" s="4"/>
    </row>
    <row r="149" ht="15.75" customHeight="1">
      <c r="B149" s="17"/>
      <c r="C149" s="4"/>
    </row>
    <row r="150" ht="15.75" customHeight="1">
      <c r="B150" s="17"/>
      <c r="C150" s="4"/>
    </row>
    <row r="151" ht="15.75" customHeight="1">
      <c r="B151" s="17"/>
      <c r="C151" s="4"/>
    </row>
    <row r="152" ht="15.75" customHeight="1">
      <c r="B152" s="17"/>
      <c r="C152" s="4"/>
    </row>
    <row r="153" ht="15.75" customHeight="1">
      <c r="B153" s="17"/>
      <c r="C153" s="4"/>
    </row>
    <row r="154" ht="15.75" customHeight="1">
      <c r="B154" s="17"/>
      <c r="C154" s="4"/>
    </row>
    <row r="155" ht="15.75" customHeight="1">
      <c r="B155" s="17"/>
      <c r="C155" s="4"/>
    </row>
    <row r="156" ht="15.75" customHeight="1">
      <c r="B156" s="17"/>
      <c r="C156" s="4"/>
    </row>
    <row r="157" ht="15.75" customHeight="1">
      <c r="B157" s="17"/>
      <c r="C157" s="4"/>
    </row>
    <row r="158" ht="15.75" customHeight="1">
      <c r="B158" s="17"/>
      <c r="C158" s="4"/>
    </row>
    <row r="159" ht="15.75" customHeight="1">
      <c r="B159" s="17"/>
      <c r="C159" s="4"/>
    </row>
    <row r="160" ht="15.75" customHeight="1">
      <c r="B160" s="17"/>
      <c r="C160" s="4"/>
    </row>
    <row r="161" ht="15.75" customHeight="1">
      <c r="B161" s="17"/>
      <c r="C161" s="4"/>
    </row>
    <row r="162" ht="15.75" customHeight="1">
      <c r="B162" s="17"/>
      <c r="C162" s="4"/>
    </row>
    <row r="163" ht="15.75" customHeight="1">
      <c r="B163" s="17"/>
      <c r="C163" s="4"/>
    </row>
    <row r="164" ht="15.75" customHeight="1">
      <c r="B164" s="17"/>
      <c r="C164" s="4"/>
    </row>
    <row r="165" ht="15.75" customHeight="1">
      <c r="B165" s="17"/>
      <c r="C165" s="4"/>
    </row>
    <row r="166" ht="15.75" customHeight="1">
      <c r="B166" s="17"/>
      <c r="C166" s="4"/>
    </row>
    <row r="167" ht="15.75" customHeight="1">
      <c r="B167" s="17"/>
      <c r="C167" s="4"/>
    </row>
    <row r="168" ht="15.75" customHeight="1">
      <c r="B168" s="17"/>
      <c r="C168" s="4"/>
    </row>
    <row r="169" ht="15.75" customHeight="1">
      <c r="B169" s="17"/>
      <c r="C169" s="4"/>
    </row>
    <row r="170" ht="15.75" customHeight="1">
      <c r="B170" s="17"/>
      <c r="C170" s="4"/>
    </row>
    <row r="171" ht="15.75" customHeight="1">
      <c r="B171" s="17"/>
      <c r="C171" s="4"/>
    </row>
    <row r="172" ht="15.75" customHeight="1">
      <c r="B172" s="17"/>
      <c r="C172" s="4"/>
    </row>
    <row r="173" ht="15.75" customHeight="1">
      <c r="B173" s="17"/>
      <c r="C173" s="4"/>
    </row>
    <row r="174" ht="15.75" customHeight="1">
      <c r="B174" s="17"/>
      <c r="C174" s="4"/>
    </row>
    <row r="175" ht="15.75" customHeight="1">
      <c r="B175" s="17"/>
      <c r="C175" s="4"/>
    </row>
    <row r="176" ht="15.75" customHeight="1">
      <c r="B176" s="17"/>
      <c r="C176" s="4"/>
    </row>
    <row r="177" ht="15.75" customHeight="1">
      <c r="B177" s="17"/>
      <c r="C177" s="4"/>
    </row>
    <row r="178" ht="15.75" customHeight="1">
      <c r="B178" s="17"/>
      <c r="C178" s="4"/>
    </row>
    <row r="179" ht="15.75" customHeight="1">
      <c r="B179" s="17"/>
      <c r="C179" s="4"/>
    </row>
    <row r="180" ht="15.75" customHeight="1">
      <c r="B180" s="17"/>
      <c r="C180" s="4"/>
    </row>
    <row r="181" ht="15.75" customHeight="1">
      <c r="B181" s="17"/>
      <c r="C181" s="4"/>
    </row>
    <row r="182" ht="15.75" customHeight="1">
      <c r="B182" s="17"/>
      <c r="C182" s="4"/>
    </row>
    <row r="183" ht="15.75" customHeight="1">
      <c r="B183" s="17"/>
      <c r="C183" s="4"/>
    </row>
    <row r="184" ht="15.75" customHeight="1">
      <c r="B184" s="17"/>
      <c r="C184" s="4"/>
    </row>
    <row r="185" ht="15.75" customHeight="1">
      <c r="B185" s="17"/>
      <c r="C185" s="4"/>
    </row>
    <row r="186" ht="15.75" customHeight="1">
      <c r="B186" s="17"/>
      <c r="C186" s="4"/>
    </row>
    <row r="187" ht="15.75" customHeight="1">
      <c r="B187" s="17"/>
      <c r="C187" s="4"/>
    </row>
    <row r="188" ht="15.75" customHeight="1">
      <c r="B188" s="17"/>
      <c r="C188" s="4"/>
    </row>
    <row r="189" ht="15.75" customHeight="1">
      <c r="B189" s="17"/>
      <c r="C189" s="4"/>
    </row>
    <row r="190" ht="15.75" customHeight="1">
      <c r="B190" s="17"/>
      <c r="C190" s="4"/>
    </row>
    <row r="191" ht="15.75" customHeight="1">
      <c r="B191" s="17"/>
      <c r="C191" s="4"/>
    </row>
    <row r="192" ht="15.75" customHeight="1">
      <c r="B192" s="17"/>
      <c r="C192" s="4"/>
    </row>
    <row r="193" ht="15.75" customHeight="1">
      <c r="B193" s="17"/>
      <c r="C193" s="4"/>
    </row>
    <row r="194" ht="15.75" customHeight="1">
      <c r="B194" s="17"/>
      <c r="C194" s="4"/>
    </row>
    <row r="195" ht="15.75" customHeight="1">
      <c r="B195" s="17"/>
      <c r="C195" s="4"/>
    </row>
    <row r="196" ht="15.75" customHeight="1">
      <c r="B196" s="17"/>
      <c r="C196" s="4"/>
    </row>
    <row r="197" ht="15.75" customHeight="1">
      <c r="B197" s="17"/>
      <c r="C197" s="4"/>
    </row>
    <row r="198" ht="15.75" customHeight="1">
      <c r="B198" s="17"/>
      <c r="C198" s="4"/>
    </row>
    <row r="199" ht="15.75" customHeight="1">
      <c r="B199" s="17"/>
      <c r="C199" s="4"/>
    </row>
    <row r="200" ht="15.75" customHeight="1">
      <c r="B200" s="17"/>
      <c r="C200" s="4"/>
    </row>
    <row r="201" ht="15.75" customHeight="1">
      <c r="B201" s="17"/>
      <c r="C201" s="4"/>
    </row>
    <row r="202" ht="15.75" customHeight="1">
      <c r="B202" s="17"/>
      <c r="C202" s="4"/>
    </row>
    <row r="203" ht="15.75" customHeight="1">
      <c r="B203" s="17"/>
      <c r="C203" s="4"/>
    </row>
    <row r="204" ht="15.75" customHeight="1">
      <c r="B204" s="17"/>
      <c r="C204" s="4"/>
    </row>
    <row r="205" ht="15.75" customHeight="1">
      <c r="B205" s="17"/>
      <c r="C205" s="4"/>
    </row>
    <row r="206" ht="15.75" customHeight="1">
      <c r="B206" s="17"/>
      <c r="C206" s="4"/>
    </row>
    <row r="207" ht="15.75" customHeight="1">
      <c r="B207" s="17"/>
      <c r="C207" s="4"/>
    </row>
    <row r="208" ht="15.75" customHeight="1">
      <c r="B208" s="17"/>
      <c r="C208" s="4"/>
    </row>
    <row r="209" ht="15.75" customHeight="1">
      <c r="B209" s="17"/>
      <c r="C209" s="4"/>
    </row>
    <row r="210" ht="15.75" customHeight="1">
      <c r="B210" s="17"/>
      <c r="C210" s="4"/>
    </row>
    <row r="211" ht="15.75" customHeight="1">
      <c r="B211" s="17"/>
      <c r="C211" s="4"/>
    </row>
    <row r="212" ht="15.75" customHeight="1">
      <c r="B212" s="17"/>
      <c r="C212" s="4"/>
    </row>
    <row r="213" ht="15.75" customHeight="1">
      <c r="B213" s="17"/>
      <c r="C213" s="4"/>
    </row>
    <row r="214" ht="15.75" customHeight="1">
      <c r="B214" s="17"/>
      <c r="C214" s="4"/>
    </row>
    <row r="215" ht="15.75" customHeight="1">
      <c r="B215" s="17"/>
      <c r="C215" s="4"/>
    </row>
    <row r="216" ht="15.75" customHeight="1">
      <c r="B216" s="17"/>
      <c r="C216" s="4"/>
    </row>
    <row r="217" ht="15.75" customHeight="1">
      <c r="B217" s="17"/>
      <c r="C217" s="4"/>
    </row>
    <row r="218" ht="15.75" customHeight="1">
      <c r="B218" s="17"/>
      <c r="C218" s="4"/>
    </row>
    <row r="219" ht="15.75" customHeight="1">
      <c r="B219" s="17"/>
      <c r="C219" s="4"/>
    </row>
    <row r="220" ht="15.75" customHeight="1">
      <c r="B220" s="17"/>
      <c r="C220" s="4"/>
    </row>
    <row r="221" ht="15.75" customHeight="1">
      <c r="B221" s="17"/>
      <c r="C221" s="4"/>
    </row>
    <row r="222" ht="15.75" customHeight="1">
      <c r="B222" s="17"/>
      <c r="C222" s="4"/>
    </row>
    <row r="223" ht="15.75" customHeight="1">
      <c r="B223" s="17"/>
      <c r="C223" s="4"/>
    </row>
    <row r="224" ht="15.75" customHeight="1">
      <c r="B224" s="17"/>
      <c r="C224" s="4"/>
    </row>
    <row r="225" ht="15.75" customHeight="1">
      <c r="B225" s="17"/>
      <c r="C225" s="4"/>
    </row>
    <row r="226" ht="15.75" customHeight="1">
      <c r="B226" s="17"/>
      <c r="C226" s="4"/>
    </row>
    <row r="227" ht="15.75" customHeight="1">
      <c r="B227" s="17"/>
      <c r="C227" s="4"/>
    </row>
    <row r="228" ht="15.75" customHeight="1">
      <c r="B228" s="17"/>
      <c r="C228" s="4"/>
    </row>
    <row r="229" ht="15.75" customHeight="1">
      <c r="B229" s="17"/>
      <c r="C229" s="4"/>
    </row>
    <row r="230" ht="15.75" customHeight="1">
      <c r="B230" s="17"/>
      <c r="C230" s="4"/>
    </row>
    <row r="231" ht="15.75" customHeight="1">
      <c r="B231" s="17"/>
      <c r="C231" s="4"/>
    </row>
    <row r="232" ht="15.75" customHeight="1">
      <c r="B232" s="17"/>
      <c r="C232" s="4"/>
    </row>
    <row r="233" ht="15.75" customHeight="1">
      <c r="B233" s="17"/>
      <c r="C233" s="4"/>
    </row>
    <row r="234" ht="15.75" customHeight="1">
      <c r="B234" s="17"/>
      <c r="C234" s="4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G1:G3"/>
    <mergeCell ref="H2:H3"/>
    <mergeCell ref="K1:K3"/>
    <mergeCell ref="M2:M3"/>
    <mergeCell ref="N2:N3"/>
    <mergeCell ref="O2:O3"/>
    <mergeCell ref="P2:P3"/>
    <mergeCell ref="Q2:Q3"/>
    <mergeCell ref="A1:A3"/>
    <mergeCell ref="B1:B3"/>
    <mergeCell ref="D1:D3"/>
    <mergeCell ref="F1:F3"/>
    <mergeCell ref="C2:C3"/>
    <mergeCell ref="E2:E3"/>
    <mergeCell ref="I2:I3"/>
  </mergeCells>
  <drawing r:id="rId1"/>
</worksheet>
</file>