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skritigarg/Desktop/"/>
    </mc:Choice>
  </mc:AlternateContent>
  <xr:revisionPtr revIDLastSave="0" documentId="8_{211B056F-014D-8644-92AB-55A939C324D4}" xr6:coauthVersionLast="47" xr6:coauthVersionMax="47" xr10:uidLastSave="{00000000-0000-0000-0000-000000000000}"/>
  <bookViews>
    <workbookView xWindow="0" yWindow="740" windowWidth="29400" windowHeight="17000" xr2:uid="{4D6B379C-F1DA-FC4F-B932-824C102BB278}"/>
  </bookViews>
  <sheets>
    <sheet name="formulas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2" i="1" l="1"/>
  <c r="AK22" i="1"/>
  <c r="AK30" i="1"/>
  <c r="AK32" i="1" s="1"/>
  <c r="AD33" i="1"/>
  <c r="AA30" i="1"/>
  <c r="AA16" i="1"/>
  <c r="L29" i="1"/>
  <c r="L22" i="1"/>
  <c r="L28" i="1"/>
  <c r="L30" i="1"/>
  <c r="L32" i="1"/>
  <c r="F30" i="1"/>
  <c r="F32" i="1"/>
  <c r="H30" i="1"/>
  <c r="H32" i="1" s="1"/>
  <c r="I30" i="1"/>
  <c r="I32" i="1" s="1"/>
  <c r="J30" i="1"/>
  <c r="J32" i="1" s="1"/>
  <c r="K30" i="1"/>
  <c r="K32" i="1" s="1"/>
  <c r="M30" i="1"/>
  <c r="M32" i="1" s="1"/>
  <c r="N30" i="1"/>
  <c r="N32" i="1" s="1"/>
  <c r="O30" i="1"/>
  <c r="O32" i="1" s="1"/>
  <c r="P30" i="1"/>
  <c r="P32" i="1" s="1"/>
  <c r="Q30" i="1"/>
  <c r="Q32" i="1" s="1"/>
  <c r="R30" i="1"/>
  <c r="R32" i="1" s="1"/>
  <c r="S30" i="1"/>
  <c r="S32" i="1" s="1"/>
  <c r="T30" i="1"/>
  <c r="T32" i="1" s="1"/>
  <c r="U30" i="1"/>
  <c r="U32" i="1" s="1"/>
  <c r="V30" i="1"/>
  <c r="V32" i="1" s="1"/>
  <c r="W30" i="1"/>
  <c r="W32" i="1" s="1"/>
  <c r="X30" i="1"/>
  <c r="X32" i="1" s="1"/>
  <c r="Y30" i="1"/>
  <c r="Y32" i="1" s="1"/>
  <c r="Z30" i="1"/>
  <c r="Z32" i="1" s="1"/>
  <c r="AA32" i="1"/>
  <c r="AB30" i="1"/>
  <c r="AB32" i="1" s="1"/>
  <c r="AC30" i="1"/>
  <c r="AC32" i="1" s="1"/>
  <c r="AD30" i="1"/>
  <c r="AD32" i="1" s="1"/>
  <c r="AE30" i="1"/>
  <c r="AE32" i="1" s="1"/>
  <c r="AF30" i="1"/>
  <c r="AF32" i="1" s="1"/>
  <c r="AG30" i="1"/>
  <c r="AG32" i="1" s="1"/>
  <c r="AH30" i="1"/>
  <c r="AH32" i="1" s="1"/>
  <c r="AI30" i="1"/>
  <c r="AI32" i="1" s="1"/>
  <c r="AJ30" i="1"/>
  <c r="AJ32" i="1" s="1"/>
  <c r="AL30" i="1"/>
  <c r="AL32" i="1" s="1"/>
  <c r="AM30" i="1"/>
  <c r="AM32" i="1" s="1"/>
  <c r="V7" i="1"/>
  <c r="V9" i="1" s="1"/>
  <c r="V11" i="1" s="1"/>
  <c r="U7" i="1"/>
  <c r="G30" i="1"/>
  <c r="G32" i="1" s="1"/>
  <c r="U9" i="1"/>
  <c r="G22" i="1"/>
  <c r="Y33" i="1" l="1"/>
  <c r="V10" i="1"/>
  <c r="AB33" i="1"/>
  <c r="AL28" i="1"/>
  <c r="AL29" i="1" s="1"/>
  <c r="AL33" i="1" s="1"/>
  <c r="AK28" i="1"/>
  <c r="AK29" i="1" s="1"/>
  <c r="AK33" i="1" s="1"/>
  <c r="AK18" i="1"/>
  <c r="AK19" i="1" s="1"/>
  <c r="AH7" i="1"/>
  <c r="AJ22" i="1"/>
  <c r="AJ28" i="1" s="1"/>
  <c r="AJ29" i="1" s="1"/>
  <c r="AJ33" i="1" s="1"/>
  <c r="AH22" i="1"/>
  <c r="AH28" i="1" s="1"/>
  <c r="AH29" i="1" s="1"/>
  <c r="AH33" i="1" s="1"/>
  <c r="AG19" i="1"/>
  <c r="AA22" i="1"/>
  <c r="M28" i="1"/>
  <c r="M29" i="1" s="1"/>
  <c r="M33" i="1" s="1"/>
  <c r="I28" i="1"/>
  <c r="I29" i="1" s="1"/>
  <c r="I33" i="1" s="1"/>
  <c r="J22" i="1"/>
  <c r="J28" i="1" s="1"/>
  <c r="J29" i="1" s="1"/>
  <c r="J33" i="1" s="1"/>
  <c r="H22" i="1"/>
  <c r="H28" i="1" s="1"/>
  <c r="H29" i="1" s="1"/>
  <c r="H33" i="1" s="1"/>
  <c r="K22" i="1"/>
  <c r="K28" i="1" s="1"/>
  <c r="K29" i="1" s="1"/>
  <c r="K33" i="1" s="1"/>
  <c r="L33" i="1"/>
  <c r="M22" i="1"/>
  <c r="N22" i="1"/>
  <c r="N28" i="1" s="1"/>
  <c r="N29" i="1" s="1"/>
  <c r="N33" i="1" s="1"/>
  <c r="O22" i="1"/>
  <c r="O28" i="1" s="1"/>
  <c r="O29" i="1" s="1"/>
  <c r="O33" i="1" s="1"/>
  <c r="P22" i="1"/>
  <c r="P28" i="1" s="1"/>
  <c r="P29" i="1" s="1"/>
  <c r="P33" i="1" s="1"/>
  <c r="Q22" i="1"/>
  <c r="Q28" i="1" s="1"/>
  <c r="Q29" i="1" s="1"/>
  <c r="Q33" i="1" s="1"/>
  <c r="R22" i="1"/>
  <c r="R28" i="1" s="1"/>
  <c r="R29" i="1" s="1"/>
  <c r="R33" i="1" s="1"/>
  <c r="S22" i="1"/>
  <c r="S28" i="1" s="1"/>
  <c r="S29" i="1" s="1"/>
  <c r="S33" i="1" s="1"/>
  <c r="T22" i="1"/>
  <c r="T28" i="1" s="1"/>
  <c r="T29" i="1" s="1"/>
  <c r="T33" i="1" s="1"/>
  <c r="U22" i="1"/>
  <c r="U28" i="1" s="1"/>
  <c r="U29" i="1" s="1"/>
  <c r="U33" i="1" s="1"/>
  <c r="V22" i="1"/>
  <c r="V28" i="1" s="1"/>
  <c r="V29" i="1" s="1"/>
  <c r="V33" i="1" s="1"/>
  <c r="W22" i="1"/>
  <c r="W28" i="1" s="1"/>
  <c r="W29" i="1" s="1"/>
  <c r="W33" i="1" s="1"/>
  <c r="X22" i="1"/>
  <c r="X28" i="1" s="1"/>
  <c r="X29" i="1" s="1"/>
  <c r="X33" i="1" s="1"/>
  <c r="Y22" i="1"/>
  <c r="Y28" i="1" s="1"/>
  <c r="Y29" i="1" s="1"/>
  <c r="Z22" i="1"/>
  <c r="Z28" i="1" s="1"/>
  <c r="Z29" i="1" s="1"/>
  <c r="Z33" i="1" s="1"/>
  <c r="AB22" i="1"/>
  <c r="AB28" i="1" s="1"/>
  <c r="AB29" i="1" s="1"/>
  <c r="AC22" i="1"/>
  <c r="AC28" i="1" s="1"/>
  <c r="AC29" i="1" s="1"/>
  <c r="AC33" i="1" s="1"/>
  <c r="AD22" i="1"/>
  <c r="AD28" i="1" s="1"/>
  <c r="AD29" i="1" s="1"/>
  <c r="AE22" i="1"/>
  <c r="AE28" i="1" s="1"/>
  <c r="AE29" i="1" s="1"/>
  <c r="AE33" i="1" s="1"/>
  <c r="AF22" i="1"/>
  <c r="AF28" i="1" s="1"/>
  <c r="AF29" i="1" s="1"/>
  <c r="AF33" i="1" s="1"/>
  <c r="AG22" i="1"/>
  <c r="AG28" i="1" s="1"/>
  <c r="AG29" i="1" s="1"/>
  <c r="AG33" i="1" s="1"/>
  <c r="AI22" i="1"/>
  <c r="AI28" i="1" s="1"/>
  <c r="AI29" i="1" s="1"/>
  <c r="AI33" i="1" s="1"/>
  <c r="AM22" i="1"/>
  <c r="AM28" i="1" s="1"/>
  <c r="AM29" i="1" s="1"/>
  <c r="AM33" i="1" s="1"/>
  <c r="G28" i="1"/>
  <c r="G29" i="1" s="1"/>
  <c r="G33" i="1" s="1"/>
  <c r="F22" i="1"/>
  <c r="F28" i="1" s="1"/>
  <c r="F29" i="1" s="1"/>
  <c r="F33" i="1" s="1"/>
  <c r="AD18" i="1"/>
  <c r="AD19" i="1" s="1"/>
  <c r="U18" i="1"/>
  <c r="U19" i="1" s="1"/>
  <c r="V18" i="1"/>
  <c r="V19" i="1" s="1"/>
  <c r="W18" i="1"/>
  <c r="W19" i="1" s="1"/>
  <c r="X18" i="1"/>
  <c r="X19" i="1" s="1"/>
  <c r="Y18" i="1"/>
  <c r="Y19" i="1" s="1"/>
  <c r="Z18" i="1"/>
  <c r="Z19" i="1" s="1"/>
  <c r="AA18" i="1"/>
  <c r="AA19" i="1" s="1"/>
  <c r="AB18" i="1"/>
  <c r="AB19" i="1" s="1"/>
  <c r="AC18" i="1"/>
  <c r="AC19" i="1" s="1"/>
  <c r="AE18" i="1"/>
  <c r="AE19" i="1" s="1"/>
  <c r="AF18" i="1"/>
  <c r="AF19" i="1" s="1"/>
  <c r="AH18" i="1"/>
  <c r="AH19" i="1" s="1"/>
  <c r="AI18" i="1"/>
  <c r="AI19" i="1" s="1"/>
  <c r="AJ18" i="1"/>
  <c r="AJ19" i="1" s="1"/>
  <c r="AL18" i="1"/>
  <c r="AL19" i="1" s="1"/>
  <c r="AM18" i="1"/>
  <c r="AM19" i="1" s="1"/>
  <c r="G18" i="1"/>
  <c r="G19" i="1" s="1"/>
  <c r="H18" i="1"/>
  <c r="H19" i="1" s="1"/>
  <c r="I18" i="1"/>
  <c r="I19" i="1" s="1"/>
  <c r="J18" i="1"/>
  <c r="J19" i="1" s="1"/>
  <c r="K18" i="1"/>
  <c r="K19" i="1" s="1"/>
  <c r="L18" i="1"/>
  <c r="L19" i="1" s="1"/>
  <c r="M18" i="1"/>
  <c r="M19" i="1" s="1"/>
  <c r="N18" i="1"/>
  <c r="N19" i="1" s="1"/>
  <c r="O18" i="1"/>
  <c r="O19" i="1" s="1"/>
  <c r="P18" i="1"/>
  <c r="P19" i="1" s="1"/>
  <c r="Q18" i="1"/>
  <c r="Q19" i="1" s="1"/>
  <c r="R18" i="1"/>
  <c r="R19" i="1" s="1"/>
  <c r="S18" i="1"/>
  <c r="S19" i="1" s="1"/>
  <c r="T18" i="1"/>
  <c r="T19" i="1" s="1"/>
  <c r="F18" i="1"/>
  <c r="F19" i="1" s="1"/>
  <c r="F7" i="1"/>
  <c r="F9" i="1" s="1"/>
  <c r="F11" i="1" s="1"/>
  <c r="G15" i="1"/>
  <c r="G16" i="1" s="1"/>
  <c r="H15" i="1"/>
  <c r="H16" i="1" s="1"/>
  <c r="I15" i="1"/>
  <c r="I16" i="1" s="1"/>
  <c r="J15" i="1"/>
  <c r="J16" i="1" s="1"/>
  <c r="K15" i="1"/>
  <c r="K16" i="1" s="1"/>
  <c r="L15" i="1"/>
  <c r="L16" i="1" s="1"/>
  <c r="M15" i="1"/>
  <c r="M16" i="1" s="1"/>
  <c r="N15" i="1"/>
  <c r="N16" i="1" s="1"/>
  <c r="O15" i="1"/>
  <c r="O16" i="1" s="1"/>
  <c r="P15" i="1"/>
  <c r="P16" i="1" s="1"/>
  <c r="Q15" i="1"/>
  <c r="Q16" i="1" s="1"/>
  <c r="R15" i="1"/>
  <c r="R16" i="1" s="1"/>
  <c r="S15" i="1"/>
  <c r="S16" i="1" s="1"/>
  <c r="T15" i="1"/>
  <c r="T16" i="1" s="1"/>
  <c r="U15" i="1"/>
  <c r="U16" i="1" s="1"/>
  <c r="V15" i="1"/>
  <c r="V16" i="1" s="1"/>
  <c r="W15" i="1"/>
  <c r="W16" i="1" s="1"/>
  <c r="X15" i="1"/>
  <c r="X16" i="1" s="1"/>
  <c r="Y15" i="1"/>
  <c r="Y16" i="1" s="1"/>
  <c r="Z15" i="1"/>
  <c r="Z16" i="1" s="1"/>
  <c r="AA15" i="1"/>
  <c r="AB15" i="1"/>
  <c r="AB16" i="1" s="1"/>
  <c r="AC15" i="1"/>
  <c r="AC16" i="1" s="1"/>
  <c r="AD15" i="1"/>
  <c r="AD16" i="1" s="1"/>
  <c r="AE15" i="1"/>
  <c r="AE16" i="1" s="1"/>
  <c r="AF15" i="1"/>
  <c r="AF16" i="1" s="1"/>
  <c r="AG15" i="1"/>
  <c r="AG16" i="1" s="1"/>
  <c r="AH15" i="1"/>
  <c r="AH16" i="1" s="1"/>
  <c r="AI15" i="1"/>
  <c r="AI16" i="1" s="1"/>
  <c r="AJ15" i="1"/>
  <c r="AJ16" i="1" s="1"/>
  <c r="AK15" i="1"/>
  <c r="AK16" i="1" s="1"/>
  <c r="AL15" i="1"/>
  <c r="AL16" i="1" s="1"/>
  <c r="AM15" i="1"/>
  <c r="AM16" i="1" s="1"/>
  <c r="F15" i="1"/>
  <c r="F16" i="1" s="1"/>
  <c r="G7" i="1"/>
  <c r="H7" i="1"/>
  <c r="I7" i="1"/>
  <c r="J7" i="1"/>
  <c r="J9" i="1" s="1"/>
  <c r="J11" i="1" s="1"/>
  <c r="K7" i="1"/>
  <c r="K9" i="1" s="1"/>
  <c r="K10" i="1" s="1"/>
  <c r="L7" i="1"/>
  <c r="M7" i="1"/>
  <c r="M9" i="1" s="1"/>
  <c r="M11" i="1" s="1"/>
  <c r="N7" i="1"/>
  <c r="O7" i="1"/>
  <c r="O9" i="1" s="1"/>
  <c r="O11" i="1" s="1"/>
  <c r="P7" i="1"/>
  <c r="P9" i="1" s="1"/>
  <c r="Q7" i="1"/>
  <c r="R7" i="1"/>
  <c r="S7" i="1"/>
  <c r="S9" i="1" s="1"/>
  <c r="T7" i="1"/>
  <c r="T9" i="1" s="1"/>
  <c r="T10" i="1" s="1"/>
  <c r="U11" i="1"/>
  <c r="W7" i="1"/>
  <c r="W9" i="1" s="1"/>
  <c r="W11" i="1" s="1"/>
  <c r="X7" i="1"/>
  <c r="X9" i="1" s="1"/>
  <c r="X11" i="1" s="1"/>
  <c r="Y7" i="1"/>
  <c r="Y9" i="1" s="1"/>
  <c r="Y11" i="1" s="1"/>
  <c r="Z7" i="1"/>
  <c r="Z9" i="1" s="1"/>
  <c r="Z11" i="1" s="1"/>
  <c r="AA7" i="1"/>
  <c r="AA9" i="1" s="1"/>
  <c r="AA11" i="1" s="1"/>
  <c r="AB7" i="1"/>
  <c r="AC7" i="1"/>
  <c r="AC9" i="1" s="1"/>
  <c r="AC11" i="1" s="1"/>
  <c r="AD7" i="1"/>
  <c r="AE7" i="1"/>
  <c r="AF7" i="1"/>
  <c r="AG7" i="1"/>
  <c r="AG9" i="1" s="1"/>
  <c r="AG11" i="1" s="1"/>
  <c r="AI7" i="1"/>
  <c r="AI9" i="1" s="1"/>
  <c r="AI11" i="1" s="1"/>
  <c r="AJ7" i="1"/>
  <c r="AJ9" i="1" s="1"/>
  <c r="AJ11" i="1" s="1"/>
  <c r="AK7" i="1"/>
  <c r="AK9" i="1" s="1"/>
  <c r="AK11" i="1" s="1"/>
  <c r="AL7" i="1"/>
  <c r="AM7" i="1"/>
  <c r="AA28" i="1" l="1"/>
  <c r="AA29" i="1" s="1"/>
  <c r="AA33" i="1" s="1"/>
  <c r="I9" i="1"/>
  <c r="I11" i="1" s="1"/>
  <c r="AH9" i="1"/>
  <c r="AH11" i="1" s="1"/>
  <c r="AG10" i="1"/>
  <c r="AG23" i="1" s="1"/>
  <c r="AK10" i="1"/>
  <c r="AK23" i="1" s="1"/>
  <c r="AJ10" i="1"/>
  <c r="AJ23" i="1" s="1"/>
  <c r="N9" i="1"/>
  <c r="N11" i="1" s="1"/>
  <c r="AF9" i="1"/>
  <c r="AF11" i="1" s="1"/>
  <c r="H9" i="1"/>
  <c r="H11" i="1" s="1"/>
  <c r="AB9" i="1"/>
  <c r="AB11" i="1" s="1"/>
  <c r="AC10" i="1"/>
  <c r="AC23" i="1" s="1"/>
  <c r="P11" i="1"/>
  <c r="P10" i="1"/>
  <c r="S11" i="1"/>
  <c r="S10" i="1"/>
  <c r="AI10" i="1"/>
  <c r="AI23" i="1" s="1"/>
  <c r="Z10" i="1"/>
  <c r="Z23" i="1" s="1"/>
  <c r="Y10" i="1"/>
  <c r="Y23" i="1" s="1"/>
  <c r="G9" i="1"/>
  <c r="G11" i="1" s="1"/>
  <c r="J10" i="1"/>
  <c r="J23" i="1" s="1"/>
  <c r="M10" i="1"/>
  <c r="M23" i="1" s="1"/>
  <c r="O10" i="1"/>
  <c r="O23" i="1" s="1"/>
  <c r="AM9" i="1"/>
  <c r="AM11" i="1" s="1"/>
  <c r="AE9" i="1"/>
  <c r="AE11" i="1" s="1"/>
  <c r="AL9" i="1"/>
  <c r="AL11" i="1" s="1"/>
  <c r="AD9" i="1"/>
  <c r="AD11" i="1" s="1"/>
  <c r="U10" i="1"/>
  <c r="U23" i="1" s="1"/>
  <c r="K11" i="1"/>
  <c r="K23" i="1" s="1"/>
  <c r="L9" i="1"/>
  <c r="L11" i="1" s="1"/>
  <c r="T11" i="1"/>
  <c r="T23" i="1" s="1"/>
  <c r="R9" i="1"/>
  <c r="R11" i="1" s="1"/>
  <c r="Q9" i="1"/>
  <c r="Q11" i="1" s="1"/>
  <c r="AA10" i="1"/>
  <c r="AA23" i="1" s="1"/>
  <c r="X10" i="1"/>
  <c r="X23" i="1" s="1"/>
  <c r="W10" i="1"/>
  <c r="W23" i="1" s="1"/>
  <c r="V23" i="1"/>
  <c r="F10" i="1"/>
  <c r="F23" i="1" s="1"/>
  <c r="P23" i="1" l="1"/>
  <c r="I10" i="1"/>
  <c r="I23" i="1" s="1"/>
  <c r="S23" i="1"/>
  <c r="AH10" i="1"/>
  <c r="AH23" i="1" s="1"/>
  <c r="AM10" i="1"/>
  <c r="AM23" i="1" s="1"/>
  <c r="H10" i="1"/>
  <c r="H23" i="1" s="1"/>
  <c r="AF10" i="1"/>
  <c r="AF23" i="1" s="1"/>
  <c r="N10" i="1"/>
  <c r="N23" i="1" s="1"/>
  <c r="G10" i="1"/>
  <c r="G23" i="1" s="1"/>
  <c r="AB10" i="1"/>
  <c r="AB23" i="1" s="1"/>
  <c r="AE10" i="1"/>
  <c r="AE23" i="1" s="1"/>
  <c r="Q10" i="1"/>
  <c r="Q23" i="1" s="1"/>
  <c r="R10" i="1"/>
  <c r="R23" i="1" s="1"/>
  <c r="AD10" i="1"/>
  <c r="AD23" i="1" s="1"/>
  <c r="L10" i="1"/>
  <c r="L23" i="1" s="1"/>
  <c r="AL10" i="1"/>
  <c r="AL23" i="1" s="1"/>
</calcChain>
</file>

<file path=xl/sharedStrings.xml><?xml version="1.0" encoding="utf-8"?>
<sst xmlns="http://schemas.openxmlformats.org/spreadsheetml/2006/main" count="148" uniqueCount="122">
  <si>
    <t>WACC</t>
  </si>
  <si>
    <t xml:space="preserve">Sources </t>
  </si>
  <si>
    <t xml:space="preserve">Forumlas </t>
  </si>
  <si>
    <t xml:space="preserve">current share price x total number of outstanding shares </t>
  </si>
  <si>
    <t xml:space="preserve">E (Market value of the firms equity </t>
  </si>
  <si>
    <t>Share Price</t>
  </si>
  <si>
    <t>Outstanding Shares</t>
  </si>
  <si>
    <t>NSE, BSE, Money Control, Screener</t>
  </si>
  <si>
    <t>D (Market value for the firms debt)</t>
  </si>
  <si>
    <t>Sub Metrics</t>
  </si>
  <si>
    <t>Metrics</t>
  </si>
  <si>
    <t>V(total value of capital)</t>
  </si>
  <si>
    <t>Equity + Debt</t>
  </si>
  <si>
    <t>Equity</t>
  </si>
  <si>
    <t>Value</t>
  </si>
  <si>
    <t>Calculate</t>
  </si>
  <si>
    <t xml:space="preserve">E/V (% of capital that is equity) </t>
  </si>
  <si>
    <t xml:space="preserve">D/V (% of capital that is debt) </t>
  </si>
  <si>
    <t>E/V</t>
  </si>
  <si>
    <t>D/V</t>
  </si>
  <si>
    <t>Re (Cost of Equity)</t>
  </si>
  <si>
    <t>Rf (Risk Free Rate)</t>
  </si>
  <si>
    <t>the 10-year Government of India bond yield is used as a proxy (Trading Economics, Investing.com, RBI Website)</t>
  </si>
  <si>
    <t>B (Company Beta)</t>
  </si>
  <si>
    <t>Measures a stock’s volatility compared to the market (Money Control, Yahoo Finance, Screener)</t>
  </si>
  <si>
    <t>Rd (Cost of Debt)</t>
  </si>
  <si>
    <t xml:space="preserve">Interest expense/ total debt </t>
  </si>
  <si>
    <t>Interest Expense</t>
  </si>
  <si>
    <t>Total Debt</t>
  </si>
  <si>
    <t>Calculated Above</t>
  </si>
  <si>
    <t>T (Tax rate)</t>
  </si>
  <si>
    <t xml:space="preserve">Tax expense/ Earnings before Tax (EBT) </t>
  </si>
  <si>
    <t>Tax Expense</t>
  </si>
  <si>
    <t>Earnings before Tax (EBT)</t>
  </si>
  <si>
    <t>ROIC</t>
  </si>
  <si>
    <t>NOPAT</t>
  </si>
  <si>
    <t>IC</t>
  </si>
  <si>
    <t>operating income x (1 - tax rate)</t>
  </si>
  <si>
    <t xml:space="preserve">Operating Income </t>
  </si>
  <si>
    <t>Tax Rate</t>
  </si>
  <si>
    <t>(Rm - Rf) (Market Risk Premium)</t>
  </si>
  <si>
    <t>LARGE CAP</t>
  </si>
  <si>
    <t>HDFC Bank Ltd.</t>
  </si>
  <si>
    <t>Bajaj Finance Limited</t>
  </si>
  <si>
    <t>SBI Life Insurance Company Limited</t>
  </si>
  <si>
    <t>Tata Consultancy Services Ltd.</t>
  </si>
  <si>
    <t>Cummins India Ltd.</t>
  </si>
  <si>
    <t>Maruti Suzuki India Ltd.</t>
  </si>
  <si>
    <t>Indian Oil Corporation Ltd.</t>
  </si>
  <si>
    <t>DLF Limited</t>
  </si>
  <si>
    <t>Hindustan Unilever Ltd.</t>
  </si>
  <si>
    <t>UltraTech Cement Ltd</t>
  </si>
  <si>
    <t>Dr. Reddy's Laboratories Ltd.</t>
  </si>
  <si>
    <t>Titan Company Limited</t>
  </si>
  <si>
    <t>Reliance Industries Ltd</t>
  </si>
  <si>
    <t>Indian Hotels Co. Ltd</t>
  </si>
  <si>
    <t>Apollo Hospitals Enterprises Ltd.</t>
  </si>
  <si>
    <t>IndusInd Bank Ltd.</t>
  </si>
  <si>
    <t>Jindal Steel &amp; Power Ltd</t>
  </si>
  <si>
    <t>Oracle Financial Services Software Limited</t>
  </si>
  <si>
    <t>Godrej Industries Ltd.</t>
  </si>
  <si>
    <t>Indian Renewable Energy Development Agency Limited</t>
  </si>
  <si>
    <t>GMR Airports Limited</t>
  </si>
  <si>
    <t xml:space="preserve">MID CAP </t>
  </si>
  <si>
    <t>Motherson Sumi Wiring India Limited</t>
  </si>
  <si>
    <t>Vedant Fashions Limited</t>
  </si>
  <si>
    <t>Star Health and Allied Insurance Company Limited</t>
  </si>
  <si>
    <t>Mangalore Refinery &amp; Petrochemicals</t>
  </si>
  <si>
    <t>Godfrey Phillips India Ltd.</t>
  </si>
  <si>
    <t>K.P.R. Mill Ltd.</t>
  </si>
  <si>
    <t>Multi Commodity Exchange of India Ltd</t>
  </si>
  <si>
    <t>SUN TV NETWORK LIMITED</t>
  </si>
  <si>
    <t>Bandhan Bank Limited</t>
  </si>
  <si>
    <t>Gland Pharma Limited</t>
  </si>
  <si>
    <t>Global Health Limited</t>
  </si>
  <si>
    <t>ADITYA BIRLA REAL ESTATE LIMITED</t>
  </si>
  <si>
    <t>SMALL CAP</t>
  </si>
  <si>
    <r>
      <rPr>
        <b/>
        <sz val="14"/>
        <color theme="1"/>
        <rFont val="Calibri"/>
        <family val="2"/>
        <scheme val="minor"/>
      </rPr>
      <t>WACC %</t>
    </r>
    <r>
      <rPr>
        <sz val="14"/>
        <color theme="1"/>
        <rFont val="Calibri"/>
        <family val="2"/>
        <scheme val="minor"/>
      </rPr>
      <t xml:space="preserve"> (E/V x Re) + [(D/V x Rd) x (1-T)]</t>
    </r>
  </si>
  <si>
    <r>
      <rPr>
        <b/>
        <sz val="14"/>
        <color theme="1"/>
        <rFont val="Calibri"/>
        <family val="2"/>
        <scheme val="minor"/>
      </rPr>
      <t>ROIC %</t>
    </r>
    <r>
      <rPr>
        <sz val="14"/>
        <color theme="1"/>
        <rFont val="Calibri"/>
        <family val="2"/>
        <scheme val="minor"/>
      </rPr>
      <t xml:space="preserve">  [net operating profit after taxes (NOPAT)/average invested capital (IC)]</t>
    </r>
  </si>
  <si>
    <t>BFSI</t>
  </si>
  <si>
    <t>Insurance</t>
  </si>
  <si>
    <t>Information Technology</t>
  </si>
  <si>
    <t>Capital Goods &amp; Industrial</t>
  </si>
  <si>
    <t>Infrastructure &amp; Construction</t>
  </si>
  <si>
    <t>Automobile</t>
  </si>
  <si>
    <t>Oil &amp; Gas</t>
  </si>
  <si>
    <t>Consumer Goods</t>
  </si>
  <si>
    <t>Pharmaceuticals &amp; Healthcare</t>
  </si>
  <si>
    <t>Infrastructure</t>
  </si>
  <si>
    <t>Construction</t>
  </si>
  <si>
    <t xml:space="preserve"> Consumer Durables</t>
  </si>
  <si>
    <t>Retail &amp; E-commerce</t>
  </si>
  <si>
    <t>BSFI</t>
  </si>
  <si>
    <t>Financial Services</t>
  </si>
  <si>
    <t>Conglomerate</t>
  </si>
  <si>
    <t>Hospitality &amp; Tourism</t>
  </si>
  <si>
    <t>Healthcare &amp; Hospitals</t>
  </si>
  <si>
    <t>Metals &amp; Mining / Power</t>
  </si>
  <si>
    <t xml:space="preserve">Energy &amp; Utilities </t>
  </si>
  <si>
    <t>Infrastructure &amp; Airports</t>
  </si>
  <si>
    <t>Automobile &amp; Auto Ancillaries</t>
  </si>
  <si>
    <t xml:space="preserve">Textiles &amp; Apparel </t>
  </si>
  <si>
    <t>Media &amp; Entertainment</t>
  </si>
  <si>
    <t>30th may 10am</t>
  </si>
  <si>
    <t>Zomato Limited (Eternal Ltd)</t>
  </si>
  <si>
    <t xml:space="preserve">Trading economics </t>
  </si>
  <si>
    <t xml:space="preserve">Money Control </t>
  </si>
  <si>
    <t>Rm (Expected Market Return)</t>
  </si>
  <si>
    <t>Need to estimate</t>
  </si>
  <si>
    <t>Market Value of the firms Equity</t>
  </si>
  <si>
    <t>Market Value of the firms Debt</t>
  </si>
  <si>
    <t>Borrowings</t>
  </si>
  <si>
    <t>BSE mar 24</t>
  </si>
  <si>
    <t>BSE - MAR 24 in cr</t>
  </si>
  <si>
    <t>yahoo fin (in cr)</t>
  </si>
  <si>
    <t>Rf + B x (Rm-Rf)</t>
  </si>
  <si>
    <t xml:space="preserve">BSE mar'24 </t>
  </si>
  <si>
    <t>BSE 24</t>
  </si>
  <si>
    <t>Net Debt</t>
  </si>
  <si>
    <t>screener excel sheet</t>
  </si>
  <si>
    <t>Net Debt + Equity</t>
  </si>
  <si>
    <t xml:space="preserve">cash equivalent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</si>
</sst>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vertical="center" wrapText="1"/>
    </xf>
    <xf numFmtId="3" fontId="0" fillId="0" borderId="1" xfId="0" applyNumberFormat="1" applyBorder="1"/>
    <xf numFmtId="3" fontId="0" fillId="0" borderId="0" xfId="0" applyNumberFormat="1"/>
    <xf numFmtId="0" fontId="0" fillId="7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2" xfId="0" applyNumberFormat="1" applyBorder="1"/>
    <xf numFmtId="9" fontId="0" fillId="0" borderId="1" xfId="1" applyFont="1" applyBorder="1"/>
    <xf numFmtId="9" fontId="0" fillId="0" borderId="1" xfId="0" applyNumberFormat="1" applyBorder="1"/>
    <xf numFmtId="9" fontId="0" fillId="0" borderId="1" xfId="1" applyFont="1" applyFill="1" applyBorder="1"/>
    <xf numFmtId="9" fontId="3" fillId="0" borderId="1" xfId="1" applyFont="1" applyBorder="1" applyAlignment="1">
      <alignment vertical="center" wrapText="1"/>
    </xf>
    <xf numFmtId="43" fontId="9" fillId="0" borderId="0" xfId="2" applyFont="1" applyBorder="1"/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Fill="1" applyBorder="1"/>
    <xf numFmtId="4" fontId="0" fillId="7" borderId="1" xfId="0" applyNumberFormat="1" applyFill="1" applyBorder="1"/>
    <xf numFmtId="4" fontId="0" fillId="0" borderId="0" xfId="0" applyNumberFormat="1" applyBorder="1"/>
    <xf numFmtId="3" fontId="0" fillId="0" borderId="1" xfId="0" applyNumberFormat="1" applyFill="1" applyBorder="1"/>
    <xf numFmtId="0" fontId="0" fillId="0" borderId="1" xfId="0" applyFill="1" applyBorder="1"/>
    <xf numFmtId="0" fontId="0" fillId="0" borderId="1" xfId="1" applyNumberFormat="1" applyFont="1" applyBorder="1"/>
    <xf numFmtId="10" fontId="0" fillId="0" borderId="1" xfId="1" applyNumberFormat="1" applyFont="1" applyBorder="1"/>
    <xf numFmtId="4" fontId="10" fillId="7" borderId="1" xfId="0" applyNumberFormat="1" applyFont="1" applyFill="1" applyBorder="1"/>
    <xf numFmtId="4" fontId="0" fillId="7" borderId="1" xfId="0" applyNumberFormat="1" applyFont="1" applyFill="1" applyBorder="1"/>
    <xf numFmtId="0" fontId="0" fillId="7" borderId="1" xfId="0" applyFont="1" applyFill="1" applyBorder="1"/>
    <xf numFmtId="3" fontId="0" fillId="7" borderId="1" xfId="0" applyNumberFormat="1" applyFont="1" applyFill="1" applyBorder="1"/>
    <xf numFmtId="4" fontId="0" fillId="7" borderId="0" xfId="0" applyNumberFormat="1" applyFont="1" applyFill="1"/>
    <xf numFmtId="0" fontId="0" fillId="0" borderId="0" xfId="0" applyFill="1"/>
    <xf numFmtId="4" fontId="0" fillId="0" borderId="0" xfId="0" applyNumberFormat="1" applyFill="1"/>
    <xf numFmtId="4" fontId="11" fillId="0" borderId="1" xfId="0" applyNumberFormat="1" applyFont="1" applyFill="1" applyBorder="1"/>
    <xf numFmtId="3" fontId="0" fillId="0" borderId="1" xfId="0" applyNumberFormat="1" applyFill="1" applyBorder="1" applyAlignment="1">
      <alignment horizontal="right"/>
    </xf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3B5B-7326-E24B-A788-257CF055D920}">
  <dimension ref="A1:AO35"/>
  <sheetViews>
    <sheetView tabSelected="1" topLeftCell="AD1" zoomScale="60" zoomScaleNormal="132" workbookViewId="0">
      <pane ySplit="1" topLeftCell="A2" activePane="bottomLeft" state="frozen"/>
      <selection activeCell="B1" sqref="B1"/>
      <selection pane="bottomLeft" activeCell="H33" sqref="H33"/>
    </sheetView>
  </sheetViews>
  <sheetFormatPr baseColWidth="10" defaultRowHeight="16" x14ac:dyDescent="0.2"/>
  <cols>
    <col min="1" max="1" width="25" style="3" customWidth="1"/>
    <col min="2" max="2" width="33.5" style="2" customWidth="1"/>
    <col min="3" max="3" width="28.1640625" style="4" bestFit="1" customWidth="1"/>
    <col min="4" max="4" width="36.83203125" style="2" customWidth="1"/>
    <col min="5" max="5" width="30.5" customWidth="1"/>
    <col min="6" max="6" width="14.1640625" bestFit="1" customWidth="1"/>
    <col min="7" max="7" width="19" bestFit="1" customWidth="1"/>
    <col min="8" max="8" width="25.1640625" bestFit="1" customWidth="1"/>
    <col min="9" max="9" width="31" bestFit="1" customWidth="1"/>
    <col min="10" max="10" width="26.33203125" bestFit="1" customWidth="1"/>
    <col min="11" max="11" width="17.33203125" bestFit="1" customWidth="1"/>
    <col min="12" max="12" width="16.33203125" customWidth="1"/>
    <col min="13" max="13" width="21" bestFit="1" customWidth="1"/>
    <col min="14" max="14" width="23.5" bestFit="1" customWidth="1"/>
    <col min="15" max="15" width="21" bestFit="1" customWidth="1"/>
    <col min="16" max="16" width="19.33203125" bestFit="1" customWidth="1"/>
    <col min="17" max="17" width="25.5" bestFit="1" customWidth="1"/>
    <col min="18" max="18" width="20.33203125" bestFit="1" customWidth="1"/>
    <col min="19" max="19" width="20.1640625" bestFit="1" customWidth="1"/>
    <col min="20" max="20" width="18.83203125" bestFit="1" customWidth="1"/>
    <col min="21" max="21" width="28.6640625" bestFit="1" customWidth="1"/>
    <col min="22" max="22" width="16.83203125" bestFit="1" customWidth="1"/>
    <col min="23" max="23" width="21.1640625" bestFit="1" customWidth="1"/>
    <col min="24" max="24" width="37" bestFit="1" customWidth="1"/>
    <col min="25" max="25" width="20" bestFit="1" customWidth="1"/>
    <col min="26" max="26" width="47.33203125" bestFit="1" customWidth="1"/>
    <col min="27" max="27" width="19.5" bestFit="1" customWidth="1"/>
    <col min="28" max="28" width="32.6640625" bestFit="1" customWidth="1"/>
    <col min="29" max="29" width="21.6640625" bestFit="1" customWidth="1"/>
    <col min="30" max="30" width="43" bestFit="1" customWidth="1"/>
    <col min="31" max="31" width="32.83203125" bestFit="1" customWidth="1"/>
    <col min="32" max="32" width="22.83203125" bestFit="1" customWidth="1"/>
    <col min="33" max="33" width="15.5" customWidth="1"/>
    <col min="34" max="34" width="34.6640625" bestFit="1" customWidth="1"/>
    <col min="35" max="35" width="29.5" customWidth="1"/>
    <col min="36" max="36" width="20" bestFit="1" customWidth="1"/>
    <col min="37" max="37" width="22.83203125" customWidth="1"/>
    <col min="38" max="38" width="19.33203125" bestFit="1" customWidth="1"/>
    <col min="39" max="39" width="31.5" bestFit="1" customWidth="1"/>
  </cols>
  <sheetData>
    <row r="1" spans="1:39" ht="19" x14ac:dyDescent="0.25">
      <c r="F1" s="67" t="s">
        <v>41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9"/>
      <c r="T1" s="62" t="s">
        <v>63</v>
      </c>
      <c r="U1" s="63"/>
      <c r="V1" s="63"/>
      <c r="W1" s="63"/>
      <c r="X1" s="63"/>
      <c r="Y1" s="63"/>
      <c r="Z1" s="63"/>
      <c r="AA1" s="64"/>
      <c r="AB1" s="65" t="s">
        <v>76</v>
      </c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</row>
    <row r="2" spans="1:39" s="16" customFormat="1" ht="49" customHeight="1" x14ac:dyDescent="0.2">
      <c r="A2" s="3"/>
      <c r="B2" s="2"/>
      <c r="C2" s="3"/>
      <c r="D2" s="2"/>
      <c r="F2" s="18" t="s">
        <v>92</v>
      </c>
      <c r="G2" s="18" t="s">
        <v>93</v>
      </c>
      <c r="H2" s="18" t="s">
        <v>91</v>
      </c>
      <c r="I2" s="18" t="s">
        <v>80</v>
      </c>
      <c r="J2" s="18" t="s">
        <v>81</v>
      </c>
      <c r="K2" s="18" t="s">
        <v>82</v>
      </c>
      <c r="L2" s="18" t="s">
        <v>88</v>
      </c>
      <c r="M2" s="18" t="s">
        <v>84</v>
      </c>
      <c r="N2" s="18" t="s">
        <v>85</v>
      </c>
      <c r="O2" s="18" t="s">
        <v>86</v>
      </c>
      <c r="P2" s="18" t="s">
        <v>89</v>
      </c>
      <c r="Q2" s="18" t="s">
        <v>87</v>
      </c>
      <c r="R2" s="18" t="s">
        <v>90</v>
      </c>
      <c r="S2" s="18" t="s">
        <v>94</v>
      </c>
      <c r="T2" s="19" t="s">
        <v>95</v>
      </c>
      <c r="U2" s="19" t="s">
        <v>96</v>
      </c>
      <c r="V2" s="19" t="s">
        <v>79</v>
      </c>
      <c r="W2" s="19" t="s">
        <v>97</v>
      </c>
      <c r="X2" s="19" t="s">
        <v>81</v>
      </c>
      <c r="Y2" s="19" t="s">
        <v>94</v>
      </c>
      <c r="Z2" s="20" t="s">
        <v>98</v>
      </c>
      <c r="AA2" s="21" t="s">
        <v>99</v>
      </c>
      <c r="AB2" s="22" t="s">
        <v>100</v>
      </c>
      <c r="AC2" s="22" t="s">
        <v>86</v>
      </c>
      <c r="AD2" s="22" t="s">
        <v>80</v>
      </c>
      <c r="AE2" s="22" t="s">
        <v>85</v>
      </c>
      <c r="AF2" s="22" t="s">
        <v>86</v>
      </c>
      <c r="AG2" s="22" t="s">
        <v>101</v>
      </c>
      <c r="AH2" s="22" t="s">
        <v>93</v>
      </c>
      <c r="AI2" s="22" t="s">
        <v>102</v>
      </c>
      <c r="AJ2" s="22" t="s">
        <v>79</v>
      </c>
      <c r="AK2" s="17" t="s">
        <v>87</v>
      </c>
      <c r="AL2" s="17" t="s">
        <v>96</v>
      </c>
      <c r="AM2" s="17" t="s">
        <v>83</v>
      </c>
    </row>
    <row r="3" spans="1:39" ht="17" x14ac:dyDescent="0.2">
      <c r="A3" s="11" t="s">
        <v>10</v>
      </c>
      <c r="B3" s="11" t="s">
        <v>2</v>
      </c>
      <c r="C3" s="12" t="s">
        <v>9</v>
      </c>
      <c r="D3" s="11" t="s">
        <v>1</v>
      </c>
      <c r="E3" s="1"/>
      <c r="F3" s="10" t="s">
        <v>42</v>
      </c>
      <c r="G3" s="10" t="s">
        <v>43</v>
      </c>
      <c r="H3" s="10" t="s">
        <v>104</v>
      </c>
      <c r="I3" s="10" t="s">
        <v>44</v>
      </c>
      <c r="J3" s="10" t="s">
        <v>45</v>
      </c>
      <c r="K3" s="10" t="s">
        <v>46</v>
      </c>
      <c r="L3" s="10" t="s">
        <v>49</v>
      </c>
      <c r="M3" s="10" t="s">
        <v>47</v>
      </c>
      <c r="N3" s="10" t="s">
        <v>48</v>
      </c>
      <c r="O3" s="10" t="s">
        <v>50</v>
      </c>
      <c r="P3" s="10" t="s">
        <v>51</v>
      </c>
      <c r="Q3" s="10" t="s">
        <v>52</v>
      </c>
      <c r="R3" s="10" t="s">
        <v>53</v>
      </c>
      <c r="S3" s="10" t="s">
        <v>54</v>
      </c>
      <c r="T3" s="10" t="s">
        <v>55</v>
      </c>
      <c r="U3" s="10" t="s">
        <v>56</v>
      </c>
      <c r="V3" s="10" t="s">
        <v>57</v>
      </c>
      <c r="W3" s="10" t="s">
        <v>58</v>
      </c>
      <c r="X3" s="10" t="s">
        <v>59</v>
      </c>
      <c r="Y3" s="10" t="s">
        <v>60</v>
      </c>
      <c r="Z3" s="10" t="s">
        <v>61</v>
      </c>
      <c r="AA3" s="10" t="s">
        <v>62</v>
      </c>
      <c r="AB3" s="10" t="s">
        <v>64</v>
      </c>
      <c r="AC3" s="10" t="s">
        <v>65</v>
      </c>
      <c r="AD3" s="10" t="s">
        <v>66</v>
      </c>
      <c r="AE3" s="10" t="s">
        <v>67</v>
      </c>
      <c r="AF3" s="10" t="s">
        <v>68</v>
      </c>
      <c r="AG3" s="10" t="s">
        <v>69</v>
      </c>
      <c r="AH3" s="10" t="s">
        <v>70</v>
      </c>
      <c r="AI3" s="10" t="s">
        <v>71</v>
      </c>
      <c r="AJ3" s="10" t="s">
        <v>72</v>
      </c>
      <c r="AK3" s="10" t="s">
        <v>73</v>
      </c>
      <c r="AL3" s="10" t="s">
        <v>74</v>
      </c>
      <c r="AM3" s="10" t="s">
        <v>75</v>
      </c>
    </row>
    <row r="4" spans="1:39" ht="17" customHeight="1" x14ac:dyDescent="0.2">
      <c r="A4" s="50" t="s">
        <v>0</v>
      </c>
      <c r="B4" s="51"/>
      <c r="C4" s="51"/>
      <c r="D4" s="5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ht="16" customHeight="1" x14ac:dyDescent="0.2">
      <c r="A5" s="71" t="s">
        <v>4</v>
      </c>
      <c r="B5" s="70" t="s">
        <v>3</v>
      </c>
      <c r="C5" s="6" t="s">
        <v>5</v>
      </c>
      <c r="D5" s="70" t="s">
        <v>7</v>
      </c>
      <c r="E5" t="s">
        <v>103</v>
      </c>
      <c r="F5" s="9">
        <v>1930</v>
      </c>
      <c r="G5" s="9">
        <v>9172</v>
      </c>
      <c r="H5" s="9">
        <v>232.35</v>
      </c>
      <c r="I5" s="9">
        <v>1826.1</v>
      </c>
      <c r="J5" s="9">
        <v>3492.2</v>
      </c>
      <c r="K5" s="9">
        <v>3282.2</v>
      </c>
      <c r="L5" s="9">
        <v>794.8</v>
      </c>
      <c r="M5" s="9">
        <v>12431</v>
      </c>
      <c r="N5" s="9">
        <v>142.94999999999999</v>
      </c>
      <c r="O5" s="9">
        <v>2367.5</v>
      </c>
      <c r="P5" s="9">
        <v>11240</v>
      </c>
      <c r="Q5" s="9">
        <v>1247.7</v>
      </c>
      <c r="R5" s="9">
        <v>3602.4</v>
      </c>
      <c r="S5" s="9">
        <v>1427.8</v>
      </c>
      <c r="T5" s="9">
        <v>767.95</v>
      </c>
      <c r="U5" s="9">
        <v>6950.5</v>
      </c>
      <c r="V5" s="9">
        <v>814.45</v>
      </c>
      <c r="W5" s="9">
        <v>967.05</v>
      </c>
      <c r="X5" s="9">
        <v>8508.5</v>
      </c>
      <c r="Y5" s="9">
        <v>1180.8</v>
      </c>
      <c r="Z5" s="9">
        <v>174.57</v>
      </c>
      <c r="AA5" s="9">
        <v>85.07</v>
      </c>
      <c r="AB5" s="9">
        <v>58.64</v>
      </c>
      <c r="AC5" s="9">
        <v>800.7</v>
      </c>
      <c r="AD5" s="9">
        <v>475.9</v>
      </c>
      <c r="AE5" s="9">
        <v>146.32</v>
      </c>
      <c r="AF5" s="9">
        <v>8379.5</v>
      </c>
      <c r="AG5" s="9">
        <v>1151.3</v>
      </c>
      <c r="AH5" s="9">
        <v>6658</v>
      </c>
      <c r="AI5" s="9">
        <v>638</v>
      </c>
      <c r="AJ5" s="9">
        <v>169.27</v>
      </c>
      <c r="AK5" s="9">
        <v>1581.7</v>
      </c>
      <c r="AL5" s="9">
        <v>1184.3</v>
      </c>
      <c r="AM5" s="9">
        <v>2255.6999999999998</v>
      </c>
    </row>
    <row r="6" spans="1:39" ht="18" customHeight="1" x14ac:dyDescent="0.2">
      <c r="A6" s="71"/>
      <c r="B6" s="70"/>
      <c r="C6" s="6" t="s">
        <v>6</v>
      </c>
      <c r="D6" s="70"/>
      <c r="E6" t="s">
        <v>114</v>
      </c>
      <c r="F6" s="9">
        <v>766</v>
      </c>
      <c r="G6" s="9">
        <v>62.081000000000003</v>
      </c>
      <c r="H6" s="9">
        <v>907</v>
      </c>
      <c r="I6" s="9">
        <v>100</v>
      </c>
      <c r="J6" s="9">
        <v>362</v>
      </c>
      <c r="K6" s="9">
        <v>30.48</v>
      </c>
      <c r="L6" s="9">
        <v>248</v>
      </c>
      <c r="M6" s="9">
        <v>31.44</v>
      </c>
      <c r="N6" s="9">
        <v>1412</v>
      </c>
      <c r="O6" s="9">
        <v>235</v>
      </c>
      <c r="P6" s="9">
        <v>29.451000000000001</v>
      </c>
      <c r="Q6" s="9">
        <v>83.2</v>
      </c>
      <c r="R6" s="9">
        <v>88.703999999999994</v>
      </c>
      <c r="S6" s="9">
        <v>1353</v>
      </c>
      <c r="T6" s="9">
        <v>142</v>
      </c>
      <c r="U6" s="9">
        <v>14.378</v>
      </c>
      <c r="V6" s="9">
        <v>77.906000000000006</v>
      </c>
      <c r="W6" s="9">
        <v>101</v>
      </c>
      <c r="X6" s="9">
        <v>8.69</v>
      </c>
      <c r="Y6" s="9">
        <v>33.674999999999997</v>
      </c>
      <c r="Z6" s="9">
        <v>269</v>
      </c>
      <c r="AA6" s="9">
        <v>1056</v>
      </c>
      <c r="AB6" s="9">
        <v>442</v>
      </c>
      <c r="AC6" s="9">
        <v>24.295000000000002</v>
      </c>
      <c r="AD6" s="9">
        <v>58.779000000000003</v>
      </c>
      <c r="AE6" s="9">
        <v>175</v>
      </c>
      <c r="AF6" s="9">
        <v>5.1989999999999998</v>
      </c>
      <c r="AG6" s="9">
        <v>34.180999999999997</v>
      </c>
      <c r="AH6" s="9">
        <v>5.09</v>
      </c>
      <c r="AI6" s="9">
        <v>39.411999999999999</v>
      </c>
      <c r="AJ6" s="9">
        <v>161</v>
      </c>
      <c r="AK6" s="9">
        <v>16.475999999999999</v>
      </c>
      <c r="AL6" s="9">
        <v>26.859000000000002</v>
      </c>
      <c r="AM6" s="9">
        <v>11.053000000000001</v>
      </c>
    </row>
    <row r="7" spans="1:39" ht="18" customHeight="1" x14ac:dyDescent="0.2">
      <c r="A7" s="71"/>
      <c r="B7" s="70"/>
      <c r="C7" s="59" t="s">
        <v>109</v>
      </c>
      <c r="D7" s="40"/>
      <c r="F7" s="9">
        <f>F5*F6</f>
        <v>1478380</v>
      </c>
      <c r="G7" s="9">
        <f t="shared" ref="G7:AM7" si="0">G5*G6</f>
        <v>569406.93200000003</v>
      </c>
      <c r="H7" s="9">
        <f t="shared" si="0"/>
        <v>210741.44999999998</v>
      </c>
      <c r="I7" s="9">
        <f t="shared" si="0"/>
        <v>182610</v>
      </c>
      <c r="J7" s="9">
        <f t="shared" si="0"/>
        <v>1264176.3999999999</v>
      </c>
      <c r="K7" s="9">
        <f t="shared" si="0"/>
        <v>100041.45599999999</v>
      </c>
      <c r="L7" s="9">
        <f t="shared" si="0"/>
        <v>197110.39999999999</v>
      </c>
      <c r="M7" s="9">
        <f t="shared" si="0"/>
        <v>390830.64</v>
      </c>
      <c r="N7" s="9">
        <f t="shared" si="0"/>
        <v>201845.4</v>
      </c>
      <c r="O7" s="9">
        <f t="shared" si="0"/>
        <v>556362.5</v>
      </c>
      <c r="P7" s="9">
        <f t="shared" si="0"/>
        <v>331029.24</v>
      </c>
      <c r="Q7" s="9">
        <f t="shared" si="0"/>
        <v>103808.64000000001</v>
      </c>
      <c r="R7" s="9">
        <f t="shared" si="0"/>
        <v>319547.28959999996</v>
      </c>
      <c r="S7" s="9">
        <f t="shared" si="0"/>
        <v>1931813.4</v>
      </c>
      <c r="T7" s="9">
        <f t="shared" si="0"/>
        <v>109048.90000000001</v>
      </c>
      <c r="U7" s="9">
        <f>U5*U6</f>
        <v>99934.289000000004</v>
      </c>
      <c r="V7" s="23">
        <f>V5*V6</f>
        <v>63450.541700000009</v>
      </c>
      <c r="W7" s="9">
        <f t="shared" si="0"/>
        <v>97672.049999999988</v>
      </c>
      <c r="X7" s="9">
        <f t="shared" si="0"/>
        <v>73938.864999999991</v>
      </c>
      <c r="Y7" s="9">
        <f t="shared" si="0"/>
        <v>39763.439999999995</v>
      </c>
      <c r="Z7" s="9">
        <f t="shared" si="0"/>
        <v>46959.33</v>
      </c>
      <c r="AA7" s="9">
        <f t="shared" si="0"/>
        <v>89833.919999999998</v>
      </c>
      <c r="AB7" s="9">
        <f t="shared" si="0"/>
        <v>25918.880000000001</v>
      </c>
      <c r="AC7" s="9">
        <f t="shared" si="0"/>
        <v>19453.006500000003</v>
      </c>
      <c r="AD7" s="9">
        <f t="shared" si="0"/>
        <v>27972.926100000001</v>
      </c>
      <c r="AE7" s="9">
        <f t="shared" si="0"/>
        <v>25606</v>
      </c>
      <c r="AF7" s="9">
        <f t="shared" si="0"/>
        <v>43565.020499999999</v>
      </c>
      <c r="AG7" s="9">
        <f t="shared" si="0"/>
        <v>39352.585299999999</v>
      </c>
      <c r="AH7" s="9">
        <f>AH5*AH6</f>
        <v>33889.22</v>
      </c>
      <c r="AI7" s="9">
        <f t="shared" si="0"/>
        <v>25144.856</v>
      </c>
      <c r="AJ7" s="9">
        <f t="shared" si="0"/>
        <v>27252.47</v>
      </c>
      <c r="AK7" s="9">
        <f t="shared" si="0"/>
        <v>26060.089199999999</v>
      </c>
      <c r="AL7" s="9">
        <f t="shared" si="0"/>
        <v>31809.113700000002</v>
      </c>
      <c r="AM7" s="9">
        <f t="shared" si="0"/>
        <v>24932.252100000002</v>
      </c>
    </row>
    <row r="8" spans="1:39" ht="39" customHeight="1" x14ac:dyDescent="0.2">
      <c r="A8" s="15" t="s">
        <v>8</v>
      </c>
      <c r="B8" s="27" t="s">
        <v>111</v>
      </c>
      <c r="C8" s="59" t="s">
        <v>110</v>
      </c>
      <c r="D8" s="40"/>
      <c r="E8" t="s">
        <v>113</v>
      </c>
      <c r="F8" s="79">
        <v>662153.07999999996</v>
      </c>
      <c r="G8" s="80">
        <v>293345.83</v>
      </c>
      <c r="H8" s="81">
        <v>749</v>
      </c>
      <c r="I8" s="82">
        <v>167134</v>
      </c>
      <c r="J8" s="82">
        <v>8021</v>
      </c>
      <c r="K8" s="81">
        <v>120.5</v>
      </c>
      <c r="L8" s="80">
        <v>4833.8599999999997</v>
      </c>
      <c r="M8" s="81">
        <v>33</v>
      </c>
      <c r="N8" s="80">
        <v>134466</v>
      </c>
      <c r="O8" s="82">
        <v>1374</v>
      </c>
      <c r="P8" s="80">
        <v>19459.650000000001</v>
      </c>
      <c r="Q8" s="81">
        <v>792.9</v>
      </c>
      <c r="R8" s="82">
        <v>7723</v>
      </c>
      <c r="S8" s="82">
        <v>214575</v>
      </c>
      <c r="T8" s="80">
        <v>2736</v>
      </c>
      <c r="U8" s="80">
        <v>1783.2</v>
      </c>
      <c r="V8" s="83">
        <v>53703.55</v>
      </c>
      <c r="W8" s="80">
        <v>6917.83</v>
      </c>
      <c r="X8" s="81">
        <v>45.6</v>
      </c>
      <c r="Y8" s="80">
        <v>28995.9</v>
      </c>
      <c r="Z8" s="82">
        <v>64740</v>
      </c>
      <c r="AA8" s="80">
        <v>35904.99</v>
      </c>
      <c r="AB8" s="81">
        <v>2692</v>
      </c>
      <c r="AC8" s="81">
        <v>444.42</v>
      </c>
      <c r="AD8" s="81">
        <v>470</v>
      </c>
      <c r="AE8" s="80">
        <v>15216</v>
      </c>
      <c r="AF8" s="81">
        <v>344.04</v>
      </c>
      <c r="AG8" s="82">
        <v>1158</v>
      </c>
      <c r="AH8" s="81">
        <v>1.66</v>
      </c>
      <c r="AI8" s="81">
        <v>123.57</v>
      </c>
      <c r="AJ8" s="80">
        <v>11138.49</v>
      </c>
      <c r="AK8" s="81">
        <v>4.04</v>
      </c>
      <c r="AL8" s="81">
        <v>717.73</v>
      </c>
      <c r="AM8" s="82">
        <v>2482</v>
      </c>
    </row>
    <row r="9" spans="1:39" ht="17" x14ac:dyDescent="0.2">
      <c r="A9" s="5" t="s">
        <v>11</v>
      </c>
      <c r="B9" s="7" t="s">
        <v>12</v>
      </c>
      <c r="C9" s="59" t="s">
        <v>14</v>
      </c>
      <c r="D9" s="40"/>
      <c r="E9" s="5"/>
      <c r="F9" s="28">
        <f>SUM(F7:F8)</f>
        <v>2140533.08</v>
      </c>
      <c r="G9" s="28">
        <f t="shared" ref="G9:I9" si="1">SUM(G7:G8)</f>
        <v>862752.7620000001</v>
      </c>
      <c r="H9" s="28">
        <f t="shared" si="1"/>
        <v>211490.44999999998</v>
      </c>
      <c r="I9" s="28">
        <f t="shared" si="1"/>
        <v>349744</v>
      </c>
      <c r="J9" s="28">
        <f>SUM(J7:J8)</f>
        <v>1272197.3999999999</v>
      </c>
      <c r="K9" s="28">
        <f>SUM(K7:K8)</f>
        <v>100161.95599999999</v>
      </c>
      <c r="L9" s="28">
        <f t="shared" ref="L9:M9" si="2">SUM(L7:L8)</f>
        <v>201944.25999999998</v>
      </c>
      <c r="M9" s="28">
        <f t="shared" si="2"/>
        <v>390863.64</v>
      </c>
      <c r="N9" s="28">
        <f>SUM(N7:N8)</f>
        <v>336311.4</v>
      </c>
      <c r="O9" s="28">
        <f t="shared" ref="O9:T9" si="3">SUM(O7:O8)</f>
        <v>557736.5</v>
      </c>
      <c r="P9" s="28">
        <f t="shared" si="3"/>
        <v>350488.89</v>
      </c>
      <c r="Q9" s="28">
        <f t="shared" si="3"/>
        <v>104601.54000000001</v>
      </c>
      <c r="R9" s="28">
        <f t="shared" si="3"/>
        <v>327270.28959999996</v>
      </c>
      <c r="S9" s="28">
        <f t="shared" si="3"/>
        <v>2146388.4</v>
      </c>
      <c r="T9" s="28">
        <f t="shared" si="3"/>
        <v>111784.90000000001</v>
      </c>
      <c r="U9" s="28">
        <f t="shared" ref="U9:V9" si="4">SUM(U7:U8)</f>
        <v>101717.489</v>
      </c>
      <c r="V9" s="28">
        <f t="shared" si="4"/>
        <v>117154.09170000002</v>
      </c>
      <c r="W9" s="28">
        <f t="shared" ref="W9" si="5">SUM(W7:W8)</f>
        <v>104589.87999999999</v>
      </c>
      <c r="X9" s="28">
        <f t="shared" ref="X9" si="6">SUM(X7:X8)</f>
        <v>73984.464999999997</v>
      </c>
      <c r="Y9" s="28">
        <f t="shared" ref="Y9" si="7">SUM(Y7:Y8)</f>
        <v>68759.34</v>
      </c>
      <c r="Z9" s="28">
        <f t="shared" ref="Z9" si="8">SUM(Z7:Z8)</f>
        <v>111699.33</v>
      </c>
      <c r="AA9" s="28">
        <f t="shared" ref="AA9" si="9">SUM(AA7:AA8)</f>
        <v>125738.91</v>
      </c>
      <c r="AB9" s="28">
        <f t="shared" ref="AB9" si="10">SUM(AB7:AB8)</f>
        <v>28610.880000000001</v>
      </c>
      <c r="AC9" s="28">
        <f t="shared" ref="AC9" si="11">SUM(AC7:AC8)</f>
        <v>19897.426500000001</v>
      </c>
      <c r="AD9" s="28">
        <f t="shared" ref="AD9" si="12">SUM(AD7:AD8)</f>
        <v>28442.926100000001</v>
      </c>
      <c r="AE9" s="28">
        <f t="shared" ref="AE9" si="13">SUM(AE7:AE8)</f>
        <v>40822</v>
      </c>
      <c r="AF9" s="28">
        <f t="shared" ref="AF9" si="14">SUM(AF7:AF8)</f>
        <v>43909.0605</v>
      </c>
      <c r="AG9" s="28">
        <f t="shared" ref="AG9" si="15">SUM(AG7:AG8)</f>
        <v>40510.585299999999</v>
      </c>
      <c r="AH9" s="28">
        <f>SUM(AH7:AH8)</f>
        <v>33890.880000000005</v>
      </c>
      <c r="AI9" s="28">
        <f t="shared" ref="AI9" si="16">SUM(AI7:AI8)</f>
        <v>25268.425999999999</v>
      </c>
      <c r="AJ9" s="28">
        <f t="shared" ref="AJ9" si="17">SUM(AJ7:AJ8)</f>
        <v>38390.959999999999</v>
      </c>
      <c r="AK9" s="28">
        <f t="shared" ref="AK9" si="18">SUM(AK7:AK8)</f>
        <v>26064.129199999999</v>
      </c>
      <c r="AL9" s="28">
        <f t="shared" ref="AL9" si="19">SUM(AL7:AL8)</f>
        <v>32526.843700000001</v>
      </c>
      <c r="AM9" s="28">
        <f t="shared" ref="AM9" si="20">SUM(AM7:AM8)</f>
        <v>27414.252100000002</v>
      </c>
    </row>
    <row r="10" spans="1:39" ht="34" x14ac:dyDescent="0.2">
      <c r="A10" s="5" t="s">
        <v>16</v>
      </c>
      <c r="B10" s="7" t="s">
        <v>15</v>
      </c>
      <c r="C10" s="59" t="s">
        <v>18</v>
      </c>
      <c r="D10" s="40"/>
      <c r="E10" s="14"/>
      <c r="F10" s="37">
        <f>F7/F9</f>
        <v>0.69065973042565643</v>
      </c>
      <c r="G10" s="37">
        <f>G7/G9</f>
        <v>0.65998853562638604</v>
      </c>
      <c r="H10" s="37">
        <f>H7/H9</f>
        <v>0.99645846892850243</v>
      </c>
      <c r="I10" s="37">
        <f>I7/I9</f>
        <v>0.52212475410586023</v>
      </c>
      <c r="J10" s="37">
        <f t="shared" ref="J10:M10" si="21">J7/J9</f>
        <v>0.99369516082960085</v>
      </c>
      <c r="K10" s="37">
        <f t="shared" si="21"/>
        <v>0.99879694841422628</v>
      </c>
      <c r="L10" s="37">
        <f t="shared" si="21"/>
        <v>0.9760633949189742</v>
      </c>
      <c r="M10" s="37">
        <f t="shared" si="21"/>
        <v>0.99991557157887589</v>
      </c>
      <c r="N10" s="37">
        <f>N7/N9</f>
        <v>0.60017412433833639</v>
      </c>
      <c r="O10" s="37">
        <f t="shared" ref="O10:T10" si="22">O7/O9</f>
        <v>0.99753647107549892</v>
      </c>
      <c r="P10" s="37">
        <f t="shared" si="22"/>
        <v>0.9444785539421805</v>
      </c>
      <c r="Q10" s="37">
        <f t="shared" si="22"/>
        <v>0.99241980567398913</v>
      </c>
      <c r="R10" s="37">
        <f t="shared" si="22"/>
        <v>0.97640176867432937</v>
      </c>
      <c r="S10" s="37">
        <f t="shared" si="22"/>
        <v>0.90002974298593863</v>
      </c>
      <c r="T10" s="37">
        <f t="shared" si="22"/>
        <v>0.9755244223504248</v>
      </c>
      <c r="U10" s="37">
        <f t="shared" ref="U10" si="23">U7/U9</f>
        <v>0.98246909142635253</v>
      </c>
      <c r="V10" s="37">
        <f>V7/V9</f>
        <v>0.54159902380942615</v>
      </c>
      <c r="W10" s="37">
        <f t="shared" ref="W10" si="24">W7/W9</f>
        <v>0.93385755868541009</v>
      </c>
      <c r="X10" s="37">
        <f t="shared" ref="X10" si="25">X7/X9</f>
        <v>0.99938365439285115</v>
      </c>
      <c r="Y10" s="37">
        <f t="shared" ref="Y10" si="26">Y7/Y9</f>
        <v>0.57829874457782748</v>
      </c>
      <c r="Z10" s="37">
        <f t="shared" ref="Z10" si="27">Z7/Z9</f>
        <v>0.42040834085575984</v>
      </c>
      <c r="AA10" s="37">
        <f t="shared" ref="AA10" si="28">AA7/AA9</f>
        <v>0.71444805748673978</v>
      </c>
      <c r="AB10" s="37">
        <f t="shared" ref="AB10" si="29">AB7/AB9</f>
        <v>0.90590991958303979</v>
      </c>
      <c r="AC10" s="37">
        <f t="shared" ref="AC10" si="30">AC7/AC9</f>
        <v>0.97766444821394372</v>
      </c>
      <c r="AD10" s="37">
        <f t="shared" ref="AD10" si="31">AD7/AD9</f>
        <v>0.98347568044344069</v>
      </c>
      <c r="AE10" s="37">
        <f t="shared" ref="AE10" si="32">AE7/AE9</f>
        <v>0.62725981088628679</v>
      </c>
      <c r="AF10" s="37">
        <f t="shared" ref="AF10" si="33">AF7/AF9</f>
        <v>0.99216471507059456</v>
      </c>
      <c r="AG10" s="37">
        <f>AG7/AG9</f>
        <v>0.97141487857002151</v>
      </c>
      <c r="AH10" s="37">
        <f>AH7/AH9</f>
        <v>0.99995101927126107</v>
      </c>
      <c r="AI10" s="37">
        <f t="shared" ref="AI10" si="34">AI7/AI9</f>
        <v>0.99510970726866799</v>
      </c>
      <c r="AJ10" s="37">
        <f t="shared" ref="AJ10" si="35">AJ7/AJ9</f>
        <v>0.70986685407189609</v>
      </c>
      <c r="AK10" s="37">
        <f t="shared" ref="AK10" si="36">AK7/AK9</f>
        <v>0.99984499769898316</v>
      </c>
      <c r="AL10" s="37">
        <f t="shared" ref="AL10" si="37">AL7/AL9</f>
        <v>0.9779342254471497</v>
      </c>
      <c r="AM10" s="37">
        <f t="shared" ref="AM10" si="38">AM7/AM9</f>
        <v>0.90946315110307163</v>
      </c>
    </row>
    <row r="11" spans="1:39" ht="34" customHeight="1" x14ac:dyDescent="0.2">
      <c r="A11" s="5" t="s">
        <v>17</v>
      </c>
      <c r="B11" s="7" t="s">
        <v>15</v>
      </c>
      <c r="C11" s="59" t="s">
        <v>19</v>
      </c>
      <c r="D11" s="40"/>
      <c r="E11" s="14"/>
      <c r="F11" s="37">
        <f>F8/F9</f>
        <v>0.30934026957434357</v>
      </c>
      <c r="G11" s="37">
        <f t="shared" ref="G11:J11" si="39">G8/G9</f>
        <v>0.3400114643736139</v>
      </c>
      <c r="H11" s="37">
        <f t="shared" si="39"/>
        <v>3.5415310714975549E-3</v>
      </c>
      <c r="I11" s="37">
        <f t="shared" si="39"/>
        <v>0.47787524589413971</v>
      </c>
      <c r="J11" s="37">
        <f t="shared" si="39"/>
        <v>6.3048391703991857E-3</v>
      </c>
      <c r="K11" s="37">
        <f>K8/K9</f>
        <v>1.2030515857737443E-3</v>
      </c>
      <c r="L11" s="37">
        <f t="shared" ref="L11:AM11" si="40">L8/L9</f>
        <v>2.3936605081025825E-2</v>
      </c>
      <c r="M11" s="37">
        <f t="shared" si="40"/>
        <v>8.4428421124052363E-5</v>
      </c>
      <c r="N11" s="37">
        <f t="shared" si="40"/>
        <v>0.39982587566166355</v>
      </c>
      <c r="O11" s="37">
        <f t="shared" si="40"/>
        <v>2.4635289245010859E-3</v>
      </c>
      <c r="P11" s="37">
        <f t="shared" si="40"/>
        <v>5.5521446057819411E-2</v>
      </c>
      <c r="Q11" s="37">
        <f t="shared" si="40"/>
        <v>7.5801943260108782E-3</v>
      </c>
      <c r="R11" s="37">
        <f t="shared" si="40"/>
        <v>2.3598231325670575E-2</v>
      </c>
      <c r="S11" s="37">
        <f t="shared" si="40"/>
        <v>9.9970257014061398E-2</v>
      </c>
      <c r="T11" s="37">
        <f t="shared" si="40"/>
        <v>2.4475577649575208E-2</v>
      </c>
      <c r="U11" s="37">
        <f t="shared" si="40"/>
        <v>1.7530908573647547E-2</v>
      </c>
      <c r="V11" s="37">
        <f>V8/V9</f>
        <v>0.45840097619057374</v>
      </c>
      <c r="W11" s="37">
        <f t="shared" si="40"/>
        <v>6.6142441314589906E-2</v>
      </c>
      <c r="X11" s="37">
        <f t="shared" si="40"/>
        <v>6.1634560714874406E-4</v>
      </c>
      <c r="Y11" s="37">
        <f t="shared" si="40"/>
        <v>0.42170125542217252</v>
      </c>
      <c r="Z11" s="37">
        <f t="shared" si="40"/>
        <v>0.57959165914424016</v>
      </c>
      <c r="AA11" s="37">
        <f t="shared" si="40"/>
        <v>0.28555194251326022</v>
      </c>
      <c r="AB11" s="37">
        <f t="shared" si="40"/>
        <v>9.4090080416960264E-2</v>
      </c>
      <c r="AC11" s="37">
        <f t="shared" si="40"/>
        <v>2.2335551786056351E-2</v>
      </c>
      <c r="AD11" s="37">
        <f t="shared" si="40"/>
        <v>1.6524319556559267E-2</v>
      </c>
      <c r="AE11" s="37">
        <f t="shared" si="40"/>
        <v>0.37274018911371321</v>
      </c>
      <c r="AF11" s="37">
        <f>AF8/AF9</f>
        <v>7.8352849294054012E-3</v>
      </c>
      <c r="AG11" s="37">
        <f>AG8/AG9</f>
        <v>2.858512142997845E-2</v>
      </c>
      <c r="AH11" s="37">
        <f>AH8/AH9</f>
        <v>4.8980728738822943E-5</v>
      </c>
      <c r="AI11" s="37">
        <f t="shared" si="40"/>
        <v>4.8902927313319794E-3</v>
      </c>
      <c r="AJ11" s="37">
        <f t="shared" si="40"/>
        <v>0.29013314592810391</v>
      </c>
      <c r="AK11" s="37">
        <f t="shared" si="40"/>
        <v>1.5500230101683199E-4</v>
      </c>
      <c r="AL11" s="37">
        <f t="shared" si="40"/>
        <v>2.2065774552850328E-2</v>
      </c>
      <c r="AM11" s="37">
        <f t="shared" si="40"/>
        <v>9.0536848896928313E-2</v>
      </c>
    </row>
    <row r="12" spans="1:39" ht="73" customHeight="1" x14ac:dyDescent="0.2">
      <c r="A12" s="53" t="s">
        <v>20</v>
      </c>
      <c r="B12" s="56" t="s">
        <v>115</v>
      </c>
      <c r="C12" s="6" t="s">
        <v>21</v>
      </c>
      <c r="D12" s="7" t="s">
        <v>22</v>
      </c>
      <c r="E12" t="s">
        <v>105</v>
      </c>
      <c r="F12" s="9">
        <v>6.25</v>
      </c>
      <c r="G12" s="9">
        <v>6.25</v>
      </c>
      <c r="H12" s="9">
        <v>6.25</v>
      </c>
      <c r="I12" s="9">
        <v>6.25</v>
      </c>
      <c r="J12" s="9">
        <v>6.25</v>
      </c>
      <c r="K12" s="9">
        <v>6.25</v>
      </c>
      <c r="L12" s="9">
        <v>6.25</v>
      </c>
      <c r="M12" s="9">
        <v>6.25</v>
      </c>
      <c r="N12" s="9">
        <v>6.25</v>
      </c>
      <c r="O12" s="9">
        <v>6.25</v>
      </c>
      <c r="P12" s="9">
        <v>6.25</v>
      </c>
      <c r="Q12" s="9">
        <v>6.25</v>
      </c>
      <c r="R12" s="9">
        <v>6.25</v>
      </c>
      <c r="S12" s="9">
        <v>6.25</v>
      </c>
      <c r="T12" s="9">
        <v>6.25</v>
      </c>
      <c r="U12" s="9">
        <v>6.25</v>
      </c>
      <c r="V12" s="9">
        <v>6.25</v>
      </c>
      <c r="W12" s="9">
        <v>6.25</v>
      </c>
      <c r="X12" s="9">
        <v>6.25</v>
      </c>
      <c r="Y12" s="9">
        <v>6.25</v>
      </c>
      <c r="Z12" s="9">
        <v>6.25</v>
      </c>
      <c r="AA12" s="9">
        <v>6.25</v>
      </c>
      <c r="AB12" s="9">
        <v>6.25</v>
      </c>
      <c r="AC12" s="9">
        <v>6.25</v>
      </c>
      <c r="AD12" s="9">
        <v>6.25</v>
      </c>
      <c r="AE12" s="9">
        <v>6.25</v>
      </c>
      <c r="AF12" s="9">
        <v>6.25</v>
      </c>
      <c r="AG12" s="9">
        <v>6.25</v>
      </c>
      <c r="AH12" s="9">
        <v>6.25</v>
      </c>
      <c r="AI12" s="9">
        <v>6.25</v>
      </c>
      <c r="AJ12" s="9">
        <v>6.25</v>
      </c>
      <c r="AK12" s="9">
        <v>6.25</v>
      </c>
      <c r="AL12" s="9">
        <v>6.25</v>
      </c>
      <c r="AM12" s="9">
        <v>6.25</v>
      </c>
    </row>
    <row r="13" spans="1:39" ht="51" x14ac:dyDescent="0.2">
      <c r="A13" s="54"/>
      <c r="B13" s="57"/>
      <c r="C13" s="6" t="s">
        <v>23</v>
      </c>
      <c r="D13" s="7" t="s">
        <v>24</v>
      </c>
      <c r="E13" t="s">
        <v>106</v>
      </c>
      <c r="F13" s="9">
        <v>0.9</v>
      </c>
      <c r="G13" s="9">
        <v>1.07</v>
      </c>
      <c r="H13" s="9">
        <v>1.1000000000000001</v>
      </c>
      <c r="I13" s="9">
        <v>0.82</v>
      </c>
      <c r="J13" s="9">
        <v>0.86</v>
      </c>
      <c r="K13" s="9">
        <v>1.37</v>
      </c>
      <c r="L13" s="9">
        <v>1.71</v>
      </c>
      <c r="M13" s="9">
        <v>0.91</v>
      </c>
      <c r="N13" s="9">
        <v>1.06</v>
      </c>
      <c r="O13" s="9">
        <v>0.52</v>
      </c>
      <c r="P13" s="9">
        <v>1.02</v>
      </c>
      <c r="Q13" s="9">
        <v>0.64</v>
      </c>
      <c r="R13" s="9">
        <v>0.82</v>
      </c>
      <c r="S13" s="9">
        <v>1.1399999999999999</v>
      </c>
      <c r="T13" s="9">
        <v>1.36</v>
      </c>
      <c r="U13" s="9">
        <v>0.68</v>
      </c>
      <c r="V13" s="9">
        <v>0.84</v>
      </c>
      <c r="W13" s="9">
        <v>1.17</v>
      </c>
      <c r="X13" s="9">
        <v>1.52</v>
      </c>
      <c r="Y13" s="9">
        <v>0.87</v>
      </c>
      <c r="Z13" s="9">
        <v>1.38</v>
      </c>
      <c r="AA13" s="9">
        <v>1.23</v>
      </c>
      <c r="AB13" s="9">
        <v>0.71</v>
      </c>
      <c r="AC13" s="9">
        <v>0.71</v>
      </c>
      <c r="AD13" s="9">
        <v>0.53</v>
      </c>
      <c r="AE13" s="9">
        <v>1.27</v>
      </c>
      <c r="AF13" s="9">
        <v>1.18</v>
      </c>
      <c r="AG13" s="9">
        <v>0.47</v>
      </c>
      <c r="AH13" s="9">
        <v>1.55</v>
      </c>
      <c r="AI13" s="9">
        <v>0.9</v>
      </c>
      <c r="AJ13" s="9">
        <v>1.3</v>
      </c>
      <c r="AK13" s="9">
        <v>0.69</v>
      </c>
      <c r="AL13" s="9">
        <v>0.8</v>
      </c>
      <c r="AM13" s="9">
        <v>1.33</v>
      </c>
    </row>
    <row r="14" spans="1:39" ht="17" x14ac:dyDescent="0.2">
      <c r="A14" s="54"/>
      <c r="B14" s="57"/>
      <c r="C14" s="6" t="s">
        <v>107</v>
      </c>
      <c r="D14" s="7" t="s">
        <v>108</v>
      </c>
      <c r="F14" s="9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</row>
    <row r="15" spans="1:39" ht="17" x14ac:dyDescent="0.2">
      <c r="A15" s="54"/>
      <c r="B15" s="57"/>
      <c r="C15" s="6" t="s">
        <v>40</v>
      </c>
      <c r="D15" s="7" t="s">
        <v>15</v>
      </c>
      <c r="F15" s="9">
        <f>F14-F12</f>
        <v>5.75</v>
      </c>
      <c r="G15" s="9">
        <f t="shared" ref="G15:AM15" si="41">G14-G12</f>
        <v>5.75</v>
      </c>
      <c r="H15" s="9">
        <f t="shared" si="41"/>
        <v>5.75</v>
      </c>
      <c r="I15" s="9">
        <f t="shared" si="41"/>
        <v>5.75</v>
      </c>
      <c r="J15" s="9">
        <f t="shared" si="41"/>
        <v>5.75</v>
      </c>
      <c r="K15" s="9">
        <f t="shared" si="41"/>
        <v>5.75</v>
      </c>
      <c r="L15" s="9">
        <f t="shared" si="41"/>
        <v>5.75</v>
      </c>
      <c r="M15" s="9">
        <f t="shared" si="41"/>
        <v>5.75</v>
      </c>
      <c r="N15" s="9">
        <f t="shared" si="41"/>
        <v>5.75</v>
      </c>
      <c r="O15" s="9">
        <f t="shared" si="41"/>
        <v>5.75</v>
      </c>
      <c r="P15" s="9">
        <f t="shared" si="41"/>
        <v>5.75</v>
      </c>
      <c r="Q15" s="9">
        <f t="shared" si="41"/>
        <v>5.75</v>
      </c>
      <c r="R15" s="9">
        <f t="shared" si="41"/>
        <v>5.75</v>
      </c>
      <c r="S15" s="9">
        <f t="shared" si="41"/>
        <v>5.75</v>
      </c>
      <c r="T15" s="9">
        <f t="shared" si="41"/>
        <v>5.75</v>
      </c>
      <c r="U15" s="9">
        <f t="shared" si="41"/>
        <v>5.75</v>
      </c>
      <c r="V15" s="9">
        <f t="shared" si="41"/>
        <v>5.75</v>
      </c>
      <c r="W15" s="9">
        <f t="shared" si="41"/>
        <v>5.75</v>
      </c>
      <c r="X15" s="9">
        <f t="shared" si="41"/>
        <v>5.75</v>
      </c>
      <c r="Y15" s="9">
        <f t="shared" si="41"/>
        <v>5.75</v>
      </c>
      <c r="Z15" s="9">
        <f t="shared" si="41"/>
        <v>5.75</v>
      </c>
      <c r="AA15" s="9">
        <f t="shared" si="41"/>
        <v>5.75</v>
      </c>
      <c r="AB15" s="9">
        <f t="shared" si="41"/>
        <v>5.75</v>
      </c>
      <c r="AC15" s="9">
        <f t="shared" si="41"/>
        <v>5.75</v>
      </c>
      <c r="AD15" s="9">
        <f t="shared" si="41"/>
        <v>5.75</v>
      </c>
      <c r="AE15" s="9">
        <f t="shared" si="41"/>
        <v>5.75</v>
      </c>
      <c r="AF15" s="9">
        <f t="shared" si="41"/>
        <v>5.75</v>
      </c>
      <c r="AG15" s="9">
        <f t="shared" si="41"/>
        <v>5.75</v>
      </c>
      <c r="AH15" s="9">
        <f t="shared" si="41"/>
        <v>5.75</v>
      </c>
      <c r="AI15" s="9">
        <f t="shared" si="41"/>
        <v>5.75</v>
      </c>
      <c r="AJ15" s="9">
        <f t="shared" si="41"/>
        <v>5.75</v>
      </c>
      <c r="AK15" s="9">
        <f t="shared" si="41"/>
        <v>5.75</v>
      </c>
      <c r="AL15" s="9">
        <f t="shared" si="41"/>
        <v>5.75</v>
      </c>
      <c r="AM15" s="9">
        <f t="shared" si="41"/>
        <v>5.75</v>
      </c>
    </row>
    <row r="16" spans="1:39" ht="20" customHeight="1" x14ac:dyDescent="0.2">
      <c r="A16" s="55"/>
      <c r="B16" s="58"/>
      <c r="C16" s="60" t="s">
        <v>20</v>
      </c>
      <c r="D16" s="61"/>
      <c r="F16" s="31">
        <f>F12+F13*(F15)</f>
        <v>11.425000000000001</v>
      </c>
      <c r="G16" s="31">
        <f t="shared" ref="G16:AM16" si="42">G12+G13*(G15)</f>
        <v>12.4025</v>
      </c>
      <c r="H16" s="31">
        <f t="shared" si="42"/>
        <v>12.574999999999999</v>
      </c>
      <c r="I16" s="31">
        <f t="shared" si="42"/>
        <v>10.965</v>
      </c>
      <c r="J16" s="31">
        <f t="shared" si="42"/>
        <v>11.195</v>
      </c>
      <c r="K16" s="31">
        <f t="shared" si="42"/>
        <v>14.127500000000001</v>
      </c>
      <c r="L16" s="31">
        <f t="shared" si="42"/>
        <v>16.0825</v>
      </c>
      <c r="M16" s="31">
        <f t="shared" si="42"/>
        <v>11.4825</v>
      </c>
      <c r="N16" s="31">
        <f t="shared" si="42"/>
        <v>12.345000000000001</v>
      </c>
      <c r="O16" s="31">
        <f t="shared" si="42"/>
        <v>9.24</v>
      </c>
      <c r="P16" s="31">
        <f t="shared" si="42"/>
        <v>12.115</v>
      </c>
      <c r="Q16" s="31">
        <f t="shared" si="42"/>
        <v>9.93</v>
      </c>
      <c r="R16" s="31">
        <f t="shared" si="42"/>
        <v>10.965</v>
      </c>
      <c r="S16" s="31">
        <f t="shared" si="42"/>
        <v>12.805</v>
      </c>
      <c r="T16" s="31">
        <f t="shared" si="42"/>
        <v>14.07</v>
      </c>
      <c r="U16" s="31">
        <f t="shared" si="42"/>
        <v>10.16</v>
      </c>
      <c r="V16" s="31">
        <f t="shared" si="42"/>
        <v>11.08</v>
      </c>
      <c r="W16" s="31">
        <f t="shared" si="42"/>
        <v>12.977499999999999</v>
      </c>
      <c r="X16" s="31">
        <f t="shared" si="42"/>
        <v>14.99</v>
      </c>
      <c r="Y16" s="31">
        <f t="shared" si="42"/>
        <v>11.252500000000001</v>
      </c>
      <c r="Z16" s="31">
        <f t="shared" si="42"/>
        <v>14.184999999999999</v>
      </c>
      <c r="AA16" s="31">
        <f>AA12+AA13*(AA15)</f>
        <v>13.3225</v>
      </c>
      <c r="AB16" s="31">
        <f t="shared" si="42"/>
        <v>10.3325</v>
      </c>
      <c r="AC16" s="31">
        <f t="shared" si="42"/>
        <v>10.3325</v>
      </c>
      <c r="AD16" s="31">
        <f t="shared" si="42"/>
        <v>9.2974999999999994</v>
      </c>
      <c r="AE16" s="31">
        <f t="shared" si="42"/>
        <v>13.5525</v>
      </c>
      <c r="AF16" s="31">
        <f t="shared" si="42"/>
        <v>13.035</v>
      </c>
      <c r="AG16" s="31">
        <f t="shared" si="42"/>
        <v>8.9525000000000006</v>
      </c>
      <c r="AH16" s="31">
        <f t="shared" si="42"/>
        <v>15.1625</v>
      </c>
      <c r="AI16" s="31">
        <f t="shared" si="42"/>
        <v>11.425000000000001</v>
      </c>
      <c r="AJ16" s="31">
        <f t="shared" si="42"/>
        <v>13.725000000000001</v>
      </c>
      <c r="AK16" s="31">
        <f t="shared" si="42"/>
        <v>10.217499999999999</v>
      </c>
      <c r="AL16" s="31">
        <f t="shared" si="42"/>
        <v>10.850000000000001</v>
      </c>
      <c r="AM16" s="31">
        <f t="shared" si="42"/>
        <v>13.897500000000001</v>
      </c>
    </row>
    <row r="17" spans="1:41" ht="17" x14ac:dyDescent="0.2">
      <c r="A17" s="53" t="s">
        <v>25</v>
      </c>
      <c r="B17" s="56" t="s">
        <v>26</v>
      </c>
      <c r="C17" s="5" t="s">
        <v>27</v>
      </c>
      <c r="D17" s="8" t="s">
        <v>7</v>
      </c>
      <c r="E17" t="s">
        <v>112</v>
      </c>
      <c r="F17" s="24">
        <v>149808.1</v>
      </c>
      <c r="G17" s="13">
        <v>18724.689999999999</v>
      </c>
      <c r="H17">
        <v>72</v>
      </c>
      <c r="I17" s="23">
        <v>255255</v>
      </c>
      <c r="J17">
        <v>778</v>
      </c>
      <c r="K17" s="25">
        <v>26.78</v>
      </c>
      <c r="L17" s="24">
        <v>285.54000000000002</v>
      </c>
      <c r="M17" s="25">
        <v>193.2</v>
      </c>
      <c r="N17" s="13">
        <v>7327.79</v>
      </c>
      <c r="O17" s="25">
        <v>302</v>
      </c>
      <c r="P17" s="25">
        <v>866.8</v>
      </c>
      <c r="Q17" s="25">
        <v>21.8</v>
      </c>
      <c r="R17" s="25">
        <v>480</v>
      </c>
      <c r="S17" s="32">
        <v>13430</v>
      </c>
      <c r="T17" s="25">
        <v>114.88</v>
      </c>
      <c r="U17" s="25">
        <v>249.8</v>
      </c>
      <c r="V17" s="23">
        <v>25132.29</v>
      </c>
      <c r="W17">
        <v>920.79</v>
      </c>
      <c r="X17" s="9">
        <v>28.109000000000002</v>
      </c>
      <c r="Y17" s="24">
        <v>1352.42</v>
      </c>
      <c r="Z17" s="87">
        <v>4141</v>
      </c>
      <c r="AA17" s="24">
        <v>2928.78</v>
      </c>
      <c r="AB17" s="9">
        <v>27.3</v>
      </c>
      <c r="AC17" s="26">
        <v>44.466000000000001</v>
      </c>
      <c r="AD17" s="76">
        <v>38.93</v>
      </c>
      <c r="AE17" s="25">
        <v>1113.845</v>
      </c>
      <c r="AF17" s="9">
        <v>25.82</v>
      </c>
      <c r="AG17" s="25">
        <v>22.84</v>
      </c>
      <c r="AH17" s="25">
        <v>0.23</v>
      </c>
      <c r="AI17" s="9">
        <v>4.58</v>
      </c>
      <c r="AJ17" s="23">
        <v>8544.01</v>
      </c>
      <c r="AK17" s="9">
        <v>7.843</v>
      </c>
      <c r="AL17" s="25">
        <v>24.45</v>
      </c>
      <c r="AM17" s="9">
        <v>96.42</v>
      </c>
    </row>
    <row r="18" spans="1:41" ht="17" x14ac:dyDescent="0.2">
      <c r="A18" s="54"/>
      <c r="B18" s="57"/>
      <c r="C18" s="6" t="s">
        <v>28</v>
      </c>
      <c r="D18" s="7" t="s">
        <v>29</v>
      </c>
      <c r="F18" s="23">
        <f>F8</f>
        <v>662153.07999999996</v>
      </c>
      <c r="G18" s="23">
        <f t="shared" ref="G18:AM18" si="43">G8</f>
        <v>293345.83</v>
      </c>
      <c r="H18" s="23">
        <f t="shared" si="43"/>
        <v>749</v>
      </c>
      <c r="I18" s="23">
        <f t="shared" si="43"/>
        <v>167134</v>
      </c>
      <c r="J18" s="23">
        <f t="shared" si="43"/>
        <v>8021</v>
      </c>
      <c r="K18" s="23">
        <f t="shared" si="43"/>
        <v>120.5</v>
      </c>
      <c r="L18" s="23">
        <f t="shared" si="43"/>
        <v>4833.8599999999997</v>
      </c>
      <c r="M18" s="23">
        <f t="shared" si="43"/>
        <v>33</v>
      </c>
      <c r="N18" s="23">
        <f t="shared" si="43"/>
        <v>134466</v>
      </c>
      <c r="O18" s="23">
        <f t="shared" si="43"/>
        <v>1374</v>
      </c>
      <c r="P18" s="23">
        <f t="shared" si="43"/>
        <v>19459.650000000001</v>
      </c>
      <c r="Q18" s="23">
        <f t="shared" si="43"/>
        <v>792.9</v>
      </c>
      <c r="R18" s="23">
        <f t="shared" si="43"/>
        <v>7723</v>
      </c>
      <c r="S18" s="23">
        <f t="shared" si="43"/>
        <v>214575</v>
      </c>
      <c r="T18" s="23">
        <f t="shared" si="43"/>
        <v>2736</v>
      </c>
      <c r="U18" s="23">
        <f t="shared" si="43"/>
        <v>1783.2</v>
      </c>
      <c r="V18" s="23">
        <f t="shared" si="43"/>
        <v>53703.55</v>
      </c>
      <c r="W18" s="23">
        <f t="shared" si="43"/>
        <v>6917.83</v>
      </c>
      <c r="X18" s="23">
        <f t="shared" si="43"/>
        <v>45.6</v>
      </c>
      <c r="Y18" s="23">
        <f t="shared" si="43"/>
        <v>28995.9</v>
      </c>
      <c r="Z18" s="23">
        <f t="shared" si="43"/>
        <v>64740</v>
      </c>
      <c r="AA18" s="23">
        <f t="shared" si="43"/>
        <v>35904.99</v>
      </c>
      <c r="AB18" s="23">
        <f t="shared" si="43"/>
        <v>2692</v>
      </c>
      <c r="AC18" s="23">
        <f t="shared" si="43"/>
        <v>444.42</v>
      </c>
      <c r="AD18" s="23">
        <f>AD8</f>
        <v>470</v>
      </c>
      <c r="AE18" s="23">
        <f t="shared" si="43"/>
        <v>15216</v>
      </c>
      <c r="AF18" s="23">
        <f t="shared" si="43"/>
        <v>344.04</v>
      </c>
      <c r="AG18" s="23">
        <v>286.51</v>
      </c>
      <c r="AH18" s="23">
        <f t="shared" si="43"/>
        <v>1.66</v>
      </c>
      <c r="AI18" s="23">
        <f t="shared" si="43"/>
        <v>123.57</v>
      </c>
      <c r="AJ18" s="23">
        <f t="shared" si="43"/>
        <v>11138.49</v>
      </c>
      <c r="AK18" s="23">
        <f t="shared" si="43"/>
        <v>4.04</v>
      </c>
      <c r="AL18" s="23">
        <f t="shared" si="43"/>
        <v>717.73</v>
      </c>
      <c r="AM18" s="23">
        <f t="shared" si="43"/>
        <v>2482</v>
      </c>
    </row>
    <row r="19" spans="1:41" ht="17" customHeight="1" x14ac:dyDescent="0.2">
      <c r="A19" s="55"/>
      <c r="B19" s="58"/>
      <c r="C19" s="59" t="s">
        <v>25</v>
      </c>
      <c r="D19" s="40"/>
      <c r="F19" s="9">
        <f>F17/F18</f>
        <v>0.22624390722459528</v>
      </c>
      <c r="G19" s="9">
        <f t="shared" ref="G19:T19" si="44">G17/G18</f>
        <v>6.3831451089657543E-2</v>
      </c>
      <c r="H19" s="9">
        <f t="shared" si="44"/>
        <v>9.6128170894526035E-2</v>
      </c>
      <c r="I19" s="9">
        <f t="shared" si="44"/>
        <v>1.5272475977359483</v>
      </c>
      <c r="J19" s="9">
        <f t="shared" si="44"/>
        <v>9.6995387108839301E-2</v>
      </c>
      <c r="K19" s="9">
        <f t="shared" si="44"/>
        <v>0.22224066390041494</v>
      </c>
      <c r="L19" s="9">
        <f t="shared" si="44"/>
        <v>5.9070804698522515E-2</v>
      </c>
      <c r="M19" s="9">
        <f t="shared" si="44"/>
        <v>5.8545454545454545</v>
      </c>
      <c r="N19" s="9">
        <f t="shared" si="44"/>
        <v>5.4495485847723589E-2</v>
      </c>
      <c r="O19" s="9">
        <f t="shared" si="44"/>
        <v>0.2197962154294032</v>
      </c>
      <c r="P19" s="9">
        <f t="shared" si="44"/>
        <v>4.4543452734247528E-2</v>
      </c>
      <c r="Q19" s="9">
        <f t="shared" si="44"/>
        <v>2.7494009332828858E-2</v>
      </c>
      <c r="R19" s="9">
        <f t="shared" si="44"/>
        <v>6.2152013466269584E-2</v>
      </c>
      <c r="S19" s="9">
        <f t="shared" si="44"/>
        <v>6.258883840149132E-2</v>
      </c>
      <c r="T19" s="9">
        <f t="shared" si="44"/>
        <v>4.1988304093567248E-2</v>
      </c>
      <c r="U19" s="9">
        <f t="shared" ref="U19" si="45">U17/U18</f>
        <v>0.14008524001794526</v>
      </c>
      <c r="V19" s="9">
        <f t="shared" ref="V19" si="46">V17/V18</f>
        <v>0.4679819118102993</v>
      </c>
      <c r="W19" s="9">
        <f t="shared" ref="W19" si="47">W17/W18</f>
        <v>0.13310387795016645</v>
      </c>
      <c r="X19" s="9">
        <f t="shared" ref="X19" si="48">X17/X18</f>
        <v>0.61642543859649124</v>
      </c>
      <c r="Y19" s="9">
        <f t="shared" ref="Y19" si="49">Y17/Y18</f>
        <v>4.6641766594587512E-2</v>
      </c>
      <c r="Z19" s="9">
        <f t="shared" ref="Z19" si="50">Z17/Z18</f>
        <v>6.3963546493666978E-2</v>
      </c>
      <c r="AA19" s="9">
        <f t="shared" ref="AA19" si="51">AA17/AA18</f>
        <v>8.1570277557520568E-2</v>
      </c>
      <c r="AB19" s="9">
        <f t="shared" ref="AB19" si="52">AB17/AB18</f>
        <v>1.0141158989598812E-2</v>
      </c>
      <c r="AC19" s="9">
        <f t="shared" ref="AC19" si="53">AC17/AC18</f>
        <v>0.10005400297016336</v>
      </c>
      <c r="AD19" s="9">
        <f t="shared" ref="AD19" si="54">AD17/AD18</f>
        <v>8.2829787234042551E-2</v>
      </c>
      <c r="AE19" s="9">
        <f t="shared" ref="AE19" si="55">AE17/AE18</f>
        <v>7.3202221345951626E-2</v>
      </c>
      <c r="AF19" s="9">
        <f>AF17/AF18</f>
        <v>7.5049412858969877E-2</v>
      </c>
      <c r="AG19" s="9">
        <f>AG17/AG18</f>
        <v>7.9717985410631395E-2</v>
      </c>
      <c r="AH19" s="9">
        <f t="shared" ref="AH19" si="56">AH17/AH18</f>
        <v>0.13855421686746988</v>
      </c>
      <c r="AI19" s="9">
        <f t="shared" ref="AI19" si="57">AI17/AI18</f>
        <v>3.7064012300720241E-2</v>
      </c>
      <c r="AJ19" s="9">
        <f>AJ17/AJ18</f>
        <v>0.76707076093797277</v>
      </c>
      <c r="AK19" s="9">
        <f t="shared" ref="AK19" si="58">AK17/AK18</f>
        <v>1.9413366336633664</v>
      </c>
      <c r="AL19" s="9">
        <f t="shared" ref="AL19" si="59">AL17/AL18</f>
        <v>3.4065735025706041E-2</v>
      </c>
      <c r="AM19" s="9">
        <f t="shared" ref="AM19" si="60">AM17/AM18</f>
        <v>3.8847703464947626E-2</v>
      </c>
    </row>
    <row r="20" spans="1:41" ht="34" customHeight="1" x14ac:dyDescent="0.2">
      <c r="A20" s="53" t="s">
        <v>30</v>
      </c>
      <c r="B20" s="56" t="s">
        <v>31</v>
      </c>
      <c r="C20" s="6" t="s">
        <v>32</v>
      </c>
      <c r="D20" s="7" t="s">
        <v>7</v>
      </c>
      <c r="E20" t="s">
        <v>116</v>
      </c>
      <c r="F20" s="23">
        <v>10083.02</v>
      </c>
      <c r="G20" s="23">
        <v>4858.3999999999996</v>
      </c>
      <c r="H20" s="9">
        <v>-60</v>
      </c>
      <c r="I20" s="75">
        <v>20706.34</v>
      </c>
      <c r="J20" s="30">
        <v>15898</v>
      </c>
      <c r="K20" s="9">
        <v>482.43</v>
      </c>
      <c r="L20" s="9">
        <v>275.82</v>
      </c>
      <c r="M20" s="9">
        <v>3831</v>
      </c>
      <c r="N20" s="13">
        <v>12725.37</v>
      </c>
      <c r="O20" s="29">
        <v>3561</v>
      </c>
      <c r="P20" s="29">
        <v>2411</v>
      </c>
      <c r="Q20" s="23">
        <v>1449.3</v>
      </c>
      <c r="R20" s="29">
        <v>1063</v>
      </c>
      <c r="S20" s="29">
        <v>13231</v>
      </c>
      <c r="T20" s="9">
        <v>387.65</v>
      </c>
      <c r="U20" s="9">
        <v>318.10000000000002</v>
      </c>
      <c r="V20" s="23">
        <v>2991.75</v>
      </c>
      <c r="W20" s="33">
        <v>1877.4</v>
      </c>
      <c r="X20" s="23">
        <v>802.97299999999996</v>
      </c>
      <c r="Y20" s="9">
        <v>369.28</v>
      </c>
      <c r="Z20" s="76">
        <v>433.01</v>
      </c>
      <c r="AA20" s="9">
        <v>0</v>
      </c>
      <c r="AB20" s="9">
        <v>207.2</v>
      </c>
      <c r="AC20" s="9">
        <v>133.84200000000001</v>
      </c>
      <c r="AD20" s="9">
        <v>283.83999999999997</v>
      </c>
      <c r="AE20" s="9">
        <v>1925.4760000000001</v>
      </c>
      <c r="AF20" s="9">
        <v>205.72</v>
      </c>
      <c r="AG20" s="29">
        <v>139.79</v>
      </c>
      <c r="AH20" s="9">
        <v>18.649999999999999</v>
      </c>
      <c r="AI20" s="9">
        <v>673.39</v>
      </c>
      <c r="AJ20" s="9">
        <v>710</v>
      </c>
      <c r="AK20" s="9">
        <v>362.1</v>
      </c>
      <c r="AL20" s="9">
        <v>127.8</v>
      </c>
      <c r="AM20" s="9">
        <v>187.59</v>
      </c>
    </row>
    <row r="21" spans="1:41" ht="17" x14ac:dyDescent="0.2">
      <c r="A21" s="54"/>
      <c r="B21" s="57"/>
      <c r="C21" s="6" t="s">
        <v>33</v>
      </c>
      <c r="D21" s="7" t="s">
        <v>7</v>
      </c>
      <c r="E21" t="s">
        <v>112</v>
      </c>
      <c r="F21" s="23">
        <v>65446.5</v>
      </c>
      <c r="G21" s="23">
        <v>19309.57</v>
      </c>
      <c r="H21">
        <v>291</v>
      </c>
      <c r="I21" s="29">
        <v>81783</v>
      </c>
      <c r="J21" s="29">
        <v>61997</v>
      </c>
      <c r="K21" s="25">
        <v>2143.0500000000002</v>
      </c>
      <c r="L21" s="13">
        <v>2075.0300000000002</v>
      </c>
      <c r="M21" s="9">
        <v>17040.400000000001</v>
      </c>
      <c r="N21" s="23">
        <v>52344.21</v>
      </c>
      <c r="O21" s="29">
        <v>13675</v>
      </c>
      <c r="P21" s="29">
        <v>9388</v>
      </c>
      <c r="Q21" s="9">
        <v>5791.3</v>
      </c>
      <c r="R21" s="29">
        <v>4607</v>
      </c>
      <c r="S21" s="29">
        <v>55273</v>
      </c>
      <c r="T21" s="23">
        <v>1482.58</v>
      </c>
      <c r="U21" s="9">
        <v>1328.6</v>
      </c>
      <c r="V21" s="23">
        <v>11941.53</v>
      </c>
      <c r="W21" s="13">
        <v>7150.7</v>
      </c>
      <c r="X21" s="23">
        <v>3022.34</v>
      </c>
      <c r="Y21" s="9">
        <v>964.44</v>
      </c>
      <c r="Z21" s="72">
        <v>1685.24</v>
      </c>
      <c r="AA21">
        <v>-828.89</v>
      </c>
      <c r="AB21" s="9">
        <v>845.5</v>
      </c>
      <c r="AC21" s="9">
        <v>548.41600000000005</v>
      </c>
      <c r="AD21" s="9">
        <v>1128.8499999999999</v>
      </c>
      <c r="AE21" s="9">
        <v>5521.4129999999996</v>
      </c>
      <c r="AF21" s="9">
        <v>1086.57</v>
      </c>
      <c r="AG21" s="9">
        <v>694.71</v>
      </c>
      <c r="AH21" s="9">
        <v>70.61</v>
      </c>
      <c r="AI21" s="9">
        <v>2548.54</v>
      </c>
      <c r="AJ21" s="30">
        <v>2940</v>
      </c>
      <c r="AK21" s="9">
        <v>1405.4</v>
      </c>
      <c r="AL21" s="9">
        <v>488.6</v>
      </c>
      <c r="AM21" s="9">
        <v>584.95000000000005</v>
      </c>
    </row>
    <row r="22" spans="1:41" ht="16" customHeight="1" x14ac:dyDescent="0.2">
      <c r="A22" s="55"/>
      <c r="B22" s="58"/>
      <c r="C22" s="59" t="s">
        <v>39</v>
      </c>
      <c r="D22" s="40"/>
      <c r="F22" s="34">
        <f>F20/F21</f>
        <v>0.15406507605448727</v>
      </c>
      <c r="G22" s="34">
        <f>G20/G21</f>
        <v>0.25160580996883924</v>
      </c>
      <c r="H22" s="34">
        <f t="shared" ref="H22" si="61">H20/H21</f>
        <v>-0.20618556701030927</v>
      </c>
      <c r="I22" s="35">
        <v>0.09</v>
      </c>
      <c r="J22" s="34">
        <f>J20/J21</f>
        <v>0.25643176282723357</v>
      </c>
      <c r="K22" s="34">
        <f>K20/K21</f>
        <v>0.22511373976342128</v>
      </c>
      <c r="L22" s="36">
        <f>L20/L21</f>
        <v>0.13292337942102039</v>
      </c>
      <c r="M22" s="34">
        <f>M20/M21</f>
        <v>0.22481866622849228</v>
      </c>
      <c r="N22" s="34">
        <f t="shared" ref="N22:O22" si="62">N20/N21</f>
        <v>0.24310940980864934</v>
      </c>
      <c r="O22" s="34">
        <f t="shared" si="62"/>
        <v>0.26040219378427787</v>
      </c>
      <c r="P22" s="34">
        <f>P20/P21</f>
        <v>0.25681721346399661</v>
      </c>
      <c r="Q22" s="34">
        <f>Q20/Q21</f>
        <v>0.2502546923834027</v>
      </c>
      <c r="R22" s="34">
        <f>R20/R21</f>
        <v>0.2307358367701324</v>
      </c>
      <c r="S22" s="34">
        <f>S20/S21</f>
        <v>0.23937546360790982</v>
      </c>
      <c r="T22" s="34">
        <f>T20/T21</f>
        <v>0.26146987009132727</v>
      </c>
      <c r="U22" s="34">
        <f t="shared" ref="U22:AM22" si="63">U20/U21</f>
        <v>0.23942495860304083</v>
      </c>
      <c r="V22" s="34">
        <f t="shared" si="63"/>
        <v>0.25053322312969944</v>
      </c>
      <c r="W22" s="34">
        <f t="shared" si="63"/>
        <v>0.26254772260058457</v>
      </c>
      <c r="X22" s="34">
        <f t="shared" si="63"/>
        <v>0.26567924191189607</v>
      </c>
      <c r="Y22" s="34">
        <f t="shared" si="63"/>
        <v>0.38289577371324285</v>
      </c>
      <c r="Z22" s="34">
        <f t="shared" si="63"/>
        <v>0.25694263131660772</v>
      </c>
      <c r="AA22" s="9">
        <f t="shared" si="63"/>
        <v>0</v>
      </c>
      <c r="AB22" s="34">
        <f>AB20/AB21</f>
        <v>0.24506209343583676</v>
      </c>
      <c r="AC22" s="34">
        <f t="shared" si="63"/>
        <v>0.24405196055549072</v>
      </c>
      <c r="AD22" s="34">
        <f>AD20/AD21</f>
        <v>0.25144173273685611</v>
      </c>
      <c r="AE22" s="34">
        <f t="shared" si="63"/>
        <v>0.3487288489377629</v>
      </c>
      <c r="AF22" s="34">
        <f>AF20/AF21</f>
        <v>0.18932972565044132</v>
      </c>
      <c r="AG22" s="34">
        <f t="shared" si="63"/>
        <v>0.20122065322220781</v>
      </c>
      <c r="AH22" s="34">
        <f>AH20/AH21</f>
        <v>0.26412689420761931</v>
      </c>
      <c r="AI22" s="34">
        <f>AI20/AI21</f>
        <v>0.26422579202209895</v>
      </c>
      <c r="AJ22" s="34">
        <f t="shared" si="63"/>
        <v>0.24149659863945577</v>
      </c>
      <c r="AK22" s="34">
        <f>AK20/AK21</f>
        <v>0.25764906788103031</v>
      </c>
      <c r="AL22" s="34">
        <f>AL20/AL21</f>
        <v>0.26156365124846498</v>
      </c>
      <c r="AM22" s="9">
        <f t="shared" si="63"/>
        <v>0.32069407641678777</v>
      </c>
    </row>
    <row r="23" spans="1:41" ht="30" customHeight="1" x14ac:dyDescent="0.2">
      <c r="A23" s="47" t="s">
        <v>77</v>
      </c>
      <c r="B23" s="48"/>
      <c r="C23" s="48"/>
      <c r="D23" s="49"/>
      <c r="F23" s="9">
        <f>(F10*F16) +((F11*F19)*(1-F22))</f>
        <v>7.9499913188353641</v>
      </c>
      <c r="G23" s="9">
        <f t="shared" ref="G23:AM23" si="64">(G10*G16) +((G11*G19)*(1-G22))</f>
        <v>8.2017505303983409</v>
      </c>
      <c r="H23" s="9">
        <f t="shared" si="64"/>
        <v>12.530875881680824</v>
      </c>
      <c r="I23" s="9">
        <f t="shared" si="64"/>
        <v>6.3892467061622202</v>
      </c>
      <c r="J23" s="9">
        <f t="shared" si="64"/>
        <v>11.124872047442103</v>
      </c>
      <c r="K23" s="9">
        <f t="shared" si="64"/>
        <v>14.110711067723651</v>
      </c>
      <c r="L23" s="9">
        <f t="shared" si="64"/>
        <v>15.698765555694626</v>
      </c>
      <c r="M23" s="9">
        <f t="shared" si="64"/>
        <v>11.481913715058491</v>
      </c>
      <c r="N23" s="9">
        <f t="shared" si="64"/>
        <v>7.425641231007627</v>
      </c>
      <c r="O23" s="9">
        <f t="shared" si="64"/>
        <v>9.2176374659673126</v>
      </c>
      <c r="P23" s="9">
        <f t="shared" si="64"/>
        <v>11.444195658924793</v>
      </c>
      <c r="Q23" s="9">
        <f t="shared" si="64"/>
        <v>9.8548849247124473</v>
      </c>
      <c r="R23" s="9">
        <f t="shared" si="64"/>
        <v>10.707373656023893</v>
      </c>
      <c r="S23" s="9">
        <f t="shared" si="64"/>
        <v>11.529640103591571</v>
      </c>
      <c r="T23" s="9">
        <f t="shared" si="64"/>
        <v>13.726387601020567</v>
      </c>
      <c r="U23" s="9">
        <f t="shared" si="64"/>
        <v>9.9837538054575958</v>
      </c>
      <c r="V23" s="9">
        <f t="shared" si="64"/>
        <v>6.1616953188982784</v>
      </c>
      <c r="W23" s="9">
        <f t="shared" si="64"/>
        <v>12.125628861583037</v>
      </c>
      <c r="X23" s="9">
        <f t="shared" si="64"/>
        <v>14.981039970650446</v>
      </c>
      <c r="Y23" s="9">
        <f t="shared" si="64"/>
        <v>6.5194443794503369</v>
      </c>
      <c r="Z23" s="9">
        <f t="shared" si="64"/>
        <v>5.9910394862146248</v>
      </c>
      <c r="AA23" s="9">
        <f t="shared" si="64"/>
        <v>9.5415267970749849</v>
      </c>
      <c r="AB23" s="9">
        <f t="shared" si="64"/>
        <v>9.3610345926042555</v>
      </c>
      <c r="AC23" s="9">
        <f t="shared" si="64"/>
        <v>10.103407274642876</v>
      </c>
      <c r="AD23" s="9">
        <f t="shared" si="64"/>
        <v>9.1448896950196179</v>
      </c>
      <c r="AE23" s="9">
        <f t="shared" si="64"/>
        <v>8.5187087873023106</v>
      </c>
      <c r="AF23" s="9">
        <f t="shared" si="64"/>
        <v>12.933343762251159</v>
      </c>
      <c r="AG23" s="9">
        <f t="shared" si="64"/>
        <v>8.698411917471164</v>
      </c>
      <c r="AH23" s="9">
        <f t="shared" si="64"/>
        <v>15.161762323693402</v>
      </c>
      <c r="AI23" s="9">
        <f t="shared" si="64"/>
        <v>11.369261767467137</v>
      </c>
      <c r="AJ23" s="9">
        <f>(AJ10*AJ16) +((AJ11*AJ19)*(1-AJ22))</f>
        <v>9.9117295164345602</v>
      </c>
      <c r="AK23" s="9">
        <f t="shared" si="64"/>
        <v>10.216139646029708</v>
      </c>
      <c r="AL23" s="9">
        <f>(AL10*AL16) +((AL11*AL19)*(1-AL22))</f>
        <v>10.611141418979027</v>
      </c>
      <c r="AM23" s="9">
        <f t="shared" si="64"/>
        <v>12.641653362372848</v>
      </c>
      <c r="AN23" s="9"/>
      <c r="AO23" s="9"/>
    </row>
    <row r="24" spans="1:41" ht="16" customHeight="1" x14ac:dyDescent="0.2">
      <c r="A24" s="5"/>
      <c r="B24" s="7"/>
      <c r="C24" s="6"/>
      <c r="D24" s="7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41" ht="16" customHeight="1" x14ac:dyDescent="0.2">
      <c r="A25" s="5"/>
      <c r="B25" s="7"/>
      <c r="C25" s="6"/>
      <c r="D25" s="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38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41" ht="17" customHeight="1" x14ac:dyDescent="0.2">
      <c r="A26" s="50" t="s">
        <v>34</v>
      </c>
      <c r="B26" s="51"/>
      <c r="C26" s="51"/>
      <c r="D26" s="5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41" ht="17" x14ac:dyDescent="0.2">
      <c r="A27" s="53" t="s">
        <v>35</v>
      </c>
      <c r="B27" s="56" t="s">
        <v>37</v>
      </c>
      <c r="C27" s="6" t="s">
        <v>38</v>
      </c>
      <c r="D27" s="7" t="s">
        <v>7</v>
      </c>
      <c r="E27" t="s">
        <v>119</v>
      </c>
      <c r="F27" s="23">
        <v>109453.48</v>
      </c>
      <c r="G27" s="23">
        <v>38872.86</v>
      </c>
      <c r="H27" s="9">
        <v>43</v>
      </c>
      <c r="I27" s="9">
        <v>245.66</v>
      </c>
      <c r="J27" s="23">
        <v>64296</v>
      </c>
      <c r="K27" s="23">
        <v>1769.66</v>
      </c>
      <c r="L27" s="23">
        <v>2123.81</v>
      </c>
      <c r="M27" s="23">
        <v>18626.3</v>
      </c>
      <c r="N27" s="23">
        <v>75645.75</v>
      </c>
      <c r="O27" s="23">
        <v>14659</v>
      </c>
      <c r="P27" s="23">
        <v>12968.56</v>
      </c>
      <c r="Q27" s="23">
        <v>7933.1</v>
      </c>
      <c r="R27" s="23">
        <v>5292</v>
      </c>
      <c r="S27" s="23">
        <v>162498</v>
      </c>
      <c r="T27" s="23">
        <v>2159.5100000000002</v>
      </c>
      <c r="U27" s="23">
        <v>2394.3000000000002</v>
      </c>
      <c r="V27" s="23">
        <v>28110.67</v>
      </c>
      <c r="W27" s="23">
        <v>10201.56</v>
      </c>
      <c r="X27" s="23">
        <v>2782.51</v>
      </c>
      <c r="Y27" s="23">
        <v>1195.03</v>
      </c>
      <c r="Z27" s="23">
        <v>4880.2700000000004</v>
      </c>
      <c r="AA27" s="9">
        <v>2971.54</v>
      </c>
      <c r="AB27" s="9">
        <v>1013.24</v>
      </c>
      <c r="AC27" s="9">
        <v>657.1</v>
      </c>
      <c r="AD27" s="9">
        <v>1183.68</v>
      </c>
      <c r="AE27" s="9">
        <v>7484.53</v>
      </c>
      <c r="AF27" s="9">
        <v>892.15</v>
      </c>
      <c r="AG27" s="9">
        <v>1236.69</v>
      </c>
      <c r="AH27" s="9">
        <v>62.79</v>
      </c>
      <c r="AI27" s="9">
        <v>2638.19</v>
      </c>
      <c r="AJ27" s="9">
        <v>9559.85</v>
      </c>
      <c r="AK27" s="9">
        <v>1333.07</v>
      </c>
      <c r="AL27" s="9">
        <v>799.08</v>
      </c>
      <c r="AM27" s="9">
        <v>639.28</v>
      </c>
    </row>
    <row r="28" spans="1:41" ht="17" x14ac:dyDescent="0.2">
      <c r="A28" s="54"/>
      <c r="B28" s="57"/>
      <c r="C28" s="6" t="s">
        <v>39</v>
      </c>
      <c r="D28" s="7" t="s">
        <v>7</v>
      </c>
      <c r="F28" s="35">
        <f t="shared" ref="F28:Y28" si="65">F22</f>
        <v>0.15406507605448727</v>
      </c>
      <c r="G28" s="35">
        <f t="shared" si="65"/>
        <v>0.25160580996883924</v>
      </c>
      <c r="H28" s="35">
        <f t="shared" si="65"/>
        <v>-0.20618556701030927</v>
      </c>
      <c r="I28" s="35">
        <f t="shared" si="65"/>
        <v>0.09</v>
      </c>
      <c r="J28" s="35">
        <f t="shared" si="65"/>
        <v>0.25643176282723357</v>
      </c>
      <c r="K28" s="35">
        <f t="shared" si="65"/>
        <v>0.22511373976342128</v>
      </c>
      <c r="L28" s="35">
        <f>L22</f>
        <v>0.13292337942102039</v>
      </c>
      <c r="M28" s="35">
        <f t="shared" si="65"/>
        <v>0.22481866622849228</v>
      </c>
      <c r="N28" s="35">
        <f t="shared" si="65"/>
        <v>0.24310940980864934</v>
      </c>
      <c r="O28" s="35">
        <f t="shared" si="65"/>
        <v>0.26040219378427787</v>
      </c>
      <c r="P28" s="35">
        <f t="shared" si="65"/>
        <v>0.25681721346399661</v>
      </c>
      <c r="Q28" s="35">
        <f t="shared" si="65"/>
        <v>0.2502546923834027</v>
      </c>
      <c r="R28" s="35">
        <f t="shared" si="65"/>
        <v>0.2307358367701324</v>
      </c>
      <c r="S28" s="35">
        <f t="shared" si="65"/>
        <v>0.23937546360790982</v>
      </c>
      <c r="T28" s="35">
        <f t="shared" si="65"/>
        <v>0.26146987009132727</v>
      </c>
      <c r="U28" s="35">
        <f t="shared" si="65"/>
        <v>0.23942495860304083</v>
      </c>
      <c r="V28" s="35">
        <f t="shared" si="65"/>
        <v>0.25053322312969944</v>
      </c>
      <c r="W28" s="35">
        <f t="shared" si="65"/>
        <v>0.26254772260058457</v>
      </c>
      <c r="X28" s="35">
        <f t="shared" si="65"/>
        <v>0.26567924191189607</v>
      </c>
      <c r="Y28" s="35">
        <f t="shared" si="65"/>
        <v>0.38289577371324285</v>
      </c>
      <c r="Z28" s="9">
        <f t="shared" ref="Z28:AM28" si="66">Z22</f>
        <v>0.25694263131660772</v>
      </c>
      <c r="AA28" s="9">
        <f>AA22</f>
        <v>0</v>
      </c>
      <c r="AB28" s="34">
        <f t="shared" si="66"/>
        <v>0.24506209343583676</v>
      </c>
      <c r="AC28" s="35">
        <f>AC22</f>
        <v>0.24405196055549072</v>
      </c>
      <c r="AD28" s="34">
        <f t="shared" si="66"/>
        <v>0.25144173273685611</v>
      </c>
      <c r="AE28" s="35">
        <f>AE22</f>
        <v>0.3487288489377629</v>
      </c>
      <c r="AF28" s="35">
        <f>AF22</f>
        <v>0.18932972565044132</v>
      </c>
      <c r="AG28" s="35">
        <f>AG22</f>
        <v>0.20122065322220781</v>
      </c>
      <c r="AH28" s="34">
        <f t="shared" si="66"/>
        <v>0.26412689420761931</v>
      </c>
      <c r="AI28" s="35">
        <f>AI22</f>
        <v>0.26422579202209895</v>
      </c>
      <c r="AJ28" s="35">
        <f>AJ22</f>
        <v>0.24149659863945577</v>
      </c>
      <c r="AK28" s="35">
        <f>AK22</f>
        <v>0.25764906788103031</v>
      </c>
      <c r="AL28" s="9">
        <f t="shared" si="66"/>
        <v>0.26156365124846498</v>
      </c>
      <c r="AM28" s="9">
        <f t="shared" si="66"/>
        <v>0.32069407641678777</v>
      </c>
    </row>
    <row r="29" spans="1:41" x14ac:dyDescent="0.2">
      <c r="A29" s="55"/>
      <c r="B29" s="58"/>
      <c r="C29" s="59" t="s">
        <v>35</v>
      </c>
      <c r="D29" s="40"/>
      <c r="F29" s="31">
        <f>F27*(1-F28)</f>
        <v>92590.521279371693</v>
      </c>
      <c r="G29" s="31">
        <f>G27*(1-G28)</f>
        <v>29092.222573894709</v>
      </c>
      <c r="H29" s="31">
        <f t="shared" ref="H29:AM29" si="67">H27*(1-H28)</f>
        <v>51.865979381443296</v>
      </c>
      <c r="I29" s="31">
        <f t="shared" si="67"/>
        <v>223.5506</v>
      </c>
      <c r="J29" s="31">
        <f t="shared" si="67"/>
        <v>47808.463377260188</v>
      </c>
      <c r="K29" s="31">
        <f t="shared" si="67"/>
        <v>1371.285219290264</v>
      </c>
      <c r="L29" s="31">
        <f>L27*(1-L28)</f>
        <v>1841.5059975518427</v>
      </c>
      <c r="M29" s="31">
        <f t="shared" si="67"/>
        <v>14438.760077228233</v>
      </c>
      <c r="N29" s="31">
        <f t="shared" si="67"/>
        <v>57255.556362967363</v>
      </c>
      <c r="O29" s="31">
        <f t="shared" si="67"/>
        <v>10841.76424131627</v>
      </c>
      <c r="P29" s="31">
        <f t="shared" si="67"/>
        <v>9638.0105581593525</v>
      </c>
      <c r="Q29" s="31">
        <f t="shared" si="67"/>
        <v>5947.8044998532287</v>
      </c>
      <c r="R29" s="31">
        <f t="shared" si="67"/>
        <v>4070.945951812459</v>
      </c>
      <c r="S29" s="31">
        <f t="shared" si="67"/>
        <v>123599.96591464187</v>
      </c>
      <c r="T29" s="31">
        <f t="shared" si="67"/>
        <v>1594.863200839078</v>
      </c>
      <c r="U29" s="31">
        <f t="shared" si="67"/>
        <v>1821.0448216167395</v>
      </c>
      <c r="V29" s="31">
        <f t="shared" si="67"/>
        <v>21068.013240564647</v>
      </c>
      <c r="W29" s="31">
        <f t="shared" si="67"/>
        <v>7523.1636550267804</v>
      </c>
      <c r="X29" s="31">
        <f t="shared" si="67"/>
        <v>2043.2548525877303</v>
      </c>
      <c r="Y29" s="31">
        <f t="shared" si="67"/>
        <v>737.45806353946341</v>
      </c>
      <c r="Z29" s="31">
        <f t="shared" si="67"/>
        <v>3626.3205846644996</v>
      </c>
      <c r="AA29" s="31">
        <f t="shared" si="67"/>
        <v>2971.54</v>
      </c>
      <c r="AB29" s="31">
        <f t="shared" si="67"/>
        <v>764.93328444707277</v>
      </c>
      <c r="AC29" s="31">
        <f t="shared" si="67"/>
        <v>496.73345671898704</v>
      </c>
      <c r="AD29" s="31">
        <f t="shared" si="67"/>
        <v>886.05344979403822</v>
      </c>
      <c r="AE29" s="31">
        <f t="shared" si="67"/>
        <v>4874.4584682598452</v>
      </c>
      <c r="AF29" s="31">
        <f t="shared" si="67"/>
        <v>723.23948526095876</v>
      </c>
      <c r="AG29" s="31">
        <f t="shared" si="67"/>
        <v>987.84243036662781</v>
      </c>
      <c r="AH29" s="31">
        <f t="shared" si="67"/>
        <v>46.205472312703577</v>
      </c>
      <c r="AI29" s="31">
        <f t="shared" si="67"/>
        <v>1941.1121577452188</v>
      </c>
      <c r="AJ29" s="31">
        <f t="shared" si="67"/>
        <v>7251.1787414965993</v>
      </c>
      <c r="AK29" s="31">
        <f t="shared" si="67"/>
        <v>989.6057570798348</v>
      </c>
      <c r="AL29" s="31">
        <f t="shared" si="67"/>
        <v>590.06971756037672</v>
      </c>
      <c r="AM29" s="31">
        <f t="shared" si="67"/>
        <v>434.26669082827584</v>
      </c>
    </row>
    <row r="30" spans="1:41" ht="34" customHeight="1" x14ac:dyDescent="0.2">
      <c r="A30" s="41" t="s">
        <v>36</v>
      </c>
      <c r="B30" s="44" t="s">
        <v>120</v>
      </c>
      <c r="C30" s="6" t="s">
        <v>118</v>
      </c>
      <c r="D30" s="7" t="s">
        <v>7</v>
      </c>
      <c r="E30" t="s">
        <v>117</v>
      </c>
      <c r="F30" s="23">
        <f>F8-F35</f>
        <v>443005.65999999992</v>
      </c>
      <c r="G30" s="23">
        <f>G8-G35</f>
        <v>289480.68</v>
      </c>
      <c r="H30" s="23">
        <f t="shared" ref="H30:AM30" si="68">H8-H35</f>
        <v>440</v>
      </c>
      <c r="I30" s="23">
        <f t="shared" si="68"/>
        <v>-143668</v>
      </c>
      <c r="J30" s="23">
        <f t="shared" si="68"/>
        <v>-995</v>
      </c>
      <c r="K30" s="23">
        <f t="shared" si="68"/>
        <v>-1392.28</v>
      </c>
      <c r="L30" s="23">
        <f t="shared" si="68"/>
        <v>3440.0299999999997</v>
      </c>
      <c r="M30" s="23">
        <f t="shared" si="68"/>
        <v>-422.7</v>
      </c>
      <c r="N30" s="23">
        <f t="shared" si="68"/>
        <v>133949.99</v>
      </c>
      <c r="O30" s="23">
        <f t="shared" si="68"/>
        <v>765</v>
      </c>
      <c r="P30" s="23">
        <f t="shared" si="68"/>
        <v>18906.07</v>
      </c>
      <c r="Q30" s="23">
        <f t="shared" si="68"/>
        <v>591.5</v>
      </c>
      <c r="R30" s="23">
        <f t="shared" si="68"/>
        <v>7451</v>
      </c>
      <c r="S30" s="23">
        <f t="shared" si="68"/>
        <v>145327</v>
      </c>
      <c r="T30" s="23">
        <f t="shared" si="68"/>
        <v>1001.9200000000001</v>
      </c>
      <c r="U30" s="23">
        <f t="shared" si="68"/>
        <v>1189.0999999999999</v>
      </c>
      <c r="V30" s="23">
        <f t="shared" si="68"/>
        <v>-5671.9399999999951</v>
      </c>
      <c r="W30" s="23">
        <f t="shared" si="68"/>
        <v>3353.18</v>
      </c>
      <c r="X30" s="23">
        <f t="shared" si="68"/>
        <v>-4763.2</v>
      </c>
      <c r="Y30" s="23">
        <f t="shared" si="68"/>
        <v>25486.240000000002</v>
      </c>
      <c r="Z30" s="23">
        <f t="shared" si="68"/>
        <v>64068.82</v>
      </c>
      <c r="AA30" s="23">
        <f>AA8-AA35</f>
        <v>34624.99</v>
      </c>
      <c r="AB30" s="23">
        <f t="shared" si="68"/>
        <v>1022</v>
      </c>
      <c r="AC30" s="23">
        <f t="shared" si="68"/>
        <v>465.99700000000001</v>
      </c>
      <c r="AD30" s="23">
        <f t="shared" si="68"/>
        <v>-198.42999999999995</v>
      </c>
      <c r="AE30" s="23">
        <f t="shared" si="68"/>
        <v>15205.9</v>
      </c>
      <c r="AF30" s="23">
        <f t="shared" si="68"/>
        <v>334.63</v>
      </c>
      <c r="AG30" s="23">
        <f t="shared" si="68"/>
        <v>878</v>
      </c>
      <c r="AH30" s="23">
        <f t="shared" si="68"/>
        <v>-43.14</v>
      </c>
      <c r="AI30" s="23">
        <f t="shared" si="68"/>
        <v>-168.54000000000002</v>
      </c>
      <c r="AJ30" s="23">
        <f t="shared" si="68"/>
        <v>-5032.0400000000009</v>
      </c>
      <c r="AK30" s="23">
        <f>AK8-AK35</f>
        <v>-2428.58</v>
      </c>
      <c r="AL30" s="23">
        <f t="shared" si="68"/>
        <v>-437.40000000000009</v>
      </c>
      <c r="AM30" s="23">
        <f t="shared" si="68"/>
        <v>1812.05</v>
      </c>
    </row>
    <row r="31" spans="1:41" ht="17" x14ac:dyDescent="0.2">
      <c r="A31" s="42"/>
      <c r="B31" s="45"/>
      <c r="C31" s="6" t="s">
        <v>13</v>
      </c>
      <c r="D31" s="7" t="s">
        <v>7</v>
      </c>
      <c r="E31" t="s">
        <v>117</v>
      </c>
      <c r="F31" s="72">
        <v>440245.81</v>
      </c>
      <c r="G31" s="23">
        <v>72010.53</v>
      </c>
      <c r="H31" s="29">
        <v>34115</v>
      </c>
      <c r="I31" s="29">
        <v>441162.12</v>
      </c>
      <c r="J31" s="29">
        <v>94756</v>
      </c>
      <c r="K31" s="23">
        <v>7561.4</v>
      </c>
      <c r="L31" s="9">
        <v>29406.799999999999</v>
      </c>
      <c r="M31" s="30">
        <v>94046.7</v>
      </c>
      <c r="N31" s="13">
        <v>176714.98</v>
      </c>
      <c r="O31" s="30">
        <v>50973</v>
      </c>
      <c r="P31" s="13">
        <v>70706.210000000006</v>
      </c>
      <c r="Q31" s="29">
        <v>24240.799999999999</v>
      </c>
      <c r="R31" s="30">
        <v>14457</v>
      </c>
      <c r="S31" s="30">
        <v>515096</v>
      </c>
      <c r="T31" s="23">
        <v>11255.92</v>
      </c>
      <c r="U31" s="30">
        <v>8734.2000000000007</v>
      </c>
      <c r="V31" s="86">
        <v>64492.58</v>
      </c>
      <c r="W31" s="13">
        <v>49762.87</v>
      </c>
      <c r="X31" s="13">
        <v>8362</v>
      </c>
      <c r="Y31" s="13">
        <v>15119.06</v>
      </c>
      <c r="Z31" s="29">
        <v>8559.43</v>
      </c>
      <c r="AA31">
        <v>-2167</v>
      </c>
      <c r="AB31" s="9">
        <v>16983</v>
      </c>
      <c r="AC31" s="13">
        <v>1597.4480000000001</v>
      </c>
      <c r="AD31" s="76">
        <v>7059.17</v>
      </c>
      <c r="AE31" s="13">
        <v>12970</v>
      </c>
      <c r="AF31" s="13">
        <v>3841.18</v>
      </c>
      <c r="AG31" s="13">
        <v>3374.07</v>
      </c>
      <c r="AH31" s="9">
        <v>1927.5</v>
      </c>
      <c r="AI31" s="23">
        <v>11647.28</v>
      </c>
      <c r="AJ31" s="29">
        <v>64493</v>
      </c>
      <c r="AK31" s="29">
        <v>8788</v>
      </c>
      <c r="AL31" s="23">
        <v>3497.61</v>
      </c>
      <c r="AM31" s="13">
        <v>4376.7700000000004</v>
      </c>
    </row>
    <row r="32" spans="1:41" x14ac:dyDescent="0.2">
      <c r="A32" s="43"/>
      <c r="B32" s="46"/>
      <c r="C32" s="39" t="s">
        <v>36</v>
      </c>
      <c r="D32" s="40"/>
      <c r="F32" s="73">
        <f>F35+F31</f>
        <v>659393.23</v>
      </c>
      <c r="G32" s="73">
        <f t="shared" ref="G32:AM32" si="69">G30+G31</f>
        <v>361491.20999999996</v>
      </c>
      <c r="H32" s="73">
        <f t="shared" si="69"/>
        <v>34555</v>
      </c>
      <c r="I32" s="73">
        <f t="shared" si="69"/>
        <v>297494.12</v>
      </c>
      <c r="J32" s="73">
        <f t="shared" si="69"/>
        <v>93761</v>
      </c>
      <c r="K32" s="73">
        <f t="shared" si="69"/>
        <v>6169.12</v>
      </c>
      <c r="L32" s="73">
        <f>L30+L31</f>
        <v>32846.83</v>
      </c>
      <c r="M32" s="73">
        <f t="shared" si="69"/>
        <v>93624</v>
      </c>
      <c r="N32" s="73">
        <f t="shared" si="69"/>
        <v>310664.96999999997</v>
      </c>
      <c r="O32" s="73">
        <f t="shared" si="69"/>
        <v>51738</v>
      </c>
      <c r="P32" s="73">
        <f t="shared" si="69"/>
        <v>89612.28</v>
      </c>
      <c r="Q32" s="73">
        <f t="shared" si="69"/>
        <v>24832.3</v>
      </c>
      <c r="R32" s="73">
        <f t="shared" si="69"/>
        <v>21908</v>
      </c>
      <c r="S32" s="73">
        <f t="shared" si="69"/>
        <v>660423</v>
      </c>
      <c r="T32" s="73">
        <f t="shared" si="69"/>
        <v>12257.84</v>
      </c>
      <c r="U32" s="73">
        <f t="shared" si="69"/>
        <v>9923.3000000000011</v>
      </c>
      <c r="V32" s="73">
        <f t="shared" si="69"/>
        <v>58820.640000000007</v>
      </c>
      <c r="W32" s="73">
        <f t="shared" si="69"/>
        <v>53116.05</v>
      </c>
      <c r="X32" s="73">
        <f t="shared" si="69"/>
        <v>3598.8</v>
      </c>
      <c r="Y32" s="73">
        <f t="shared" si="69"/>
        <v>40605.300000000003</v>
      </c>
      <c r="Z32" s="73">
        <f t="shared" si="69"/>
        <v>72628.25</v>
      </c>
      <c r="AA32" s="73">
        <f t="shared" si="69"/>
        <v>32457.989999999998</v>
      </c>
      <c r="AB32" s="73">
        <f t="shared" si="69"/>
        <v>18005</v>
      </c>
      <c r="AC32" s="73">
        <f t="shared" si="69"/>
        <v>2063.4450000000002</v>
      </c>
      <c r="AD32" s="73">
        <f t="shared" si="69"/>
        <v>6860.74</v>
      </c>
      <c r="AE32" s="73">
        <f t="shared" si="69"/>
        <v>28175.9</v>
      </c>
      <c r="AF32" s="73">
        <f t="shared" si="69"/>
        <v>4175.8099999999995</v>
      </c>
      <c r="AG32" s="73">
        <f t="shared" si="69"/>
        <v>4252.07</v>
      </c>
      <c r="AH32" s="73">
        <f t="shared" si="69"/>
        <v>1884.36</v>
      </c>
      <c r="AI32" s="73">
        <f t="shared" si="69"/>
        <v>11478.74</v>
      </c>
      <c r="AJ32" s="73">
        <f t="shared" si="69"/>
        <v>59460.959999999999</v>
      </c>
      <c r="AK32" s="73">
        <f t="shared" si="69"/>
        <v>6359.42</v>
      </c>
      <c r="AL32" s="73">
        <f t="shared" si="69"/>
        <v>3060.21</v>
      </c>
      <c r="AM32" s="73">
        <f t="shared" si="69"/>
        <v>6188.8200000000006</v>
      </c>
    </row>
    <row r="33" spans="1:39" ht="31" customHeight="1" x14ac:dyDescent="0.2">
      <c r="A33" s="47" t="s">
        <v>78</v>
      </c>
      <c r="B33" s="48"/>
      <c r="C33" s="48"/>
      <c r="D33" s="49"/>
      <c r="F33" s="34">
        <f>F29/F32</f>
        <v>0.14041776146135393</v>
      </c>
      <c r="G33" s="34">
        <f>G29/G32</f>
        <v>8.047836785269194E-2</v>
      </c>
      <c r="H33" s="9">
        <f t="shared" ref="G33:AM33" si="70">H29/H32</f>
        <v>1.5009688722744407E-3</v>
      </c>
      <c r="I33" s="9">
        <f t="shared" si="70"/>
        <v>7.5144544033340895E-4</v>
      </c>
      <c r="J33" s="34">
        <f t="shared" si="70"/>
        <v>0.50989711476264321</v>
      </c>
      <c r="K33" s="34">
        <f t="shared" si="70"/>
        <v>0.22228214385362322</v>
      </c>
      <c r="L33" s="78">
        <f t="shared" si="70"/>
        <v>5.6063431312910333E-2</v>
      </c>
      <c r="M33" s="34">
        <f t="shared" si="70"/>
        <v>0.15422071346266164</v>
      </c>
      <c r="N33" s="34">
        <f t="shared" si="70"/>
        <v>0.18430000769950783</v>
      </c>
      <c r="O33" s="34">
        <f>O29/O32</f>
        <v>0.20955128225513686</v>
      </c>
      <c r="P33" s="34">
        <f t="shared" si="70"/>
        <v>0.10755234168977011</v>
      </c>
      <c r="Q33" s="34">
        <f t="shared" si="70"/>
        <v>0.23951887259147275</v>
      </c>
      <c r="R33" s="34">
        <f t="shared" si="70"/>
        <v>0.18582006352987307</v>
      </c>
      <c r="S33" s="34">
        <f t="shared" si="70"/>
        <v>0.18715272774364591</v>
      </c>
      <c r="T33" s="34">
        <f t="shared" si="70"/>
        <v>0.13010964418193402</v>
      </c>
      <c r="U33" s="34">
        <f t="shared" si="70"/>
        <v>0.1835120193500891</v>
      </c>
      <c r="V33" s="34">
        <f t="shared" si="70"/>
        <v>0.35817381858756797</v>
      </c>
      <c r="W33" s="34">
        <f t="shared" si="70"/>
        <v>0.14163635388977117</v>
      </c>
      <c r="X33" s="34">
        <f t="shared" si="70"/>
        <v>0.56776004573405858</v>
      </c>
      <c r="Y33" s="34">
        <f t="shared" si="70"/>
        <v>1.8161620860810371E-2</v>
      </c>
      <c r="Z33" s="34">
        <f t="shared" si="70"/>
        <v>4.9929890705951191E-2</v>
      </c>
      <c r="AA33" s="34">
        <f t="shared" si="70"/>
        <v>9.1550339377145656E-2</v>
      </c>
      <c r="AB33" s="77">
        <f t="shared" si="70"/>
        <v>4.2484492332522786E-2</v>
      </c>
      <c r="AC33" s="34">
        <f t="shared" si="70"/>
        <v>0.24073016567874939</v>
      </c>
      <c r="AD33" s="34">
        <f t="shared" si="70"/>
        <v>0.1291483790078094</v>
      </c>
      <c r="AE33" s="34">
        <f t="shared" si="70"/>
        <v>0.17300098553231111</v>
      </c>
      <c r="AF33" s="34">
        <f t="shared" si="70"/>
        <v>0.17319741206160214</v>
      </c>
      <c r="AG33" s="34">
        <f t="shared" si="70"/>
        <v>0.23232035934653661</v>
      </c>
      <c r="AH33" s="34">
        <f t="shared" si="70"/>
        <v>2.452051217002249E-2</v>
      </c>
      <c r="AI33" s="34">
        <f t="shared" si="70"/>
        <v>0.16910498519395151</v>
      </c>
      <c r="AJ33" s="34">
        <f t="shared" si="70"/>
        <v>0.12194856493229506</v>
      </c>
      <c r="AK33" s="34">
        <f t="shared" si="70"/>
        <v>0.15561258056235236</v>
      </c>
      <c r="AL33" s="34">
        <f t="shared" si="70"/>
        <v>0.19282000828713608</v>
      </c>
      <c r="AM33" s="34">
        <f t="shared" si="70"/>
        <v>7.0169546186231918E-2</v>
      </c>
    </row>
    <row r="35" spans="1:39" ht="17" x14ac:dyDescent="0.2">
      <c r="D35" s="2" t="s">
        <v>121</v>
      </c>
      <c r="F35" s="74">
        <v>219147.42</v>
      </c>
      <c r="G35" s="13">
        <v>3865.15</v>
      </c>
      <c r="H35">
        <v>309</v>
      </c>
      <c r="I35" s="30">
        <v>310802</v>
      </c>
      <c r="J35" s="30">
        <v>9016</v>
      </c>
      <c r="K35" s="13">
        <v>1512.78</v>
      </c>
      <c r="L35" s="13">
        <v>1393.83</v>
      </c>
      <c r="M35" s="30">
        <v>455.7</v>
      </c>
      <c r="N35">
        <v>516.01</v>
      </c>
      <c r="O35">
        <v>609</v>
      </c>
      <c r="P35">
        <v>553.58000000000004</v>
      </c>
      <c r="Q35">
        <v>201.4</v>
      </c>
      <c r="R35">
        <v>272</v>
      </c>
      <c r="S35" s="30">
        <v>69248</v>
      </c>
      <c r="T35" s="85">
        <v>1734.08</v>
      </c>
      <c r="U35">
        <v>594.1</v>
      </c>
      <c r="V35" s="13">
        <v>59375.49</v>
      </c>
      <c r="W35" s="13">
        <v>3564.65</v>
      </c>
      <c r="X35" s="13">
        <v>4808.8</v>
      </c>
      <c r="Y35" s="13">
        <v>3509.66</v>
      </c>
      <c r="Z35" s="13">
        <v>671.18</v>
      </c>
      <c r="AA35" s="13">
        <v>1280</v>
      </c>
      <c r="AB35" s="13">
        <v>1670</v>
      </c>
      <c r="AC35">
        <v>-21.577000000000002</v>
      </c>
      <c r="AD35" s="84">
        <v>668.43</v>
      </c>
      <c r="AE35" s="13">
        <v>10.1</v>
      </c>
      <c r="AF35">
        <v>9.41</v>
      </c>
      <c r="AG35">
        <v>280</v>
      </c>
      <c r="AH35">
        <v>44.8</v>
      </c>
      <c r="AI35">
        <v>292.11</v>
      </c>
      <c r="AJ35" s="13">
        <v>16170.53</v>
      </c>
      <c r="AK35" s="13">
        <v>2432.62</v>
      </c>
      <c r="AL35" s="13">
        <v>1155.1300000000001</v>
      </c>
      <c r="AM35" s="13">
        <v>669.95</v>
      </c>
    </row>
  </sheetData>
  <mergeCells count="30">
    <mergeCell ref="T1:AA1"/>
    <mergeCell ref="AB1:AM1"/>
    <mergeCell ref="A4:D4"/>
    <mergeCell ref="F1:S1"/>
    <mergeCell ref="D5:D6"/>
    <mergeCell ref="A5:A7"/>
    <mergeCell ref="B5:B7"/>
    <mergeCell ref="C7:D7"/>
    <mergeCell ref="C8:D8"/>
    <mergeCell ref="C9:D9"/>
    <mergeCell ref="C10:D10"/>
    <mergeCell ref="C11:D11"/>
    <mergeCell ref="C16:D16"/>
    <mergeCell ref="C19:D19"/>
    <mergeCell ref="C22:D22"/>
    <mergeCell ref="C29:D29"/>
    <mergeCell ref="A27:A29"/>
    <mergeCell ref="B27:B29"/>
    <mergeCell ref="A23:D23"/>
    <mergeCell ref="A12:A16"/>
    <mergeCell ref="B12:B16"/>
    <mergeCell ref="A17:A19"/>
    <mergeCell ref="B17:B19"/>
    <mergeCell ref="A20:A22"/>
    <mergeCell ref="B20:B22"/>
    <mergeCell ref="C32:D32"/>
    <mergeCell ref="A30:A32"/>
    <mergeCell ref="B30:B32"/>
    <mergeCell ref="A33:D33"/>
    <mergeCell ref="A26:D26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V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6DA3-DA69-3C41-B982-5506F492CE04}">
  <dimension ref="B2"/>
  <sheetViews>
    <sheetView workbookViewId="0">
      <selection activeCell="D8" sqref="D8"/>
    </sheetView>
  </sheetViews>
  <sheetFormatPr baseColWidth="10" defaultRowHeight="16" x14ac:dyDescent="0.2"/>
  <cols>
    <col min="1" max="1" width="16" bestFit="1" customWidth="1"/>
  </cols>
  <sheetData>
    <row r="2" spans="2:2" x14ac:dyDescent="0.2">
      <c r="B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Garg</dc:creator>
  <cp:lastModifiedBy>Sanskriti Garg</cp:lastModifiedBy>
  <dcterms:created xsi:type="dcterms:W3CDTF">2025-05-27T06:24:56Z</dcterms:created>
  <dcterms:modified xsi:type="dcterms:W3CDTF">2025-06-16T06:07:13Z</dcterms:modified>
</cp:coreProperties>
</file>