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8A60432-C156-4B19-B6EE-5E23D9E8CD9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olution" sheetId="2" r:id="rId2"/>
  </sheets>
  <definedNames>
    <definedName name="_xlnm._FilterDatabase" localSheetId="0" hidden="1">Sheet1!$A$1:$F$7169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J21" i="2"/>
  <c r="J22" i="2"/>
  <c r="J23" i="2"/>
  <c r="J24" i="2"/>
  <c r="J25" i="2"/>
  <c r="J26" i="2"/>
  <c r="J27" i="2"/>
  <c r="J28" i="2"/>
  <c r="J32" i="2"/>
  <c r="J45" i="2"/>
  <c r="J42" i="2"/>
  <c r="J41" i="2"/>
  <c r="J40" i="2"/>
  <c r="J39" i="2"/>
  <c r="J36" i="2"/>
  <c r="J37" i="2"/>
  <c r="J38" i="2"/>
  <c r="J35" i="2"/>
  <c r="J34" i="2"/>
  <c r="J33" i="2"/>
  <c r="J31" i="2"/>
  <c r="J17" i="2"/>
  <c r="J16" i="2"/>
  <c r="J15" i="2"/>
  <c r="J14" i="2"/>
  <c r="J13" i="2"/>
  <c r="J12" i="2"/>
  <c r="J11" i="2"/>
  <c r="J10" i="2"/>
  <c r="J9" i="2"/>
  <c r="J6" i="2"/>
  <c r="J3" i="2"/>
  <c r="J2" i="2"/>
</calcChain>
</file>

<file path=xl/sharedStrings.xml><?xml version="1.0" encoding="utf-8"?>
<sst xmlns="http://schemas.openxmlformats.org/spreadsheetml/2006/main" count="57446" uniqueCount="86">
  <si>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</si>
  <si>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</si>
  <si>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</si>
  <si>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</si>
  <si>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</si>
  <si>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</si>
  <si>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</si>
  <si>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</si>
  <si>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</si>
  <si>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</si>
  <si>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</si>
  <si>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</si>
  <si>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</si>
  <si>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</si>
  <si>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</si>
  <si>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</si>
  <si>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</si>
  <si>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</si>
  <si>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</si>
  <si>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</si>
  <si>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</si>
  <si>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</si>
  <si>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</si>
  <si>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</si>
  <si>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</si>
  <si>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</si>
  <si>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</si>
  <si>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</si>
  <si>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</si>
  <si>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</si>
  <si>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</si>
  <si>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</si>
  <si>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</si>
  <si>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</si>
  <si>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</si>
  <si>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</si>
  <si>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</si>
  <si>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Task 1</t>
  </si>
  <si>
    <t>Males Hired</t>
  </si>
  <si>
    <t>Values</t>
  </si>
  <si>
    <t>Females Hires</t>
  </si>
  <si>
    <t>Method</t>
  </si>
  <si>
    <t>Use countifs</t>
  </si>
  <si>
    <t>Task 2</t>
  </si>
  <si>
    <t>Average Salary Offered</t>
  </si>
  <si>
    <t>Use sum/count</t>
  </si>
  <si>
    <t>Average Salary - Service Department</t>
  </si>
  <si>
    <t>Average Salary - Operations Department</t>
  </si>
  <si>
    <t>Average Salary - Sales Department</t>
  </si>
  <si>
    <t>Average Salary - Marketing Department</t>
  </si>
  <si>
    <t>Average Salary - Finance Department</t>
  </si>
  <si>
    <t>Average Salary - Purchase Department</t>
  </si>
  <si>
    <t>Average Salary - Production Department</t>
  </si>
  <si>
    <t>Average Salary - General Management</t>
  </si>
  <si>
    <t>Average Salary - Human Resource Department</t>
  </si>
  <si>
    <t>Use averageif</t>
  </si>
  <si>
    <t>Task 4</t>
  </si>
  <si>
    <t>Task 5</t>
  </si>
  <si>
    <t>No. of People - Service Department</t>
  </si>
  <si>
    <t>No. of People - Operations Department</t>
  </si>
  <si>
    <t>No. of People - Sales Department</t>
  </si>
  <si>
    <t>No. of People - Marketing Department</t>
  </si>
  <si>
    <t>No. of People - Finance Department</t>
  </si>
  <si>
    <t>No. of People - Purchase Department</t>
  </si>
  <si>
    <t>No. of People - Production Department</t>
  </si>
  <si>
    <t xml:space="preserve">No. of People - General Management </t>
  </si>
  <si>
    <t>No. of People - Human Resource Department</t>
  </si>
  <si>
    <t xml:space="preserve"> Position Tier - c8</t>
  </si>
  <si>
    <t>Position Tier -  c5</t>
  </si>
  <si>
    <t>Position Tier -  i1</t>
  </si>
  <si>
    <t>Position Tier -  i4</t>
  </si>
  <si>
    <t>Position Tier -  i6</t>
  </si>
  <si>
    <t>Position Tier -  i7</t>
  </si>
  <si>
    <t>Position Tier -  i5</t>
  </si>
  <si>
    <t>Position Tier -  b9</t>
  </si>
  <si>
    <t>Position Tier -  m6</t>
  </si>
  <si>
    <t>Position Tier -  m7</t>
  </si>
  <si>
    <t>Position Tier -  c-10</t>
  </si>
  <si>
    <t>Position Tier -  c9</t>
  </si>
  <si>
    <t>Task 2 - Departmental Wise Average Salary Offered</t>
  </si>
  <si>
    <t xml:space="preserve">Task 3 </t>
  </si>
  <si>
    <t>Value</t>
  </si>
  <si>
    <t>Use of MIN and MAX and $Column$Row Number</t>
  </si>
  <si>
    <t>Use countif</t>
  </si>
  <si>
    <t>Class Interval - Column 7/G Row 7169</t>
  </si>
  <si>
    <t>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</si>
</sst>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6EEF8BB-FC2E-481D-BF1C-4CECEC0DC60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Visualization of People Department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cat>
            <c:strRef>
              <c:f>Solution!$I$20:$I$28</c:f>
              <c:strCache>
                <c:ptCount val="9"/>
                <c:pt idx="0">
                  <c:v>No. of People - Service Department</c:v>
                </c:pt>
                <c:pt idx="1">
                  <c:v>No. of People - Operations Department</c:v>
                </c:pt>
                <c:pt idx="2">
                  <c:v>No. of People - Sales Department</c:v>
                </c:pt>
                <c:pt idx="3">
                  <c:v>No. of People - Marketing Department</c:v>
                </c:pt>
                <c:pt idx="4">
                  <c:v>No. of People - Finance Department</c:v>
                </c:pt>
                <c:pt idx="5">
                  <c:v>No. of People - Purchase Department</c:v>
                </c:pt>
                <c:pt idx="6">
                  <c:v>No. of People - Production Department</c:v>
                </c:pt>
                <c:pt idx="7">
                  <c:v>No. of People - General Management </c:v>
                </c:pt>
                <c:pt idx="8">
                  <c:v>No. of People - Human Resource Department</c:v>
                </c:pt>
              </c:strCache>
            </c:strRef>
          </c:cat>
          <c:val>
            <c:numRef>
              <c:f>Solution!$J$20:$J$28</c:f>
              <c:numCache>
                <c:formatCode>General</c:formatCode>
                <c:ptCount val="9"/>
                <c:pt idx="0">
                  <c:v>1332</c:v>
                </c:pt>
                <c:pt idx="1">
                  <c:v>1843</c:v>
                </c:pt>
                <c:pt idx="2">
                  <c:v>485</c:v>
                </c:pt>
                <c:pt idx="3">
                  <c:v>202</c:v>
                </c:pt>
                <c:pt idx="4">
                  <c:v>176</c:v>
                </c:pt>
                <c:pt idx="5">
                  <c:v>230</c:v>
                </c:pt>
                <c:pt idx="6">
                  <c:v>246</c:v>
                </c:pt>
                <c:pt idx="7">
                  <c:v>113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2-4EFA-BC14-27E34E215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Tier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Solution!$I$31:$I$42</c:f>
              <c:strCache>
                <c:ptCount val="12"/>
                <c:pt idx="0">
                  <c:v> Position Tier - c8</c:v>
                </c:pt>
                <c:pt idx="1">
                  <c:v>Position Tier -  c5</c:v>
                </c:pt>
                <c:pt idx="2">
                  <c:v>Position Tier -  i1</c:v>
                </c:pt>
                <c:pt idx="3">
                  <c:v>Position Tier -  i4</c:v>
                </c:pt>
                <c:pt idx="4">
                  <c:v>Position Tier -  i6</c:v>
                </c:pt>
                <c:pt idx="5">
                  <c:v>Position Tier -  i7</c:v>
                </c:pt>
                <c:pt idx="6">
                  <c:v>Position Tier -  i5</c:v>
                </c:pt>
                <c:pt idx="7">
                  <c:v>Position Tier -  b9</c:v>
                </c:pt>
                <c:pt idx="8">
                  <c:v>Position Tier -  m6</c:v>
                </c:pt>
                <c:pt idx="9">
                  <c:v>Position Tier -  m7</c:v>
                </c:pt>
                <c:pt idx="10">
                  <c:v>Position Tier -  c-10</c:v>
                </c:pt>
                <c:pt idx="11">
                  <c:v>Position Tier -  c9</c:v>
                </c:pt>
              </c:strCache>
            </c:strRef>
          </c:cat>
          <c:val>
            <c:numRef>
              <c:f>Solution!$J$31:$J$42</c:f>
              <c:numCache>
                <c:formatCode>General</c:formatCode>
                <c:ptCount val="12"/>
                <c:pt idx="0">
                  <c:v>320</c:v>
                </c:pt>
                <c:pt idx="1">
                  <c:v>1747</c:v>
                </c:pt>
                <c:pt idx="2">
                  <c:v>222</c:v>
                </c:pt>
                <c:pt idx="3">
                  <c:v>88</c:v>
                </c:pt>
                <c:pt idx="4">
                  <c:v>527</c:v>
                </c:pt>
                <c:pt idx="5">
                  <c:v>982</c:v>
                </c:pt>
                <c:pt idx="6">
                  <c:v>787</c:v>
                </c:pt>
                <c:pt idx="7">
                  <c:v>463</c:v>
                </c:pt>
                <c:pt idx="8">
                  <c:v>3</c:v>
                </c:pt>
                <c:pt idx="9">
                  <c:v>1</c:v>
                </c:pt>
                <c:pt idx="10">
                  <c:v>232</c:v>
                </c:pt>
                <c:pt idx="11">
                  <c:v>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E-47C4-8251-7A6E1B87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437008"/>
        <c:axId val="140113392"/>
        <c:axId val="192754752"/>
      </c:bar3DChart>
      <c:catAx>
        <c:axId val="14043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3392"/>
        <c:crosses val="autoZero"/>
        <c:auto val="1"/>
        <c:lblAlgn val="ctr"/>
        <c:lblOffset val="100"/>
        <c:noMultiLvlLbl val="0"/>
      </c:catAx>
      <c:valAx>
        <c:axId val="1401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7008"/>
        <c:crosses val="autoZero"/>
        <c:crossBetween val="between"/>
      </c:valAx>
      <c:serAx>
        <c:axId val="19275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339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14310</xdr:colOff>
      <xdr:row>19</xdr:row>
      <xdr:rowOff>14895</xdr:rowOff>
    </xdr:from>
    <xdr:to>
      <xdr:col>20</xdr:col>
      <xdr:colOff>11458</xdr:colOff>
      <xdr:row>27</xdr:row>
      <xdr:rowOff>154692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65B3BD-41A2-EA6E-ECBE-B8653DFA4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8587</xdr:colOff>
      <xdr:row>30</xdr:row>
      <xdr:rowOff>17189</xdr:rowOff>
    </xdr:from>
    <xdr:to>
      <xdr:col>16</xdr:col>
      <xdr:colOff>8587</xdr:colOff>
      <xdr:row>41</xdr:row>
      <xdr:rowOff>160421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8C3FD2-A713-A8BE-24AD-581F4DE57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595850</xdr:colOff>
      <xdr:row>0</xdr:row>
      <xdr:rowOff>5729</xdr:rowOff>
    </xdr:from>
    <xdr:to>
      <xdr:col>19</xdr:col>
      <xdr:colOff>601579</xdr:colOff>
      <xdr:row>45</xdr:row>
      <xdr:rowOff>177609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4F71EEA-E390-4019-366D-E986D8EF5EFC}"/>
            </a:ext>
          </a:extLst>
        </xdr:cNvPr>
        <xdr:cNvSpPr/>
      </xdr:nvSpPr>
      <xdr:spPr>
        <a:xfrm>
          <a:off x="10135173" y="5729"/>
          <a:ext cx="14042571" cy="8422106"/>
        </a:xfrm>
        <a:prstGeom prst="rect">
          <a:avLst/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topLeftCell="A7165" workbookViewId="0">
      <selection activeCell="J7179" sqref="J7179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149F-5BC6-408C-8738-8480FE733E97}">
  <dimension ref="A1:T7169"/>
  <sheetViews>
    <sheetView tabSelected="1" topLeftCell="F1" zoomScale="111" workbookViewId="0">
      <selection activeCell="Q51" sqref="Q51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  <col min="9" max="9" width="50.5546875" customWidth="1"/>
    <col min="11" max="11" width="43.21875" customWidth="1"/>
    <col min="12" max="12" width="31.21875" customWidth="1"/>
  </cols>
  <sheetData>
    <row r="1" spans="1:20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I1" s="3" t="s">
        <v>37</v>
      </c>
      <c r="J1" s="3" t="s">
        <v>39</v>
      </c>
      <c r="K1" s="4" t="s">
        <v>41</v>
      </c>
      <c r="L1" s="5"/>
      <c r="M1" s="5"/>
      <c r="N1" s="5"/>
      <c r="O1" s="5"/>
      <c r="P1" s="5"/>
      <c r="Q1" s="5"/>
      <c r="R1" s="5"/>
      <c r="S1" s="5"/>
      <c r="T1" s="5"/>
    </row>
    <row r="2" spans="1:20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I2" s="1" t="s">
        <v>38</v>
      </c>
      <c r="J2">
        <f>COUNTIFS(D:D,"Male",C:C,"Hired")</f>
        <v>2563</v>
      </c>
      <c r="K2" t="s">
        <v>42</v>
      </c>
    </row>
    <row r="3" spans="1:20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I3" s="1" t="s">
        <v>40</v>
      </c>
      <c r="J3">
        <f>COUNTIFS(D:D,"Female",C:C,"Hired")</f>
        <v>1856</v>
      </c>
      <c r="K3" t="s">
        <v>42</v>
      </c>
    </row>
    <row r="4" spans="1:20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20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I5" s="4" t="s">
        <v>43</v>
      </c>
      <c r="J5" s="4" t="s">
        <v>39</v>
      </c>
      <c r="K5" s="4" t="s">
        <v>41</v>
      </c>
      <c r="L5" s="5"/>
      <c r="M5" s="5"/>
      <c r="N5" s="5"/>
      <c r="O5" s="5"/>
      <c r="P5" s="5"/>
      <c r="Q5" s="5"/>
      <c r="R5" s="5"/>
      <c r="S5" s="5"/>
      <c r="T5" s="5"/>
    </row>
    <row r="6" spans="1:20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I6" s="1" t="s">
        <v>44</v>
      </c>
      <c r="J6">
        <f>SUM(G:G)/COUNT(A:A)</f>
        <v>49976.055943080355</v>
      </c>
      <c r="K6" t="s">
        <v>45</v>
      </c>
    </row>
    <row r="7" spans="1:20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20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I8" s="4" t="s">
        <v>79</v>
      </c>
      <c r="J8" s="4" t="s">
        <v>39</v>
      </c>
      <c r="K8" s="4" t="s">
        <v>41</v>
      </c>
      <c r="L8" s="5"/>
      <c r="M8" s="5"/>
      <c r="N8" s="5"/>
      <c r="O8" s="5"/>
      <c r="P8" s="5"/>
      <c r="Q8" s="5"/>
      <c r="R8" s="5"/>
      <c r="S8" s="5"/>
      <c r="T8" s="5"/>
    </row>
    <row r="9" spans="1:20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I9" s="1" t="s">
        <v>46</v>
      </c>
      <c r="J9">
        <f>AVERAGEIF(E:E,"Service Department",G:G)</f>
        <v>50629.884184914845</v>
      </c>
      <c r="K9" t="s">
        <v>55</v>
      </c>
    </row>
    <row r="10" spans="1:20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I10" s="1" t="s">
        <v>47</v>
      </c>
      <c r="J10">
        <f>AVERAGEIF(E:E,"Operations Department",G:G)</f>
        <v>49151.354384698665</v>
      </c>
      <c r="K10" t="s">
        <v>55</v>
      </c>
    </row>
    <row r="11" spans="1:20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I11" s="1" t="s">
        <v>48</v>
      </c>
      <c r="J11">
        <f>AVERAGEIF(E:E,"Sales Department",G:G)</f>
        <v>49310.380697050939</v>
      </c>
      <c r="K11" t="s">
        <v>55</v>
      </c>
    </row>
    <row r="12" spans="1:20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I12" s="1" t="s">
        <v>49</v>
      </c>
      <c r="J12">
        <f>AVERAGEIF(E:E,"Marketing Department",G:G)</f>
        <v>48489.935384615383</v>
      </c>
      <c r="K12" t="s">
        <v>55</v>
      </c>
    </row>
    <row r="13" spans="1:20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I13" s="1" t="s">
        <v>50</v>
      </c>
      <c r="J13">
        <f>AVERAGEIF(E:E,"Finance Department",G:G)</f>
        <v>49628.006944444445</v>
      </c>
      <c r="K13" t="s">
        <v>55</v>
      </c>
    </row>
    <row r="14" spans="1:20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I14" s="1" t="s">
        <v>51</v>
      </c>
      <c r="J14">
        <f>AVERAGEIF(E:E,"Purchase Department",G:G)</f>
        <v>52564.774774774778</v>
      </c>
      <c r="K14" t="s">
        <v>55</v>
      </c>
    </row>
    <row r="15" spans="1:20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I15" s="1" t="s">
        <v>52</v>
      </c>
      <c r="J15">
        <f>AVERAGEIF(E:E,"Production Department",G:G)</f>
        <v>49448.484210526316</v>
      </c>
      <c r="K15" t="s">
        <v>55</v>
      </c>
    </row>
    <row r="16" spans="1:20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I16" s="1" t="s">
        <v>53</v>
      </c>
      <c r="J16">
        <f>AVERAGEIF(E:E,"General Management",G:G)</f>
        <v>58722.093023255817</v>
      </c>
      <c r="K16" t="s">
        <v>55</v>
      </c>
    </row>
    <row r="17" spans="1:20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I17" s="1" t="s">
        <v>54</v>
      </c>
      <c r="J17">
        <f>AVERAGEIF(E:E,"Human Resource Department",G:G)</f>
        <v>49002.278350515466</v>
      </c>
      <c r="K17" t="s">
        <v>55</v>
      </c>
    </row>
    <row r="18" spans="1:20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20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I19" s="4" t="s">
        <v>56</v>
      </c>
      <c r="J19" s="4" t="s">
        <v>39</v>
      </c>
      <c r="K19" s="4" t="s">
        <v>41</v>
      </c>
      <c r="L19" s="4" t="s">
        <v>85</v>
      </c>
      <c r="M19" s="5"/>
      <c r="N19" s="5"/>
      <c r="O19" s="5"/>
      <c r="P19" s="5"/>
      <c r="Q19" s="5"/>
      <c r="R19" s="5"/>
      <c r="S19" s="5"/>
      <c r="T19" s="5"/>
    </row>
    <row r="20" spans="1:20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I20" s="1" t="s">
        <v>58</v>
      </c>
      <c r="J20">
        <f>COUNTIFS(E:E,"Service Department",C:C,"Hired")</f>
        <v>1332</v>
      </c>
      <c r="K20" t="s">
        <v>42</v>
      </c>
    </row>
    <row r="21" spans="1:20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I21" s="1" t="s">
        <v>59</v>
      </c>
      <c r="J21">
        <f>COUNTIFS(E:E,"Operations Department",C:C,"Hired")</f>
        <v>1843</v>
      </c>
      <c r="K21" t="s">
        <v>42</v>
      </c>
    </row>
    <row r="22" spans="1:20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I22" s="1" t="s">
        <v>60</v>
      </c>
      <c r="J22">
        <f>COUNTIFS(E:E,"Sales Department",C:C,"Hired")</f>
        <v>485</v>
      </c>
      <c r="K22" t="s">
        <v>42</v>
      </c>
    </row>
    <row r="23" spans="1:20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I23" s="1" t="s">
        <v>61</v>
      </c>
      <c r="J23">
        <f>COUNTIFS(E:E,"Marketing Department",C:C,"Hired")</f>
        <v>202</v>
      </c>
      <c r="K23" t="s">
        <v>42</v>
      </c>
    </row>
    <row r="24" spans="1:20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I24" s="1" t="s">
        <v>62</v>
      </c>
      <c r="J24">
        <f>COUNTIFS(E:E,"Finance Department",C:C,"Hired")</f>
        <v>176</v>
      </c>
      <c r="K24" t="s">
        <v>42</v>
      </c>
    </row>
    <row r="25" spans="1:20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I25" s="1" t="s">
        <v>63</v>
      </c>
      <c r="J25">
        <f>COUNTIFS(E:E,"Purchase Department",C:C,"Hired")</f>
        <v>230</v>
      </c>
      <c r="K25" t="s">
        <v>42</v>
      </c>
    </row>
    <row r="26" spans="1:20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I26" s="1" t="s">
        <v>64</v>
      </c>
      <c r="J26">
        <f>COUNTIFS(E:E,"Production Department",C:C,"Hired")</f>
        <v>246</v>
      </c>
      <c r="K26" t="s">
        <v>42</v>
      </c>
    </row>
    <row r="27" spans="1:20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I27" s="1" t="s">
        <v>65</v>
      </c>
      <c r="J27">
        <f>COUNTIFS(E:E,"General Management",C:C,"Hired")</f>
        <v>113</v>
      </c>
      <c r="K27" t="s">
        <v>42</v>
      </c>
    </row>
    <row r="28" spans="1:20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I28" s="1" t="s">
        <v>66</v>
      </c>
      <c r="J28">
        <f>COUNTIFS(E:E,"Human Resource Department",C:C,"Hired")</f>
        <v>70</v>
      </c>
      <c r="K28" t="s">
        <v>42</v>
      </c>
    </row>
    <row r="29" spans="1:20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20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I30" s="4" t="s">
        <v>57</v>
      </c>
      <c r="J30" s="4" t="s">
        <v>39</v>
      </c>
      <c r="K30" s="4" t="s">
        <v>41</v>
      </c>
      <c r="L30" s="4" t="s">
        <v>85</v>
      </c>
      <c r="M30" s="5"/>
      <c r="N30" s="5"/>
      <c r="O30" s="5"/>
      <c r="P30" s="5"/>
      <c r="Q30" s="5"/>
      <c r="R30" s="5"/>
      <c r="S30" s="5"/>
      <c r="T30" s="5"/>
    </row>
    <row r="31" spans="1:20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  <c r="I31" s="1" t="s">
        <v>67</v>
      </c>
      <c r="J31">
        <f>COUNTIF(F:F,"c8")</f>
        <v>320</v>
      </c>
      <c r="K31" t="s">
        <v>83</v>
      </c>
    </row>
    <row r="32" spans="1:20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  <c r="I32" s="1" t="s">
        <v>68</v>
      </c>
      <c r="J32">
        <f>COUNTIF(F:F,"c5")</f>
        <v>1747</v>
      </c>
      <c r="K32" t="s">
        <v>83</v>
      </c>
    </row>
    <row r="33" spans="1:20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I33" s="1" t="s">
        <v>69</v>
      </c>
      <c r="J33">
        <f>COUNTIF(F:F,"i1")</f>
        <v>222</v>
      </c>
      <c r="K33" t="s">
        <v>83</v>
      </c>
    </row>
    <row r="34" spans="1:20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I34" s="1" t="s">
        <v>70</v>
      </c>
      <c r="J34">
        <f>COUNTIF(F:F,"i4")</f>
        <v>88</v>
      </c>
      <c r="K34" t="s">
        <v>83</v>
      </c>
    </row>
    <row r="35" spans="1:20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I35" s="1" t="s">
        <v>71</v>
      </c>
      <c r="J35">
        <f>COUNTIF(F:F,"i6")</f>
        <v>527</v>
      </c>
      <c r="K35" t="s">
        <v>83</v>
      </c>
    </row>
    <row r="36" spans="1:20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I36" s="1" t="s">
        <v>72</v>
      </c>
      <c r="J36">
        <f>COUNTIF(F:F,"i7")</f>
        <v>982</v>
      </c>
      <c r="K36" t="s">
        <v>83</v>
      </c>
    </row>
    <row r="37" spans="1:20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I37" s="1" t="s">
        <v>73</v>
      </c>
      <c r="J37">
        <f>COUNTIF(F:F,"i5")</f>
        <v>787</v>
      </c>
      <c r="K37" t="s">
        <v>83</v>
      </c>
    </row>
    <row r="38" spans="1:20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I38" s="1" t="s">
        <v>74</v>
      </c>
      <c r="J38">
        <f>COUNTIF(F:F,"b9")</f>
        <v>463</v>
      </c>
      <c r="K38" t="s">
        <v>83</v>
      </c>
    </row>
    <row r="39" spans="1:20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I39" s="1" t="s">
        <v>75</v>
      </c>
      <c r="J39">
        <f>COUNTIF(F:F,"m6")</f>
        <v>3</v>
      </c>
      <c r="K39" t="s">
        <v>83</v>
      </c>
    </row>
    <row r="40" spans="1:20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I40" s="1" t="s">
        <v>76</v>
      </c>
      <c r="J40">
        <f>COUNTIF(F:F,"m7")</f>
        <v>1</v>
      </c>
      <c r="K40" t="s">
        <v>83</v>
      </c>
    </row>
    <row r="41" spans="1:20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I41" s="1" t="s">
        <v>77</v>
      </c>
      <c r="J41">
        <f>COUNTIF(F:F,"c-10")</f>
        <v>232</v>
      </c>
      <c r="K41" t="s">
        <v>83</v>
      </c>
    </row>
    <row r="42" spans="1:20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I42" s="1" t="s">
        <v>78</v>
      </c>
      <c r="J42">
        <f>COUNTIF(F:F,"c9")</f>
        <v>1792</v>
      </c>
      <c r="K42" t="s">
        <v>83</v>
      </c>
    </row>
    <row r="43" spans="1:20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20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I44" s="4" t="s">
        <v>80</v>
      </c>
      <c r="J44" s="4" t="s">
        <v>81</v>
      </c>
      <c r="K44" s="4" t="s">
        <v>41</v>
      </c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  <c r="I45" s="1" t="s">
        <v>84</v>
      </c>
      <c r="J45">
        <f>MIN(G:G) + (MAX(G:G) - MIN(G:G))/$G$7169</f>
        <v>107.37809265511706</v>
      </c>
      <c r="K45" t="s">
        <v>82</v>
      </c>
    </row>
    <row r="46" spans="1:20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20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20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phoneticPr fontId="2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Sanskruti Shimple</cp:lastModifiedBy>
  <cp:lastPrinted>2024-01-28T15:40:52Z</cp:lastPrinted>
  <dcterms:created xsi:type="dcterms:W3CDTF">2021-08-03T05:37:34Z</dcterms:created>
  <dcterms:modified xsi:type="dcterms:W3CDTF">2024-01-28T15:45:14Z</dcterms:modified>
</cp:coreProperties>
</file>