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anti\OneDrive\Documentos\GitHub\Qr-and-BarCode-creator\Inventario\"/>
    </mc:Choice>
  </mc:AlternateContent>
  <xr:revisionPtr revIDLastSave="0" documentId="13_ncr:1_{C9CE6D86-F422-4A5B-8512-1D629671AD8A}" xr6:coauthVersionLast="47" xr6:coauthVersionMax="47" xr10:uidLastSave="{00000000-0000-0000-0000-000000000000}"/>
  <bookViews>
    <workbookView xWindow="28680" yWindow="6750" windowWidth="19440" windowHeight="14880" firstSheet="3" activeTab="6" xr2:uid="{00000000-000D-0000-FFFF-FFFF00000000}"/>
  </bookViews>
  <sheets>
    <sheet name="Uso" sheetId="1" r:id="rId1"/>
    <sheet name="Ingreso" sheetId="2" r:id="rId2"/>
    <sheet name="Devolucion" sheetId="3" r:id="rId3"/>
    <sheet name="BD-TomaDePiezas" sheetId="4" r:id="rId4"/>
    <sheet name="BD-DevolucionDePiezas" sheetId="5" r:id="rId5"/>
    <sheet name="Piezas en Uso" sheetId="6" r:id="rId6"/>
    <sheet name="Inventario" sheetId="7" r:id="rId7"/>
  </sheets>
  <definedNames>
    <definedName name="_xlnm._FilterDatabase" localSheetId="6" hidden="1">Inventario!$A$1:$L$149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 i="7" l="1"/>
  <c r="M5" i="7"/>
  <c r="M6" i="7"/>
  <c r="M7" i="7"/>
  <c r="M8" i="7"/>
  <c r="M9" i="7"/>
  <c r="M10" i="7"/>
  <c r="M11" i="7"/>
  <c r="M12" i="7"/>
  <c r="M13" i="7"/>
  <c r="M14" i="7"/>
  <c r="M15" i="7"/>
  <c r="M16" i="7"/>
  <c r="M17" i="7"/>
  <c r="M18" i="7"/>
  <c r="M19" i="7"/>
  <c r="M20" i="7"/>
  <c r="M21" i="7"/>
  <c r="M22" i="7"/>
  <c r="M23" i="7"/>
  <c r="M24" i="7"/>
  <c r="M25" i="7"/>
  <c r="M26" i="7"/>
  <c r="M27" i="7"/>
  <c r="M28" i="7"/>
  <c r="M29" i="7"/>
  <c r="M30" i="7"/>
  <c r="M31" i="7"/>
  <c r="M32" i="7"/>
  <c r="M33" i="7"/>
  <c r="M34" i="7"/>
  <c r="M35" i="7"/>
  <c r="M36" i="7"/>
  <c r="M37" i="7"/>
  <c r="M38" i="7"/>
  <c r="M39" i="7"/>
  <c r="M40" i="7"/>
  <c r="M41" i="7"/>
  <c r="M42" i="7"/>
  <c r="M43" i="7"/>
  <c r="M44" i="7"/>
  <c r="M45" i="7"/>
  <c r="M46" i="7"/>
  <c r="M47" i="7"/>
  <c r="M48" i="7"/>
  <c r="M49" i="7"/>
  <c r="M50" i="7"/>
  <c r="M51" i="7"/>
  <c r="M52" i="7"/>
  <c r="M53" i="7"/>
  <c r="M54" i="7"/>
  <c r="M55" i="7"/>
  <c r="M56" i="7"/>
  <c r="M57" i="7"/>
  <c r="M58" i="7"/>
  <c r="M59" i="7"/>
  <c r="M60" i="7"/>
  <c r="M61" i="7"/>
  <c r="M62" i="7"/>
  <c r="M63" i="7"/>
  <c r="M64" i="7"/>
  <c r="M65" i="7"/>
  <c r="M66" i="7"/>
  <c r="M67" i="7"/>
  <c r="M68" i="7"/>
  <c r="M69" i="7"/>
  <c r="M70" i="7"/>
  <c r="M71" i="7"/>
  <c r="M72" i="7"/>
  <c r="M73" i="7"/>
  <c r="M74" i="7"/>
  <c r="M75" i="7"/>
  <c r="M76" i="7"/>
  <c r="M77" i="7"/>
  <c r="M78" i="7"/>
  <c r="M79" i="7"/>
  <c r="M80" i="7"/>
  <c r="M81" i="7"/>
  <c r="M82" i="7"/>
  <c r="M83" i="7"/>
  <c r="M84" i="7"/>
  <c r="M85" i="7"/>
  <c r="M86" i="7"/>
  <c r="M87" i="7"/>
  <c r="M88" i="7"/>
  <c r="M89" i="7"/>
  <c r="M90" i="7"/>
  <c r="M91" i="7"/>
  <c r="M92" i="7"/>
  <c r="M93" i="7"/>
  <c r="M94" i="7"/>
  <c r="M95" i="7"/>
  <c r="M96" i="7"/>
  <c r="M97" i="7"/>
  <c r="M98" i="7"/>
  <c r="M99" i="7"/>
  <c r="M100" i="7"/>
  <c r="M101" i="7"/>
  <c r="M102" i="7"/>
  <c r="M103" i="7"/>
  <c r="M104" i="7"/>
  <c r="M105" i="7"/>
  <c r="M106" i="7"/>
  <c r="M107" i="7"/>
  <c r="M108" i="7"/>
  <c r="M109" i="7"/>
  <c r="M110" i="7"/>
  <c r="M111" i="7"/>
  <c r="M112" i="7"/>
  <c r="M113" i="7"/>
  <c r="M114" i="7"/>
  <c r="M115" i="7"/>
  <c r="M116" i="7"/>
  <c r="M117" i="7"/>
  <c r="M118" i="7"/>
  <c r="M119" i="7"/>
  <c r="M120" i="7"/>
  <c r="M121" i="7"/>
  <c r="M122" i="7"/>
  <c r="M123" i="7"/>
  <c r="M124" i="7"/>
  <c r="M125" i="7"/>
  <c r="M126" i="7"/>
  <c r="M127" i="7"/>
  <c r="M128" i="7"/>
  <c r="M129" i="7"/>
  <c r="M130" i="7"/>
  <c r="M131" i="7"/>
  <c r="M132" i="7"/>
  <c r="M133" i="7"/>
  <c r="M134" i="7"/>
  <c r="M135" i="7"/>
  <c r="N2" i="7"/>
  <c r="N3" i="7"/>
  <c r="N4" i="7"/>
  <c r="N5" i="7"/>
  <c r="N6" i="7"/>
  <c r="N7" i="7"/>
  <c r="N8"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102" i="7"/>
  <c r="N103" i="7"/>
  <c r="N104" i="7"/>
  <c r="N105" i="7"/>
  <c r="N106" i="7"/>
  <c r="N107" i="7"/>
  <c r="N108" i="7"/>
  <c r="N109" i="7"/>
  <c r="N110" i="7"/>
  <c r="N111" i="7"/>
  <c r="N112" i="7"/>
  <c r="N113" i="7"/>
  <c r="N114" i="7"/>
  <c r="N115" i="7"/>
  <c r="N116" i="7"/>
  <c r="N117" i="7"/>
  <c r="N118" i="7"/>
  <c r="N119" i="7"/>
  <c r="N120" i="7"/>
  <c r="N121" i="7"/>
  <c r="N122" i="7"/>
  <c r="N123" i="7"/>
  <c r="N124" i="7"/>
  <c r="N125" i="7"/>
  <c r="N126" i="7"/>
  <c r="N127" i="7"/>
  <c r="N128" i="7"/>
  <c r="N129" i="7"/>
  <c r="N130" i="7"/>
  <c r="N131" i="7"/>
  <c r="N132" i="7"/>
  <c r="N133" i="7"/>
  <c r="N134" i="7"/>
  <c r="N135" i="7"/>
  <c r="N136" i="7"/>
  <c r="N137" i="7"/>
  <c r="N138" i="7"/>
  <c r="N139" i="7"/>
  <c r="N140" i="7"/>
  <c r="N141" i="7"/>
  <c r="N142" i="7"/>
  <c r="N143" i="7"/>
  <c r="N144" i="7"/>
  <c r="N145" i="7"/>
  <c r="N146" i="7"/>
  <c r="N147" i="7"/>
  <c r="N148" i="7"/>
  <c r="N149" i="7"/>
  <c r="M3" i="7"/>
  <c r="M2" i="7"/>
  <c r="L135" i="7"/>
  <c r="L134" i="7"/>
  <c r="L133" i="7"/>
  <c r="L132" i="7"/>
  <c r="L131" i="7"/>
  <c r="L130" i="7"/>
  <c r="L129" i="7"/>
  <c r="L128" i="7"/>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19" i="7"/>
  <c r="L18" i="7"/>
  <c r="L17" i="7"/>
  <c r="L16" i="7"/>
  <c r="L15" i="7"/>
  <c r="L14" i="7"/>
  <c r="L13" i="7"/>
  <c r="L12" i="7"/>
  <c r="L11" i="7"/>
  <c r="L10" i="7"/>
  <c r="L9" i="7"/>
  <c r="L8" i="7"/>
  <c r="L7" i="7"/>
  <c r="L6" i="7"/>
  <c r="L5" i="7"/>
  <c r="L4" i="7"/>
  <c r="L3" i="7"/>
  <c r="L2" i="7"/>
  <c r="D20" i="6"/>
  <c r="C20" i="6"/>
  <c r="B20" i="6"/>
  <c r="D19" i="6"/>
  <c r="C19" i="6"/>
  <c r="B19" i="6"/>
  <c r="D18" i="6"/>
  <c r="C18" i="6"/>
  <c r="B18" i="6"/>
  <c r="D17" i="6"/>
  <c r="C17" i="6"/>
  <c r="B17" i="6"/>
  <c r="D16" i="6"/>
  <c r="C16" i="6"/>
  <c r="B16" i="6"/>
  <c r="D15" i="6"/>
  <c r="C15" i="6"/>
  <c r="B15" i="6"/>
  <c r="D14" i="6"/>
  <c r="C14" i="6"/>
  <c r="B14" i="6"/>
  <c r="D13" i="6"/>
  <c r="C13" i="6"/>
  <c r="B13" i="6"/>
  <c r="D12" i="6"/>
  <c r="C12" i="6"/>
  <c r="B12" i="6"/>
  <c r="D11" i="6"/>
  <c r="C11" i="6"/>
  <c r="B11" i="6"/>
  <c r="D10" i="6"/>
  <c r="C10" i="6"/>
  <c r="B10" i="6"/>
  <c r="D9" i="6"/>
  <c r="C9" i="6"/>
  <c r="B9" i="6"/>
  <c r="D8" i="6"/>
  <c r="C8" i="6"/>
  <c r="B8" i="6"/>
  <c r="D7" i="6"/>
  <c r="C7" i="6"/>
  <c r="B7" i="6"/>
  <c r="D6" i="6"/>
  <c r="C6" i="6"/>
  <c r="B6" i="6"/>
  <c r="D5" i="6"/>
  <c r="C5" i="6"/>
  <c r="B5" i="6"/>
  <c r="D4" i="6"/>
  <c r="C4" i="6"/>
  <c r="B4" i="6"/>
  <c r="D3" i="6"/>
  <c r="C3" i="6"/>
  <c r="B3" i="6"/>
  <c r="D2" i="6"/>
  <c r="C2" i="6"/>
  <c r="B2" i="6"/>
  <c r="C9" i="3" a="1"/>
  <c r="C9" i="3" s="1"/>
  <c r="C9" i="2" a="1"/>
  <c r="C9" i="2" s="1"/>
</calcChain>
</file>

<file path=xl/sharedStrings.xml><?xml version="1.0" encoding="utf-8"?>
<sst xmlns="http://schemas.openxmlformats.org/spreadsheetml/2006/main" count="1203" uniqueCount="476">
  <si>
    <t>Inventario PUJVEX</t>
  </si>
  <si>
    <t>Generalidades</t>
  </si>
  <si>
    <t>Nuestro sistema de inventario cuenta con cuatro pestañas relevantes.</t>
  </si>
  <si>
    <t>La pestaña "Inventario" contiene toda la información sobre las piezas disponibles. Todos pueden observar la información contenida en esta pestaña, pero no se permite la edición para evitar posibles errores. Si se requiere realizar algún cambio, comuniquenlo con alguien del grupo de logística para que realice la modificación correspondiente.</t>
  </si>
  <si>
    <t>Luego, tenemos las pestañas "Devolución" e "Ingreso". Ambas pestañas poseen el mismo formato, pero con diferentes propósitos: una busca registrar cuando se tome una pieza y la otra cuando se devuelva.</t>
  </si>
  <si>
    <t>Por otra parte, esta la pestaña "Piezas en uso" donde podran ver de forma resumida que piezas están actualmente en uso.</t>
  </si>
  <si>
    <t>Finalmente, cualquier recomendación siempre es bienvenida, y recuerden que esto es de todos y para todos nosotros :)</t>
  </si>
  <si>
    <t>Explicación de los Campos</t>
  </si>
  <si>
    <t>Nombre</t>
  </si>
  <si>
    <t>Descripción del campo</t>
  </si>
  <si>
    <t>Uso</t>
  </si>
  <si>
    <t>ID Pieza</t>
  </si>
  <si>
    <t>Campo desplegable donde se selecciona el identificador único de cada pieza.</t>
  </si>
  <si>
    <t>Seleccionar la pieza específica que se está ingresando al inventario.</t>
  </si>
  <si>
    <t>Nombre Pieza</t>
  </si>
  <si>
    <t>Campo que muestra el nombre de la pieza seleccionada</t>
  </si>
  <si>
    <t>Automático (NO MODIFICAR).</t>
  </si>
  <si>
    <t>Persona</t>
  </si>
  <si>
    <t>Campo de texto donde se ingresa el nombre de la persona responsable del ingreso de la pieza.</t>
  </si>
  <si>
    <t>Escribir el nombre de la persona responsable.</t>
  </si>
  <si>
    <t>Cantidad</t>
  </si>
  <si>
    <t>Campo numérico donde se especifica la cantidad de piezas que se están tomando.</t>
  </si>
  <si>
    <t>Escribir la cantidad exacta de piezas que se están tomando .</t>
  </si>
  <si>
    <t>Fecha</t>
  </si>
  <si>
    <t>Campo donde se ingresa la fecha en la que se realiza la toma de la pieza.</t>
  </si>
  <si>
    <t>Dar doble clic sobre el campo, esto despliega un calendario interactivo para seleccionar la fecha.</t>
  </si>
  <si>
    <t>Descripción</t>
  </si>
  <si>
    <t>Campo de texto donde se puede añadir una descripción adicional sobre la pieza y/o su uso</t>
  </si>
  <si>
    <t>Proveer información adicional relevante sobre la pieza y/o su uso.</t>
  </si>
  <si>
    <t>Proceso de Uso</t>
  </si>
  <si>
    <t>Seleccionar el ID Pieza</t>
  </si>
  <si>
    <t>Use el campo desplegable para seleccionar el ID correspondiente a la pieza que se va a ingresar.</t>
  </si>
  <si>
    <t>Completar los Campos</t>
  </si>
  <si>
    <t>Rellenar los campos de "Persona", "Cantidad", "Fecha" y "Descripción" con la información pertinente.</t>
  </si>
  <si>
    <t xml:space="preserve">Guardar </t>
  </si>
  <si>
    <t>Una vez que todos los campos estén completos y verificados, presionar el botón "Guardar" para registrar la información en el sistema de inventario.</t>
  </si>
  <si>
    <t>Limpiar formato (si es necesario)</t>
  </si>
  <si>
    <t xml:space="preserve">Si se necesita limpiar los campos del formato, se puede presionar el icono de papelera en la esquina superior derecha para borrar la información correspondiente. </t>
  </si>
  <si>
    <t>CU225</t>
  </si>
  <si>
    <t>David Orozco</t>
  </si>
  <si>
    <t>ii</t>
  </si>
  <si>
    <t>60THSG</t>
  </si>
  <si>
    <t>60T High Strength Gear v2 (Mediano)</t>
  </si>
  <si>
    <t>Melissa Ruiz</t>
  </si>
  <si>
    <t xml:space="preserve">Para abse robot pequeño </t>
  </si>
  <si>
    <t>SM18</t>
  </si>
  <si>
    <t>Smart Motor 18:1</t>
  </si>
  <si>
    <t>Daniel Robayo</t>
  </si>
  <si>
    <t>Para abse robot pequeño y grande que no habian registrado</t>
  </si>
  <si>
    <t>CU510</t>
  </si>
  <si>
    <t>Canal U (5 x 10)</t>
  </si>
  <si>
    <t>Catalina Aceros</t>
  </si>
  <si>
    <t>Para abse robot pequeño</t>
  </si>
  <si>
    <t>CU330</t>
  </si>
  <si>
    <t>Canal U (3 x 30)</t>
  </si>
  <si>
    <t>Sergio Asencio</t>
  </si>
  <si>
    <t>Base Prueba (recuento inventario)</t>
  </si>
  <si>
    <t>ODW4</t>
  </si>
  <si>
    <t>Omni-Directional Wheels (4")</t>
  </si>
  <si>
    <t>Juanes</t>
  </si>
  <si>
    <t>SMC</t>
  </si>
  <si>
    <t>Smart Motor (11W)</t>
  </si>
  <si>
    <t>PL515</t>
  </si>
  <si>
    <t>Plato (5 x 15)</t>
  </si>
  <si>
    <t>Canal U (2 x 25)</t>
  </si>
  <si>
    <t>SFW45A</t>
  </si>
  <si>
    <t>Straight Flex Wheel 45A</t>
  </si>
  <si>
    <t>CU235</t>
  </si>
  <si>
    <t>Canal U (2 x 35)</t>
  </si>
  <si>
    <t>Rafael Villero</t>
  </si>
  <si>
    <t>Base Robot Grande</t>
  </si>
  <si>
    <t>12THSS</t>
  </si>
  <si>
    <t>12T High Strength Sprocket</t>
  </si>
  <si>
    <t>Nueva base robot pequeño</t>
  </si>
  <si>
    <t>ODW325</t>
  </si>
  <si>
    <t>Omni-Directional Wheels (3.25")</t>
  </si>
  <si>
    <t xml:space="preserve">RAFAEL VILLERO </t>
  </si>
  <si>
    <t xml:space="preserve">Rampa robot grande </t>
  </si>
  <si>
    <t>CU210</t>
  </si>
  <si>
    <t>Canal U (2 x 10)</t>
  </si>
  <si>
    <t>Mauro Collazos</t>
  </si>
  <si>
    <t>12TG</t>
  </si>
  <si>
    <t>12T Gears</t>
  </si>
  <si>
    <t>recoleccion robot grande</t>
  </si>
  <si>
    <t>SM6</t>
  </si>
  <si>
    <t>Smart Motor 6:1</t>
  </si>
  <si>
    <t>Rampa robot grande</t>
  </si>
  <si>
    <t>CU514</t>
  </si>
  <si>
    <t>Canal U (5 x 14)</t>
  </si>
  <si>
    <t>Engranajes para segundo eje de la base del robot pequeño</t>
  </si>
  <si>
    <t>60TG</t>
  </si>
  <si>
    <t>60T Gears</t>
  </si>
  <si>
    <t>SFW30A</t>
  </si>
  <si>
    <t>Straight Flex Wheel 30A</t>
  </si>
  <si>
    <t>Miguel Casallas</t>
  </si>
  <si>
    <t>CU220</t>
  </si>
  <si>
    <t>Canal U (2 x 20)</t>
  </si>
  <si>
    <t>36TG</t>
  </si>
  <si>
    <t>36T Gears</t>
  </si>
  <si>
    <t>Base robot grande</t>
  </si>
  <si>
    <t>RW4</t>
  </si>
  <si>
    <t>Rubber Wheel (4")</t>
  </si>
  <si>
    <t>Rafael Villeros</t>
  </si>
  <si>
    <t xml:space="preserve">BASE ROBOT GRANDE </t>
  </si>
  <si>
    <t>Sistema de recolección robot grande</t>
  </si>
  <si>
    <t xml:space="preserve">robot pequeño </t>
  </si>
  <si>
    <t>CU55</t>
  </si>
  <si>
    <t>Canal U (5 x 5)</t>
  </si>
  <si>
    <t>ROBOT GRANDE</t>
  </si>
  <si>
    <t>robot pequeño</t>
  </si>
  <si>
    <t>CU230</t>
  </si>
  <si>
    <t>Canal U (2  x 30)</t>
  </si>
  <si>
    <t>cata aceros</t>
  </si>
  <si>
    <t>A135</t>
  </si>
  <si>
    <t>Angulo (1 x 35)</t>
  </si>
  <si>
    <t>Prueba</t>
  </si>
  <si>
    <t>Serio Asencio</t>
  </si>
  <si>
    <t>Robot Grande</t>
  </si>
  <si>
    <t>60T High Strength Gear v2</t>
  </si>
  <si>
    <t>Robot idea Néstor</t>
  </si>
  <si>
    <t>36THSG</t>
  </si>
  <si>
    <t>36T High Strength Gear v2</t>
  </si>
  <si>
    <t>Devolución piezas recuento inventario</t>
  </si>
  <si>
    <t>60T High Strength Gears</t>
  </si>
  <si>
    <t>36T High Strength Gears</t>
  </si>
  <si>
    <t>12T  High Strength Gears</t>
  </si>
  <si>
    <t>Devolución piezas base robot pequeño</t>
  </si>
  <si>
    <t>Devolución piezas rbase robot pequeño</t>
  </si>
  <si>
    <t xml:space="preserve">Rafael Villero </t>
  </si>
  <si>
    <t xml:space="preserve">Robot Grande </t>
  </si>
  <si>
    <t>Error (Se duplico el ingreso)</t>
  </si>
  <si>
    <t>Devolución robot grande</t>
  </si>
  <si>
    <t xml:space="preserve">Robot </t>
  </si>
  <si>
    <t xml:space="preserve">ROBOT </t>
  </si>
  <si>
    <t>ID Pieza (SKU)</t>
  </si>
  <si>
    <t>Codigo Pieza</t>
  </si>
  <si>
    <t>Individual (I) - Pack (P)</t>
  </si>
  <si>
    <t>Stock</t>
  </si>
  <si>
    <t>Precio (Dolares)</t>
  </si>
  <si>
    <t>Seccion</t>
  </si>
  <si>
    <t>Tipo</t>
  </si>
  <si>
    <t>Foto</t>
  </si>
  <si>
    <t>Descripcion</t>
  </si>
  <si>
    <t>En uso</t>
  </si>
  <si>
    <t>Disponibles</t>
  </si>
  <si>
    <t>x</t>
  </si>
  <si>
    <t>A125</t>
  </si>
  <si>
    <t>Angulo (1 x 25)</t>
  </si>
  <si>
    <t>En stock</t>
  </si>
  <si>
    <t>PIEZAS ESTRUCTURALES</t>
  </si>
  <si>
    <t>Todas las unidades modificadas</t>
  </si>
  <si>
    <t>276-6484</t>
  </si>
  <si>
    <t>I</t>
  </si>
  <si>
    <t>A24</t>
  </si>
  <si>
    <t>Angulo (2 x 4)</t>
  </si>
  <si>
    <t>A215</t>
  </si>
  <si>
    <t>Angulo (2 x 15)</t>
  </si>
  <si>
    <t>A220</t>
  </si>
  <si>
    <t>Angulo (2 x 20)</t>
  </si>
  <si>
    <t>275-1142</t>
  </si>
  <si>
    <t>A225</t>
  </si>
  <si>
    <t>Angulo (2 x 25)</t>
  </si>
  <si>
    <t>276-2304</t>
  </si>
  <si>
    <t>A235</t>
  </si>
  <si>
    <t>Angulo (2 x 35)</t>
  </si>
  <si>
    <t>276-5771</t>
  </si>
  <si>
    <t>RGB</t>
  </si>
  <si>
    <t>P</t>
  </si>
  <si>
    <t>Rack Gearbox Bracket</t>
  </si>
  <si>
    <t>A216</t>
  </si>
  <si>
    <t>Angulo ++ (2 x 16)</t>
  </si>
  <si>
    <t>AE235</t>
  </si>
  <si>
    <t>Angulo ++ (2 x 35)</t>
  </si>
  <si>
    <t>PL13</t>
  </si>
  <si>
    <t>Plato (1 x 3)</t>
  </si>
  <si>
    <t>PL14</t>
  </si>
  <si>
    <t>Plato (1 x 4)</t>
  </si>
  <si>
    <t>PL15</t>
  </si>
  <si>
    <t>Plato (1 x 5)</t>
  </si>
  <si>
    <t>PL16</t>
  </si>
  <si>
    <t>Plato (1 x 6)</t>
  </si>
  <si>
    <t>PL17</t>
  </si>
  <si>
    <t>Plato (1 x 7)</t>
  </si>
  <si>
    <t>PL18</t>
  </si>
  <si>
    <t>Plato (1 x 8)</t>
  </si>
  <si>
    <t>PL19</t>
  </si>
  <si>
    <t>Plato (1 x 9)</t>
  </si>
  <si>
    <t>PL120</t>
  </si>
  <si>
    <t>Plato (1 x 20)</t>
  </si>
  <si>
    <t>PL123</t>
  </si>
  <si>
    <t>Plato (1 x 23)</t>
  </si>
  <si>
    <t>275-1141</t>
  </si>
  <si>
    <t>PL125</t>
  </si>
  <si>
    <t>Plato (1 x 25)</t>
  </si>
  <si>
    <t>PL55</t>
  </si>
  <si>
    <t>Plato (5 x 5)</t>
  </si>
  <si>
    <t>PL513</t>
  </si>
  <si>
    <t>Plato (5 x 13)</t>
  </si>
  <si>
    <t>275-2023</t>
  </si>
  <si>
    <t>275-1140</t>
  </si>
  <si>
    <t>PL525</t>
  </si>
  <si>
    <t>Plato(5 x 25)</t>
  </si>
  <si>
    <t>CU14</t>
  </si>
  <si>
    <t>Canal U (1 x 4)</t>
  </si>
  <si>
    <t>CU25</t>
  </si>
  <si>
    <t>Canal U (2 x 5)</t>
  </si>
  <si>
    <t>CU215</t>
  </si>
  <si>
    <t>Canal U (2 x 15)</t>
  </si>
  <si>
    <t>276-7285</t>
  </si>
  <si>
    <t>276-2288</t>
  </si>
  <si>
    <t>276-2289</t>
  </si>
  <si>
    <t>CU35</t>
  </si>
  <si>
    <t>Canal U (3 x 5)</t>
  </si>
  <si>
    <t>CU315</t>
  </si>
  <si>
    <t>Canal U (3 x 15)</t>
  </si>
  <si>
    <t>CU318</t>
  </si>
  <si>
    <t>Canal U (3 x 18)</t>
  </si>
  <si>
    <t>CU329</t>
  </si>
  <si>
    <t>Canal U (3 x 29)</t>
  </si>
  <si>
    <t>276-4359</t>
  </si>
  <si>
    <t>CU335</t>
  </si>
  <si>
    <t>Canal U (3 x 35)</t>
  </si>
  <si>
    <t>CU515</t>
  </si>
  <si>
    <t>Canal U (5 x 15)</t>
  </si>
  <si>
    <t>CU520</t>
  </si>
  <si>
    <t>Canal U (5 x 20)</t>
  </si>
  <si>
    <t>276-2290</t>
  </si>
  <si>
    <t>CU525</t>
  </si>
  <si>
    <t>Canal U (5 x 25)</t>
  </si>
  <si>
    <t>276-2298</t>
  </si>
  <si>
    <t>CU535</t>
  </si>
  <si>
    <t>Canal U (5 x 35)</t>
  </si>
  <si>
    <t>276-1926</t>
  </si>
  <si>
    <t>LST124</t>
  </si>
  <si>
    <t>Linear Slide Track (1 x 24)</t>
  </si>
  <si>
    <t>Verificar</t>
  </si>
  <si>
    <t>LST135</t>
  </si>
  <si>
    <t>Linear Slide Track (1 x 35)</t>
  </si>
  <si>
    <t>275-1145</t>
  </si>
  <si>
    <t>R2225</t>
  </si>
  <si>
    <t>Rieles 2 puestos (2 X 25)</t>
  </si>
  <si>
    <t>275-1146</t>
  </si>
  <si>
    <t>R1235</t>
  </si>
  <si>
    <t>Rieles 1 puesto (2 x 35)</t>
  </si>
  <si>
    <t>275-1272</t>
  </si>
  <si>
    <t>BS5</t>
  </si>
  <si>
    <t>Bisagra (5)</t>
  </si>
  <si>
    <t>EP11</t>
  </si>
  <si>
    <t>Especial (1 x 1)</t>
  </si>
  <si>
    <t>276-2576</t>
  </si>
  <si>
    <t>AV90</t>
  </si>
  <si>
    <t>Angulo Vertical (90°)</t>
  </si>
  <si>
    <t>276-7759</t>
  </si>
  <si>
    <t>GP45</t>
  </si>
  <si>
    <t>Grado Plano (45°)</t>
  </si>
  <si>
    <t>276-2577</t>
  </si>
  <si>
    <t>GP90</t>
  </si>
  <si>
    <t>Grado Plano (90°)</t>
  </si>
  <si>
    <t>GD90</t>
  </si>
  <si>
    <t>Grado Doblado (90°)</t>
  </si>
  <si>
    <t>EXTENSIONES</t>
  </si>
  <si>
    <t>276-1110</t>
  </si>
  <si>
    <t>RC1</t>
  </si>
  <si>
    <t>Refuerzo en +</t>
  </si>
  <si>
    <t>RV1</t>
  </si>
  <si>
    <t>Refuerzo en V</t>
  </si>
  <si>
    <t>RA1</t>
  </si>
  <si>
    <t>Refuerzo en Angulo</t>
  </si>
  <si>
    <t>276-4128</t>
  </si>
  <si>
    <t>ECRC</t>
  </si>
  <si>
    <t>Extension Cable Retaining Clip</t>
  </si>
  <si>
    <t>276-4812</t>
  </si>
  <si>
    <t>RBC</t>
  </si>
  <si>
    <t>V5 Robot Battery Charger</t>
  </si>
  <si>
    <t>ELECTRONICA</t>
  </si>
  <si>
    <t>276-4810</t>
  </si>
  <si>
    <t>RB</t>
  </si>
  <si>
    <t>V5 Robot Brain</t>
  </si>
  <si>
    <t>276-4840</t>
  </si>
  <si>
    <t>C</t>
  </si>
  <si>
    <t>V5 Controller</t>
  </si>
  <si>
    <t>276-4811</t>
  </si>
  <si>
    <t>RBB</t>
  </si>
  <si>
    <t>V5 Robot Battery</t>
  </si>
  <si>
    <t>Li-Ion 1100mAh</t>
  </si>
  <si>
    <t>276-6780</t>
  </si>
  <si>
    <t>SMCR</t>
  </si>
  <si>
    <t>Smart Motor Cap Replacement</t>
  </si>
  <si>
    <t>276-5840</t>
  </si>
  <si>
    <t>SM36</t>
  </si>
  <si>
    <t>Smart Motor 36:1</t>
  </si>
  <si>
    <t>Cartridge (100 RPM)</t>
  </si>
  <si>
    <t>276-5841</t>
  </si>
  <si>
    <t>Cartridge (200 RPM)</t>
  </si>
  <si>
    <t>276-5842</t>
  </si>
  <si>
    <t>Cartridge (600 RPM)</t>
  </si>
  <si>
    <t>276-2159</t>
  </si>
  <si>
    <t>Bumper Switch</t>
  </si>
  <si>
    <t>6 unidades disponibles en las cajas</t>
  </si>
  <si>
    <t>276-2154</t>
  </si>
  <si>
    <t>Line tracker sensor</t>
  </si>
  <si>
    <t>276-2174</t>
  </si>
  <si>
    <t>Limit Switch</t>
  </si>
  <si>
    <t>8 unidades disponibles en las cajas</t>
  </si>
  <si>
    <t>276-8107</t>
  </si>
  <si>
    <t>RUEDAS</t>
  </si>
  <si>
    <t>276-8026</t>
  </si>
  <si>
    <t>276-8106</t>
  </si>
  <si>
    <t>ODW275</t>
  </si>
  <si>
    <t>Omni-Directional Wheels (2.75")</t>
  </si>
  <si>
    <t>276-7771</t>
  </si>
  <si>
    <t>TW325</t>
  </si>
  <si>
    <t>Traction Wheels (3.25")</t>
  </si>
  <si>
    <t>276-1496</t>
  </si>
  <si>
    <t>TW275</t>
  </si>
  <si>
    <t>Traction Wheels (2.75")</t>
  </si>
  <si>
    <t>276-1447</t>
  </si>
  <si>
    <t>MW4</t>
  </si>
  <si>
    <t>Mecanum Wheels (4")</t>
  </si>
  <si>
    <t>276-1497</t>
  </si>
  <si>
    <t>276-1498</t>
  </si>
  <si>
    <t>RWW5</t>
  </si>
  <si>
    <t>Rubber Wheel (5")</t>
  </si>
  <si>
    <t>276-2165</t>
  </si>
  <si>
    <t>ODWD275</t>
  </si>
  <si>
    <t>Omni-Directional Wheels Discontinued (2.75")</t>
  </si>
  <si>
    <t>217-6350</t>
  </si>
  <si>
    <t>217-6351</t>
  </si>
  <si>
    <t>276-7747</t>
  </si>
  <si>
    <t>36T High Strength Gear v2 (Pequeño)</t>
  </si>
  <si>
    <t>ENGRANAJES</t>
  </si>
  <si>
    <t>276-7573</t>
  </si>
  <si>
    <t>276-7749</t>
  </si>
  <si>
    <t>84THSG</t>
  </si>
  <si>
    <t xml:space="preserve">84 High Strength Gear v2 </t>
  </si>
  <si>
    <t>276-4782</t>
  </si>
  <si>
    <t>RG2</t>
  </si>
  <si>
    <t>Rack Gear v2</t>
  </si>
  <si>
    <t>276-4489</t>
  </si>
  <si>
    <t>IST</t>
  </si>
  <si>
    <t>Inner Slide Truck</t>
  </si>
  <si>
    <t>OST</t>
  </si>
  <si>
    <t>Outer Slide Truck</t>
  </si>
  <si>
    <t>276-2045-061</t>
  </si>
  <si>
    <t>DOC</t>
  </si>
  <si>
    <t>Drop Off Cam</t>
  </si>
  <si>
    <t>276-2045-066</t>
  </si>
  <si>
    <t>CF</t>
  </si>
  <si>
    <t>Cam Follower</t>
  </si>
  <si>
    <t>276-2184</t>
  </si>
  <si>
    <t>84SG</t>
  </si>
  <si>
    <t>84T Gears (Spur Gears)</t>
  </si>
  <si>
    <t>60SG</t>
  </si>
  <si>
    <t>60T Gears (Spur Gears)</t>
  </si>
  <si>
    <t>36SG</t>
  </si>
  <si>
    <t>36T Gears (Spur Gears)</t>
  </si>
  <si>
    <t>276-7368</t>
  </si>
  <si>
    <t>12TMG</t>
  </si>
  <si>
    <t>12T Metal Gear</t>
  </si>
  <si>
    <t>DF</t>
  </si>
  <si>
    <t>Differential Frame</t>
  </si>
  <si>
    <t>WG</t>
  </si>
  <si>
    <t>Worm Gearsa</t>
  </si>
  <si>
    <t>WW</t>
  </si>
  <si>
    <t>Worm Wheels</t>
  </si>
  <si>
    <t>24TBG</t>
  </si>
  <si>
    <t>24T Bevel Gears</t>
  </si>
  <si>
    <t>276-2166</t>
  </si>
  <si>
    <t>10TS</t>
  </si>
  <si>
    <t>10T Sprockets</t>
  </si>
  <si>
    <t>15TS</t>
  </si>
  <si>
    <t>15T Sprockets</t>
  </si>
  <si>
    <t>24TS</t>
  </si>
  <si>
    <t>40TS</t>
  </si>
  <si>
    <t>40T Sprockets</t>
  </si>
  <si>
    <t>48TS</t>
  </si>
  <si>
    <t>48T Sprockets</t>
  </si>
  <si>
    <t>276-3876</t>
  </si>
  <si>
    <t>6THSS</t>
  </si>
  <si>
    <t>6T High Strength Sprocket</t>
  </si>
  <si>
    <t>276-3877</t>
  </si>
  <si>
    <t>276-3878</t>
  </si>
  <si>
    <t>18THSS</t>
  </si>
  <si>
    <t>18T High Strength Sprocket</t>
  </si>
  <si>
    <t>276-3879</t>
  </si>
  <si>
    <t>24THSS</t>
  </si>
  <si>
    <t>24T High Strength Sprocket</t>
  </si>
  <si>
    <t>276-3880</t>
  </si>
  <si>
    <t>30THSS</t>
  </si>
  <si>
    <t>30T High Strength Sprocket</t>
  </si>
  <si>
    <t>276-6558</t>
  </si>
  <si>
    <t>TTDIW</t>
  </si>
  <si>
    <t>Tank tread drive/idler wheels</t>
  </si>
  <si>
    <t>276-1499</t>
  </si>
  <si>
    <t>IR</t>
  </si>
  <si>
    <t>Intake Roller</t>
  </si>
  <si>
    <t>276-6010</t>
  </si>
  <si>
    <t>CKV1</t>
  </si>
  <si>
    <t>Claw Kit V2 (Discontinued V1)</t>
  </si>
  <si>
    <t>276-2172</t>
  </si>
  <si>
    <t>BHSSCK</t>
  </si>
  <si>
    <t>Box High Strength Sprocket and Chain Kit</t>
  </si>
  <si>
    <t>276-2214</t>
  </si>
  <si>
    <t>BTTUK</t>
  </si>
  <si>
    <t>Box Tank Tread Upgrade Kit</t>
  </si>
  <si>
    <t>276-2218</t>
  </si>
  <si>
    <t>LC4S6</t>
  </si>
  <si>
    <t>Leg Caster 4 Supports (6")</t>
  </si>
  <si>
    <t>276-2250</t>
  </si>
  <si>
    <t>BHSGK</t>
  </si>
  <si>
    <t>Box High Strength Gear Kit</t>
  </si>
  <si>
    <t>BAHSC</t>
  </si>
  <si>
    <t>Box Additional High Strength Chain</t>
  </si>
  <si>
    <t>BRG</t>
  </si>
  <si>
    <t>Box Rack Gear Pack</t>
  </si>
  <si>
    <t>276-8749</t>
  </si>
  <si>
    <t>AT200</t>
  </si>
  <si>
    <t>Air Tank 200mL</t>
  </si>
  <si>
    <t>NEUMATICA</t>
  </si>
  <si>
    <t>276-8646</t>
  </si>
  <si>
    <t>25SPC</t>
  </si>
  <si>
    <t>25mm Stroke Pneumatic Cylinder</t>
  </si>
  <si>
    <t>276-8755</t>
  </si>
  <si>
    <t>SOVF</t>
  </si>
  <si>
    <t>Shut-off Valve Fitting</t>
  </si>
  <si>
    <t>276-8638</t>
  </si>
  <si>
    <t>PF</t>
  </si>
  <si>
    <t>Pneumatic Fittings</t>
  </si>
  <si>
    <t>10 Unidades de un tamaño mas pequeño y 5 Unidades de un tamaño mas grande</t>
  </si>
  <si>
    <t>276-8636</t>
  </si>
  <si>
    <t>PSF</t>
  </si>
  <si>
    <t>Pneumatics Straight Fitting</t>
  </si>
  <si>
    <t>10 Unidades son de color dorado y 17 Unidades de color plateado</t>
  </si>
  <si>
    <t>276-8639</t>
  </si>
  <si>
    <t>APRA</t>
  </si>
  <si>
    <t>Air Pressure Regulator Assembly</t>
  </si>
  <si>
    <t>275-1417</t>
  </si>
  <si>
    <t>DCFASS</t>
  </si>
  <si>
    <t>Driver Cable for an SMC Solenoid</t>
  </si>
  <si>
    <t>276-8752</t>
  </si>
  <si>
    <t>ASS</t>
  </si>
  <si>
    <t>Acting Solenoid Single</t>
  </si>
  <si>
    <t>7 Unidades son de tamaño grande y 1 Unidad de tamaño pequeño (El SKU es del doble, el individual esta descontinuado)</t>
  </si>
  <si>
    <t>276-8748</t>
  </si>
  <si>
    <t>PR</t>
  </si>
  <si>
    <t>Pressure Regulator</t>
  </si>
  <si>
    <t>5 Unidades de version anterior (SKU de la nueva version)</t>
  </si>
  <si>
    <t>276-1843</t>
  </si>
  <si>
    <t>SC</t>
  </si>
  <si>
    <t>Shaft Coupler</t>
  </si>
  <si>
    <t>EJES</t>
  </si>
  <si>
    <t>276-6101</t>
  </si>
  <si>
    <t>SDCSC</t>
  </si>
  <si>
    <t>Star Drive Clamping Shaft Collar</t>
  </si>
  <si>
    <t>17 Unidades Grandes y 11 Unidades pequeñas</t>
  </si>
  <si>
    <t>276-8868</t>
  </si>
  <si>
    <t>FLFEK</t>
  </si>
  <si>
    <t>Full Game &amp; Field Element Kit</t>
  </si>
  <si>
    <t>CANCHA</t>
  </si>
  <si>
    <t>276-2335</t>
  </si>
  <si>
    <t>VNCS</t>
  </si>
  <si>
    <t>VEX net Competition Switch</t>
  </si>
  <si>
    <t>TCI</t>
  </si>
  <si>
    <t>Tall Conveyor-belt Inserts</t>
  </si>
  <si>
    <t>MCI</t>
  </si>
  <si>
    <t>Medium Conveyor-belt Inserts</t>
  </si>
  <si>
    <t>SCI</t>
  </si>
  <si>
    <t>Short Conveyor-belt Inserts</t>
  </si>
  <si>
    <t>Codigo de barras</t>
  </si>
  <si>
    <t>Codigo QR</t>
  </si>
  <si>
    <t>BS</t>
  </si>
  <si>
    <t>Robot Battery Charger</t>
  </si>
  <si>
    <t>LTS</t>
  </si>
  <si>
    <t>LS</t>
  </si>
  <si>
    <t>276-7010</t>
  </si>
  <si>
    <t>20T Sprockets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</si>
</sst>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yyyy\-mm\-dd"/>
    <numFmt numFmtId="165" formatCode="dd/mm/yyyy"/>
    <numFmt numFmtId="166" formatCode="&quot;$&quot;#,##0.00"/>
  </numFmts>
  <fonts count="32">
    <font>
      <sz val="10"/>
      <color rgb="FF000000"/>
      <name val="Arial"/>
      <scheme val="minor"/>
    </font>
    <font>
      <sz val="10"/>
      <color theme="1"/>
      <name val="Arial"/>
      <scheme val="minor"/>
    </font>
    <font>
      <b/>
      <sz val="34"/>
      <color theme="1"/>
      <name val="Rubik"/>
    </font>
    <font>
      <sz val="10"/>
      <name val="Arial"/>
    </font>
    <font>
      <b/>
      <sz val="12"/>
      <color theme="1"/>
      <name val="Rubik"/>
    </font>
    <font>
      <sz val="11"/>
      <color theme="1"/>
      <name val="Rubik"/>
    </font>
    <font>
      <sz val="10"/>
      <color theme="1"/>
      <name val="Rubik"/>
    </font>
    <font>
      <b/>
      <sz val="11"/>
      <color theme="1"/>
      <name val="Rubik"/>
    </font>
    <font>
      <sz val="11"/>
      <color rgb="FF000000"/>
      <name val="Rubik"/>
    </font>
    <font>
      <sz val="10"/>
      <color theme="1"/>
      <name val="Arial"/>
    </font>
    <font>
      <b/>
      <sz val="10"/>
      <color rgb="FF000000"/>
      <name val="Arial"/>
    </font>
    <font>
      <sz val="10"/>
      <color rgb="FF434343"/>
      <name val="Roboto"/>
    </font>
    <font>
      <b/>
      <sz val="10"/>
      <color theme="1"/>
      <name val="Arial"/>
      <scheme val="minor"/>
    </font>
    <font>
      <b/>
      <sz val="10"/>
      <color rgb="FFFFFFFF"/>
      <name val="Roboto"/>
    </font>
    <font>
      <b/>
      <sz val="15"/>
      <color rgb="FF434343"/>
      <name val="Roboto"/>
    </font>
    <font>
      <sz val="10"/>
      <color rgb="FFC6DBE1"/>
      <name val="Roboto"/>
    </font>
    <font>
      <b/>
      <sz val="16"/>
      <color theme="1"/>
      <name val="Arial"/>
      <scheme val="minor"/>
    </font>
    <font>
      <sz val="15"/>
      <color rgb="FF434343"/>
      <name val="Roboto"/>
    </font>
    <font>
      <sz val="11"/>
      <color rgb="FF333333"/>
      <name val="Open Sans"/>
    </font>
    <font>
      <b/>
      <sz val="15"/>
      <color theme="1"/>
      <name val="Arial"/>
    </font>
    <font>
      <sz val="10"/>
      <color rgb="FFFFCFC9"/>
      <name val="Roboto"/>
    </font>
    <font>
      <sz val="10"/>
      <color rgb="FF575757"/>
      <name val="Roboto"/>
    </font>
    <font>
      <b/>
      <sz val="15"/>
      <color theme="1"/>
      <name val="Roboto"/>
    </font>
    <font>
      <sz val="10"/>
      <color rgb="FF434343"/>
      <name val="Roboto"/>
    </font>
    <font>
      <sz val="10"/>
      <color rgb="FF333333"/>
      <name val="Roboto"/>
    </font>
    <font>
      <sz val="10"/>
      <color theme="1"/>
      <name val="Roboto"/>
    </font>
    <font>
      <sz val="10"/>
      <color rgb="FF000000"/>
      <name val="CCode39"/>
    </font>
    <font>
      <sz val="10"/>
      <color rgb="FF000000"/>
      <name val="Arial"/>
      <family val="2"/>
      <scheme val="minor"/>
    </font>
    <font>
      <sz val="18"/>
      <color rgb="FF000000"/>
      <name val="Code 128"/>
    </font>
    <font>
      <sz val="10"/>
      <color rgb="FF000000"/>
      <name val="T"/>
    </font>
    <font>
      <sz val="18"/>
      <color rgb="FF000000"/>
      <name val="Archon Code 39 Barcode"/>
    </font>
    <font>
      <sz val="10"/>
      <color theme="1"/>
      <name val="Arial"/>
      <family val="2"/>
    </font>
  </fonts>
  <fills count="18">
    <fill>
      <patternFill patternType="none"/>
    </fill>
    <fill>
      <patternFill patternType="gray125"/>
    </fill>
    <fill>
      <patternFill patternType="solid">
        <fgColor rgb="FFE06666"/>
        <bgColor rgb="FFE06666"/>
      </patternFill>
    </fill>
    <fill>
      <patternFill patternType="solid">
        <fgColor rgb="FFFFFFFF"/>
        <bgColor rgb="FFFFFFFF"/>
      </patternFill>
    </fill>
    <fill>
      <patternFill patternType="solid">
        <fgColor rgb="FFB7B7B7"/>
        <bgColor rgb="FFB7B7B7"/>
      </patternFill>
    </fill>
    <fill>
      <patternFill patternType="solid">
        <fgColor rgb="FFEFEFEF"/>
        <bgColor rgb="FFEFEFEF"/>
      </patternFill>
    </fill>
    <fill>
      <patternFill patternType="solid">
        <fgColor rgb="FFB4A7D6"/>
        <bgColor rgb="FFB4A7D6"/>
      </patternFill>
    </fill>
    <fill>
      <patternFill patternType="solid">
        <fgColor rgb="FF626E7A"/>
        <bgColor rgb="FF626E7A"/>
      </patternFill>
    </fill>
    <fill>
      <patternFill patternType="solid">
        <fgColor rgb="FF9FC5E8"/>
        <bgColor rgb="FF9FC5E8"/>
      </patternFill>
    </fill>
    <fill>
      <patternFill patternType="solid">
        <fgColor rgb="FFCCCCCC"/>
        <bgColor rgb="FFCCCCCC"/>
      </patternFill>
    </fill>
    <fill>
      <patternFill patternType="solid">
        <fgColor rgb="FF999999"/>
        <bgColor rgb="FF999999"/>
      </patternFill>
    </fill>
    <fill>
      <patternFill patternType="solid">
        <fgColor rgb="FFD5A6BD"/>
        <bgColor rgb="FFD5A6BD"/>
      </patternFill>
    </fill>
    <fill>
      <patternFill patternType="solid">
        <fgColor rgb="FFF9CB9C"/>
        <bgColor rgb="FFF9CB9C"/>
      </patternFill>
    </fill>
    <fill>
      <patternFill patternType="solid">
        <fgColor rgb="FFB6D7A8"/>
        <bgColor rgb="FFB6D7A8"/>
      </patternFill>
    </fill>
    <fill>
      <patternFill patternType="solid">
        <fgColor rgb="FF93C47D"/>
        <bgColor rgb="FF93C47D"/>
      </patternFill>
    </fill>
    <fill>
      <patternFill patternType="solid">
        <fgColor rgb="FFFFE599"/>
        <bgColor rgb="FFFFE599"/>
      </patternFill>
    </fill>
    <fill>
      <patternFill patternType="solid">
        <fgColor rgb="FFD9D9D9"/>
        <bgColor rgb="FFD9D9D9"/>
      </patternFill>
    </fill>
    <fill>
      <patternFill patternType="solid">
        <fgColor rgb="FFE6B8AF"/>
        <bgColor rgb="FFE6B8AF"/>
      </patternFill>
    </fill>
  </fills>
  <borders count="54">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F8F9FA"/>
      </left>
      <right/>
      <top style="thin">
        <color rgb="FFF8F9FA"/>
      </top>
      <bottom style="thin">
        <color rgb="FFF8F9FA"/>
      </bottom>
      <diagonal/>
    </border>
    <border>
      <left/>
      <right style="thin">
        <color rgb="FFF8F9FA"/>
      </right>
      <top style="thin">
        <color rgb="FFF8F9FA"/>
      </top>
      <bottom style="thin">
        <color rgb="FFF8F9FA"/>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284E3F"/>
      </right>
      <top style="thin">
        <color rgb="FFF8F9FA"/>
      </top>
      <bottom style="thin">
        <color rgb="FFF8F9FA"/>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
      <left style="thin">
        <color rgb="FFFFFFFF"/>
      </left>
      <right style="thin">
        <color rgb="FF284E3F"/>
      </right>
      <top style="thin">
        <color rgb="FFFFFFFF"/>
      </top>
      <bottom style="thin">
        <color rgb="FF284E3F"/>
      </bottom>
      <diagonal/>
    </border>
    <border>
      <left style="thin">
        <color rgb="FF8A7030"/>
      </left>
      <right style="thin">
        <color rgb="FFB89540"/>
      </right>
      <top style="thin">
        <color rgb="FF8A7030"/>
      </top>
      <bottom style="thin">
        <color rgb="FF8A7030"/>
      </bottom>
      <diagonal/>
    </border>
    <border>
      <left style="thin">
        <color rgb="FFB89540"/>
      </left>
      <right style="thin">
        <color rgb="FFB89540"/>
      </right>
      <top style="thin">
        <color rgb="FF8A7030"/>
      </top>
      <bottom style="thin">
        <color rgb="FF8A7030"/>
      </bottom>
      <diagonal/>
    </border>
    <border>
      <left style="thin">
        <color rgb="FFB89540"/>
      </left>
      <right style="thin">
        <color rgb="FF8A7030"/>
      </right>
      <top style="thin">
        <color rgb="FF8A7030"/>
      </top>
      <bottom style="thin">
        <color rgb="FF8A7030"/>
      </bottom>
      <diagonal/>
    </border>
    <border>
      <left style="thin">
        <color rgb="FF8A7030"/>
      </left>
      <right style="thin">
        <color rgb="FFFFFFFF"/>
      </right>
      <top style="thin">
        <color rgb="FFFFFFFF"/>
      </top>
      <bottom style="thin">
        <color rgb="FFFFFFFF"/>
      </bottom>
      <diagonal/>
    </border>
    <border>
      <left style="thin">
        <color rgb="FFFFFFFF"/>
      </left>
      <right style="thin">
        <color rgb="FF8A7030"/>
      </right>
      <top style="thin">
        <color rgb="FFFFFFFF"/>
      </top>
      <bottom style="thin">
        <color rgb="FFFFFFFF"/>
      </bottom>
      <diagonal/>
    </border>
    <border>
      <left style="thin">
        <color rgb="FF8A7030"/>
      </left>
      <right style="thin">
        <color rgb="FFF8F9FA"/>
      </right>
      <top style="thin">
        <color rgb="FFF8F9FA"/>
      </top>
      <bottom style="thin">
        <color rgb="FFF8F9FA"/>
      </bottom>
      <diagonal/>
    </border>
    <border>
      <left style="thin">
        <color rgb="FFF8F9FA"/>
      </left>
      <right style="thin">
        <color rgb="FF8A7030"/>
      </right>
      <top style="thin">
        <color rgb="FFF8F9FA"/>
      </top>
      <bottom style="thin">
        <color rgb="FFF8F9FA"/>
      </bottom>
      <diagonal/>
    </border>
    <border>
      <left style="thin">
        <color rgb="FF8A7030"/>
      </left>
      <right style="thin">
        <color rgb="FFFFFFFF"/>
      </right>
      <top style="thin">
        <color rgb="FFFFFFFF"/>
      </top>
      <bottom style="thin">
        <color rgb="FF8A7030"/>
      </bottom>
      <diagonal/>
    </border>
    <border>
      <left style="thin">
        <color rgb="FFFFFFFF"/>
      </left>
      <right style="thin">
        <color rgb="FFFFFFFF"/>
      </right>
      <top style="thin">
        <color rgb="FFFFFFFF"/>
      </top>
      <bottom style="thin">
        <color rgb="FF8A7030"/>
      </bottom>
      <diagonal/>
    </border>
    <border>
      <left style="thin">
        <color rgb="FFFFFFFF"/>
      </left>
      <right style="thin">
        <color rgb="FF8A7030"/>
      </right>
      <top style="thin">
        <color rgb="FFFFFFFF"/>
      </top>
      <bottom style="thin">
        <color rgb="FF8A7030"/>
      </bottom>
      <diagonal/>
    </border>
    <border>
      <left style="medium">
        <color rgb="FF000000"/>
      </left>
      <right style="medium">
        <color rgb="FF000000"/>
      </right>
      <top style="medium">
        <color rgb="FF000000"/>
      </top>
      <bottom style="medium">
        <color rgb="FF000000"/>
      </bottom>
      <diagonal/>
    </border>
    <border>
      <left style="thin">
        <color rgb="FF4A535C"/>
      </left>
      <right style="thin">
        <color rgb="FF626E7A"/>
      </right>
      <top style="thin">
        <color rgb="FF4A535C"/>
      </top>
      <bottom style="thin">
        <color rgb="FF4A535C"/>
      </bottom>
      <diagonal/>
    </border>
    <border>
      <left style="thin">
        <color rgb="FF626E7A"/>
      </left>
      <right style="thin">
        <color rgb="FF626E7A"/>
      </right>
      <top style="thin">
        <color rgb="FF4A535C"/>
      </top>
      <bottom style="thin">
        <color rgb="FF4A535C"/>
      </bottom>
      <diagonal/>
    </border>
    <border>
      <left style="thin">
        <color rgb="FF626E7A"/>
      </left>
      <right style="thin">
        <color rgb="FF4A535C"/>
      </right>
      <top style="thin">
        <color rgb="FF4A535C"/>
      </top>
      <bottom style="thin">
        <color rgb="FF4A535C"/>
      </bottom>
      <diagonal/>
    </border>
    <border>
      <left style="thin">
        <color rgb="FFF3F3F3"/>
      </left>
      <right style="thin">
        <color rgb="FFF3F3F3"/>
      </right>
      <top style="thin">
        <color rgb="FFF3F3F3"/>
      </top>
      <bottom style="thin">
        <color rgb="FFF3F3F3"/>
      </bottom>
      <diagonal/>
    </border>
  </borders>
  <cellStyleXfs count="1">
    <xf numFmtId="0" fontId="0" fillId="0" borderId="0"/>
  </cellStyleXfs>
  <cellXfs count="187">
    <xf numFmtId="0" fontId="0" fillId="0" borderId="0" xfId="0"/>
    <xf numFmtId="164" fontId="1" fillId="0" borderId="0" xfId="0" applyNumberFormat="1" applyFont="1"/>
    <xf numFmtId="0" fontId="6" fillId="0" borderId="0" xfId="0" applyFont="1"/>
    <xf numFmtId="0" fontId="7" fillId="0" borderId="17" xfId="0" applyFont="1" applyBorder="1"/>
    <xf numFmtId="0" fontId="5" fillId="0" borderId="18" xfId="0" applyFont="1" applyBorder="1"/>
    <xf numFmtId="0" fontId="9" fillId="0" borderId="0" xfId="0" applyFont="1"/>
    <xf numFmtId="0" fontId="9" fillId="0" borderId="15" xfId="0" applyFont="1" applyBorder="1"/>
    <xf numFmtId="0" fontId="9" fillId="0" borderId="22" xfId="0" applyFont="1" applyBorder="1"/>
    <xf numFmtId="0" fontId="9" fillId="0" borderId="23" xfId="0" applyFont="1" applyBorder="1"/>
    <xf numFmtId="0" fontId="9" fillId="0" borderId="24" xfId="0" applyFont="1" applyBorder="1"/>
    <xf numFmtId="0" fontId="6" fillId="0" borderId="12" xfId="0" applyFont="1" applyBorder="1" applyAlignment="1">
      <alignment horizontal="right"/>
    </xf>
    <xf numFmtId="0" fontId="10" fillId="3" borderId="0" xfId="0" applyFont="1" applyFill="1" applyAlignment="1">
      <alignment horizontal="left"/>
    </xf>
    <xf numFmtId="0" fontId="9" fillId="0" borderId="13" xfId="0" applyFont="1" applyBorder="1"/>
    <xf numFmtId="0" fontId="6" fillId="0" borderId="12" xfId="0" applyFont="1" applyBorder="1"/>
    <xf numFmtId="0" fontId="9" fillId="5" borderId="0" xfId="0" applyFont="1" applyFill="1"/>
    <xf numFmtId="165" fontId="9" fillId="0" borderId="0" xfId="0" applyNumberFormat="1" applyFont="1"/>
    <xf numFmtId="164" fontId="9" fillId="5" borderId="0" xfId="0" applyNumberFormat="1" applyFont="1" applyFill="1"/>
    <xf numFmtId="0" fontId="1" fillId="0" borderId="13" xfId="0" applyFont="1" applyBorder="1"/>
    <xf numFmtId="0" fontId="1" fillId="0" borderId="12" xfId="0" applyFont="1" applyBorder="1"/>
    <xf numFmtId="0" fontId="1" fillId="0" borderId="14" xfId="0" applyFont="1" applyBorder="1"/>
    <xf numFmtId="0" fontId="1" fillId="0" borderId="15" xfId="0" applyFont="1" applyBorder="1"/>
    <xf numFmtId="0" fontId="1" fillId="0" borderId="16" xfId="0" applyFont="1" applyBorder="1"/>
    <xf numFmtId="0" fontId="1" fillId="0" borderId="0" xfId="0" applyFont="1"/>
    <xf numFmtId="0" fontId="12" fillId="0" borderId="0" xfId="0" applyFont="1"/>
    <xf numFmtId="0" fontId="1" fillId="0" borderId="27" xfId="0" applyFont="1" applyBorder="1" applyAlignment="1">
      <alignment horizontal="left" vertical="center"/>
    </xf>
    <xf numFmtId="0" fontId="1" fillId="0" borderId="28" xfId="0" applyFont="1" applyBorder="1" applyAlignment="1">
      <alignment horizontal="left" vertical="center"/>
    </xf>
    <xf numFmtId="0" fontId="1" fillId="0" borderId="29" xfId="0" applyFont="1" applyBorder="1" applyAlignment="1">
      <alignment horizontal="left" vertical="center"/>
    </xf>
    <xf numFmtId="49" fontId="1" fillId="0" borderId="30" xfId="0" applyNumberFormat="1" applyFont="1" applyBorder="1" applyAlignment="1">
      <alignment vertical="center"/>
    </xf>
    <xf numFmtId="0" fontId="1" fillId="0" borderId="31" xfId="0" applyFont="1" applyBorder="1" applyAlignment="1">
      <alignment vertical="center"/>
    </xf>
    <xf numFmtId="0" fontId="9" fillId="0" borderId="31" xfId="0" applyFont="1" applyBorder="1"/>
    <xf numFmtId="164" fontId="9" fillId="0" borderId="31" xfId="0" applyNumberFormat="1" applyFont="1" applyBorder="1"/>
    <xf numFmtId="0" fontId="1" fillId="0" borderId="32" xfId="0" applyFont="1" applyBorder="1" applyAlignment="1">
      <alignment vertical="center"/>
    </xf>
    <xf numFmtId="49" fontId="1" fillId="0" borderId="33" xfId="0" applyNumberFormat="1" applyFont="1" applyBorder="1" applyAlignment="1">
      <alignment vertical="center"/>
    </xf>
    <xf numFmtId="0" fontId="1" fillId="0" borderId="34" xfId="0" applyFont="1" applyBorder="1" applyAlignment="1">
      <alignment vertical="center"/>
    </xf>
    <xf numFmtId="0" fontId="9" fillId="0" borderId="34" xfId="0" applyFont="1" applyBorder="1"/>
    <xf numFmtId="164" fontId="9" fillId="0" borderId="34" xfId="0" applyNumberFormat="1" applyFont="1" applyBorder="1"/>
    <xf numFmtId="0" fontId="1" fillId="0" borderId="35" xfId="0" applyFont="1" applyBorder="1" applyAlignment="1">
      <alignment vertical="center"/>
    </xf>
    <xf numFmtId="49" fontId="1" fillId="0" borderId="36" xfId="0" applyNumberFormat="1" applyFont="1" applyBorder="1" applyAlignment="1">
      <alignment vertical="center"/>
    </xf>
    <xf numFmtId="0" fontId="1" fillId="0" borderId="37" xfId="0" applyFont="1" applyBorder="1" applyAlignment="1">
      <alignment vertical="center"/>
    </xf>
    <xf numFmtId="0" fontId="9" fillId="0" borderId="37" xfId="0" applyFont="1" applyBorder="1"/>
    <xf numFmtId="164" fontId="9" fillId="0" borderId="37" xfId="0" applyNumberFormat="1" applyFont="1" applyBorder="1"/>
    <xf numFmtId="0" fontId="1" fillId="0" borderId="38" xfId="0" applyFont="1" applyBorder="1" applyAlignment="1">
      <alignment vertical="center"/>
    </xf>
    <xf numFmtId="164" fontId="9" fillId="0" borderId="0" xfId="0" applyNumberFormat="1" applyFont="1"/>
    <xf numFmtId="10" fontId="1" fillId="0" borderId="0" xfId="0" applyNumberFormat="1" applyFont="1"/>
    <xf numFmtId="0" fontId="1" fillId="0" borderId="39" xfId="0" applyFont="1" applyBorder="1" applyAlignment="1">
      <alignment horizontal="left" vertical="center"/>
    </xf>
    <xf numFmtId="0" fontId="1" fillId="0" borderId="40" xfId="0" applyFont="1" applyBorder="1" applyAlignment="1">
      <alignment horizontal="left" vertical="center"/>
    </xf>
    <xf numFmtId="0" fontId="1" fillId="0" borderId="41" xfId="0" applyFont="1" applyBorder="1" applyAlignment="1">
      <alignment horizontal="left" vertical="center"/>
    </xf>
    <xf numFmtId="0" fontId="1" fillId="0" borderId="42" xfId="0" applyFont="1" applyBorder="1" applyAlignment="1">
      <alignment vertical="center"/>
    </xf>
    <xf numFmtId="164" fontId="1" fillId="0" borderId="31" xfId="0" applyNumberFormat="1" applyFont="1" applyBorder="1" applyAlignment="1">
      <alignment vertical="center"/>
    </xf>
    <xf numFmtId="0" fontId="1" fillId="0" borderId="43" xfId="0" applyFont="1" applyBorder="1" applyAlignment="1">
      <alignment vertical="center"/>
    </xf>
    <xf numFmtId="0" fontId="1" fillId="0" borderId="44" xfId="0" applyFont="1" applyBorder="1" applyAlignment="1">
      <alignment vertical="center"/>
    </xf>
    <xf numFmtId="164" fontId="1" fillId="0" borderId="34" xfId="0" applyNumberFormat="1" applyFont="1" applyBorder="1" applyAlignment="1">
      <alignment vertical="center"/>
    </xf>
    <xf numFmtId="0" fontId="1" fillId="0" borderId="45" xfId="0" applyFont="1" applyBorder="1" applyAlignment="1">
      <alignment vertical="center"/>
    </xf>
    <xf numFmtId="0" fontId="1" fillId="0" borderId="46" xfId="0" applyFont="1" applyBorder="1" applyAlignment="1">
      <alignment vertical="center"/>
    </xf>
    <xf numFmtId="0" fontId="1" fillId="0" borderId="47" xfId="0" applyFont="1" applyBorder="1" applyAlignment="1">
      <alignment vertical="center"/>
    </xf>
    <xf numFmtId="164" fontId="1" fillId="0" borderId="47" xfId="0" applyNumberFormat="1" applyFont="1" applyBorder="1" applyAlignment="1">
      <alignment vertical="center"/>
    </xf>
    <xf numFmtId="0" fontId="1" fillId="0" borderId="48" xfId="0" applyFont="1" applyBorder="1" applyAlignment="1">
      <alignment vertical="center"/>
    </xf>
    <xf numFmtId="0" fontId="4" fillId="6" borderId="49" xfId="0" applyFont="1" applyFill="1" applyBorder="1"/>
    <xf numFmtId="0" fontId="13" fillId="7" borderId="50" xfId="0" applyFont="1" applyFill="1" applyBorder="1" applyAlignment="1">
      <alignment horizontal="left" vertical="center" wrapText="1"/>
    </xf>
    <xf numFmtId="0" fontId="13" fillId="7" borderId="51" xfId="0" applyFont="1" applyFill="1" applyBorder="1" applyAlignment="1">
      <alignment horizontal="center" vertical="center" wrapText="1"/>
    </xf>
    <xf numFmtId="0" fontId="13" fillId="7" borderId="51" xfId="0" applyFont="1" applyFill="1" applyBorder="1" applyAlignment="1">
      <alignment horizontal="left" vertical="center" wrapText="1"/>
    </xf>
    <xf numFmtId="0" fontId="1" fillId="0" borderId="51" xfId="0" applyFont="1" applyBorder="1" applyAlignment="1">
      <alignment horizontal="left" vertical="center" wrapText="1"/>
    </xf>
    <xf numFmtId="0" fontId="1" fillId="0" borderId="51" xfId="0" applyFont="1" applyBorder="1" applyAlignment="1">
      <alignment horizontal="left" vertical="center"/>
    </xf>
    <xf numFmtId="0" fontId="1" fillId="0" borderId="52" xfId="0" applyFont="1" applyBorder="1" applyAlignment="1">
      <alignment horizontal="left" vertical="center"/>
    </xf>
    <xf numFmtId="49" fontId="11" fillId="8" borderId="53" xfId="0" applyNumberFormat="1" applyFont="1" applyFill="1" applyBorder="1" applyAlignment="1">
      <alignment horizontal="center" vertical="center"/>
    </xf>
    <xf numFmtId="0" fontId="14" fillId="8" borderId="53" xfId="0" applyFont="1" applyFill="1" applyBorder="1" applyAlignment="1">
      <alignment horizontal="center" vertical="center"/>
    </xf>
    <xf numFmtId="0" fontId="9" fillId="8" borderId="53" xfId="0" applyFont="1" applyFill="1" applyBorder="1" applyAlignment="1">
      <alignment vertical="center"/>
    </xf>
    <xf numFmtId="49" fontId="11" fillId="8" borderId="53" xfId="0" applyNumberFormat="1" applyFont="1" applyFill="1" applyBorder="1" applyAlignment="1">
      <alignment vertical="center"/>
    </xf>
    <xf numFmtId="0" fontId="11" fillId="8" borderId="53" xfId="0" applyFont="1" applyFill="1" applyBorder="1" applyAlignment="1">
      <alignment horizontal="center" vertical="center"/>
    </xf>
    <xf numFmtId="166" fontId="9" fillId="8" borderId="53" xfId="0" applyNumberFormat="1" applyFont="1" applyFill="1" applyBorder="1" applyAlignment="1">
      <alignment vertical="center"/>
    </xf>
    <xf numFmtId="0" fontId="11" fillId="8" borderId="53" xfId="0" applyFont="1" applyFill="1" applyBorder="1" applyAlignment="1">
      <alignment vertical="center"/>
    </xf>
    <xf numFmtId="0" fontId="15" fillId="8" borderId="53" xfId="0" applyFont="1" applyFill="1" applyBorder="1" applyAlignment="1">
      <alignment vertical="center"/>
    </xf>
    <xf numFmtId="0" fontId="16" fillId="9" borderId="53" xfId="0" applyFont="1" applyFill="1" applyBorder="1" applyAlignment="1">
      <alignment vertical="center"/>
    </xf>
    <xf numFmtId="0" fontId="16" fillId="10" borderId="53" xfId="0" applyFont="1" applyFill="1" applyBorder="1" applyAlignment="1">
      <alignment vertical="center"/>
    </xf>
    <xf numFmtId="166" fontId="11" fillId="8" borderId="53" xfId="0" applyNumberFormat="1" applyFont="1" applyFill="1" applyBorder="1" applyAlignment="1">
      <alignment horizontal="right" vertical="center"/>
    </xf>
    <xf numFmtId="49" fontId="9" fillId="8" borderId="53" xfId="0" applyNumberFormat="1" applyFont="1" applyFill="1" applyBorder="1" applyAlignment="1">
      <alignment vertical="center"/>
    </xf>
    <xf numFmtId="49" fontId="14" fillId="8" borderId="53" xfId="0" applyNumberFormat="1" applyFont="1" applyFill="1" applyBorder="1" applyAlignment="1">
      <alignment horizontal="center" vertical="center"/>
    </xf>
    <xf numFmtId="166" fontId="9" fillId="8" borderId="53" xfId="0" applyNumberFormat="1" applyFont="1" applyFill="1" applyBorder="1" applyAlignment="1">
      <alignment vertical="top"/>
    </xf>
    <xf numFmtId="0" fontId="17" fillId="8" borderId="53" xfId="0" applyFont="1" applyFill="1" applyBorder="1" applyAlignment="1">
      <alignment horizontal="center" vertical="center"/>
    </xf>
    <xf numFmtId="49" fontId="18" fillId="8" borderId="53" xfId="0" applyNumberFormat="1" applyFont="1" applyFill="1" applyBorder="1" applyAlignment="1">
      <alignment vertical="center"/>
    </xf>
    <xf numFmtId="49" fontId="9" fillId="11" borderId="53" xfId="0" applyNumberFormat="1" applyFont="1" applyFill="1" applyBorder="1" applyAlignment="1">
      <alignment vertical="center"/>
    </xf>
    <xf numFmtId="0" fontId="9" fillId="11" borderId="53" xfId="0" applyFont="1" applyFill="1" applyBorder="1" applyAlignment="1">
      <alignment vertical="center"/>
    </xf>
    <xf numFmtId="0" fontId="11" fillId="11" borderId="53" xfId="0" applyFont="1" applyFill="1" applyBorder="1" applyAlignment="1">
      <alignment horizontal="center" vertical="center"/>
    </xf>
    <xf numFmtId="0" fontId="11" fillId="11" borderId="53" xfId="0" applyFont="1" applyFill="1" applyBorder="1" applyAlignment="1">
      <alignment vertical="center"/>
    </xf>
    <xf numFmtId="0" fontId="15" fillId="11" borderId="53" xfId="0" applyFont="1" applyFill="1" applyBorder="1" applyAlignment="1">
      <alignment vertical="center"/>
    </xf>
    <xf numFmtId="49" fontId="11" fillId="11" borderId="53" xfId="0" applyNumberFormat="1" applyFont="1" applyFill="1" applyBorder="1" applyAlignment="1">
      <alignment horizontal="center" vertical="center"/>
    </xf>
    <xf numFmtId="0" fontId="14" fillId="11" borderId="53" xfId="0" applyFont="1" applyFill="1" applyBorder="1" applyAlignment="1">
      <alignment horizontal="center" vertical="center"/>
    </xf>
    <xf numFmtId="49" fontId="11" fillId="11" borderId="53" xfId="0" applyNumberFormat="1" applyFont="1" applyFill="1" applyBorder="1" applyAlignment="1">
      <alignment vertical="center"/>
    </xf>
    <xf numFmtId="166" fontId="11" fillId="11" borderId="53" xfId="0" applyNumberFormat="1" applyFont="1" applyFill="1" applyBorder="1" applyAlignment="1">
      <alignment horizontal="right" vertical="center"/>
    </xf>
    <xf numFmtId="49" fontId="11" fillId="12" borderId="53" xfId="0" applyNumberFormat="1" applyFont="1" applyFill="1" applyBorder="1" applyAlignment="1">
      <alignment horizontal="center" vertical="center"/>
    </xf>
    <xf numFmtId="0" fontId="14" fillId="12" borderId="53" xfId="0" applyFont="1" applyFill="1" applyBorder="1" applyAlignment="1">
      <alignment horizontal="center" vertical="center"/>
    </xf>
    <xf numFmtId="0" fontId="11" fillId="12" borderId="53" xfId="0" applyFont="1" applyFill="1" applyBorder="1" applyAlignment="1">
      <alignment horizontal="center" vertical="center"/>
    </xf>
    <xf numFmtId="49" fontId="11" fillId="12" borderId="53" xfId="0" applyNumberFormat="1" applyFont="1" applyFill="1" applyBorder="1" applyAlignment="1">
      <alignment vertical="center"/>
    </xf>
    <xf numFmtId="166" fontId="11" fillId="12" borderId="53" xfId="0" applyNumberFormat="1" applyFont="1" applyFill="1" applyBorder="1" applyAlignment="1">
      <alignment horizontal="right" vertical="center"/>
    </xf>
    <xf numFmtId="0" fontId="11" fillId="12" borderId="53" xfId="0" applyFont="1" applyFill="1" applyBorder="1" applyAlignment="1">
      <alignment vertical="center"/>
    </xf>
    <xf numFmtId="0" fontId="20" fillId="12" borderId="53" xfId="0" applyFont="1" applyFill="1" applyBorder="1" applyAlignment="1">
      <alignment vertical="center"/>
    </xf>
    <xf numFmtId="0" fontId="9" fillId="12" borderId="53" xfId="0" applyFont="1" applyFill="1" applyBorder="1" applyAlignment="1">
      <alignment vertical="center"/>
    </xf>
    <xf numFmtId="49" fontId="9" fillId="12" borderId="53" xfId="0" applyNumberFormat="1" applyFont="1" applyFill="1" applyBorder="1" applyAlignment="1">
      <alignment vertical="center"/>
    </xf>
    <xf numFmtId="49" fontId="11" fillId="13" borderId="53" xfId="0" applyNumberFormat="1" applyFont="1" applyFill="1" applyBorder="1" applyAlignment="1">
      <alignment horizontal="center" vertical="center"/>
    </xf>
    <xf numFmtId="0" fontId="14" fillId="13" borderId="53" xfId="0" applyFont="1" applyFill="1" applyBorder="1" applyAlignment="1">
      <alignment horizontal="center" vertical="center"/>
    </xf>
    <xf numFmtId="0" fontId="11" fillId="13" borderId="53" xfId="0" applyFont="1" applyFill="1" applyBorder="1" applyAlignment="1">
      <alignment horizontal="center" vertical="center"/>
    </xf>
    <xf numFmtId="49" fontId="11" fillId="13" borderId="53" xfId="0" applyNumberFormat="1" applyFont="1" applyFill="1" applyBorder="1" applyAlignment="1">
      <alignment vertical="center"/>
    </xf>
    <xf numFmtId="166" fontId="11" fillId="13" borderId="53" xfId="0" applyNumberFormat="1" applyFont="1" applyFill="1" applyBorder="1" applyAlignment="1">
      <alignment horizontal="right" vertical="center"/>
    </xf>
    <xf numFmtId="0" fontId="9" fillId="13" borderId="53" xfId="0" applyFont="1" applyFill="1" applyBorder="1" applyAlignment="1">
      <alignment vertical="center"/>
    </xf>
    <xf numFmtId="49" fontId="9" fillId="13" borderId="53" xfId="0" applyNumberFormat="1" applyFont="1" applyFill="1" applyBorder="1" applyAlignment="1">
      <alignment vertical="center"/>
    </xf>
    <xf numFmtId="166" fontId="9" fillId="13" borderId="53" xfId="0" applyNumberFormat="1" applyFont="1" applyFill="1" applyBorder="1" applyAlignment="1">
      <alignment vertical="center"/>
    </xf>
    <xf numFmtId="49" fontId="11" fillId="14" borderId="53" xfId="0" applyNumberFormat="1" applyFont="1" applyFill="1" applyBorder="1" applyAlignment="1">
      <alignment horizontal="center" vertical="center"/>
    </xf>
    <xf numFmtId="0" fontId="14" fillId="14" borderId="53" xfId="0" applyFont="1" applyFill="1" applyBorder="1" applyAlignment="1">
      <alignment horizontal="center" vertical="center"/>
    </xf>
    <xf numFmtId="0" fontId="11" fillId="14" borderId="53" xfId="0" applyFont="1" applyFill="1" applyBorder="1" applyAlignment="1">
      <alignment horizontal="center" vertical="center"/>
    </xf>
    <xf numFmtId="49" fontId="11" fillId="14" borderId="53" xfId="0" applyNumberFormat="1" applyFont="1" applyFill="1" applyBorder="1" applyAlignment="1">
      <alignment vertical="center"/>
    </xf>
    <xf numFmtId="166" fontId="11" fillId="14" borderId="53" xfId="0" applyNumberFormat="1" applyFont="1" applyFill="1" applyBorder="1" applyAlignment="1">
      <alignment horizontal="right" vertical="center"/>
    </xf>
    <xf numFmtId="0" fontId="9" fillId="14" borderId="53" xfId="0" applyFont="1" applyFill="1" applyBorder="1" applyAlignment="1">
      <alignment vertical="center"/>
    </xf>
    <xf numFmtId="49" fontId="9" fillId="14" borderId="53" xfId="0" applyNumberFormat="1" applyFont="1" applyFill="1" applyBorder="1" applyAlignment="1">
      <alignment vertical="center"/>
    </xf>
    <xf numFmtId="166" fontId="9" fillId="14" borderId="53" xfId="0" applyNumberFormat="1" applyFont="1" applyFill="1" applyBorder="1" applyAlignment="1">
      <alignment vertical="center"/>
    </xf>
    <xf numFmtId="49" fontId="11" fillId="15" borderId="53" xfId="0" applyNumberFormat="1" applyFont="1" applyFill="1" applyBorder="1" applyAlignment="1">
      <alignment horizontal="center" vertical="center"/>
    </xf>
    <xf numFmtId="0" fontId="14" fillId="15" borderId="53" xfId="0" applyFont="1" applyFill="1" applyBorder="1" applyAlignment="1">
      <alignment horizontal="center" vertical="center"/>
    </xf>
    <xf numFmtId="0" fontId="11" fillId="15" borderId="53" xfId="0" applyFont="1" applyFill="1" applyBorder="1" applyAlignment="1">
      <alignment horizontal="center" vertical="center"/>
    </xf>
    <xf numFmtId="49" fontId="11" fillId="15" borderId="53" xfId="0" applyNumberFormat="1" applyFont="1" applyFill="1" applyBorder="1" applyAlignment="1">
      <alignment vertical="center"/>
    </xf>
    <xf numFmtId="166" fontId="11" fillId="15" borderId="53" xfId="0" applyNumberFormat="1" applyFont="1" applyFill="1" applyBorder="1" applyAlignment="1">
      <alignment horizontal="right" vertical="center"/>
    </xf>
    <xf numFmtId="0" fontId="9" fillId="15" borderId="53" xfId="0" applyFont="1" applyFill="1" applyBorder="1" applyAlignment="1">
      <alignment vertical="center"/>
    </xf>
    <xf numFmtId="49" fontId="9" fillId="15" borderId="53" xfId="0" applyNumberFormat="1" applyFont="1" applyFill="1" applyBorder="1" applyAlignment="1">
      <alignment vertical="center"/>
    </xf>
    <xf numFmtId="49" fontId="21" fillId="16" borderId="53" xfId="0" applyNumberFormat="1" applyFont="1" applyFill="1" applyBorder="1" applyAlignment="1">
      <alignment horizontal="center" vertical="center"/>
    </xf>
    <xf numFmtId="0" fontId="22" fillId="16" borderId="53" xfId="0" applyFont="1" applyFill="1" applyBorder="1" applyAlignment="1">
      <alignment horizontal="center" vertical="center"/>
    </xf>
    <xf numFmtId="0" fontId="23" fillId="16" borderId="53" xfId="0" applyFont="1" applyFill="1" applyBorder="1" applyAlignment="1">
      <alignment horizontal="center" vertical="center"/>
    </xf>
    <xf numFmtId="49" fontId="24" fillId="16" borderId="53" xfId="0" applyNumberFormat="1" applyFont="1" applyFill="1" applyBorder="1" applyAlignment="1">
      <alignment vertical="center"/>
    </xf>
    <xf numFmtId="166" fontId="21" fillId="16" borderId="53" xfId="0" applyNumberFormat="1" applyFont="1" applyFill="1" applyBorder="1" applyAlignment="1">
      <alignment vertical="center"/>
    </xf>
    <xf numFmtId="0" fontId="25" fillId="16" borderId="53" xfId="0" applyFont="1" applyFill="1" applyBorder="1" applyAlignment="1">
      <alignment vertical="center"/>
    </xf>
    <xf numFmtId="49" fontId="25" fillId="16" borderId="53" xfId="0" applyNumberFormat="1" applyFont="1" applyFill="1" applyBorder="1" applyAlignment="1">
      <alignment vertical="center"/>
    </xf>
    <xf numFmtId="49" fontId="24" fillId="16" borderId="53" xfId="0" applyNumberFormat="1" applyFont="1" applyFill="1" applyBorder="1" applyAlignment="1">
      <alignment horizontal="center" vertical="center"/>
    </xf>
    <xf numFmtId="0" fontId="19" fillId="16" borderId="53" xfId="0" applyFont="1" applyFill="1" applyBorder="1" applyAlignment="1">
      <alignment horizontal="center" vertical="center"/>
    </xf>
    <xf numFmtId="0" fontId="11" fillId="16" borderId="53" xfId="0" applyFont="1" applyFill="1" applyBorder="1" applyAlignment="1">
      <alignment horizontal="center" vertical="center"/>
    </xf>
    <xf numFmtId="0" fontId="9" fillId="16" borderId="53" xfId="0" applyFont="1" applyFill="1" applyBorder="1" applyAlignment="1">
      <alignment vertical="center"/>
    </xf>
    <xf numFmtId="49" fontId="9" fillId="16" borderId="53" xfId="0" applyNumberFormat="1" applyFont="1" applyFill="1" applyBorder="1" applyAlignment="1">
      <alignment vertical="center"/>
    </xf>
    <xf numFmtId="49" fontId="11" fillId="17" borderId="53" xfId="0" applyNumberFormat="1" applyFont="1" applyFill="1" applyBorder="1" applyAlignment="1">
      <alignment horizontal="center" vertical="center"/>
    </xf>
    <xf numFmtId="0" fontId="14" fillId="17" borderId="53" xfId="0" applyFont="1" applyFill="1" applyBorder="1" applyAlignment="1">
      <alignment horizontal="center" vertical="center"/>
    </xf>
    <xf numFmtId="0" fontId="11" fillId="17" borderId="53" xfId="0" applyFont="1" applyFill="1" applyBorder="1" applyAlignment="1">
      <alignment horizontal="center" vertical="center"/>
    </xf>
    <xf numFmtId="49" fontId="11" fillId="17" borderId="53" xfId="0" applyNumberFormat="1" applyFont="1" applyFill="1" applyBorder="1" applyAlignment="1">
      <alignment vertical="center"/>
    </xf>
    <xf numFmtId="166" fontId="11" fillId="17" borderId="53" xfId="0" applyNumberFormat="1" applyFont="1" applyFill="1" applyBorder="1" applyAlignment="1">
      <alignment horizontal="right" vertical="center"/>
    </xf>
    <xf numFmtId="0" fontId="9" fillId="17" borderId="53" xfId="0" applyFont="1" applyFill="1" applyBorder="1" applyAlignment="1">
      <alignment vertical="center"/>
    </xf>
    <xf numFmtId="49" fontId="9" fillId="17" borderId="53" xfId="0" applyNumberFormat="1" applyFont="1" applyFill="1" applyBorder="1" applyAlignment="1">
      <alignment vertical="center"/>
    </xf>
    <xf numFmtId="0" fontId="16" fillId="17" borderId="53" xfId="0" applyFont="1" applyFill="1" applyBorder="1" applyAlignment="1">
      <alignment vertical="center"/>
    </xf>
    <xf numFmtId="0" fontId="1" fillId="0" borderId="31" xfId="0" applyFont="1" applyBorder="1" applyAlignment="1">
      <alignment horizontal="center" vertical="center"/>
    </xf>
    <xf numFmtId="49" fontId="1" fillId="0" borderId="31" xfId="0" applyNumberFormat="1" applyFont="1" applyBorder="1" applyAlignment="1">
      <alignment vertical="center"/>
    </xf>
    <xf numFmtId="166" fontId="1" fillId="0" borderId="31" xfId="0" applyNumberFormat="1" applyFont="1" applyBorder="1" applyAlignment="1">
      <alignment vertical="center"/>
    </xf>
    <xf numFmtId="0" fontId="1" fillId="0" borderId="34" xfId="0" applyFont="1" applyBorder="1" applyAlignment="1">
      <alignment horizontal="center" vertical="center"/>
    </xf>
    <xf numFmtId="49" fontId="11" fillId="3" borderId="53" xfId="0" applyNumberFormat="1" applyFont="1" applyFill="1" applyBorder="1" applyAlignment="1">
      <alignment vertical="center"/>
    </xf>
    <xf numFmtId="0" fontId="11" fillId="3" borderId="53" xfId="0" applyFont="1" applyFill="1" applyBorder="1" applyAlignment="1">
      <alignment horizontal="center" vertical="center"/>
    </xf>
    <xf numFmtId="166" fontId="11" fillId="3" borderId="53" xfId="0" applyNumberFormat="1" applyFont="1" applyFill="1" applyBorder="1" applyAlignment="1">
      <alignment horizontal="right" vertical="center"/>
    </xf>
    <xf numFmtId="0" fontId="9" fillId="3" borderId="53" xfId="0" applyFont="1" applyFill="1" applyBorder="1" applyAlignment="1">
      <alignment vertical="center"/>
    </xf>
    <xf numFmtId="49" fontId="9" fillId="3" borderId="53" xfId="0" applyNumberFormat="1" applyFont="1" applyFill="1" applyBorder="1" applyAlignment="1">
      <alignment vertical="center"/>
    </xf>
    <xf numFmtId="49" fontId="11" fillId="3" borderId="53" xfId="0" applyNumberFormat="1" applyFont="1" applyFill="1" applyBorder="1" applyAlignment="1">
      <alignment horizontal="center" vertical="center"/>
    </xf>
    <xf numFmtId="0" fontId="26" fillId="0" borderId="0" xfId="0" applyFont="1"/>
    <xf numFmtId="0" fontId="27" fillId="0" borderId="0" xfId="0" applyFont="1"/>
    <xf numFmtId="0" fontId="28" fillId="0" borderId="0" xfId="0" applyFont="1" applyAlignment="1">
      <alignment horizontal="center" vertical="center"/>
    </xf>
    <xf numFmtId="0" fontId="29" fillId="0" borderId="0" xfId="0" applyFont="1"/>
    <xf numFmtId="0" fontId="30" fillId="0" borderId="0" xfId="0" applyFont="1" applyAlignment="1">
      <alignment horizontal="center" vertical="center"/>
    </xf>
    <xf numFmtId="49" fontId="31" fillId="8" borderId="53" xfId="0" applyNumberFormat="1" applyFont="1" applyFill="1" applyBorder="1" applyAlignment="1">
      <alignment vertical="center"/>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3" fillId="0" borderId="4" xfId="0" applyFont="1" applyBorder="1"/>
    <xf numFmtId="0" fontId="0" fillId="0" borderId="0" xfId="0"/>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4" fillId="2" borderId="9" xfId="0" applyFont="1" applyFill="1" applyBorder="1" applyAlignment="1">
      <alignment horizontal="center"/>
    </xf>
    <xf numFmtId="0" fontId="3" fillId="0" borderId="10" xfId="0" applyFont="1" applyBorder="1"/>
    <xf numFmtId="0" fontId="3" fillId="0" borderId="11" xfId="0" applyFont="1" applyBorder="1"/>
    <xf numFmtId="0" fontId="5" fillId="0" borderId="12" xfId="0" applyFont="1" applyBorder="1" applyAlignment="1">
      <alignment horizontal="left" wrapText="1"/>
    </xf>
    <xf numFmtId="0" fontId="3" fillId="0" borderId="13" xfId="0" applyFont="1" applyBorder="1"/>
    <xf numFmtId="0" fontId="5" fillId="0" borderId="14" xfId="0" applyFont="1" applyBorder="1" applyAlignment="1">
      <alignment horizontal="left" wrapText="1"/>
    </xf>
    <xf numFmtId="0" fontId="3" fillId="0" borderId="15" xfId="0" applyFont="1" applyBorder="1"/>
    <xf numFmtId="0" fontId="3" fillId="0" borderId="16" xfId="0" applyFont="1" applyBorder="1"/>
    <xf numFmtId="0" fontId="7" fillId="0" borderId="14" xfId="0" applyFont="1" applyBorder="1"/>
    <xf numFmtId="0" fontId="5" fillId="0" borderId="19" xfId="0" applyFont="1" applyBorder="1" applyAlignment="1">
      <alignment wrapText="1"/>
    </xf>
    <xf numFmtId="0" fontId="3" fillId="0" borderId="20" xfId="0" applyFont="1" applyBorder="1"/>
    <xf numFmtId="0" fontId="3" fillId="0" borderId="21" xfId="0" applyFont="1" applyBorder="1"/>
    <xf numFmtId="0" fontId="5" fillId="0" borderId="19" xfId="0" applyFont="1" applyBorder="1"/>
    <xf numFmtId="0" fontId="5" fillId="0" borderId="14" xfId="0" applyFont="1" applyBorder="1"/>
    <xf numFmtId="0" fontId="8" fillId="3" borderId="14" xfId="0" applyFont="1" applyFill="1" applyBorder="1" applyAlignment="1">
      <alignment horizontal="left"/>
    </xf>
    <xf numFmtId="0" fontId="8" fillId="3" borderId="19" xfId="0" applyFont="1" applyFill="1" applyBorder="1" applyAlignment="1">
      <alignment horizontal="left"/>
    </xf>
    <xf numFmtId="0" fontId="8" fillId="3" borderId="19" xfId="0" applyFont="1" applyFill="1" applyBorder="1" applyAlignment="1">
      <alignment horizontal="left" wrapText="1"/>
    </xf>
    <xf numFmtId="49" fontId="11" fillId="4" borderId="25" xfId="0" applyNumberFormat="1" applyFont="1" applyFill="1" applyBorder="1"/>
    <xf numFmtId="0" fontId="3" fillId="0" borderId="26" xfId="0" applyFont="1" applyBorder="1"/>
    <xf numFmtId="0" fontId="9" fillId="5" borderId="0" xfId="0" applyFont="1" applyFill="1"/>
    <xf numFmtId="10" fontId="9" fillId="4" borderId="0" xfId="0" applyNumberFormat="1" applyFont="1" applyFill="1"/>
  </cellXfs>
  <cellStyles count="1">
    <cellStyle name="Normal" xfId="0" builtinId="0"/>
  </cellStyles>
  <dxfs count="11">
    <dxf>
      <numFmt numFmtId="0" formatCode="General"/>
    </dxf>
    <dxf>
      <numFmt numFmtId="0" formatCode="General"/>
    </dxf>
    <dxf>
      <fill>
        <patternFill patternType="solid">
          <fgColor rgb="FFF8F9FA"/>
          <bgColor rgb="FFF8F9FA"/>
        </patternFill>
      </fill>
    </dxf>
    <dxf>
      <fill>
        <patternFill patternType="solid">
          <fgColor rgb="FFFFFFFF"/>
          <bgColor rgb="FFFFFFFF"/>
        </patternFill>
      </fill>
    </dxf>
    <dxf>
      <fill>
        <patternFill patternType="solid">
          <fgColor rgb="FF626E7A"/>
          <bgColor rgb="FF626E7A"/>
        </patternFill>
      </fill>
    </dxf>
    <dxf>
      <fill>
        <patternFill patternType="solid">
          <fgColor rgb="FFF8F9FA"/>
          <bgColor rgb="FFF8F9FA"/>
        </patternFill>
      </fill>
    </dxf>
    <dxf>
      <fill>
        <patternFill patternType="solid">
          <fgColor rgb="FFFFFFFF"/>
          <bgColor rgb="FFFFFFFF"/>
        </patternFill>
      </fill>
    </dxf>
    <dxf>
      <fill>
        <patternFill patternType="solid">
          <fgColor rgb="FFB89540"/>
          <bgColor rgb="FFB89540"/>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3">
    <tableStyle name="BD-TomaDePiezas-style" pivot="0" count="3" xr9:uid="{00000000-0011-0000-FFFF-FFFF00000000}">
      <tableStyleElement type="headerRow" dxfId="10"/>
      <tableStyleElement type="firstRowStripe" dxfId="9"/>
      <tableStyleElement type="secondRowStripe" dxfId="8"/>
    </tableStyle>
    <tableStyle name="BD-DevolucionDePiezas-style" pivot="0" count="3" xr9:uid="{00000000-0011-0000-FFFF-FFFF01000000}">
      <tableStyleElement type="headerRow" dxfId="7"/>
      <tableStyleElement type="firstRowStripe" dxfId="6"/>
      <tableStyleElement type="secondRowStripe" dxfId="5"/>
    </tableStyle>
    <tableStyle name="Inventario-style" pivot="0" count="3" xr9:uid="{00000000-0011-0000-FFFF-FFFF02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10</xdr:col>
      <xdr:colOff>304800</xdr:colOff>
      <xdr:row>0</xdr:row>
      <xdr:rowOff>171450</xdr:rowOff>
    </xdr:from>
    <xdr:ext cx="1304925" cy="1304925"/>
    <xdr:pic>
      <xdr:nvPicPr>
        <xdr:cNvPr id="2" name="image1.jp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942975</xdr:colOff>
      <xdr:row>1</xdr:row>
      <xdr:rowOff>142875</xdr:rowOff>
    </xdr:from>
    <xdr:ext cx="4295775" cy="409575"/>
    <xdr:sp macro="" textlink="">
      <xdr:nvSpPr>
        <xdr:cNvPr id="3" name="Shape 3">
          <a:extLst>
            <a:ext uri="{FF2B5EF4-FFF2-40B4-BE49-F238E27FC236}">
              <a16:creationId xmlns:a16="http://schemas.microsoft.com/office/drawing/2014/main" id="{00000000-0008-0000-0100-000003000000}"/>
            </a:ext>
          </a:extLst>
        </xdr:cNvPr>
        <xdr:cNvSpPr/>
      </xdr:nvSpPr>
      <xdr:spPr>
        <a:xfrm>
          <a:off x="1268875" y="243625"/>
          <a:ext cx="3004800" cy="46710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100" b="1"/>
            <a:t>INGRESO DE TOMA DE PIEZAS</a:t>
          </a:r>
          <a:endParaRPr sz="1100" b="1"/>
        </a:p>
      </xdr:txBody>
    </xdr:sp>
    <xdr:clientData fLocksWithSheet="0"/>
  </xdr:oneCellAnchor>
  <xdr:oneCellAnchor>
    <xdr:from>
      <xdr:col>2</xdr:col>
      <xdr:colOff>257175</xdr:colOff>
      <xdr:row>18</xdr:row>
      <xdr:rowOff>28575</xdr:rowOff>
    </xdr:from>
    <xdr:ext cx="1828800" cy="295275"/>
    <xdr:sp macro="" textlink="">
      <xdr:nvSpPr>
        <xdr:cNvPr id="4" name="Shape 4">
          <a:extLst>
            <a:ext uri="{FF2B5EF4-FFF2-40B4-BE49-F238E27FC236}">
              <a16:creationId xmlns:a16="http://schemas.microsoft.com/office/drawing/2014/main" id="{00000000-0008-0000-0100-000004000000}"/>
            </a:ext>
          </a:extLst>
        </xdr:cNvPr>
        <xdr:cNvSpPr/>
      </xdr:nvSpPr>
      <xdr:spPr>
        <a:xfrm>
          <a:off x="363600" y="90750"/>
          <a:ext cx="2158800" cy="324000"/>
        </a:xfrm>
        <a:prstGeom prst="roundRect">
          <a:avLst>
            <a:gd name="adj" fmla="val 16667"/>
          </a:avLst>
        </a:prstGeom>
        <a:solidFill>
          <a:srgbClr val="A4C2F4"/>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b="1"/>
            <a:t>Guardar</a:t>
          </a:r>
          <a:endParaRPr sz="1400" b="1"/>
        </a:p>
      </xdr:txBody>
    </xdr:sp>
    <xdr:clientData fLocksWithSheet="0"/>
  </xdr:oneCellAnchor>
  <xdr:oneCellAnchor>
    <xdr:from>
      <xdr:col>4</xdr:col>
      <xdr:colOff>476250</xdr:colOff>
      <xdr:row>5</xdr:row>
      <xdr:rowOff>161925</xdr:rowOff>
    </xdr:from>
    <xdr:ext cx="342900" cy="295275"/>
    <xdr:pic>
      <xdr:nvPicPr>
        <xdr:cNvPr id="2" name="image2.png" title="Imagen">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304800</xdr:colOff>
      <xdr:row>1</xdr:row>
      <xdr:rowOff>180975</xdr:rowOff>
    </xdr:from>
    <xdr:ext cx="3657600" cy="466725"/>
    <xdr:sp macro="" textlink="">
      <xdr:nvSpPr>
        <xdr:cNvPr id="5" name="Shape 5">
          <a:extLst>
            <a:ext uri="{FF2B5EF4-FFF2-40B4-BE49-F238E27FC236}">
              <a16:creationId xmlns:a16="http://schemas.microsoft.com/office/drawing/2014/main" id="{00000000-0008-0000-0200-000005000000}"/>
            </a:ext>
          </a:extLst>
        </xdr:cNvPr>
        <xdr:cNvSpPr/>
      </xdr:nvSpPr>
      <xdr:spPr>
        <a:xfrm>
          <a:off x="1005050" y="338325"/>
          <a:ext cx="2875800" cy="42780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b="1"/>
            <a:t>DEVOLUCIÓN DE PIEZAS</a:t>
          </a:r>
          <a:endParaRPr sz="1400" b="1"/>
        </a:p>
      </xdr:txBody>
    </xdr:sp>
    <xdr:clientData fLocksWithSheet="0"/>
  </xdr:oneCellAnchor>
  <xdr:oneCellAnchor>
    <xdr:from>
      <xdr:col>2</xdr:col>
      <xdr:colOff>247650</xdr:colOff>
      <xdr:row>18</xdr:row>
      <xdr:rowOff>47625</xdr:rowOff>
    </xdr:from>
    <xdr:ext cx="1857375" cy="295275"/>
    <xdr:sp macro="" textlink="">
      <xdr:nvSpPr>
        <xdr:cNvPr id="6" name="Shape 6">
          <a:extLst>
            <a:ext uri="{FF2B5EF4-FFF2-40B4-BE49-F238E27FC236}">
              <a16:creationId xmlns:a16="http://schemas.microsoft.com/office/drawing/2014/main" id="{00000000-0008-0000-0200-000006000000}"/>
            </a:ext>
          </a:extLst>
        </xdr:cNvPr>
        <xdr:cNvSpPr/>
      </xdr:nvSpPr>
      <xdr:spPr>
        <a:xfrm>
          <a:off x="358225" y="109450"/>
          <a:ext cx="2159400" cy="338400"/>
        </a:xfrm>
        <a:prstGeom prst="roundRect">
          <a:avLst>
            <a:gd name="adj" fmla="val 16667"/>
          </a:avLst>
        </a:prstGeom>
        <a:solidFill>
          <a:srgbClr val="FF9900"/>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b="1"/>
            <a:t>Guardar</a:t>
          </a:r>
          <a:endParaRPr sz="1400" b="1"/>
        </a:p>
      </xdr:txBody>
    </xdr:sp>
    <xdr:clientData fLocksWithSheet="0"/>
  </xdr:oneCellAnchor>
  <xdr:oneCellAnchor>
    <xdr:from>
      <xdr:col>4</xdr:col>
      <xdr:colOff>466725</xdr:colOff>
      <xdr:row>5</xdr:row>
      <xdr:rowOff>161925</xdr:rowOff>
    </xdr:from>
    <xdr:ext cx="333375" cy="295275"/>
    <xdr:grpSp>
      <xdr:nvGrpSpPr>
        <xdr:cNvPr id="2" name="Shape 2" title="Dibujo">
          <a:extLst>
            <a:ext uri="{FF2B5EF4-FFF2-40B4-BE49-F238E27FC236}">
              <a16:creationId xmlns:a16="http://schemas.microsoft.com/office/drawing/2014/main" id="{00000000-0008-0000-0200-000002000000}"/>
            </a:ext>
          </a:extLst>
        </xdr:cNvPr>
        <xdr:cNvGrpSpPr/>
      </xdr:nvGrpSpPr>
      <xdr:grpSpPr>
        <a:xfrm>
          <a:off x="4210050" y="1162050"/>
          <a:ext cx="333375" cy="295275"/>
          <a:chOff x="152400" y="152400"/>
          <a:chExt cx="1280575" cy="1280575"/>
        </a:xfrm>
      </xdr:grpSpPr>
      <xdr:pic>
        <xdr:nvPicPr>
          <xdr:cNvPr id="7" name="Shape 7">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1">
            <a:alphaModFix/>
          </a:blip>
          <a:stretch>
            <a:fillRect/>
          </a:stretch>
        </xdr:blipFill>
        <xdr:spPr>
          <a:xfrm>
            <a:off x="152400" y="152400"/>
            <a:ext cx="1280575" cy="1280575"/>
          </a:xfrm>
          <a:prstGeom prst="rect">
            <a:avLst/>
          </a:prstGeom>
          <a:noFill/>
          <a:ln>
            <a:noFill/>
          </a:ln>
        </xdr:spPr>
      </xdr:pic>
    </xdr:grpSp>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DTomaDePiezas" displayName="BDTomaDePiezas" ref="A1:F58">
  <tableColumns count="6">
    <tableColumn id="1" xr3:uid="{00000000-0010-0000-0000-000001000000}" name="ID Pieza"/>
    <tableColumn id="2" xr3:uid="{00000000-0010-0000-0000-000002000000}" name="Nombre Pieza"/>
    <tableColumn id="3" xr3:uid="{00000000-0010-0000-0000-000003000000}" name="Persona"/>
    <tableColumn id="4" xr3:uid="{00000000-0010-0000-0000-000004000000}" name="Cantidad"/>
    <tableColumn id="5" xr3:uid="{00000000-0010-0000-0000-000005000000}" name="Fecha"/>
    <tableColumn id="6" xr3:uid="{00000000-0010-0000-0000-000006000000}" name="Descripción"/>
  </tableColumns>
  <tableStyleInfo name="BD-TomaDePieza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BDDevolucionDePiezas" displayName="BDDevolucionDePiezas" ref="A1:F30">
  <tableColumns count="6">
    <tableColumn id="1" xr3:uid="{00000000-0010-0000-0100-000001000000}" name="ID Pieza"/>
    <tableColumn id="2" xr3:uid="{00000000-0010-0000-0100-000002000000}" name="Nombre Pieza"/>
    <tableColumn id="3" xr3:uid="{00000000-0010-0000-0100-000003000000}" name="Persona"/>
    <tableColumn id="4" xr3:uid="{00000000-0010-0000-0100-000004000000}" name="Cantidad"/>
    <tableColumn id="5" xr3:uid="{00000000-0010-0000-0100-000005000000}" name="Fecha"/>
    <tableColumn id="6" xr3:uid="{00000000-0010-0000-0100-000006000000}" name="Descripción"/>
  </tableColumns>
  <tableStyleInfo name="BD-DevolucionDePieza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InventarioVexV5" displayName="InventarioVexV5" ref="A1:N149">
  <autoFilter ref="A1:N149" xr:uid="{00000000-0009-0000-0100-000003000000}"/>
  <tableColumns count="14">
    <tableColumn id="1" xr3:uid="{00000000-0010-0000-0200-000001000000}" name="ID Pieza (SKU)"/>
    <tableColumn id="2" xr3:uid="{00000000-0010-0000-0200-000002000000}" name="Codigo Pieza"/>
    <tableColumn id="3" xr3:uid="{00000000-0010-0000-0200-000003000000}" name="Individual (I) - Pack (P)"/>
    <tableColumn id="4" xr3:uid="{00000000-0010-0000-0200-000004000000}" name="Nombre Pieza"/>
    <tableColumn id="5" xr3:uid="{00000000-0010-0000-0200-000005000000}" name="Stock"/>
    <tableColumn id="6" xr3:uid="{00000000-0010-0000-0200-000006000000}" name="Precio (Dolares)"/>
    <tableColumn id="7" xr3:uid="{00000000-0010-0000-0200-000007000000}" name="Seccion"/>
    <tableColumn id="8" xr3:uid="{00000000-0010-0000-0200-000008000000}" name="Tipo"/>
    <tableColumn id="9" xr3:uid="{00000000-0010-0000-0200-000009000000}" name="Foto"/>
    <tableColumn id="10" xr3:uid="{00000000-0010-0000-0200-00000A000000}" name="Descripcion"/>
    <tableColumn id="11" xr3:uid="{00000000-0010-0000-0200-00000B000000}" name="En uso"/>
    <tableColumn id="12" xr3:uid="{00000000-0010-0000-0200-00000C000000}" name="Disponibles"/>
    <tableColumn id="13" xr3:uid="{93BAB6F0-7B15-49D9-B6EF-EF7B24306D3E}" name="Codigo de barras" dataDxfId="1">
      <calculatedColumnFormula>"*"&amp;InventarioVexV5[[#This Row],[Codigo Pieza]]&amp;"*"</calculatedColumnFormula>
    </tableColumn>
    <tableColumn id="14" xr3:uid="{D80CAF80-648B-435C-BCCD-F76F07E8902E}" name="Codigo QR" dataDxfId="0">
      <calculatedColumnFormula>"*"&amp;InventarioVexV5[[#This Row],[Codigo Pieza]]&amp;"*"</calculatedColumnFormula>
    </tableColumn>
  </tableColumns>
  <tableStyleInfo name="Inventario-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2D82AA8-1862-446C-826F-DE61889207E8}">
  <we:reference id="wa104051163" version="1.2.0.3" store="es-ES" storeType="OMEX"/>
  <we:alternateReferences>
    <we:reference id="WA104051163" version="1.2.0.3" store="WA104051163"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M29"/>
  <sheetViews>
    <sheetView showGridLines="0" workbookViewId="0"/>
  </sheetViews>
  <sheetFormatPr baseColWidth="10" defaultColWidth="12.5703125" defaultRowHeight="15.75" customHeight="1"/>
  <cols>
    <col min="3" max="3" width="23.28515625" customWidth="1"/>
  </cols>
  <sheetData>
    <row r="1" spans="1:13" ht="12.75">
      <c r="A1" s="1"/>
    </row>
    <row r="2" spans="1:13" ht="12.75">
      <c r="B2" s="157" t="s">
        <v>0</v>
      </c>
      <c r="C2" s="158"/>
      <c r="D2" s="158"/>
      <c r="E2" s="158"/>
      <c r="F2" s="158"/>
      <c r="G2" s="158"/>
      <c r="H2" s="158"/>
      <c r="I2" s="158"/>
      <c r="J2" s="159"/>
    </row>
    <row r="3" spans="1:13" ht="12.75">
      <c r="B3" s="160"/>
      <c r="C3" s="161"/>
      <c r="D3" s="161"/>
      <c r="E3" s="161"/>
      <c r="F3" s="161"/>
      <c r="G3" s="161"/>
      <c r="H3" s="161"/>
      <c r="I3" s="161"/>
      <c r="J3" s="162"/>
    </row>
    <row r="4" spans="1:13" ht="12.75">
      <c r="B4" s="163"/>
      <c r="C4" s="164"/>
      <c r="D4" s="164"/>
      <c r="E4" s="164"/>
      <c r="F4" s="164"/>
      <c r="G4" s="164"/>
      <c r="H4" s="164"/>
      <c r="I4" s="164"/>
      <c r="J4" s="165"/>
    </row>
    <row r="7" spans="1:13" ht="15.75" customHeight="1">
      <c r="B7" s="166" t="s">
        <v>1</v>
      </c>
      <c r="C7" s="167"/>
      <c r="D7" s="167"/>
      <c r="E7" s="167"/>
      <c r="F7" s="167"/>
      <c r="G7" s="167"/>
      <c r="H7" s="167"/>
      <c r="I7" s="167"/>
      <c r="J7" s="168"/>
      <c r="M7" s="1"/>
    </row>
    <row r="8" spans="1:13" ht="12.75">
      <c r="B8" s="169" t="s">
        <v>2</v>
      </c>
      <c r="C8" s="161"/>
      <c r="D8" s="161"/>
      <c r="E8" s="161"/>
      <c r="F8" s="161"/>
      <c r="G8" s="161"/>
      <c r="H8" s="161"/>
      <c r="I8" s="161"/>
      <c r="J8" s="170"/>
    </row>
    <row r="9" spans="1:13" ht="12.75">
      <c r="B9" s="169" t="s">
        <v>3</v>
      </c>
      <c r="C9" s="161"/>
      <c r="D9" s="161"/>
      <c r="E9" s="161"/>
      <c r="F9" s="161"/>
      <c r="G9" s="161"/>
      <c r="H9" s="161"/>
      <c r="I9" s="161"/>
      <c r="J9" s="170"/>
    </row>
    <row r="10" spans="1:13" ht="12.75">
      <c r="B10" s="169" t="s">
        <v>4</v>
      </c>
      <c r="C10" s="161"/>
      <c r="D10" s="161"/>
      <c r="E10" s="161"/>
      <c r="F10" s="161"/>
      <c r="G10" s="161"/>
      <c r="H10" s="161"/>
      <c r="I10" s="161"/>
      <c r="J10" s="170"/>
    </row>
    <row r="11" spans="1:13" ht="12.75">
      <c r="B11" s="169" t="s">
        <v>5</v>
      </c>
      <c r="C11" s="161"/>
      <c r="D11" s="161"/>
      <c r="E11" s="161"/>
      <c r="F11" s="161"/>
      <c r="G11" s="161"/>
      <c r="H11" s="161"/>
      <c r="I11" s="161"/>
      <c r="J11" s="170"/>
    </row>
    <row r="12" spans="1:13" ht="12.75">
      <c r="B12" s="171" t="s">
        <v>6</v>
      </c>
      <c r="C12" s="172"/>
      <c r="D12" s="172"/>
      <c r="E12" s="172"/>
      <c r="F12" s="172"/>
      <c r="G12" s="172"/>
      <c r="H12" s="172"/>
      <c r="I12" s="172"/>
      <c r="J12" s="173"/>
    </row>
    <row r="13" spans="1:13" ht="12.75">
      <c r="B13" s="2"/>
      <c r="C13" s="2"/>
      <c r="D13" s="2"/>
      <c r="E13" s="2"/>
      <c r="F13" s="2"/>
      <c r="G13" s="2"/>
      <c r="H13" s="2"/>
      <c r="I13" s="2"/>
      <c r="J13" s="2"/>
    </row>
    <row r="14" spans="1:13" ht="12.75">
      <c r="B14" s="2"/>
      <c r="C14" s="2"/>
      <c r="D14" s="2"/>
      <c r="E14" s="2"/>
      <c r="F14" s="2"/>
      <c r="G14" s="2"/>
      <c r="H14" s="2"/>
      <c r="I14" s="2"/>
      <c r="J14" s="2"/>
    </row>
    <row r="15" spans="1:13" ht="15.75" customHeight="1">
      <c r="B15" s="166" t="s">
        <v>7</v>
      </c>
      <c r="C15" s="167"/>
      <c r="D15" s="167"/>
      <c r="E15" s="167"/>
      <c r="F15" s="167"/>
      <c r="G15" s="167"/>
      <c r="H15" s="167"/>
      <c r="I15" s="167"/>
      <c r="J15" s="168"/>
    </row>
    <row r="16" spans="1:13" ht="15.75" customHeight="1">
      <c r="B16" s="3" t="s">
        <v>8</v>
      </c>
      <c r="C16" s="174" t="s">
        <v>9</v>
      </c>
      <c r="D16" s="172"/>
      <c r="E16" s="172"/>
      <c r="F16" s="173"/>
      <c r="G16" s="174" t="s">
        <v>10</v>
      </c>
      <c r="H16" s="172"/>
      <c r="I16" s="172"/>
      <c r="J16" s="173"/>
    </row>
    <row r="17" spans="2:10" ht="14.25">
      <c r="B17" s="4" t="s">
        <v>11</v>
      </c>
      <c r="C17" s="175" t="s">
        <v>12</v>
      </c>
      <c r="D17" s="176"/>
      <c r="E17" s="176"/>
      <c r="F17" s="177"/>
      <c r="G17" s="175" t="s">
        <v>13</v>
      </c>
      <c r="H17" s="176"/>
      <c r="I17" s="176"/>
      <c r="J17" s="177"/>
    </row>
    <row r="18" spans="2:10" ht="14.25">
      <c r="B18" s="4" t="s">
        <v>14</v>
      </c>
      <c r="C18" s="175" t="s">
        <v>15</v>
      </c>
      <c r="D18" s="176"/>
      <c r="E18" s="176"/>
      <c r="F18" s="177"/>
      <c r="G18" s="175" t="s">
        <v>16</v>
      </c>
      <c r="H18" s="176"/>
      <c r="I18" s="176"/>
      <c r="J18" s="177"/>
    </row>
    <row r="19" spans="2:10" ht="14.25">
      <c r="B19" s="4" t="s">
        <v>17</v>
      </c>
      <c r="C19" s="175" t="s">
        <v>18</v>
      </c>
      <c r="D19" s="176"/>
      <c r="E19" s="176"/>
      <c r="F19" s="177"/>
      <c r="G19" s="175" t="s">
        <v>19</v>
      </c>
      <c r="H19" s="176"/>
      <c r="I19" s="176"/>
      <c r="J19" s="177"/>
    </row>
    <row r="20" spans="2:10" ht="14.25">
      <c r="B20" s="4" t="s">
        <v>20</v>
      </c>
      <c r="C20" s="175" t="s">
        <v>21</v>
      </c>
      <c r="D20" s="176"/>
      <c r="E20" s="176"/>
      <c r="F20" s="177"/>
      <c r="G20" s="175" t="s">
        <v>22</v>
      </c>
      <c r="H20" s="176"/>
      <c r="I20" s="176"/>
      <c r="J20" s="177"/>
    </row>
    <row r="21" spans="2:10" ht="14.25">
      <c r="B21" s="4" t="s">
        <v>23</v>
      </c>
      <c r="C21" s="175" t="s">
        <v>24</v>
      </c>
      <c r="D21" s="176"/>
      <c r="E21" s="176"/>
      <c r="F21" s="177"/>
      <c r="G21" s="175" t="s">
        <v>25</v>
      </c>
      <c r="H21" s="176"/>
      <c r="I21" s="176"/>
      <c r="J21" s="177"/>
    </row>
    <row r="22" spans="2:10" ht="14.25">
      <c r="B22" s="4" t="s">
        <v>26</v>
      </c>
      <c r="C22" s="175" t="s">
        <v>27</v>
      </c>
      <c r="D22" s="176"/>
      <c r="E22" s="176"/>
      <c r="F22" s="177"/>
      <c r="G22" s="175" t="s">
        <v>28</v>
      </c>
      <c r="H22" s="176"/>
      <c r="I22" s="176"/>
      <c r="J22" s="177"/>
    </row>
    <row r="23" spans="2:10" ht="12.75">
      <c r="B23" s="2"/>
      <c r="C23" s="2"/>
      <c r="D23" s="2"/>
      <c r="E23" s="2"/>
      <c r="F23" s="2"/>
      <c r="G23" s="2"/>
      <c r="H23" s="2"/>
      <c r="I23" s="2"/>
      <c r="J23" s="2"/>
    </row>
    <row r="24" spans="2:10" ht="12.75">
      <c r="B24" s="2"/>
      <c r="C24" s="2"/>
      <c r="D24" s="2"/>
      <c r="E24" s="2"/>
      <c r="F24" s="2"/>
      <c r="G24" s="2"/>
      <c r="H24" s="2"/>
      <c r="I24" s="2"/>
      <c r="J24" s="2"/>
    </row>
    <row r="25" spans="2:10" ht="15.75" customHeight="1">
      <c r="B25" s="166" t="s">
        <v>29</v>
      </c>
      <c r="C25" s="167"/>
      <c r="D25" s="167"/>
      <c r="E25" s="167"/>
      <c r="F25" s="167"/>
      <c r="G25" s="167"/>
      <c r="H25" s="167"/>
      <c r="I25" s="167"/>
      <c r="J25" s="168"/>
    </row>
    <row r="26" spans="2:10" ht="14.25">
      <c r="B26" s="179" t="s">
        <v>30</v>
      </c>
      <c r="C26" s="173"/>
      <c r="D26" s="180" t="s">
        <v>31</v>
      </c>
      <c r="E26" s="172"/>
      <c r="F26" s="172"/>
      <c r="G26" s="172"/>
      <c r="H26" s="172"/>
      <c r="I26" s="172"/>
      <c r="J26" s="173"/>
    </row>
    <row r="27" spans="2:10" ht="14.25">
      <c r="B27" s="178" t="s">
        <v>32</v>
      </c>
      <c r="C27" s="177"/>
      <c r="D27" s="181" t="s">
        <v>33</v>
      </c>
      <c r="E27" s="176"/>
      <c r="F27" s="176"/>
      <c r="G27" s="176"/>
      <c r="H27" s="176"/>
      <c r="I27" s="176"/>
      <c r="J27" s="177"/>
    </row>
    <row r="28" spans="2:10" ht="14.25">
      <c r="B28" s="178" t="s">
        <v>34</v>
      </c>
      <c r="C28" s="177"/>
      <c r="D28" s="182" t="s">
        <v>35</v>
      </c>
      <c r="E28" s="176"/>
      <c r="F28" s="176"/>
      <c r="G28" s="176"/>
      <c r="H28" s="176"/>
      <c r="I28" s="176"/>
      <c r="J28" s="177"/>
    </row>
    <row r="29" spans="2:10" ht="14.25">
      <c r="B29" s="178" t="s">
        <v>36</v>
      </c>
      <c r="C29" s="177"/>
      <c r="D29" s="182" t="s">
        <v>37</v>
      </c>
      <c r="E29" s="176"/>
      <c r="F29" s="176"/>
      <c r="G29" s="176"/>
      <c r="H29" s="176"/>
      <c r="I29" s="176"/>
      <c r="J29" s="177"/>
    </row>
  </sheetData>
  <mergeCells count="31">
    <mergeCell ref="B28:C28"/>
    <mergeCell ref="B29:C29"/>
    <mergeCell ref="G22:J22"/>
    <mergeCell ref="B25:J25"/>
    <mergeCell ref="B26:C26"/>
    <mergeCell ref="D26:J26"/>
    <mergeCell ref="B27:C27"/>
    <mergeCell ref="D27:J27"/>
    <mergeCell ref="D28:J28"/>
    <mergeCell ref="D29:J29"/>
    <mergeCell ref="C20:F20"/>
    <mergeCell ref="G20:J20"/>
    <mergeCell ref="C21:F21"/>
    <mergeCell ref="G21:J21"/>
    <mergeCell ref="C22:F22"/>
    <mergeCell ref="C17:F17"/>
    <mergeCell ref="G17:J17"/>
    <mergeCell ref="C18:F18"/>
    <mergeCell ref="G18:J18"/>
    <mergeCell ref="C19:F19"/>
    <mergeCell ref="G19:J19"/>
    <mergeCell ref="B11:J11"/>
    <mergeCell ref="B12:J12"/>
    <mergeCell ref="B15:J15"/>
    <mergeCell ref="C16:F16"/>
    <mergeCell ref="G16:J16"/>
    <mergeCell ref="B2:J4"/>
    <mergeCell ref="B7:J7"/>
    <mergeCell ref="B8:J8"/>
    <mergeCell ref="B9:J9"/>
    <mergeCell ref="B10:J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8FC83"/>
    <outlinePr summaryBelow="0" summaryRight="0"/>
  </sheetPr>
  <dimension ref="B4:J43"/>
  <sheetViews>
    <sheetView showGridLines="0" workbookViewId="0"/>
  </sheetViews>
  <sheetFormatPr baseColWidth="10" defaultColWidth="12.5703125" defaultRowHeight="15.75" customHeight="1"/>
  <cols>
    <col min="3" max="3" width="18.42578125" customWidth="1"/>
  </cols>
  <sheetData>
    <row r="4" spans="2:5" ht="15.75" customHeight="1">
      <c r="B4" s="5"/>
      <c r="C4" s="5"/>
      <c r="D4" s="5"/>
      <c r="E4" s="5"/>
    </row>
    <row r="5" spans="2:5" ht="15.75" customHeight="1">
      <c r="B5" s="6"/>
      <c r="C5" s="6"/>
      <c r="D5" s="6"/>
      <c r="E5" s="6"/>
    </row>
    <row r="6" spans="2:5" ht="15.75" customHeight="1">
      <c r="B6" s="7"/>
      <c r="C6" s="8"/>
      <c r="D6" s="8"/>
      <c r="E6" s="9"/>
    </row>
    <row r="7" spans="2:5" ht="12.75">
      <c r="B7" s="10" t="s">
        <v>11</v>
      </c>
      <c r="C7" s="11" t="s">
        <v>38</v>
      </c>
      <c r="E7" s="12"/>
    </row>
    <row r="8" spans="2:5" ht="15.75" customHeight="1">
      <c r="B8" s="13"/>
      <c r="C8" s="5"/>
      <c r="D8" s="5"/>
      <c r="E8" s="12"/>
    </row>
    <row r="9" spans="2:5" ht="12.75">
      <c r="B9" s="10" t="s">
        <v>14</v>
      </c>
      <c r="C9" s="183" t="e">
        <f t="array" aca="1" ref="C9" ca="1">_xludf.XLOOKUP(C7,Inventario!B:B,Inventario!D:D,)</f>
        <v>#NAME?</v>
      </c>
      <c r="D9" s="184"/>
      <c r="E9" s="12"/>
    </row>
    <row r="10" spans="2:5" ht="15.75" customHeight="1">
      <c r="B10" s="13"/>
      <c r="E10" s="12"/>
    </row>
    <row r="11" spans="2:5" ht="15.75" customHeight="1">
      <c r="B11" s="10" t="s">
        <v>17</v>
      </c>
      <c r="C11" s="185" t="s">
        <v>39</v>
      </c>
      <c r="D11" s="161"/>
      <c r="E11" s="12"/>
    </row>
    <row r="12" spans="2:5" ht="15.75" customHeight="1">
      <c r="B12" s="13"/>
      <c r="C12" s="5"/>
      <c r="D12" s="5"/>
      <c r="E12" s="12"/>
    </row>
    <row r="13" spans="2:5" ht="15.75" customHeight="1">
      <c r="B13" s="10" t="s">
        <v>20</v>
      </c>
      <c r="C13" s="14">
        <v>1</v>
      </c>
      <c r="D13" s="5"/>
      <c r="E13" s="12"/>
    </row>
    <row r="14" spans="2:5" ht="15.75" customHeight="1">
      <c r="B14" s="13"/>
      <c r="C14" s="15"/>
      <c r="D14" s="5"/>
      <c r="E14" s="12"/>
    </row>
    <row r="15" spans="2:5" ht="15.75" customHeight="1">
      <c r="B15" s="10" t="s">
        <v>23</v>
      </c>
      <c r="C15" s="16">
        <v>45513</v>
      </c>
      <c r="D15" s="5"/>
      <c r="E15" s="12"/>
    </row>
    <row r="16" spans="2:5" ht="15.75" customHeight="1">
      <c r="B16" s="13"/>
      <c r="D16" s="5"/>
      <c r="E16" s="12"/>
    </row>
    <row r="17" spans="2:5" ht="15.75" customHeight="1">
      <c r="B17" s="10" t="s">
        <v>26</v>
      </c>
      <c r="C17" s="14"/>
      <c r="D17" s="14"/>
      <c r="E17" s="17"/>
    </row>
    <row r="18" spans="2:5" ht="15.75" customHeight="1">
      <c r="B18" s="18"/>
      <c r="E18" s="17"/>
    </row>
    <row r="19" spans="2:5" ht="15.75" customHeight="1">
      <c r="B19" s="18"/>
      <c r="E19" s="17"/>
    </row>
    <row r="20" spans="2:5" ht="12.75">
      <c r="B20" s="18"/>
      <c r="E20" s="17"/>
    </row>
    <row r="21" spans="2:5" ht="12.75">
      <c r="B21" s="19"/>
      <c r="C21" s="20"/>
      <c r="D21" s="20"/>
      <c r="E21" s="21"/>
    </row>
    <row r="43" spans="10:10" ht="12.75">
      <c r="J43" s="22" t="s">
        <v>40</v>
      </c>
    </row>
  </sheetData>
  <mergeCells count="2">
    <mergeCell ref="C9:D9"/>
    <mergeCell ref="C11:D11"/>
  </mergeCells>
  <dataValidations count="2">
    <dataValidation type="decimal" operator="greaterThan" allowBlank="1" showDropDown="1" showErrorMessage="1" sqref="C13" xr:uid="{00000000-0002-0000-0100-000001000000}">
      <formula1>0</formula1>
    </dataValidation>
    <dataValidation type="custom" allowBlank="1" showDropDown="1" showErrorMessage="1" sqref="C15" xr:uid="{00000000-0002-0000-0100-000002000000}">
      <formula1>OR(NOT(ISERROR(DATEVALUE(C15))), AND(ISNUMBER(C15), LEFT(CELL("format", C15))="D"))</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Inventario!$B:$B</xm:f>
          </x14:formula1>
          <xm:sqref>C7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69138"/>
    <outlinePr summaryBelow="0" summaryRight="0"/>
  </sheetPr>
  <dimension ref="B4:E21"/>
  <sheetViews>
    <sheetView showGridLines="0" workbookViewId="0"/>
  </sheetViews>
  <sheetFormatPr baseColWidth="10" defaultColWidth="12.5703125" defaultRowHeight="15.75" customHeight="1"/>
  <cols>
    <col min="3" max="3" width="18.42578125" customWidth="1"/>
  </cols>
  <sheetData>
    <row r="4" spans="2:5" ht="15.75" customHeight="1">
      <c r="B4" s="5"/>
      <c r="C4" s="5"/>
      <c r="D4" s="5"/>
      <c r="E4" s="5"/>
    </row>
    <row r="5" spans="2:5" ht="15.75" customHeight="1">
      <c r="B5" s="6"/>
      <c r="C5" s="6"/>
      <c r="D5" s="6"/>
      <c r="E5" s="6"/>
    </row>
    <row r="6" spans="2:5" ht="15.75" customHeight="1">
      <c r="B6" s="7"/>
      <c r="C6" s="8"/>
      <c r="D6" s="8"/>
      <c r="E6" s="9"/>
    </row>
    <row r="7" spans="2:5" ht="12.75">
      <c r="B7" s="10" t="s">
        <v>11</v>
      </c>
      <c r="C7" s="23"/>
      <c r="E7" s="12"/>
    </row>
    <row r="8" spans="2:5" ht="15.75" customHeight="1">
      <c r="B8" s="13"/>
      <c r="C8" s="5"/>
      <c r="D8" s="5"/>
      <c r="E8" s="12"/>
    </row>
    <row r="9" spans="2:5" ht="15.75" customHeight="1">
      <c r="B9" s="10" t="s">
        <v>14</v>
      </c>
      <c r="C9" s="186" t="e">
        <f t="array" aca="1" ref="C9" ca="1">_xludf.XLOOKUP(C7,Inventario!B:B,Inventario!D:D,)</f>
        <v>#NAME?</v>
      </c>
      <c r="D9" s="161"/>
      <c r="E9" s="12"/>
    </row>
    <row r="10" spans="2:5" ht="15.75" customHeight="1">
      <c r="B10" s="13"/>
      <c r="E10" s="12"/>
    </row>
    <row r="11" spans="2:5" ht="15.75" customHeight="1">
      <c r="B11" s="10" t="s">
        <v>17</v>
      </c>
      <c r="C11" s="185"/>
      <c r="D11" s="161"/>
      <c r="E11" s="12"/>
    </row>
    <row r="12" spans="2:5" ht="15.75" customHeight="1">
      <c r="B12" s="13"/>
      <c r="C12" s="5"/>
      <c r="D12" s="5"/>
      <c r="E12" s="12"/>
    </row>
    <row r="13" spans="2:5" ht="15.75" customHeight="1">
      <c r="B13" s="10" t="s">
        <v>20</v>
      </c>
      <c r="C13" s="14"/>
      <c r="D13" s="5"/>
      <c r="E13" s="12"/>
    </row>
    <row r="14" spans="2:5" ht="15.75" customHeight="1">
      <c r="B14" s="13"/>
      <c r="C14" s="5"/>
      <c r="D14" s="5"/>
      <c r="E14" s="12"/>
    </row>
    <row r="15" spans="2:5" ht="15.75" customHeight="1">
      <c r="B15" s="10" t="s">
        <v>23</v>
      </c>
      <c r="C15" s="16"/>
      <c r="D15" s="5"/>
      <c r="E15" s="12"/>
    </row>
    <row r="16" spans="2:5" ht="15.75" customHeight="1">
      <c r="B16" s="13"/>
      <c r="D16" s="5"/>
      <c r="E16" s="12"/>
    </row>
    <row r="17" spans="2:5" ht="15.75" customHeight="1">
      <c r="B17" s="10" t="s">
        <v>26</v>
      </c>
      <c r="C17" s="14"/>
      <c r="D17" s="14"/>
      <c r="E17" s="17"/>
    </row>
    <row r="18" spans="2:5" ht="15.75" customHeight="1">
      <c r="B18" s="18"/>
      <c r="E18" s="17"/>
    </row>
    <row r="19" spans="2:5" ht="15.75" customHeight="1">
      <c r="B19" s="18"/>
      <c r="E19" s="17"/>
    </row>
    <row r="20" spans="2:5" ht="12.75">
      <c r="B20" s="18"/>
      <c r="E20" s="17"/>
    </row>
    <row r="21" spans="2:5" ht="12.75">
      <c r="B21" s="19"/>
      <c r="C21" s="20"/>
      <c r="D21" s="20"/>
      <c r="E21" s="21"/>
    </row>
  </sheetData>
  <mergeCells count="2">
    <mergeCell ref="C9:D9"/>
    <mergeCell ref="C11:D11"/>
  </mergeCells>
  <dataValidations count="2">
    <dataValidation type="decimal" operator="greaterThan" allowBlank="1" showDropDown="1" showErrorMessage="1" sqref="C13" xr:uid="{00000000-0002-0000-0200-000001000000}">
      <formula1>0</formula1>
    </dataValidation>
    <dataValidation type="custom" allowBlank="1" showDropDown="1" showErrorMessage="1" sqref="C15" xr:uid="{00000000-0002-0000-0200-000002000000}">
      <formula1>OR(NOT(ISERROR(DATEVALUE(C15))), AND(ISNUMBER(C15), LEFT(CELL("format", C15))="D"))</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xr:uid="{00000000-0002-0000-0200-000000000000}">
          <x14:formula1>
            <xm:f>Inventario!$B:$B</xm:f>
          </x14:formula1>
          <xm:sqref>C7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B4FDC1"/>
    <outlinePr summaryBelow="0" summaryRight="0"/>
  </sheetPr>
  <dimension ref="A1:F80"/>
  <sheetViews>
    <sheetView workbookViewId="0">
      <pane ySplit="1" topLeftCell="A2" activePane="bottomLeft" state="frozen"/>
      <selection pane="bottomLeft" activeCell="B3" sqref="B3"/>
    </sheetView>
  </sheetViews>
  <sheetFormatPr baseColWidth="10" defaultColWidth="12.5703125" defaultRowHeight="15.75" customHeight="1"/>
  <cols>
    <col min="2" max="2" width="20.42578125" customWidth="1"/>
    <col min="5" max="5" width="19.42578125" customWidth="1"/>
    <col min="6" max="6" width="29.42578125" customWidth="1"/>
  </cols>
  <sheetData>
    <row r="1" spans="1:6" ht="15.75" customHeight="1">
      <c r="A1" s="24" t="s">
        <v>11</v>
      </c>
      <c r="B1" s="25" t="s">
        <v>14</v>
      </c>
      <c r="C1" s="25" t="s">
        <v>17</v>
      </c>
      <c r="D1" s="25" t="s">
        <v>20</v>
      </c>
      <c r="E1" s="25" t="s">
        <v>23</v>
      </c>
      <c r="F1" s="26" t="s">
        <v>26</v>
      </c>
    </row>
    <row r="2" spans="1:6" ht="15.75" customHeight="1">
      <c r="A2" s="27" t="s">
        <v>41</v>
      </c>
      <c r="B2" s="28" t="s">
        <v>42</v>
      </c>
      <c r="C2" s="28" t="s">
        <v>43</v>
      </c>
      <c r="D2" s="29">
        <v>2</v>
      </c>
      <c r="E2" s="30">
        <v>45513</v>
      </c>
      <c r="F2" s="31" t="s">
        <v>44</v>
      </c>
    </row>
    <row r="3" spans="1:6" ht="15.75" customHeight="1">
      <c r="A3" s="32" t="s">
        <v>45</v>
      </c>
      <c r="B3" s="33" t="s">
        <v>46</v>
      </c>
      <c r="C3" s="33" t="s">
        <v>47</v>
      </c>
      <c r="D3" s="34">
        <v>8</v>
      </c>
      <c r="E3" s="35">
        <v>45513</v>
      </c>
      <c r="F3" s="36" t="s">
        <v>48</v>
      </c>
    </row>
    <row r="4" spans="1:6" ht="15.75" customHeight="1">
      <c r="A4" s="27" t="s">
        <v>49</v>
      </c>
      <c r="B4" s="28" t="s">
        <v>50</v>
      </c>
      <c r="C4" s="28" t="s">
        <v>51</v>
      </c>
      <c r="D4" s="29">
        <v>8</v>
      </c>
      <c r="E4" s="30">
        <v>45513</v>
      </c>
      <c r="F4" s="31" t="s">
        <v>52</v>
      </c>
    </row>
    <row r="5" spans="1:6" ht="15.75" customHeight="1">
      <c r="A5" s="32" t="s">
        <v>41</v>
      </c>
      <c r="B5" s="33" t="s">
        <v>42</v>
      </c>
      <c r="C5" s="33" t="s">
        <v>51</v>
      </c>
      <c r="D5" s="34">
        <v>2</v>
      </c>
      <c r="E5" s="35">
        <v>45513</v>
      </c>
      <c r="F5" s="36" t="s">
        <v>52</v>
      </c>
    </row>
    <row r="6" spans="1:6" ht="15.75" customHeight="1">
      <c r="A6" s="27" t="s">
        <v>53</v>
      </c>
      <c r="B6" s="28" t="s">
        <v>54</v>
      </c>
      <c r="C6" s="28" t="s">
        <v>47</v>
      </c>
      <c r="D6" s="29">
        <v>2</v>
      </c>
      <c r="E6" s="30">
        <v>45513</v>
      </c>
      <c r="F6" s="31"/>
    </row>
    <row r="7" spans="1:6" ht="15.75" customHeight="1">
      <c r="A7" s="32" t="s">
        <v>41</v>
      </c>
      <c r="B7" s="33" t="s">
        <v>42</v>
      </c>
      <c r="C7" s="33" t="s">
        <v>55</v>
      </c>
      <c r="D7" s="34">
        <v>10</v>
      </c>
      <c r="E7" s="35">
        <v>45513</v>
      </c>
      <c r="F7" s="36" t="s">
        <v>56</v>
      </c>
    </row>
    <row r="8" spans="1:6" ht="15.75" customHeight="1">
      <c r="A8" s="27" t="s">
        <v>57</v>
      </c>
      <c r="B8" s="28" t="s">
        <v>58</v>
      </c>
      <c r="C8" s="28" t="s">
        <v>59</v>
      </c>
      <c r="D8" s="29">
        <v>2</v>
      </c>
      <c r="E8" s="30">
        <v>45513</v>
      </c>
      <c r="F8" s="31" t="s">
        <v>56</v>
      </c>
    </row>
    <row r="9" spans="1:6" ht="15.75" customHeight="1">
      <c r="A9" s="32" t="s">
        <v>60</v>
      </c>
      <c r="B9" s="33" t="s">
        <v>61</v>
      </c>
      <c r="C9" s="33" t="s">
        <v>59</v>
      </c>
      <c r="D9" s="34">
        <v>4</v>
      </c>
      <c r="E9" s="35">
        <v>45513</v>
      </c>
      <c r="F9" s="36" t="s">
        <v>56</v>
      </c>
    </row>
    <row r="10" spans="1:6" ht="15.75" customHeight="1">
      <c r="A10" s="27" t="s">
        <v>62</v>
      </c>
      <c r="B10" s="28" t="s">
        <v>63</v>
      </c>
      <c r="C10" s="28" t="s">
        <v>59</v>
      </c>
      <c r="D10" s="29">
        <v>1</v>
      </c>
      <c r="E10" s="30">
        <v>45513</v>
      </c>
      <c r="F10" s="31" t="s">
        <v>56</v>
      </c>
    </row>
    <row r="11" spans="1:6" ht="15.75" customHeight="1">
      <c r="A11" s="32" t="s">
        <v>38</v>
      </c>
      <c r="B11" s="33" t="s">
        <v>64</v>
      </c>
      <c r="C11" s="33" t="s">
        <v>59</v>
      </c>
      <c r="D11" s="34">
        <v>8</v>
      </c>
      <c r="E11" s="35">
        <v>45513</v>
      </c>
      <c r="F11" s="36" t="s">
        <v>56</v>
      </c>
    </row>
    <row r="12" spans="1:6" ht="15.75" customHeight="1">
      <c r="A12" s="27" t="s">
        <v>65</v>
      </c>
      <c r="B12" s="28" t="s">
        <v>66</v>
      </c>
      <c r="C12" s="28" t="s">
        <v>59</v>
      </c>
      <c r="D12" s="29">
        <v>2</v>
      </c>
      <c r="E12" s="30">
        <v>45513</v>
      </c>
      <c r="F12" s="31" t="s">
        <v>56</v>
      </c>
    </row>
    <row r="13" spans="1:6" ht="15.75" customHeight="1">
      <c r="A13" s="32" t="s">
        <v>67</v>
      </c>
      <c r="B13" s="33" t="s">
        <v>68</v>
      </c>
      <c r="C13" s="33" t="s">
        <v>69</v>
      </c>
      <c r="D13" s="34">
        <v>1</v>
      </c>
      <c r="E13" s="35">
        <v>45513</v>
      </c>
      <c r="F13" s="36" t="s">
        <v>70</v>
      </c>
    </row>
    <row r="14" spans="1:6" ht="15.75" customHeight="1">
      <c r="A14" s="27" t="s">
        <v>71</v>
      </c>
      <c r="B14" s="28" t="s">
        <v>72</v>
      </c>
      <c r="C14" s="28" t="s">
        <v>69</v>
      </c>
      <c r="D14" s="29">
        <v>3</v>
      </c>
      <c r="E14" s="30">
        <v>45513</v>
      </c>
      <c r="F14" s="31" t="s">
        <v>70</v>
      </c>
    </row>
    <row r="15" spans="1:6" ht="15.75" customHeight="1">
      <c r="A15" s="32" t="s">
        <v>41</v>
      </c>
      <c r="B15" s="33" t="s">
        <v>42</v>
      </c>
      <c r="C15" s="33" t="s">
        <v>69</v>
      </c>
      <c r="D15" s="34">
        <v>13</v>
      </c>
      <c r="E15" s="35">
        <v>45513</v>
      </c>
      <c r="F15" s="36" t="s">
        <v>73</v>
      </c>
    </row>
    <row r="16" spans="1:6" ht="15.75" customHeight="1">
      <c r="A16" s="27" t="s">
        <v>74</v>
      </c>
      <c r="B16" s="28" t="s">
        <v>75</v>
      </c>
      <c r="C16" s="28" t="s">
        <v>55</v>
      </c>
      <c r="D16" s="29">
        <v>6</v>
      </c>
      <c r="E16" s="30">
        <v>45513</v>
      </c>
      <c r="F16" s="31" t="s">
        <v>73</v>
      </c>
    </row>
    <row r="17" spans="1:6" ht="15.75" customHeight="1">
      <c r="A17" s="32" t="s">
        <v>67</v>
      </c>
      <c r="B17" s="33" t="s">
        <v>68</v>
      </c>
      <c r="C17" s="33" t="s">
        <v>55</v>
      </c>
      <c r="D17" s="34">
        <v>2</v>
      </c>
      <c r="E17" s="35">
        <v>45513</v>
      </c>
      <c r="F17" s="36" t="s">
        <v>73</v>
      </c>
    </row>
    <row r="18" spans="1:6" ht="15.75" customHeight="1">
      <c r="A18" s="27" t="s">
        <v>60</v>
      </c>
      <c r="B18" s="28" t="s">
        <v>61</v>
      </c>
      <c r="C18" s="28" t="s">
        <v>76</v>
      </c>
      <c r="D18" s="29">
        <v>2</v>
      </c>
      <c r="E18" s="30">
        <v>45512</v>
      </c>
      <c r="F18" s="31" t="s">
        <v>77</v>
      </c>
    </row>
    <row r="19" spans="1:6" ht="15.75" customHeight="1">
      <c r="A19" s="32" t="s">
        <v>57</v>
      </c>
      <c r="B19" s="33" t="s">
        <v>58</v>
      </c>
      <c r="C19" s="33" t="s">
        <v>76</v>
      </c>
      <c r="D19" s="34">
        <v>4</v>
      </c>
      <c r="E19" s="35">
        <v>45512</v>
      </c>
      <c r="F19" s="36"/>
    </row>
    <row r="20" spans="1:6" ht="15.75" customHeight="1">
      <c r="A20" s="27" t="s">
        <v>78</v>
      </c>
      <c r="B20" s="28" t="s">
        <v>79</v>
      </c>
      <c r="C20" s="28" t="s">
        <v>80</v>
      </c>
      <c r="D20" s="29">
        <v>2</v>
      </c>
      <c r="E20" s="30">
        <v>45510</v>
      </c>
      <c r="F20" s="31"/>
    </row>
    <row r="21" spans="1:6" ht="15.75" customHeight="1">
      <c r="A21" s="32" t="s">
        <v>81</v>
      </c>
      <c r="B21" s="33" t="s">
        <v>82</v>
      </c>
      <c r="C21" s="33" t="s">
        <v>80</v>
      </c>
      <c r="D21" s="34">
        <v>1</v>
      </c>
      <c r="E21" s="35">
        <v>45510</v>
      </c>
      <c r="F21" s="36" t="s">
        <v>83</v>
      </c>
    </row>
    <row r="22" spans="1:6" ht="12.75">
      <c r="A22" s="27" t="s">
        <v>84</v>
      </c>
      <c r="B22" s="28" t="s">
        <v>85</v>
      </c>
      <c r="C22" s="28" t="s">
        <v>80</v>
      </c>
      <c r="D22" s="29">
        <v>1</v>
      </c>
      <c r="E22" s="30">
        <v>45510</v>
      </c>
      <c r="F22" s="31" t="s">
        <v>86</v>
      </c>
    </row>
    <row r="23" spans="1:6" ht="12.75">
      <c r="A23" s="32" t="s">
        <v>38</v>
      </c>
      <c r="B23" s="33" t="s">
        <v>64</v>
      </c>
      <c r="C23" s="33" t="s">
        <v>80</v>
      </c>
      <c r="D23" s="34">
        <v>1</v>
      </c>
      <c r="E23" s="35">
        <v>45510</v>
      </c>
      <c r="F23" s="36"/>
    </row>
    <row r="24" spans="1:6" ht="12.75">
      <c r="A24" s="27" t="s">
        <v>87</v>
      </c>
      <c r="B24" s="28" t="s">
        <v>88</v>
      </c>
      <c r="C24" s="28" t="s">
        <v>47</v>
      </c>
      <c r="D24" s="29">
        <v>4</v>
      </c>
      <c r="E24" s="30">
        <v>45509</v>
      </c>
      <c r="F24" s="31"/>
    </row>
    <row r="25" spans="1:6" ht="12.75">
      <c r="A25" s="32" t="s">
        <v>38</v>
      </c>
      <c r="B25" s="33" t="s">
        <v>64</v>
      </c>
      <c r="C25" s="33" t="s">
        <v>47</v>
      </c>
      <c r="D25" s="34">
        <v>4</v>
      </c>
      <c r="E25" s="35">
        <v>45509</v>
      </c>
      <c r="F25" s="36" t="s">
        <v>89</v>
      </c>
    </row>
    <row r="26" spans="1:6" ht="12.75">
      <c r="A26" s="27" t="s">
        <v>90</v>
      </c>
      <c r="B26" s="28" t="s">
        <v>91</v>
      </c>
      <c r="C26" s="28" t="s">
        <v>47</v>
      </c>
      <c r="D26" s="29">
        <v>4</v>
      </c>
      <c r="E26" s="30">
        <v>45509</v>
      </c>
      <c r="F26" s="31"/>
    </row>
    <row r="27" spans="1:6" ht="12.75">
      <c r="A27" s="32" t="s">
        <v>92</v>
      </c>
      <c r="B27" s="33" t="s">
        <v>93</v>
      </c>
      <c r="C27" s="33" t="s">
        <v>94</v>
      </c>
      <c r="D27" s="34">
        <v>1</v>
      </c>
      <c r="E27" s="35">
        <v>45505</v>
      </c>
      <c r="F27" s="36" t="s">
        <v>86</v>
      </c>
    </row>
    <row r="28" spans="1:6" ht="12.75">
      <c r="A28" s="27" t="s">
        <v>92</v>
      </c>
      <c r="B28" s="28" t="s">
        <v>93</v>
      </c>
      <c r="C28" s="28" t="s">
        <v>94</v>
      </c>
      <c r="D28" s="29">
        <v>1</v>
      </c>
      <c r="E28" s="30">
        <v>45505</v>
      </c>
      <c r="F28" s="31"/>
    </row>
    <row r="29" spans="1:6" ht="12.75">
      <c r="A29" s="32" t="s">
        <v>92</v>
      </c>
      <c r="B29" s="33" t="s">
        <v>93</v>
      </c>
      <c r="C29" s="33" t="s">
        <v>94</v>
      </c>
      <c r="D29" s="34">
        <v>4</v>
      </c>
      <c r="E29" s="35">
        <v>45505</v>
      </c>
      <c r="F29" s="36"/>
    </row>
    <row r="30" spans="1:6" ht="12.75">
      <c r="A30" s="27" t="s">
        <v>95</v>
      </c>
      <c r="B30" s="28" t="s">
        <v>96</v>
      </c>
      <c r="C30" s="28" t="s">
        <v>94</v>
      </c>
      <c r="D30" s="29">
        <v>3</v>
      </c>
      <c r="E30" s="30"/>
      <c r="F30" s="31" t="s">
        <v>86</v>
      </c>
    </row>
    <row r="31" spans="1:6" ht="12.75">
      <c r="A31" s="32" t="s">
        <v>97</v>
      </c>
      <c r="B31" s="33" t="s">
        <v>98</v>
      </c>
      <c r="C31" s="33" t="s">
        <v>69</v>
      </c>
      <c r="D31" s="34">
        <v>4</v>
      </c>
      <c r="E31" s="35">
        <v>45505</v>
      </c>
      <c r="F31" s="36" t="s">
        <v>99</v>
      </c>
    </row>
    <row r="32" spans="1:6" ht="12.75">
      <c r="A32" s="27" t="s">
        <v>100</v>
      </c>
      <c r="B32" s="28" t="s">
        <v>101</v>
      </c>
      <c r="C32" s="28" t="s">
        <v>69</v>
      </c>
      <c r="D32" s="29">
        <v>2</v>
      </c>
      <c r="E32" s="30">
        <v>45505</v>
      </c>
      <c r="F32" s="31"/>
    </row>
    <row r="33" spans="1:6" ht="12.75">
      <c r="A33" s="32" t="s">
        <v>97</v>
      </c>
      <c r="B33" s="33" t="s">
        <v>98</v>
      </c>
      <c r="C33" s="33" t="s">
        <v>102</v>
      </c>
      <c r="D33" s="34">
        <v>10</v>
      </c>
      <c r="E33" s="35"/>
      <c r="F33" s="36" t="s">
        <v>99</v>
      </c>
    </row>
    <row r="34" spans="1:6" ht="12.75">
      <c r="A34" s="27" t="s">
        <v>60</v>
      </c>
      <c r="B34" s="28" t="s">
        <v>61</v>
      </c>
      <c r="C34" s="28" t="s">
        <v>69</v>
      </c>
      <c r="D34" s="29">
        <v>2</v>
      </c>
      <c r="E34" s="30">
        <v>45505</v>
      </c>
      <c r="F34" s="31"/>
    </row>
    <row r="35" spans="1:6" ht="12.75">
      <c r="A35" s="32" t="s">
        <v>60</v>
      </c>
      <c r="B35" s="33" t="s">
        <v>61</v>
      </c>
      <c r="C35" s="33" t="s">
        <v>69</v>
      </c>
      <c r="D35" s="34">
        <v>4</v>
      </c>
      <c r="E35" s="35">
        <v>45505</v>
      </c>
      <c r="F35" s="36" t="s">
        <v>103</v>
      </c>
    </row>
    <row r="36" spans="1:6" ht="12.75">
      <c r="A36" s="27" t="s">
        <v>49</v>
      </c>
      <c r="B36" s="28" t="s">
        <v>50</v>
      </c>
      <c r="C36" s="28" t="s">
        <v>69</v>
      </c>
      <c r="D36" s="29">
        <v>4</v>
      </c>
      <c r="E36" s="30">
        <v>45505</v>
      </c>
      <c r="F36" s="31" t="s">
        <v>103</v>
      </c>
    </row>
    <row r="37" spans="1:6" ht="12.75">
      <c r="A37" s="32" t="s">
        <v>57</v>
      </c>
      <c r="B37" s="33" t="s">
        <v>58</v>
      </c>
      <c r="C37" s="33" t="s">
        <v>76</v>
      </c>
      <c r="D37" s="34">
        <v>4</v>
      </c>
      <c r="E37" s="35">
        <v>45505</v>
      </c>
      <c r="F37" s="36"/>
    </row>
    <row r="38" spans="1:6" ht="12.75">
      <c r="A38" s="27" t="s">
        <v>57</v>
      </c>
      <c r="B38" s="28" t="s">
        <v>58</v>
      </c>
      <c r="C38" s="28" t="s">
        <v>76</v>
      </c>
      <c r="D38" s="29">
        <v>4</v>
      </c>
      <c r="E38" s="30">
        <v>45505</v>
      </c>
      <c r="F38" s="31"/>
    </row>
    <row r="39" spans="1:6" ht="12.75">
      <c r="A39" s="32" t="s">
        <v>38</v>
      </c>
      <c r="B39" s="33" t="s">
        <v>64</v>
      </c>
      <c r="C39" s="33" t="s">
        <v>80</v>
      </c>
      <c r="D39" s="34">
        <v>2</v>
      </c>
      <c r="E39" s="35">
        <v>45503</v>
      </c>
      <c r="F39" s="36" t="s">
        <v>104</v>
      </c>
    </row>
    <row r="40" spans="1:6" ht="12.75">
      <c r="A40" s="27" t="s">
        <v>97</v>
      </c>
      <c r="B40" s="28" t="s">
        <v>98</v>
      </c>
      <c r="C40" s="28" t="s">
        <v>43</v>
      </c>
      <c r="D40" s="29">
        <v>8</v>
      </c>
      <c r="E40" s="30">
        <v>45503</v>
      </c>
      <c r="F40" s="31" t="s">
        <v>105</v>
      </c>
    </row>
    <row r="41" spans="1:6" ht="12.75">
      <c r="A41" s="32" t="s">
        <v>106</v>
      </c>
      <c r="B41" s="33" t="s">
        <v>107</v>
      </c>
      <c r="C41" s="33" t="s">
        <v>76</v>
      </c>
      <c r="D41" s="34">
        <v>2</v>
      </c>
      <c r="E41" s="35">
        <v>45503</v>
      </c>
      <c r="F41" s="36" t="s">
        <v>108</v>
      </c>
    </row>
    <row r="42" spans="1:6" ht="12.75">
      <c r="A42" s="27" t="s">
        <v>49</v>
      </c>
      <c r="B42" s="28" t="s">
        <v>50</v>
      </c>
      <c r="C42" s="28" t="s">
        <v>76</v>
      </c>
      <c r="D42" s="29">
        <v>4</v>
      </c>
      <c r="E42" s="30">
        <v>45503</v>
      </c>
      <c r="F42" s="31" t="s">
        <v>108</v>
      </c>
    </row>
    <row r="43" spans="1:6" ht="12.75">
      <c r="A43" s="32" t="s">
        <v>67</v>
      </c>
      <c r="B43" s="33" t="s">
        <v>68</v>
      </c>
      <c r="C43" s="33" t="s">
        <v>76</v>
      </c>
      <c r="D43" s="34">
        <v>5</v>
      </c>
      <c r="E43" s="35">
        <v>45503</v>
      </c>
      <c r="F43" s="36" t="s">
        <v>104</v>
      </c>
    </row>
    <row r="44" spans="1:6" ht="12.75">
      <c r="A44" s="27" t="s">
        <v>71</v>
      </c>
      <c r="B44" s="28" t="s">
        <v>72</v>
      </c>
      <c r="C44" s="28" t="s">
        <v>94</v>
      </c>
      <c r="D44" s="29">
        <v>2</v>
      </c>
      <c r="E44" s="30">
        <v>45503</v>
      </c>
      <c r="F44" s="31" t="s">
        <v>104</v>
      </c>
    </row>
    <row r="45" spans="1:6" ht="12.75">
      <c r="A45" s="32" t="s">
        <v>65</v>
      </c>
      <c r="B45" s="33" t="s">
        <v>66</v>
      </c>
      <c r="C45" s="33" t="s">
        <v>94</v>
      </c>
      <c r="D45" s="34">
        <v>2</v>
      </c>
      <c r="E45" s="35">
        <v>45503</v>
      </c>
      <c r="F45" s="36" t="s">
        <v>104</v>
      </c>
    </row>
    <row r="46" spans="1:6" ht="12.75">
      <c r="A46" s="27" t="s">
        <v>67</v>
      </c>
      <c r="B46" s="28" t="s">
        <v>68</v>
      </c>
      <c r="C46" s="28" t="s">
        <v>94</v>
      </c>
      <c r="D46" s="29">
        <v>2</v>
      </c>
      <c r="E46" s="30">
        <v>45503</v>
      </c>
      <c r="F46" s="31" t="s">
        <v>104</v>
      </c>
    </row>
    <row r="47" spans="1:6" ht="12.75">
      <c r="A47" s="32" t="s">
        <v>74</v>
      </c>
      <c r="B47" s="33" t="s">
        <v>75</v>
      </c>
      <c r="C47" s="33" t="s">
        <v>43</v>
      </c>
      <c r="D47" s="34">
        <v>2</v>
      </c>
      <c r="E47" s="35">
        <v>45503</v>
      </c>
      <c r="F47" s="36" t="s">
        <v>109</v>
      </c>
    </row>
    <row r="48" spans="1:6" ht="12.75">
      <c r="A48" s="27" t="s">
        <v>110</v>
      </c>
      <c r="B48" s="28" t="s">
        <v>111</v>
      </c>
      <c r="C48" s="28" t="s">
        <v>43</v>
      </c>
      <c r="D48" s="29">
        <v>2</v>
      </c>
      <c r="E48" s="30">
        <v>45503</v>
      </c>
      <c r="F48" s="31" t="s">
        <v>109</v>
      </c>
    </row>
    <row r="49" spans="1:6" ht="12.75">
      <c r="A49" s="32" t="s">
        <v>67</v>
      </c>
      <c r="B49" s="33" t="s">
        <v>68</v>
      </c>
      <c r="C49" s="33" t="s">
        <v>112</v>
      </c>
      <c r="D49" s="34">
        <v>1</v>
      </c>
      <c r="E49" s="35">
        <v>45502</v>
      </c>
      <c r="F49" s="36" t="s">
        <v>109</v>
      </c>
    </row>
    <row r="50" spans="1:6" ht="12.75">
      <c r="A50" s="27" t="s">
        <v>53</v>
      </c>
      <c r="B50" s="28" t="s">
        <v>54</v>
      </c>
      <c r="C50" s="28" t="s">
        <v>112</v>
      </c>
      <c r="D50" s="29">
        <v>1</v>
      </c>
      <c r="E50" s="30">
        <v>45502</v>
      </c>
      <c r="F50" s="31" t="s">
        <v>109</v>
      </c>
    </row>
    <row r="51" spans="1:6" ht="12.75">
      <c r="A51" s="32" t="s">
        <v>53</v>
      </c>
      <c r="B51" s="33" t="s">
        <v>54</v>
      </c>
      <c r="C51" s="33" t="s">
        <v>112</v>
      </c>
      <c r="D51" s="34">
        <v>1</v>
      </c>
      <c r="E51" s="35">
        <v>45502</v>
      </c>
      <c r="F51" s="36" t="s">
        <v>109</v>
      </c>
    </row>
    <row r="52" spans="1:6" ht="12.75">
      <c r="A52" s="27" t="s">
        <v>113</v>
      </c>
      <c r="B52" s="28" t="s">
        <v>114</v>
      </c>
      <c r="C52" s="28" t="s">
        <v>55</v>
      </c>
      <c r="D52" s="29">
        <v>2</v>
      </c>
      <c r="E52" s="30">
        <v>45500</v>
      </c>
      <c r="F52" s="31" t="s">
        <v>115</v>
      </c>
    </row>
    <row r="53" spans="1:6" ht="12.75">
      <c r="A53" s="32" t="s">
        <v>113</v>
      </c>
      <c r="B53" s="33" t="s">
        <v>114</v>
      </c>
      <c r="C53" s="33" t="s">
        <v>116</v>
      </c>
      <c r="D53" s="34">
        <v>2</v>
      </c>
      <c r="E53" s="35">
        <v>45500</v>
      </c>
      <c r="F53" s="36" t="s">
        <v>117</v>
      </c>
    </row>
    <row r="54" spans="1:6" ht="12.75">
      <c r="A54" s="27" t="s">
        <v>113</v>
      </c>
      <c r="B54" s="28" t="s">
        <v>114</v>
      </c>
      <c r="C54" s="28" t="s">
        <v>55</v>
      </c>
      <c r="D54" s="29">
        <v>4</v>
      </c>
      <c r="E54" s="30">
        <v>45500</v>
      </c>
      <c r="F54" s="31" t="s">
        <v>115</v>
      </c>
    </row>
    <row r="55" spans="1:6" ht="12.75">
      <c r="A55" s="32" t="s">
        <v>41</v>
      </c>
      <c r="B55" s="33" t="s">
        <v>118</v>
      </c>
      <c r="C55" s="33" t="s">
        <v>69</v>
      </c>
      <c r="D55" s="34">
        <v>4</v>
      </c>
      <c r="E55" s="35">
        <v>45496</v>
      </c>
      <c r="F55" s="36" t="s">
        <v>119</v>
      </c>
    </row>
    <row r="56" spans="1:6" ht="12.75">
      <c r="A56" s="27" t="s">
        <v>120</v>
      </c>
      <c r="B56" s="28" t="s">
        <v>121</v>
      </c>
      <c r="C56" s="28" t="s">
        <v>69</v>
      </c>
      <c r="D56" s="29">
        <v>3</v>
      </c>
      <c r="E56" s="30">
        <v>45496</v>
      </c>
      <c r="F56" s="31" t="s">
        <v>119</v>
      </c>
    </row>
    <row r="57" spans="1:6" ht="12.75">
      <c r="A57" s="32" t="s">
        <v>53</v>
      </c>
      <c r="B57" s="33" t="s">
        <v>54</v>
      </c>
      <c r="C57" s="33" t="s">
        <v>69</v>
      </c>
      <c r="D57" s="34">
        <v>1</v>
      </c>
      <c r="E57" s="35">
        <v>45496</v>
      </c>
      <c r="F57" s="36" t="s">
        <v>119</v>
      </c>
    </row>
    <row r="58" spans="1:6" ht="12.75">
      <c r="A58" s="37" t="s">
        <v>110</v>
      </c>
      <c r="B58" s="38" t="s">
        <v>111</v>
      </c>
      <c r="C58" s="38" t="s">
        <v>69</v>
      </c>
      <c r="D58" s="39">
        <v>2</v>
      </c>
      <c r="E58" s="40">
        <v>45496</v>
      </c>
      <c r="F58" s="41" t="s">
        <v>119</v>
      </c>
    </row>
    <row r="59" spans="1:6" ht="12.75">
      <c r="D59" s="5"/>
      <c r="E59" s="42"/>
    </row>
    <row r="60" spans="1:6" ht="12.75">
      <c r="D60" s="5"/>
      <c r="E60" s="42"/>
    </row>
    <row r="61" spans="1:6" ht="12.75">
      <c r="D61" s="5"/>
      <c r="E61" s="42"/>
    </row>
    <row r="62" spans="1:6" ht="12.75">
      <c r="D62" s="5"/>
      <c r="E62" s="42"/>
    </row>
    <row r="63" spans="1:6" ht="12.75">
      <c r="D63" s="5"/>
      <c r="E63" s="42"/>
    </row>
    <row r="64" spans="1:6" ht="12.75">
      <c r="D64" s="5"/>
      <c r="E64" s="42"/>
    </row>
    <row r="65" spans="1:5" ht="12.75">
      <c r="D65" s="5"/>
      <c r="E65" s="42"/>
    </row>
    <row r="66" spans="1:5" ht="12.75">
      <c r="D66" s="5"/>
      <c r="E66" s="42"/>
    </row>
    <row r="67" spans="1:5" ht="12.75">
      <c r="D67" s="5"/>
      <c r="E67" s="42"/>
    </row>
    <row r="68" spans="1:5" ht="12.75">
      <c r="B68" s="43"/>
      <c r="D68" s="5"/>
      <c r="E68" s="42"/>
    </row>
    <row r="69" spans="1:5" ht="12.75">
      <c r="B69" s="43"/>
      <c r="D69" s="5"/>
      <c r="E69" s="42"/>
    </row>
    <row r="70" spans="1:5" ht="12.75">
      <c r="D70" s="5"/>
      <c r="E70" s="42"/>
    </row>
    <row r="71" spans="1:5" ht="12.75">
      <c r="E71" s="42"/>
    </row>
    <row r="72" spans="1:5" ht="12.75">
      <c r="E72" s="42"/>
    </row>
    <row r="73" spans="1:5" ht="12.75">
      <c r="E73" s="42"/>
    </row>
    <row r="74" spans="1:5" ht="12.75">
      <c r="E74" s="42"/>
    </row>
    <row r="75" spans="1:5" ht="12.75">
      <c r="E75" s="42"/>
    </row>
    <row r="76" spans="1:5" ht="12.75">
      <c r="A76" s="22"/>
      <c r="D76" s="42"/>
    </row>
    <row r="78" spans="1:5" ht="12.75">
      <c r="A78" s="22"/>
    </row>
    <row r="79" spans="1:5" ht="12.75">
      <c r="A79" s="22"/>
    </row>
    <row r="80" spans="1:5" ht="12.75">
      <c r="A80" s="22"/>
    </row>
  </sheetData>
  <dataValidations count="3">
    <dataValidation type="decimal" operator="greaterThan" allowBlank="1" showDropDown="1" showErrorMessage="1" sqref="D2:D70" xr:uid="{00000000-0002-0000-0300-000000000000}">
      <formula1>0</formula1>
    </dataValidation>
    <dataValidation allowBlank="1" showDropDown="1" sqref="A2:A58" xr:uid="{00000000-0002-0000-0300-000001000000}"/>
    <dataValidation type="custom" allowBlank="1" showDropDown="1" showErrorMessage="1" sqref="E2:E75 D76" xr:uid="{00000000-0002-0000-0300-000002000000}">
      <formula1>OR(NOT(ISERROR(DATEVALUE(D2))), AND(ISNUMBER(D2), LEFT(CELL("format", D2))="D"))</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CBF63"/>
    <outlinePr summaryBelow="0" summaryRight="0"/>
  </sheetPr>
  <dimension ref="A1:F33"/>
  <sheetViews>
    <sheetView workbookViewId="0">
      <pane ySplit="1" topLeftCell="A2" activePane="bottomLeft" state="frozen"/>
      <selection pane="bottomLeft" activeCell="B3" sqref="B3"/>
    </sheetView>
  </sheetViews>
  <sheetFormatPr baseColWidth="10" defaultColWidth="12.5703125" defaultRowHeight="15.75" customHeight="1"/>
  <cols>
    <col min="2" max="2" width="16" customWidth="1"/>
    <col min="6" max="6" width="14.28515625" customWidth="1"/>
  </cols>
  <sheetData>
    <row r="1" spans="1:6" ht="15.75" customHeight="1">
      <c r="A1" s="44" t="s">
        <v>11</v>
      </c>
      <c r="B1" s="45" t="s">
        <v>14</v>
      </c>
      <c r="C1" s="45" t="s">
        <v>17</v>
      </c>
      <c r="D1" s="45" t="s">
        <v>20</v>
      </c>
      <c r="E1" s="45" t="s">
        <v>23</v>
      </c>
      <c r="F1" s="46" t="s">
        <v>26</v>
      </c>
    </row>
    <row r="2" spans="1:6" ht="15.75" customHeight="1">
      <c r="A2" s="47" t="s">
        <v>71</v>
      </c>
      <c r="B2" s="28" t="s">
        <v>72</v>
      </c>
      <c r="C2" s="28" t="s">
        <v>55</v>
      </c>
      <c r="D2" s="28">
        <v>2</v>
      </c>
      <c r="E2" s="48">
        <v>45513</v>
      </c>
      <c r="F2" s="49" t="s">
        <v>122</v>
      </c>
    </row>
    <row r="3" spans="1:6" ht="15.75" customHeight="1">
      <c r="A3" s="50" t="s">
        <v>87</v>
      </c>
      <c r="B3" s="33" t="s">
        <v>88</v>
      </c>
      <c r="C3" s="33" t="s">
        <v>55</v>
      </c>
      <c r="D3" s="33">
        <v>4</v>
      </c>
      <c r="E3" s="51">
        <v>45513</v>
      </c>
      <c r="F3" s="52" t="s">
        <v>122</v>
      </c>
    </row>
    <row r="4" spans="1:6" ht="15.75" customHeight="1">
      <c r="A4" s="47" t="s">
        <v>90</v>
      </c>
      <c r="B4" s="28" t="s">
        <v>123</v>
      </c>
      <c r="C4" s="28" t="s">
        <v>55</v>
      </c>
      <c r="D4" s="28">
        <v>4</v>
      </c>
      <c r="E4" s="48">
        <v>45513</v>
      </c>
      <c r="F4" s="49" t="s">
        <v>122</v>
      </c>
    </row>
    <row r="5" spans="1:6" ht="15.75" customHeight="1">
      <c r="A5" s="50" t="s">
        <v>97</v>
      </c>
      <c r="B5" s="33" t="s">
        <v>124</v>
      </c>
      <c r="C5" s="33" t="s">
        <v>55</v>
      </c>
      <c r="D5" s="33">
        <v>21</v>
      </c>
      <c r="E5" s="51">
        <v>45513</v>
      </c>
      <c r="F5" s="52" t="s">
        <v>122</v>
      </c>
    </row>
    <row r="6" spans="1:6" ht="15.75" customHeight="1">
      <c r="A6" s="47" t="s">
        <v>97</v>
      </c>
      <c r="B6" s="28" t="s">
        <v>124</v>
      </c>
      <c r="C6" s="28" t="s">
        <v>55</v>
      </c>
      <c r="D6" s="28">
        <v>1</v>
      </c>
      <c r="E6" s="48">
        <v>45513</v>
      </c>
      <c r="F6" s="49" t="s">
        <v>122</v>
      </c>
    </row>
    <row r="7" spans="1:6" ht="15.75" customHeight="1">
      <c r="A7" s="50" t="s">
        <v>81</v>
      </c>
      <c r="B7" s="33" t="s">
        <v>125</v>
      </c>
      <c r="C7" s="33" t="s">
        <v>55</v>
      </c>
      <c r="D7" s="33">
        <v>1</v>
      </c>
      <c r="E7" s="51">
        <v>45513</v>
      </c>
      <c r="F7" s="52" t="s">
        <v>126</v>
      </c>
    </row>
    <row r="8" spans="1:6" ht="15.75" customHeight="1">
      <c r="A8" s="47" t="s">
        <v>100</v>
      </c>
      <c r="B8" s="28" t="s">
        <v>101</v>
      </c>
      <c r="C8" s="28" t="s">
        <v>55</v>
      </c>
      <c r="D8" s="28">
        <v>2</v>
      </c>
      <c r="E8" s="48">
        <v>45513</v>
      </c>
      <c r="F8" s="49" t="s">
        <v>126</v>
      </c>
    </row>
    <row r="9" spans="1:6" ht="15.75" customHeight="1">
      <c r="A9" s="50" t="s">
        <v>74</v>
      </c>
      <c r="B9" s="33" t="s">
        <v>75</v>
      </c>
      <c r="C9" s="33" t="s">
        <v>55</v>
      </c>
      <c r="D9" s="33">
        <v>2</v>
      </c>
      <c r="E9" s="51">
        <v>45513</v>
      </c>
      <c r="F9" s="52" t="s">
        <v>126</v>
      </c>
    </row>
    <row r="10" spans="1:6" ht="15.75" customHeight="1">
      <c r="A10" s="47" t="s">
        <v>38</v>
      </c>
      <c r="B10" s="28" t="s">
        <v>64</v>
      </c>
      <c r="C10" s="28" t="s">
        <v>55</v>
      </c>
      <c r="D10" s="28">
        <v>1</v>
      </c>
      <c r="E10" s="48">
        <v>45513</v>
      </c>
      <c r="F10" s="49" t="s">
        <v>126</v>
      </c>
    </row>
    <row r="11" spans="1:6" ht="15.75" customHeight="1">
      <c r="A11" s="50" t="s">
        <v>53</v>
      </c>
      <c r="B11" s="33" t="s">
        <v>54</v>
      </c>
      <c r="C11" s="33" t="s">
        <v>55</v>
      </c>
      <c r="D11" s="33">
        <v>2</v>
      </c>
      <c r="E11" s="51">
        <v>45513</v>
      </c>
      <c r="F11" s="52" t="s">
        <v>126</v>
      </c>
    </row>
    <row r="12" spans="1:6" ht="15.75" customHeight="1">
      <c r="A12" s="47" t="s">
        <v>106</v>
      </c>
      <c r="B12" s="28" t="s">
        <v>107</v>
      </c>
      <c r="C12" s="28" t="s">
        <v>55</v>
      </c>
      <c r="D12" s="28">
        <v>2</v>
      </c>
      <c r="E12" s="48">
        <v>45513</v>
      </c>
      <c r="F12" s="49" t="s">
        <v>127</v>
      </c>
    </row>
    <row r="13" spans="1:6" ht="15.75" customHeight="1">
      <c r="A13" s="50" t="s">
        <v>38</v>
      </c>
      <c r="B13" s="33" t="s">
        <v>64</v>
      </c>
      <c r="C13" s="33" t="s">
        <v>55</v>
      </c>
      <c r="D13" s="33">
        <v>3</v>
      </c>
      <c r="E13" s="51">
        <v>45513</v>
      </c>
      <c r="F13" s="52"/>
    </row>
    <row r="14" spans="1:6" ht="15.75" customHeight="1">
      <c r="A14" s="47" t="s">
        <v>49</v>
      </c>
      <c r="B14" s="28" t="s">
        <v>50</v>
      </c>
      <c r="C14" s="28" t="s">
        <v>128</v>
      </c>
      <c r="D14" s="28">
        <v>4</v>
      </c>
      <c r="E14" s="48">
        <v>45512</v>
      </c>
      <c r="F14" s="49" t="s">
        <v>129</v>
      </c>
    </row>
    <row r="15" spans="1:6" ht="15.75" customHeight="1">
      <c r="A15" s="50" t="s">
        <v>57</v>
      </c>
      <c r="B15" s="33" t="s">
        <v>58</v>
      </c>
      <c r="C15" s="33" t="s">
        <v>128</v>
      </c>
      <c r="D15" s="33">
        <v>4</v>
      </c>
      <c r="E15" s="51">
        <v>45512</v>
      </c>
      <c r="F15" s="52"/>
    </row>
    <row r="16" spans="1:6" ht="15.75" customHeight="1">
      <c r="A16" s="47" t="s">
        <v>95</v>
      </c>
      <c r="B16" s="28" t="s">
        <v>96</v>
      </c>
      <c r="C16" s="28" t="s">
        <v>94</v>
      </c>
      <c r="D16" s="28">
        <v>2</v>
      </c>
      <c r="E16" s="48">
        <v>45510</v>
      </c>
      <c r="F16" s="49"/>
    </row>
    <row r="17" spans="1:6" ht="15.75" customHeight="1">
      <c r="A17" s="50" t="s">
        <v>49</v>
      </c>
      <c r="B17" s="33" t="s">
        <v>50</v>
      </c>
      <c r="C17" s="33" t="s">
        <v>69</v>
      </c>
      <c r="D17" s="33">
        <v>4</v>
      </c>
      <c r="E17" s="51">
        <v>45510</v>
      </c>
      <c r="F17" s="52"/>
    </row>
    <row r="18" spans="1:6" ht="15.75" customHeight="1">
      <c r="A18" s="47" t="s">
        <v>95</v>
      </c>
      <c r="B18" s="28" t="s">
        <v>96</v>
      </c>
      <c r="C18" s="28" t="s">
        <v>94</v>
      </c>
      <c r="D18" s="28">
        <v>1</v>
      </c>
      <c r="E18" s="48">
        <v>45510</v>
      </c>
      <c r="F18" s="49"/>
    </row>
    <row r="19" spans="1:6" ht="15.75" customHeight="1">
      <c r="A19" s="50" t="s">
        <v>92</v>
      </c>
      <c r="B19" s="33" t="s">
        <v>93</v>
      </c>
      <c r="C19" s="33" t="s">
        <v>94</v>
      </c>
      <c r="D19" s="33">
        <v>4</v>
      </c>
      <c r="E19" s="51">
        <v>45505</v>
      </c>
      <c r="F19" s="52"/>
    </row>
    <row r="20" spans="1:6" ht="15.75" customHeight="1">
      <c r="A20" s="47" t="s">
        <v>92</v>
      </c>
      <c r="B20" s="28" t="s">
        <v>93</v>
      </c>
      <c r="C20" s="28" t="s">
        <v>94</v>
      </c>
      <c r="D20" s="28">
        <v>2</v>
      </c>
      <c r="E20" s="48">
        <v>45505</v>
      </c>
      <c r="F20" s="49" t="s">
        <v>130</v>
      </c>
    </row>
    <row r="21" spans="1:6" ht="15.75" customHeight="1">
      <c r="A21" s="50" t="s">
        <v>57</v>
      </c>
      <c r="B21" s="33" t="s">
        <v>58</v>
      </c>
      <c r="C21" s="33" t="s">
        <v>128</v>
      </c>
      <c r="D21" s="33">
        <v>4</v>
      </c>
      <c r="E21" s="51">
        <v>45505</v>
      </c>
      <c r="F21" s="52" t="s">
        <v>130</v>
      </c>
    </row>
    <row r="22" spans="1:6" ht="12.75">
      <c r="A22" s="47" t="s">
        <v>67</v>
      </c>
      <c r="B22" s="28" t="s">
        <v>68</v>
      </c>
      <c r="C22" s="28" t="s">
        <v>94</v>
      </c>
      <c r="D22" s="28">
        <v>2</v>
      </c>
      <c r="E22" s="48">
        <v>45503</v>
      </c>
      <c r="F22" s="49" t="s">
        <v>104</v>
      </c>
    </row>
    <row r="23" spans="1:6" ht="12.75">
      <c r="A23" s="50" t="s">
        <v>67</v>
      </c>
      <c r="B23" s="33" t="s">
        <v>68</v>
      </c>
      <c r="C23" s="33" t="s">
        <v>94</v>
      </c>
      <c r="D23" s="33">
        <v>2</v>
      </c>
      <c r="E23" s="51">
        <v>45503</v>
      </c>
      <c r="F23" s="52" t="s">
        <v>104</v>
      </c>
    </row>
    <row r="24" spans="1:6" ht="12.75">
      <c r="A24" s="47" t="s">
        <v>113</v>
      </c>
      <c r="B24" s="28" t="s">
        <v>114</v>
      </c>
      <c r="C24" s="28" t="s">
        <v>55</v>
      </c>
      <c r="D24" s="28">
        <v>1</v>
      </c>
      <c r="E24" s="48">
        <v>45500</v>
      </c>
      <c r="F24" s="49" t="s">
        <v>115</v>
      </c>
    </row>
    <row r="25" spans="1:6" ht="12.75">
      <c r="A25" s="50" t="s">
        <v>113</v>
      </c>
      <c r="B25" s="33" t="s">
        <v>114</v>
      </c>
      <c r="C25" s="33" t="s">
        <v>55</v>
      </c>
      <c r="D25" s="33">
        <v>2</v>
      </c>
      <c r="E25" s="51">
        <v>45501</v>
      </c>
      <c r="F25" s="52" t="s">
        <v>131</v>
      </c>
    </row>
    <row r="26" spans="1:6" ht="12.75">
      <c r="A26" s="47" t="s">
        <v>113</v>
      </c>
      <c r="B26" s="28" t="s">
        <v>114</v>
      </c>
      <c r="C26" s="28" t="s">
        <v>55</v>
      </c>
      <c r="D26" s="28">
        <v>4</v>
      </c>
      <c r="E26" s="48">
        <v>45500</v>
      </c>
      <c r="F26" s="49" t="s">
        <v>115</v>
      </c>
    </row>
    <row r="27" spans="1:6" ht="12.75">
      <c r="A27" s="50" t="s">
        <v>120</v>
      </c>
      <c r="B27" s="33" t="s">
        <v>121</v>
      </c>
      <c r="C27" s="33" t="s">
        <v>76</v>
      </c>
      <c r="D27" s="33">
        <v>3</v>
      </c>
      <c r="E27" s="51">
        <v>45500</v>
      </c>
      <c r="F27" s="52"/>
    </row>
    <row r="28" spans="1:6" ht="12.75">
      <c r="A28" s="47" t="s">
        <v>41</v>
      </c>
      <c r="B28" s="28" t="s">
        <v>118</v>
      </c>
      <c r="C28" s="28" t="s">
        <v>76</v>
      </c>
      <c r="D28" s="28">
        <v>4</v>
      </c>
      <c r="E28" s="48">
        <v>45499</v>
      </c>
      <c r="F28" s="49"/>
    </row>
    <row r="29" spans="1:6" ht="12.75">
      <c r="A29" s="50" t="s">
        <v>53</v>
      </c>
      <c r="B29" s="33" t="s">
        <v>54</v>
      </c>
      <c r="C29" s="33" t="s">
        <v>128</v>
      </c>
      <c r="D29" s="33">
        <v>1</v>
      </c>
      <c r="E29" s="51">
        <v>45497</v>
      </c>
      <c r="F29" s="52" t="s">
        <v>132</v>
      </c>
    </row>
    <row r="30" spans="1:6" ht="12.75">
      <c r="A30" s="53" t="s">
        <v>110</v>
      </c>
      <c r="B30" s="54" t="s">
        <v>111</v>
      </c>
      <c r="C30" s="54" t="s">
        <v>76</v>
      </c>
      <c r="D30" s="54">
        <v>2</v>
      </c>
      <c r="E30" s="55">
        <v>45497</v>
      </c>
      <c r="F30" s="56" t="s">
        <v>133</v>
      </c>
    </row>
    <row r="31" spans="1:6" ht="12.75">
      <c r="E31" s="1"/>
    </row>
    <row r="32" spans="1:6" ht="12.75">
      <c r="B32" s="43"/>
      <c r="E32" s="1"/>
    </row>
    <row r="33" spans="2:5" ht="12.75">
      <c r="B33" s="43"/>
      <c r="E33" s="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900FF"/>
    <outlinePr summaryBelow="0" summaryRight="0"/>
  </sheetPr>
  <dimension ref="B2:D20"/>
  <sheetViews>
    <sheetView workbookViewId="0"/>
  </sheetViews>
  <sheetFormatPr baseColWidth="10" defaultColWidth="12.5703125" defaultRowHeight="15.75" customHeight="1"/>
  <cols>
    <col min="1" max="1" width="5.85546875" customWidth="1"/>
    <col min="2" max="2" width="20.140625" customWidth="1"/>
    <col min="3" max="3" width="24.140625" customWidth="1"/>
    <col min="4" max="4" width="10.42578125" customWidth="1"/>
  </cols>
  <sheetData>
    <row r="2" spans="2:4" ht="15.75" customHeight="1">
      <c r="B2" s="57" t="str">
        <f ca="1">IFERROR(__xludf.DUMMYFUNCTION("QUERY(Inventario!A1:L1000, ""SELECT B, D, K WHERE K &gt; 0"", 1)"),"Codigo Pieza")</f>
        <v>Codigo Pieza</v>
      </c>
      <c r="C2" s="57" t="str">
        <f ca="1">IFERROR(__xludf.DUMMYFUNCTION("""COMPUTED_VALUE"""),"Nombre Pieza")</f>
        <v>Nombre Pieza</v>
      </c>
      <c r="D2" s="57" t="str">
        <f ca="1">IFERROR(__xludf.DUMMYFUNCTION("""COMPUTED_VALUE"""),"En uso")</f>
        <v>En uso</v>
      </c>
    </row>
    <row r="3" spans="2:4" ht="12.75">
      <c r="B3" s="22" t="str">
        <f ca="1">IFERROR(__xludf.DUMMYFUNCTION("""COMPUTED_VALUE"""),"A125")</f>
        <v>A125</v>
      </c>
      <c r="C3" s="22" t="str">
        <f ca="1">IFERROR(__xludf.DUMMYFUNCTION("""COMPUTED_VALUE"""),"Angulo (1 x 25)")</f>
        <v>Angulo (1 x 25)</v>
      </c>
      <c r="D3" s="22">
        <f ca="1">IFERROR(__xludf.DUMMYFUNCTION("""COMPUTED_VALUE"""),4)</f>
        <v>4</v>
      </c>
    </row>
    <row r="4" spans="2:4" ht="12.75">
      <c r="B4" s="22" t="str">
        <f ca="1">IFERROR(__xludf.DUMMYFUNCTION("""COMPUTED_VALUE"""),"A135")</f>
        <v>A135</v>
      </c>
      <c r="C4" s="22" t="str">
        <f ca="1">IFERROR(__xludf.DUMMYFUNCTION("""COMPUTED_VALUE"""),"Angulo (1 x 35)")</f>
        <v>Angulo (1 x 35)</v>
      </c>
      <c r="D4" s="22">
        <f ca="1">IFERROR(__xludf.DUMMYFUNCTION("""COMPUTED_VALUE"""),1)</f>
        <v>1</v>
      </c>
    </row>
    <row r="5" spans="2:4" ht="12.75">
      <c r="B5" s="22" t="str">
        <f ca="1">IFERROR(__xludf.DUMMYFUNCTION("""COMPUTED_VALUE"""),"A235")</f>
        <v>A235</v>
      </c>
      <c r="C5" s="22" t="str">
        <f ca="1">IFERROR(__xludf.DUMMYFUNCTION("""COMPUTED_VALUE"""),"Angulo (2 x 35)")</f>
        <v>Angulo (2 x 35)</v>
      </c>
      <c r="D5" s="22">
        <f ca="1">IFERROR(__xludf.DUMMYFUNCTION("""COMPUTED_VALUE"""),12)</f>
        <v>12</v>
      </c>
    </row>
    <row r="6" spans="2:4" ht="12.75">
      <c r="B6" s="22" t="str">
        <f ca="1">IFERROR(__xludf.DUMMYFUNCTION("""COMPUTED_VALUE"""),"PL515")</f>
        <v>PL515</v>
      </c>
      <c r="C6" s="22" t="str">
        <f ca="1">IFERROR(__xludf.DUMMYFUNCTION("""COMPUTED_VALUE"""),"Plato (5 x 15)")</f>
        <v>Plato (5 x 15)</v>
      </c>
      <c r="D6" s="22">
        <f ca="1">IFERROR(__xludf.DUMMYFUNCTION("""COMPUTED_VALUE"""),1)</f>
        <v>1</v>
      </c>
    </row>
    <row r="7" spans="2:4" ht="12.75">
      <c r="B7" s="22" t="str">
        <f ca="1">IFERROR(__xludf.DUMMYFUNCTION("""COMPUTED_VALUE"""),"CU210")</f>
        <v>CU210</v>
      </c>
      <c r="C7" s="22" t="str">
        <f ca="1">IFERROR(__xludf.DUMMYFUNCTION("""COMPUTED_VALUE"""),"Canal U (2 x 10)")</f>
        <v>Canal U (2 x 10)</v>
      </c>
      <c r="D7" s="22">
        <f ca="1">IFERROR(__xludf.DUMMYFUNCTION("""COMPUTED_VALUE"""),2)</f>
        <v>2</v>
      </c>
    </row>
    <row r="8" spans="2:4" ht="12.75">
      <c r="B8" s="22" t="str">
        <f ca="1">IFERROR(__xludf.DUMMYFUNCTION("""COMPUTED_VALUE"""),"CU225")</f>
        <v>CU225</v>
      </c>
      <c r="C8" s="22" t="str">
        <f ca="1">IFERROR(__xludf.DUMMYFUNCTION("""COMPUTED_VALUE"""),"Canal U (2 x 25)")</f>
        <v>Canal U (2 x 25)</v>
      </c>
      <c r="D8" s="22">
        <f ca="1">IFERROR(__xludf.DUMMYFUNCTION("""COMPUTED_VALUE"""),11)</f>
        <v>11</v>
      </c>
    </row>
    <row r="9" spans="2:4" ht="12.75">
      <c r="B9" s="22" t="str">
        <f ca="1">IFERROR(__xludf.DUMMYFUNCTION("""COMPUTED_VALUE"""),"CU230")</f>
        <v>CU230</v>
      </c>
      <c r="C9" s="22" t="str">
        <f ca="1">IFERROR(__xludf.DUMMYFUNCTION("""COMPUTED_VALUE"""),"Canal U (2  x 30)")</f>
        <v>Canal U (2  x 30)</v>
      </c>
      <c r="D9" s="22">
        <f ca="1">IFERROR(__xludf.DUMMYFUNCTION("""COMPUTED_VALUE"""),2)</f>
        <v>2</v>
      </c>
    </row>
    <row r="10" spans="2:4" ht="12.75">
      <c r="B10" s="22" t="str">
        <f ca="1">IFERROR(__xludf.DUMMYFUNCTION("""COMPUTED_VALUE"""),"CU235")</f>
        <v>CU235</v>
      </c>
      <c r="C10" s="22" t="str">
        <f ca="1">IFERROR(__xludf.DUMMYFUNCTION("""COMPUTED_VALUE"""),"Canal U (2 x 35)")</f>
        <v>Canal U (2 x 35)</v>
      </c>
      <c r="D10" s="22">
        <f ca="1">IFERROR(__xludf.DUMMYFUNCTION("""COMPUTED_VALUE"""),7)</f>
        <v>7</v>
      </c>
    </row>
    <row r="11" spans="2:4" ht="12.75">
      <c r="B11" s="22" t="str">
        <f ca="1">IFERROR(__xludf.DUMMYFUNCTION("""COMPUTED_VALUE"""),"CU330")</f>
        <v>CU330</v>
      </c>
      <c r="C11" s="22" t="str">
        <f ca="1">IFERROR(__xludf.DUMMYFUNCTION("""COMPUTED_VALUE"""),"Canal U (3 x 30)")</f>
        <v>Canal U (3 x 30)</v>
      </c>
      <c r="D11" s="22">
        <f ca="1">IFERROR(__xludf.DUMMYFUNCTION("""COMPUTED_VALUE"""),2)</f>
        <v>2</v>
      </c>
    </row>
    <row r="12" spans="2:4" ht="12.75">
      <c r="B12" s="22" t="str">
        <f ca="1">IFERROR(__xludf.DUMMYFUNCTION("""COMPUTED_VALUE"""),"CU510")</f>
        <v>CU510</v>
      </c>
      <c r="C12" s="22" t="str">
        <f ca="1">IFERROR(__xludf.DUMMYFUNCTION("""COMPUTED_VALUE"""),"Canal U (5 x 10)")</f>
        <v>Canal U (5 x 10)</v>
      </c>
      <c r="D12" s="22">
        <f ca="1">IFERROR(__xludf.DUMMYFUNCTION("""COMPUTED_VALUE"""),8)</f>
        <v>8</v>
      </c>
    </row>
    <row r="13" spans="2:4" ht="12.75">
      <c r="B13" s="22" t="str">
        <f ca="1">IFERROR(__xludf.DUMMYFUNCTION("""COMPUTED_VALUE"""),"SMCR")</f>
        <v>SMCR</v>
      </c>
      <c r="C13" s="22" t="str">
        <f ca="1">IFERROR(__xludf.DUMMYFUNCTION("""COMPUTED_VALUE"""),"Smart Motor Cap Replacement")</f>
        <v>Smart Motor Cap Replacement</v>
      </c>
      <c r="D13" s="22">
        <f ca="1">IFERROR(__xludf.DUMMYFUNCTION("""COMPUTED_VALUE"""),12)</f>
        <v>12</v>
      </c>
    </row>
    <row r="14" spans="2:4" ht="12.75">
      <c r="B14" s="22" t="str">
        <f ca="1">IFERROR(__xludf.DUMMYFUNCTION("""COMPUTED_VALUE"""),"SM18")</f>
        <v>SM18</v>
      </c>
      <c r="C14" s="22" t="str">
        <f ca="1">IFERROR(__xludf.DUMMYFUNCTION("""COMPUTED_VALUE"""),"Smart Motor 18:1")</f>
        <v>Smart Motor 18:1</v>
      </c>
      <c r="D14" s="22">
        <f ca="1">IFERROR(__xludf.DUMMYFUNCTION("""COMPUTED_VALUE"""),8)</f>
        <v>8</v>
      </c>
    </row>
    <row r="15" spans="2:4" ht="12.75">
      <c r="B15" s="22" t="str">
        <f ca="1">IFERROR(__xludf.DUMMYFUNCTION("""COMPUTED_VALUE"""),"SM6")</f>
        <v>SM6</v>
      </c>
      <c r="C15" s="22" t="str">
        <f ca="1">IFERROR(__xludf.DUMMYFUNCTION("""COMPUTED_VALUE"""),"Smart Motor 6:1")</f>
        <v>Smart Motor 6:1</v>
      </c>
      <c r="D15" s="22">
        <f ca="1">IFERROR(__xludf.DUMMYFUNCTION("""COMPUTED_VALUE"""),1)</f>
        <v>1</v>
      </c>
    </row>
    <row r="16" spans="2:4" ht="12.75">
      <c r="B16" s="22" t="str">
        <f ca="1">IFERROR(__xludf.DUMMYFUNCTION("""COMPUTED_VALUE"""),"ODW4")</f>
        <v>ODW4</v>
      </c>
      <c r="C16" s="22" t="str">
        <f ca="1">IFERROR(__xludf.DUMMYFUNCTION("""COMPUTED_VALUE"""),"Omni-Directional Wheels (4"")")</f>
        <v>Omni-Directional Wheels (4")</v>
      </c>
      <c r="D16" s="22">
        <f ca="1">IFERROR(__xludf.DUMMYFUNCTION("""COMPUTED_VALUE"""),6)</f>
        <v>6</v>
      </c>
    </row>
    <row r="17" spans="2:4" ht="12.75">
      <c r="B17" s="22" t="str">
        <f ca="1">IFERROR(__xludf.DUMMYFUNCTION("""COMPUTED_VALUE"""),"ODW325")</f>
        <v>ODW325</v>
      </c>
      <c r="C17" s="22" t="str">
        <f ca="1">IFERROR(__xludf.DUMMYFUNCTION("""COMPUTED_VALUE"""),"Omni-Directional Wheels (3.25"")")</f>
        <v>Omni-Directional Wheels (3.25")</v>
      </c>
      <c r="D17" s="22">
        <f ca="1">IFERROR(__xludf.DUMMYFUNCTION("""COMPUTED_VALUE"""),6)</f>
        <v>6</v>
      </c>
    </row>
    <row r="18" spans="2:4" ht="12.75">
      <c r="B18" s="22" t="str">
        <f ca="1">IFERROR(__xludf.DUMMYFUNCTION("""COMPUTED_VALUE"""),"SFW45A")</f>
        <v>SFW45A</v>
      </c>
      <c r="C18" s="22" t="str">
        <f ca="1">IFERROR(__xludf.DUMMYFUNCTION("""COMPUTED_VALUE"""),"Straight Flex Wheel 45A")</f>
        <v>Straight Flex Wheel 45A</v>
      </c>
      <c r="D18" s="22">
        <f ca="1">IFERROR(__xludf.DUMMYFUNCTION("""COMPUTED_VALUE"""),4)</f>
        <v>4</v>
      </c>
    </row>
    <row r="19" spans="2:4" ht="12.75">
      <c r="B19" s="22" t="str">
        <f ca="1">IFERROR(__xludf.DUMMYFUNCTION("""COMPUTED_VALUE"""),"60THSG")</f>
        <v>60THSG</v>
      </c>
      <c r="C19" s="22" t="str">
        <f ca="1">IFERROR(__xludf.DUMMYFUNCTION("""COMPUTED_VALUE"""),"60T High Strength Gear v2 (Mediano)")</f>
        <v>60T High Strength Gear v2 (Mediano)</v>
      </c>
      <c r="D19" s="22">
        <f ca="1">IFERROR(__xludf.DUMMYFUNCTION("""COMPUTED_VALUE"""),27)</f>
        <v>27</v>
      </c>
    </row>
    <row r="20" spans="2:4" ht="12.75">
      <c r="B20" s="22" t="str">
        <f ca="1">IFERROR(__xludf.DUMMYFUNCTION("""COMPUTED_VALUE"""),"12THSS")</f>
        <v>12THSS</v>
      </c>
      <c r="C20" s="22" t="str">
        <f ca="1">IFERROR(__xludf.DUMMYFUNCTION("""COMPUTED_VALUE"""),"12T High Strength Sprocket")</f>
        <v>12T High Strength Sprocket</v>
      </c>
      <c r="D20" s="22">
        <f ca="1">IFERROR(__xludf.DUMMYFUNCTION("""COMPUTED_VALUE"""),3)</f>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6D9EEB"/>
    <outlinePr summaryBelow="0" summaryRight="0"/>
  </sheetPr>
  <dimension ref="A1:N149"/>
  <sheetViews>
    <sheetView tabSelected="1" workbookViewId="0">
      <pane ySplit="1" topLeftCell="A2" activePane="bottomLeft" state="frozen"/>
      <selection pane="bottomLeft" activeCell="B136" sqref="B136"/>
    </sheetView>
  </sheetViews>
  <sheetFormatPr baseColWidth="10" defaultColWidth="12.5703125" defaultRowHeight="15.75" customHeight="1"/>
  <cols>
    <col min="1" max="1" width="14.5703125" customWidth="1"/>
    <col min="2" max="3" width="15.140625" customWidth="1"/>
    <col min="4" max="4" width="49.28515625" customWidth="1"/>
    <col min="5" max="5" width="14.7109375" customWidth="1"/>
    <col min="6" max="6" width="16" customWidth="1"/>
    <col min="7" max="7" width="25.140625" customWidth="1"/>
    <col min="8" max="8" width="18.140625" customWidth="1"/>
    <col min="9" max="9" width="20.140625" customWidth="1"/>
    <col min="10" max="10" width="45" customWidth="1"/>
    <col min="12" max="12" width="15.42578125" customWidth="1"/>
    <col min="13" max="13" width="17.28515625" bestFit="1" customWidth="1"/>
  </cols>
  <sheetData>
    <row r="1" spans="1:14" ht="25.5">
      <c r="A1" s="58" t="s">
        <v>134</v>
      </c>
      <c r="B1" s="59" t="s">
        <v>135</v>
      </c>
      <c r="C1" s="59" t="s">
        <v>136</v>
      </c>
      <c r="D1" s="60" t="s">
        <v>14</v>
      </c>
      <c r="E1" s="59" t="s">
        <v>137</v>
      </c>
      <c r="F1" s="60" t="s">
        <v>138</v>
      </c>
      <c r="G1" s="61" t="s">
        <v>139</v>
      </c>
      <c r="H1" s="61" t="s">
        <v>140</v>
      </c>
      <c r="I1" s="61" t="s">
        <v>141</v>
      </c>
      <c r="J1" s="61" t="s">
        <v>142</v>
      </c>
      <c r="K1" s="62" t="s">
        <v>143</v>
      </c>
      <c r="L1" s="63" t="s">
        <v>144</v>
      </c>
      <c r="M1" t="s">
        <v>468</v>
      </c>
      <c r="N1" s="152" t="s">
        <v>469</v>
      </c>
    </row>
    <row r="2" spans="1:14" ht="23.25">
      <c r="A2" s="64" t="s">
        <v>145</v>
      </c>
      <c r="B2" s="65" t="s">
        <v>146</v>
      </c>
      <c r="C2" s="66"/>
      <c r="D2" s="67" t="s">
        <v>147</v>
      </c>
      <c r="E2" s="68">
        <v>12</v>
      </c>
      <c r="F2" s="69"/>
      <c r="G2" s="70" t="s">
        <v>148</v>
      </c>
      <c r="H2" s="71" t="s">
        <v>149</v>
      </c>
      <c r="I2" s="66"/>
      <c r="J2" s="67" t="s">
        <v>150</v>
      </c>
      <c r="K2" s="72">
        <v>4</v>
      </c>
      <c r="L2" s="73">
        <f t="shared" ref="L2:L19" si="0">E2-K2</f>
        <v>8</v>
      </c>
      <c r="M2" s="153" t="str">
        <f>"*"&amp;InventarioVexV5[[#This Row],[Codigo Pieza]]&amp;"*"</f>
        <v>*A125*</v>
      </c>
      <c r="N2" s="154" t="str">
        <f>"*"&amp;InventarioVexV5[[#This Row],[Codigo Pieza]]&amp;"*"</f>
        <v>*A125*</v>
      </c>
    </row>
    <row r="3" spans="1:14" ht="22.5">
      <c r="A3" s="64" t="s">
        <v>151</v>
      </c>
      <c r="B3" s="65" t="s">
        <v>113</v>
      </c>
      <c r="C3" s="68" t="s">
        <v>152</v>
      </c>
      <c r="D3" s="67" t="s">
        <v>114</v>
      </c>
      <c r="E3" s="68">
        <v>4</v>
      </c>
      <c r="F3" s="74">
        <v>27.99</v>
      </c>
      <c r="G3" s="70" t="s">
        <v>148</v>
      </c>
      <c r="H3" s="71" t="s">
        <v>149</v>
      </c>
      <c r="I3" s="66"/>
      <c r="J3" s="75"/>
      <c r="K3" s="72">
        <v>1</v>
      </c>
      <c r="L3" s="73">
        <f t="shared" si="0"/>
        <v>3</v>
      </c>
      <c r="M3" s="155" t="str">
        <f>"*"&amp;InventarioVexV5[[#This Row],[Codigo Pieza]]&amp;"*"</f>
        <v>*A135*</v>
      </c>
      <c r="N3" t="str">
        <f>"*"&amp;InventarioVexV5[[#This Row],[Codigo Pieza]]&amp;"*"</f>
        <v>*A135*</v>
      </c>
    </row>
    <row r="4" spans="1:14" ht="22.5">
      <c r="A4" s="64" t="s">
        <v>145</v>
      </c>
      <c r="B4" s="65" t="s">
        <v>153</v>
      </c>
      <c r="C4" s="66"/>
      <c r="D4" s="67" t="s">
        <v>154</v>
      </c>
      <c r="E4" s="68">
        <v>28</v>
      </c>
      <c r="F4" s="69"/>
      <c r="G4" s="70" t="s">
        <v>148</v>
      </c>
      <c r="H4" s="71" t="s">
        <v>149</v>
      </c>
      <c r="I4" s="66"/>
      <c r="J4" s="75"/>
      <c r="K4" s="72">
        <v>0</v>
      </c>
      <c r="L4" s="73">
        <f t="shared" si="0"/>
        <v>28</v>
      </c>
      <c r="M4" s="155" t="str">
        <f>"*"&amp;InventarioVexV5[[#This Row],[Codigo Pieza]]&amp;"*"</f>
        <v>*A24*</v>
      </c>
      <c r="N4" t="str">
        <f>"*"&amp;InventarioVexV5[[#This Row],[Codigo Pieza]]&amp;"*"</f>
        <v>*A24*</v>
      </c>
    </row>
    <row r="5" spans="1:14" ht="22.5">
      <c r="A5" s="64" t="s">
        <v>145</v>
      </c>
      <c r="B5" s="65" t="s">
        <v>155</v>
      </c>
      <c r="C5" s="66"/>
      <c r="D5" s="67" t="s">
        <v>156</v>
      </c>
      <c r="E5" s="68">
        <v>6</v>
      </c>
      <c r="F5" s="69"/>
      <c r="G5" s="70" t="s">
        <v>148</v>
      </c>
      <c r="H5" s="71" t="s">
        <v>149</v>
      </c>
      <c r="I5" s="66"/>
      <c r="J5" s="67" t="s">
        <v>150</v>
      </c>
      <c r="K5" s="72">
        <v>0</v>
      </c>
      <c r="L5" s="73">
        <f t="shared" si="0"/>
        <v>6</v>
      </c>
      <c r="M5" s="155" t="str">
        <f>"*"&amp;InventarioVexV5[[#This Row],[Codigo Pieza]]&amp;"*"</f>
        <v>*A215*</v>
      </c>
      <c r="N5" t="str">
        <f>"*"&amp;InventarioVexV5[[#This Row],[Codigo Pieza]]&amp;"*"</f>
        <v>*A215*</v>
      </c>
    </row>
    <row r="6" spans="1:14" ht="22.5">
      <c r="A6" s="64" t="s">
        <v>145</v>
      </c>
      <c r="B6" s="65" t="s">
        <v>157</v>
      </c>
      <c r="C6" s="66"/>
      <c r="D6" s="67" t="s">
        <v>158</v>
      </c>
      <c r="E6" s="68">
        <v>17</v>
      </c>
      <c r="F6" s="69"/>
      <c r="G6" s="70" t="s">
        <v>148</v>
      </c>
      <c r="H6" s="71" t="s">
        <v>149</v>
      </c>
      <c r="I6" s="66"/>
      <c r="J6" s="67" t="s">
        <v>150</v>
      </c>
      <c r="K6" s="72">
        <v>0</v>
      </c>
      <c r="L6" s="73">
        <f t="shared" si="0"/>
        <v>17</v>
      </c>
      <c r="M6" s="155" t="str">
        <f>"*"&amp;InventarioVexV5[[#This Row],[Codigo Pieza]]&amp;"*"</f>
        <v>*A220*</v>
      </c>
      <c r="N6" t="str">
        <f>"*"&amp;InventarioVexV5[[#This Row],[Codigo Pieza]]&amp;"*"</f>
        <v>*A220*</v>
      </c>
    </row>
    <row r="7" spans="1:14" ht="22.5">
      <c r="A7" s="64" t="s">
        <v>159</v>
      </c>
      <c r="B7" s="76" t="s">
        <v>160</v>
      </c>
      <c r="C7" s="64" t="s">
        <v>152</v>
      </c>
      <c r="D7" s="67" t="s">
        <v>161</v>
      </c>
      <c r="E7" s="68">
        <v>21</v>
      </c>
      <c r="F7" s="74">
        <v>17.89</v>
      </c>
      <c r="G7" s="70" t="s">
        <v>148</v>
      </c>
      <c r="H7" s="71" t="s">
        <v>149</v>
      </c>
      <c r="I7" s="76"/>
      <c r="J7" s="75"/>
      <c r="K7" s="72">
        <v>0</v>
      </c>
      <c r="L7" s="73">
        <f t="shared" si="0"/>
        <v>21</v>
      </c>
      <c r="M7" s="155" t="str">
        <f>"*"&amp;InventarioVexV5[[#This Row],[Codigo Pieza]]&amp;"*"</f>
        <v>*A225*</v>
      </c>
      <c r="N7" t="str">
        <f>"*"&amp;InventarioVexV5[[#This Row],[Codigo Pieza]]&amp;"*"</f>
        <v>*A225*</v>
      </c>
    </row>
    <row r="8" spans="1:14" ht="22.5">
      <c r="A8" s="64" t="s">
        <v>162</v>
      </c>
      <c r="B8" s="76" t="s">
        <v>163</v>
      </c>
      <c r="C8" s="64" t="s">
        <v>152</v>
      </c>
      <c r="D8" s="67" t="s">
        <v>164</v>
      </c>
      <c r="E8" s="68">
        <v>25</v>
      </c>
      <c r="F8" s="74">
        <v>20.99</v>
      </c>
      <c r="G8" s="70" t="s">
        <v>148</v>
      </c>
      <c r="H8" s="71" t="s">
        <v>149</v>
      </c>
      <c r="I8" s="66"/>
      <c r="J8" s="75"/>
      <c r="K8" s="72">
        <v>12</v>
      </c>
      <c r="L8" s="73">
        <f t="shared" si="0"/>
        <v>13</v>
      </c>
      <c r="M8" s="155" t="str">
        <f>"*"&amp;InventarioVexV5[[#This Row],[Codigo Pieza]]&amp;"*"</f>
        <v>*A235*</v>
      </c>
      <c r="N8" t="str">
        <f>"*"&amp;InventarioVexV5[[#This Row],[Codigo Pieza]]&amp;"*"</f>
        <v>*A235*</v>
      </c>
    </row>
    <row r="9" spans="1:14" ht="22.5">
      <c r="A9" s="64" t="s">
        <v>165</v>
      </c>
      <c r="B9" s="65" t="s">
        <v>166</v>
      </c>
      <c r="C9" s="68" t="s">
        <v>167</v>
      </c>
      <c r="D9" s="67" t="s">
        <v>168</v>
      </c>
      <c r="E9" s="68">
        <v>16</v>
      </c>
      <c r="F9" s="74">
        <v>11.49</v>
      </c>
      <c r="G9" s="70" t="s">
        <v>148</v>
      </c>
      <c r="H9" s="71" t="s">
        <v>149</v>
      </c>
      <c r="I9" s="66"/>
      <c r="J9" s="75"/>
      <c r="K9" s="72">
        <v>0</v>
      </c>
      <c r="L9" s="73">
        <f t="shared" si="0"/>
        <v>16</v>
      </c>
      <c r="M9" s="155" t="str">
        <f>"*"&amp;InventarioVexV5[[#This Row],[Codigo Pieza]]&amp;"*"</f>
        <v>*RGB*</v>
      </c>
      <c r="N9" t="str">
        <f>"*"&amp;InventarioVexV5[[#This Row],[Codigo Pieza]]&amp;"*"</f>
        <v>*RGB*</v>
      </c>
    </row>
    <row r="10" spans="1:14" ht="22.5">
      <c r="A10" s="75"/>
      <c r="B10" s="65" t="s">
        <v>169</v>
      </c>
      <c r="C10" s="66"/>
      <c r="D10" s="67" t="s">
        <v>170</v>
      </c>
      <c r="E10" s="68">
        <v>46</v>
      </c>
      <c r="F10" s="69"/>
      <c r="G10" s="70" t="s">
        <v>148</v>
      </c>
      <c r="H10" s="71" t="s">
        <v>149</v>
      </c>
      <c r="I10" s="66"/>
      <c r="J10" s="75"/>
      <c r="K10" s="72">
        <v>0</v>
      </c>
      <c r="L10" s="73">
        <f t="shared" si="0"/>
        <v>46</v>
      </c>
      <c r="M10" s="155" t="str">
        <f>"*"&amp;InventarioVexV5[[#This Row],[Codigo Pieza]]&amp;"*"</f>
        <v>*A216*</v>
      </c>
      <c r="N10" t="str">
        <f>"*"&amp;InventarioVexV5[[#This Row],[Codigo Pieza]]&amp;"*"</f>
        <v>*A216*</v>
      </c>
    </row>
    <row r="11" spans="1:14" ht="22.5">
      <c r="A11" s="75"/>
      <c r="B11" s="65" t="s">
        <v>171</v>
      </c>
      <c r="C11" s="66"/>
      <c r="D11" s="67" t="s">
        <v>172</v>
      </c>
      <c r="E11" s="68">
        <v>3</v>
      </c>
      <c r="F11" s="69"/>
      <c r="G11" s="70" t="s">
        <v>148</v>
      </c>
      <c r="H11" s="71" t="s">
        <v>149</v>
      </c>
      <c r="I11" s="66"/>
      <c r="J11" s="75"/>
      <c r="K11" s="72">
        <v>0</v>
      </c>
      <c r="L11" s="73">
        <f t="shared" si="0"/>
        <v>3</v>
      </c>
      <c r="M11" s="155" t="str">
        <f>"*"&amp;InventarioVexV5[[#This Row],[Codigo Pieza]]&amp;"*"</f>
        <v>*AE235*</v>
      </c>
      <c r="N11" t="str">
        <f>"*"&amp;InventarioVexV5[[#This Row],[Codigo Pieza]]&amp;"*"</f>
        <v>*AE235*</v>
      </c>
    </row>
    <row r="12" spans="1:14" ht="22.5">
      <c r="A12" s="64" t="s">
        <v>145</v>
      </c>
      <c r="B12" s="65" t="s">
        <v>173</v>
      </c>
      <c r="C12" s="66"/>
      <c r="D12" s="67" t="s">
        <v>174</v>
      </c>
      <c r="E12" s="68">
        <v>1</v>
      </c>
      <c r="F12" s="69"/>
      <c r="G12" s="70" t="s">
        <v>148</v>
      </c>
      <c r="H12" s="71" t="s">
        <v>149</v>
      </c>
      <c r="I12" s="66"/>
      <c r="J12" s="67" t="s">
        <v>150</v>
      </c>
      <c r="K12" s="72">
        <v>0</v>
      </c>
      <c r="L12" s="73">
        <f t="shared" si="0"/>
        <v>1</v>
      </c>
      <c r="M12" s="155" t="str">
        <f>"*"&amp;InventarioVexV5[[#This Row],[Codigo Pieza]]&amp;"*"</f>
        <v>*PL13*</v>
      </c>
      <c r="N12" t="str">
        <f>"*"&amp;InventarioVexV5[[#This Row],[Codigo Pieza]]&amp;"*"</f>
        <v>*PL13*</v>
      </c>
    </row>
    <row r="13" spans="1:14" ht="22.5">
      <c r="A13" s="64" t="s">
        <v>145</v>
      </c>
      <c r="B13" s="65" t="s">
        <v>175</v>
      </c>
      <c r="C13" s="66"/>
      <c r="D13" s="67" t="s">
        <v>176</v>
      </c>
      <c r="E13" s="68">
        <v>2</v>
      </c>
      <c r="F13" s="69"/>
      <c r="G13" s="70" t="s">
        <v>148</v>
      </c>
      <c r="H13" s="71" t="s">
        <v>149</v>
      </c>
      <c r="I13" s="66"/>
      <c r="J13" s="67" t="s">
        <v>150</v>
      </c>
      <c r="K13" s="72">
        <v>0</v>
      </c>
      <c r="L13" s="73">
        <f t="shared" si="0"/>
        <v>2</v>
      </c>
      <c r="M13" s="155" t="str">
        <f>"*"&amp;InventarioVexV5[[#This Row],[Codigo Pieza]]&amp;"*"</f>
        <v>*PL14*</v>
      </c>
      <c r="N13" t="str">
        <f>"*"&amp;InventarioVexV5[[#This Row],[Codigo Pieza]]&amp;"*"</f>
        <v>*PL14*</v>
      </c>
    </row>
    <row r="14" spans="1:14" ht="22.5">
      <c r="A14" s="64" t="s">
        <v>145</v>
      </c>
      <c r="B14" s="65" t="s">
        <v>177</v>
      </c>
      <c r="C14" s="66"/>
      <c r="D14" s="67" t="s">
        <v>178</v>
      </c>
      <c r="E14" s="68">
        <v>3</v>
      </c>
      <c r="F14" s="69"/>
      <c r="G14" s="70" t="s">
        <v>148</v>
      </c>
      <c r="H14" s="71" t="s">
        <v>149</v>
      </c>
      <c r="I14" s="66"/>
      <c r="J14" s="67" t="s">
        <v>150</v>
      </c>
      <c r="K14" s="72">
        <v>0</v>
      </c>
      <c r="L14" s="73">
        <f t="shared" si="0"/>
        <v>3</v>
      </c>
      <c r="M14" s="155" t="str">
        <f>"*"&amp;InventarioVexV5[[#This Row],[Codigo Pieza]]&amp;"*"</f>
        <v>*PL15*</v>
      </c>
      <c r="N14" t="str">
        <f>"*"&amp;InventarioVexV5[[#This Row],[Codigo Pieza]]&amp;"*"</f>
        <v>*PL15*</v>
      </c>
    </row>
    <row r="15" spans="1:14" ht="22.5">
      <c r="A15" s="64" t="s">
        <v>145</v>
      </c>
      <c r="B15" s="65" t="s">
        <v>179</v>
      </c>
      <c r="C15" s="66"/>
      <c r="D15" s="67" t="s">
        <v>180</v>
      </c>
      <c r="E15" s="68">
        <v>5</v>
      </c>
      <c r="F15" s="69"/>
      <c r="G15" s="70" t="s">
        <v>148</v>
      </c>
      <c r="H15" s="71" t="s">
        <v>149</v>
      </c>
      <c r="I15" s="66"/>
      <c r="J15" s="67" t="s">
        <v>150</v>
      </c>
      <c r="K15" s="72">
        <v>0</v>
      </c>
      <c r="L15" s="73">
        <f t="shared" si="0"/>
        <v>5</v>
      </c>
      <c r="M15" s="155" t="str">
        <f>"*"&amp;InventarioVexV5[[#This Row],[Codigo Pieza]]&amp;"*"</f>
        <v>*PL16*</v>
      </c>
      <c r="N15" t="str">
        <f>"*"&amp;InventarioVexV5[[#This Row],[Codigo Pieza]]&amp;"*"</f>
        <v>*PL16*</v>
      </c>
    </row>
    <row r="16" spans="1:14" ht="22.5">
      <c r="A16" s="64" t="s">
        <v>145</v>
      </c>
      <c r="B16" s="65" t="s">
        <v>181</v>
      </c>
      <c r="C16" s="66"/>
      <c r="D16" s="67" t="s">
        <v>182</v>
      </c>
      <c r="E16" s="68">
        <v>2</v>
      </c>
      <c r="F16" s="69"/>
      <c r="G16" s="70" t="s">
        <v>148</v>
      </c>
      <c r="H16" s="71" t="s">
        <v>149</v>
      </c>
      <c r="I16" s="66"/>
      <c r="J16" s="67" t="s">
        <v>150</v>
      </c>
      <c r="K16" s="72">
        <v>0</v>
      </c>
      <c r="L16" s="73">
        <f t="shared" si="0"/>
        <v>2</v>
      </c>
      <c r="M16" s="155" t="str">
        <f>"*"&amp;InventarioVexV5[[#This Row],[Codigo Pieza]]&amp;"*"</f>
        <v>*PL17*</v>
      </c>
      <c r="N16" t="str">
        <f>"*"&amp;InventarioVexV5[[#This Row],[Codigo Pieza]]&amp;"*"</f>
        <v>*PL17*</v>
      </c>
    </row>
    <row r="17" spans="1:14" ht="22.5">
      <c r="A17" s="64" t="s">
        <v>145</v>
      </c>
      <c r="B17" s="65" t="s">
        <v>183</v>
      </c>
      <c r="C17" s="66"/>
      <c r="D17" s="67" t="s">
        <v>184</v>
      </c>
      <c r="E17" s="68">
        <v>6</v>
      </c>
      <c r="F17" s="69"/>
      <c r="G17" s="70" t="s">
        <v>148</v>
      </c>
      <c r="H17" s="71" t="s">
        <v>149</v>
      </c>
      <c r="I17" s="66"/>
      <c r="J17" s="67" t="s">
        <v>150</v>
      </c>
      <c r="K17" s="72">
        <v>0</v>
      </c>
      <c r="L17" s="73">
        <f t="shared" si="0"/>
        <v>6</v>
      </c>
      <c r="M17" s="155" t="str">
        <f>"*"&amp;InventarioVexV5[[#This Row],[Codigo Pieza]]&amp;"*"</f>
        <v>*PL18*</v>
      </c>
      <c r="N17" t="str">
        <f>"*"&amp;InventarioVexV5[[#This Row],[Codigo Pieza]]&amp;"*"</f>
        <v>*PL18*</v>
      </c>
    </row>
    <row r="18" spans="1:14" ht="22.5">
      <c r="A18" s="64" t="s">
        <v>145</v>
      </c>
      <c r="B18" s="65" t="s">
        <v>185</v>
      </c>
      <c r="C18" s="66"/>
      <c r="D18" s="67" t="s">
        <v>186</v>
      </c>
      <c r="E18" s="68">
        <v>4</v>
      </c>
      <c r="F18" s="69"/>
      <c r="G18" s="70" t="s">
        <v>148</v>
      </c>
      <c r="H18" s="71" t="s">
        <v>149</v>
      </c>
      <c r="I18" s="66"/>
      <c r="J18" s="67" t="s">
        <v>150</v>
      </c>
      <c r="K18" s="72">
        <v>0</v>
      </c>
      <c r="L18" s="73">
        <f t="shared" si="0"/>
        <v>4</v>
      </c>
      <c r="M18" s="155" t="str">
        <f>"*"&amp;InventarioVexV5[[#This Row],[Codigo Pieza]]&amp;"*"</f>
        <v>*PL19*</v>
      </c>
      <c r="N18" t="str">
        <f>"*"&amp;InventarioVexV5[[#This Row],[Codigo Pieza]]&amp;"*"</f>
        <v>*PL19*</v>
      </c>
    </row>
    <row r="19" spans="1:14" ht="22.5">
      <c r="A19" s="64" t="s">
        <v>145</v>
      </c>
      <c r="B19" s="65" t="s">
        <v>187</v>
      </c>
      <c r="C19" s="66"/>
      <c r="D19" s="67" t="s">
        <v>188</v>
      </c>
      <c r="E19" s="68">
        <v>21</v>
      </c>
      <c r="F19" s="69"/>
      <c r="G19" s="70" t="s">
        <v>148</v>
      </c>
      <c r="H19" s="71" t="s">
        <v>149</v>
      </c>
      <c r="I19" s="66"/>
      <c r="J19" s="67" t="s">
        <v>150</v>
      </c>
      <c r="K19" s="72">
        <v>0</v>
      </c>
      <c r="L19" s="73">
        <f t="shared" si="0"/>
        <v>21</v>
      </c>
      <c r="M19" s="155" t="str">
        <f>"*"&amp;InventarioVexV5[[#This Row],[Codigo Pieza]]&amp;"*"</f>
        <v>*PL120*</v>
      </c>
      <c r="N19" t="str">
        <f>"*"&amp;InventarioVexV5[[#This Row],[Codigo Pieza]]&amp;"*"</f>
        <v>*PL120*</v>
      </c>
    </row>
    <row r="20" spans="1:14" ht="22.5">
      <c r="A20" s="64" t="s">
        <v>145</v>
      </c>
      <c r="B20" s="65" t="s">
        <v>189</v>
      </c>
      <c r="C20" s="66"/>
      <c r="D20" s="67" t="s">
        <v>190</v>
      </c>
      <c r="E20" s="68">
        <v>3</v>
      </c>
      <c r="F20" s="69"/>
      <c r="G20" s="70" t="s">
        <v>148</v>
      </c>
      <c r="H20" s="71" t="s">
        <v>149</v>
      </c>
      <c r="I20" s="66"/>
      <c r="J20" s="67" t="s">
        <v>150</v>
      </c>
      <c r="K20" s="72">
        <v>0</v>
      </c>
      <c r="L20" s="73">
        <v>44</v>
      </c>
      <c r="M20" s="155" t="str">
        <f>"*"&amp;InventarioVexV5[[#This Row],[Codigo Pieza]]&amp;"*"</f>
        <v>*PL123*</v>
      </c>
      <c r="N20" t="str">
        <f>"*"&amp;InventarioVexV5[[#This Row],[Codigo Pieza]]&amp;"*"</f>
        <v>*PL123*</v>
      </c>
    </row>
    <row r="21" spans="1:14" ht="22.5">
      <c r="A21" s="64" t="s">
        <v>191</v>
      </c>
      <c r="B21" s="76" t="s">
        <v>192</v>
      </c>
      <c r="C21" s="64" t="s">
        <v>152</v>
      </c>
      <c r="D21" s="67" t="s">
        <v>193</v>
      </c>
      <c r="E21" s="68">
        <v>46</v>
      </c>
      <c r="F21" s="74">
        <v>14.99</v>
      </c>
      <c r="G21" s="70" t="s">
        <v>148</v>
      </c>
      <c r="H21" s="71" t="s">
        <v>149</v>
      </c>
      <c r="I21" s="66"/>
      <c r="J21" s="75"/>
      <c r="K21" s="72">
        <v>0</v>
      </c>
      <c r="L21" s="73">
        <f t="shared" ref="L21:L135" si="1">E21-K21</f>
        <v>46</v>
      </c>
      <c r="M21" s="155" t="str">
        <f>"*"&amp;InventarioVexV5[[#This Row],[Codigo Pieza]]&amp;"*"</f>
        <v>*PL125*</v>
      </c>
      <c r="N21" t="str">
        <f>"*"&amp;InventarioVexV5[[#This Row],[Codigo Pieza]]&amp;"*"</f>
        <v>*PL125*</v>
      </c>
    </row>
    <row r="22" spans="1:14" ht="22.5">
      <c r="A22" s="64" t="s">
        <v>145</v>
      </c>
      <c r="B22" s="76" t="s">
        <v>194</v>
      </c>
      <c r="C22" s="75"/>
      <c r="D22" s="67" t="s">
        <v>195</v>
      </c>
      <c r="E22" s="68">
        <v>14</v>
      </c>
      <c r="F22" s="77"/>
      <c r="G22" s="70" t="s">
        <v>148</v>
      </c>
      <c r="H22" s="71" t="s">
        <v>149</v>
      </c>
      <c r="I22" s="66"/>
      <c r="J22" s="67" t="s">
        <v>150</v>
      </c>
      <c r="K22" s="72">
        <v>0</v>
      </c>
      <c r="L22" s="73">
        <f t="shared" si="1"/>
        <v>14</v>
      </c>
      <c r="M22" s="155" t="str">
        <f>"*"&amp;InventarioVexV5[[#This Row],[Codigo Pieza]]&amp;"*"</f>
        <v>*PL55*</v>
      </c>
      <c r="N22" t="str">
        <f>"*"&amp;InventarioVexV5[[#This Row],[Codigo Pieza]]&amp;"*"</f>
        <v>*PL55*</v>
      </c>
    </row>
    <row r="23" spans="1:14" ht="22.5">
      <c r="A23" s="64" t="s">
        <v>145</v>
      </c>
      <c r="B23" s="76" t="s">
        <v>196</v>
      </c>
      <c r="C23" s="75"/>
      <c r="D23" s="67" t="s">
        <v>197</v>
      </c>
      <c r="E23" s="68">
        <v>2</v>
      </c>
      <c r="F23" s="69"/>
      <c r="G23" s="70" t="s">
        <v>148</v>
      </c>
      <c r="H23" s="71" t="s">
        <v>149</v>
      </c>
      <c r="I23" s="66"/>
      <c r="J23" s="67" t="s">
        <v>150</v>
      </c>
      <c r="K23" s="72">
        <v>0</v>
      </c>
      <c r="L23" s="73">
        <f t="shared" si="1"/>
        <v>2</v>
      </c>
      <c r="M23" s="155" t="str">
        <f>"*"&amp;InventarioVexV5[[#This Row],[Codigo Pieza]]&amp;"*"</f>
        <v>*PL513*</v>
      </c>
      <c r="N23" t="str">
        <f>"*"&amp;InventarioVexV5[[#This Row],[Codigo Pieza]]&amp;"*"</f>
        <v>*PL513*</v>
      </c>
    </row>
    <row r="24" spans="1:14" ht="22.5">
      <c r="A24" s="64" t="s">
        <v>198</v>
      </c>
      <c r="B24" s="76" t="s">
        <v>62</v>
      </c>
      <c r="C24" s="64" t="s">
        <v>152</v>
      </c>
      <c r="D24" s="67" t="s">
        <v>63</v>
      </c>
      <c r="E24" s="68">
        <v>13</v>
      </c>
      <c r="F24" s="74">
        <v>5.79</v>
      </c>
      <c r="G24" s="70" t="s">
        <v>148</v>
      </c>
      <c r="H24" s="71" t="s">
        <v>149</v>
      </c>
      <c r="I24" s="66"/>
      <c r="J24" s="75"/>
      <c r="K24" s="72">
        <v>1</v>
      </c>
      <c r="L24" s="73">
        <f t="shared" si="1"/>
        <v>12</v>
      </c>
      <c r="M24" s="155" t="str">
        <f>"*"&amp;InventarioVexV5[[#This Row],[Codigo Pieza]]&amp;"*"</f>
        <v>*PL515*</v>
      </c>
      <c r="N24" t="str">
        <f>"*"&amp;InventarioVexV5[[#This Row],[Codigo Pieza]]&amp;"*"</f>
        <v>*PL515*</v>
      </c>
    </row>
    <row r="25" spans="1:14" ht="22.5">
      <c r="A25" s="64" t="s">
        <v>199</v>
      </c>
      <c r="B25" s="65" t="s">
        <v>200</v>
      </c>
      <c r="C25" s="64" t="s">
        <v>152</v>
      </c>
      <c r="D25" s="67" t="s">
        <v>201</v>
      </c>
      <c r="E25" s="68">
        <v>26</v>
      </c>
      <c r="F25" s="74">
        <v>17.89</v>
      </c>
      <c r="G25" s="70" t="s">
        <v>148</v>
      </c>
      <c r="H25" s="71" t="s">
        <v>149</v>
      </c>
      <c r="I25" s="66"/>
      <c r="J25" s="75"/>
      <c r="K25" s="72">
        <v>0</v>
      </c>
      <c r="L25" s="73">
        <f t="shared" si="1"/>
        <v>26</v>
      </c>
      <c r="M25" s="155" t="str">
        <f>"*"&amp;InventarioVexV5[[#This Row],[Codigo Pieza]]&amp;"*"</f>
        <v>*PL525*</v>
      </c>
      <c r="N25" t="str">
        <f>"*"&amp;InventarioVexV5[[#This Row],[Codigo Pieza]]&amp;"*"</f>
        <v>*PL525*</v>
      </c>
    </row>
    <row r="26" spans="1:14" ht="22.5">
      <c r="A26" s="64" t="s">
        <v>145</v>
      </c>
      <c r="B26" s="65" t="s">
        <v>202</v>
      </c>
      <c r="C26" s="66"/>
      <c r="D26" s="67" t="s">
        <v>203</v>
      </c>
      <c r="E26" s="68">
        <v>26</v>
      </c>
      <c r="F26" s="69"/>
      <c r="G26" s="70" t="s">
        <v>148</v>
      </c>
      <c r="H26" s="71" t="s">
        <v>149</v>
      </c>
      <c r="I26" s="66"/>
      <c r="J26" s="67" t="s">
        <v>150</v>
      </c>
      <c r="K26" s="72">
        <v>0</v>
      </c>
      <c r="L26" s="73">
        <f t="shared" si="1"/>
        <v>26</v>
      </c>
      <c r="M26" s="155" t="str">
        <f>"*"&amp;InventarioVexV5[[#This Row],[Codigo Pieza]]&amp;"*"</f>
        <v>*CU14*</v>
      </c>
      <c r="N26" t="str">
        <f>"*"&amp;InventarioVexV5[[#This Row],[Codigo Pieza]]&amp;"*"</f>
        <v>*CU14*</v>
      </c>
    </row>
    <row r="27" spans="1:14" ht="22.5">
      <c r="A27" s="64" t="s">
        <v>145</v>
      </c>
      <c r="B27" s="65" t="s">
        <v>204</v>
      </c>
      <c r="C27" s="66"/>
      <c r="D27" s="67" t="s">
        <v>205</v>
      </c>
      <c r="E27" s="68">
        <v>3</v>
      </c>
      <c r="F27" s="69"/>
      <c r="G27" s="70" t="s">
        <v>148</v>
      </c>
      <c r="H27" s="71" t="s">
        <v>149</v>
      </c>
      <c r="I27" s="66"/>
      <c r="J27" s="67" t="s">
        <v>150</v>
      </c>
      <c r="K27" s="72">
        <v>0</v>
      </c>
      <c r="L27" s="73">
        <f t="shared" si="1"/>
        <v>3</v>
      </c>
      <c r="M27" s="155" t="str">
        <f>"*"&amp;InventarioVexV5[[#This Row],[Codigo Pieza]]&amp;"*"</f>
        <v>*CU25*</v>
      </c>
      <c r="N27" t="str">
        <f>"*"&amp;InventarioVexV5[[#This Row],[Codigo Pieza]]&amp;"*"</f>
        <v>*CU25*</v>
      </c>
    </row>
    <row r="28" spans="1:14" ht="22.5">
      <c r="A28" s="64" t="s">
        <v>145</v>
      </c>
      <c r="B28" s="65" t="s">
        <v>78</v>
      </c>
      <c r="C28" s="66"/>
      <c r="D28" s="67" t="s">
        <v>79</v>
      </c>
      <c r="E28" s="68">
        <v>4</v>
      </c>
      <c r="F28" s="69"/>
      <c r="G28" s="70" t="s">
        <v>148</v>
      </c>
      <c r="H28" s="71" t="s">
        <v>149</v>
      </c>
      <c r="I28" s="66"/>
      <c r="J28" s="67" t="s">
        <v>150</v>
      </c>
      <c r="K28" s="72">
        <v>2</v>
      </c>
      <c r="L28" s="73">
        <f t="shared" si="1"/>
        <v>2</v>
      </c>
      <c r="M28" s="155" t="str">
        <f>"*"&amp;InventarioVexV5[[#This Row],[Codigo Pieza]]&amp;"*"</f>
        <v>*CU210*</v>
      </c>
      <c r="N28" t="str">
        <f>"*"&amp;InventarioVexV5[[#This Row],[Codigo Pieza]]&amp;"*"</f>
        <v>*CU210*</v>
      </c>
    </row>
    <row r="29" spans="1:14" ht="22.5">
      <c r="A29" s="64" t="s">
        <v>145</v>
      </c>
      <c r="B29" s="65" t="s">
        <v>206</v>
      </c>
      <c r="C29" s="66"/>
      <c r="D29" s="67" t="s">
        <v>207</v>
      </c>
      <c r="E29" s="68">
        <v>27</v>
      </c>
      <c r="F29" s="69"/>
      <c r="G29" s="70" t="s">
        <v>148</v>
      </c>
      <c r="H29" s="71" t="s">
        <v>149</v>
      </c>
      <c r="I29" s="66"/>
      <c r="J29" s="67" t="s">
        <v>150</v>
      </c>
      <c r="K29" s="72">
        <v>0</v>
      </c>
      <c r="L29" s="73">
        <f t="shared" si="1"/>
        <v>27</v>
      </c>
      <c r="M29" s="155" t="str">
        <f>"*"&amp;InventarioVexV5[[#This Row],[Codigo Pieza]]&amp;"*"</f>
        <v>*CU215*</v>
      </c>
      <c r="N29" t="str">
        <f>"*"&amp;InventarioVexV5[[#This Row],[Codigo Pieza]]&amp;"*"</f>
        <v>*CU215*</v>
      </c>
    </row>
    <row r="30" spans="1:14" ht="22.5">
      <c r="A30" s="64" t="s">
        <v>208</v>
      </c>
      <c r="B30" s="65" t="s">
        <v>95</v>
      </c>
      <c r="C30" s="68" t="s">
        <v>152</v>
      </c>
      <c r="D30" s="67" t="s">
        <v>96</v>
      </c>
      <c r="E30" s="68">
        <v>9</v>
      </c>
      <c r="F30" s="74">
        <v>41.79</v>
      </c>
      <c r="G30" s="70" t="s">
        <v>148</v>
      </c>
      <c r="H30" s="71" t="s">
        <v>149</v>
      </c>
      <c r="I30" s="66"/>
      <c r="J30" s="75"/>
      <c r="K30" s="72">
        <v>0</v>
      </c>
      <c r="L30" s="73">
        <f t="shared" si="1"/>
        <v>9</v>
      </c>
      <c r="M30" s="155" t="str">
        <f>"*"&amp;InventarioVexV5[[#This Row],[Codigo Pieza]]&amp;"*"</f>
        <v>*CU220*</v>
      </c>
      <c r="N30" t="str">
        <f>"*"&amp;InventarioVexV5[[#This Row],[Codigo Pieza]]&amp;"*"</f>
        <v>*CU220*</v>
      </c>
    </row>
    <row r="31" spans="1:14" ht="22.5">
      <c r="A31" s="64" t="s">
        <v>209</v>
      </c>
      <c r="B31" s="65" t="s">
        <v>38</v>
      </c>
      <c r="C31" s="68" t="s">
        <v>152</v>
      </c>
      <c r="D31" s="67" t="s">
        <v>64</v>
      </c>
      <c r="E31" s="68">
        <v>57</v>
      </c>
      <c r="F31" s="74">
        <v>34.69</v>
      </c>
      <c r="G31" s="70" t="s">
        <v>148</v>
      </c>
      <c r="H31" s="71" t="s">
        <v>149</v>
      </c>
      <c r="I31" s="66"/>
      <c r="J31" s="75"/>
      <c r="K31" s="72">
        <v>11</v>
      </c>
      <c r="L31" s="73">
        <f t="shared" si="1"/>
        <v>46</v>
      </c>
      <c r="M31" s="155" t="str">
        <f>"*"&amp;InventarioVexV5[[#This Row],[Codigo Pieza]]&amp;"*"</f>
        <v>*CU225*</v>
      </c>
      <c r="N31" t="str">
        <f>"*"&amp;InventarioVexV5[[#This Row],[Codigo Pieza]]&amp;"*"</f>
        <v>*CU225*</v>
      </c>
    </row>
    <row r="32" spans="1:14" ht="22.5">
      <c r="A32" s="64" t="s">
        <v>145</v>
      </c>
      <c r="B32" s="76" t="s">
        <v>110</v>
      </c>
      <c r="C32" s="75"/>
      <c r="D32" s="67" t="s">
        <v>111</v>
      </c>
      <c r="E32" s="68">
        <v>4</v>
      </c>
      <c r="F32" s="69"/>
      <c r="G32" s="70" t="s">
        <v>148</v>
      </c>
      <c r="H32" s="71" t="s">
        <v>149</v>
      </c>
      <c r="I32" s="66"/>
      <c r="J32" s="67" t="s">
        <v>150</v>
      </c>
      <c r="K32" s="72">
        <v>2</v>
      </c>
      <c r="L32" s="73">
        <f t="shared" si="1"/>
        <v>2</v>
      </c>
      <c r="M32" s="155" t="str">
        <f>"*"&amp;InventarioVexV5[[#This Row],[Codigo Pieza]]&amp;"*"</f>
        <v>*CU230*</v>
      </c>
      <c r="N32" t="str">
        <f>"*"&amp;InventarioVexV5[[#This Row],[Codigo Pieza]]&amp;"*"</f>
        <v>*CU230*</v>
      </c>
    </row>
    <row r="33" spans="1:14" ht="22.5">
      <c r="A33" s="64" t="s">
        <v>210</v>
      </c>
      <c r="B33" s="65" t="s">
        <v>67</v>
      </c>
      <c r="C33" s="64" t="s">
        <v>152</v>
      </c>
      <c r="D33" s="67" t="s">
        <v>68</v>
      </c>
      <c r="E33" s="68">
        <v>57</v>
      </c>
      <c r="F33" s="74">
        <v>41.79</v>
      </c>
      <c r="G33" s="70" t="s">
        <v>148</v>
      </c>
      <c r="H33" s="71" t="s">
        <v>149</v>
      </c>
      <c r="I33" s="66"/>
      <c r="J33" s="75"/>
      <c r="K33" s="72">
        <v>7</v>
      </c>
      <c r="L33" s="73">
        <f t="shared" si="1"/>
        <v>50</v>
      </c>
      <c r="M33" s="155" t="str">
        <f>"*"&amp;InventarioVexV5[[#This Row],[Codigo Pieza]]&amp;"*"</f>
        <v>*CU235*</v>
      </c>
      <c r="N33" t="str">
        <f>"*"&amp;InventarioVexV5[[#This Row],[Codigo Pieza]]&amp;"*"</f>
        <v>*CU235*</v>
      </c>
    </row>
    <row r="34" spans="1:14" ht="22.5">
      <c r="A34" s="64" t="s">
        <v>145</v>
      </c>
      <c r="B34" s="65" t="s">
        <v>211</v>
      </c>
      <c r="C34" s="66"/>
      <c r="D34" s="67" t="s">
        <v>212</v>
      </c>
      <c r="E34" s="68">
        <v>9</v>
      </c>
      <c r="F34" s="69"/>
      <c r="G34" s="70" t="s">
        <v>148</v>
      </c>
      <c r="H34" s="71" t="s">
        <v>149</v>
      </c>
      <c r="I34" s="66"/>
      <c r="J34" s="67" t="s">
        <v>150</v>
      </c>
      <c r="K34" s="72">
        <v>0</v>
      </c>
      <c r="L34" s="73">
        <f t="shared" si="1"/>
        <v>9</v>
      </c>
      <c r="M34" s="155" t="str">
        <f>"*"&amp;InventarioVexV5[[#This Row],[Codigo Pieza]]&amp;"*"</f>
        <v>*CU35*</v>
      </c>
      <c r="N34" t="str">
        <f>"*"&amp;InventarioVexV5[[#This Row],[Codigo Pieza]]&amp;"*"</f>
        <v>*CU35*</v>
      </c>
    </row>
    <row r="35" spans="1:14" ht="22.5">
      <c r="A35" s="64" t="s">
        <v>145</v>
      </c>
      <c r="B35" s="65" t="s">
        <v>213</v>
      </c>
      <c r="C35" s="66"/>
      <c r="D35" s="67" t="s">
        <v>214</v>
      </c>
      <c r="E35" s="68">
        <v>9</v>
      </c>
      <c r="F35" s="69"/>
      <c r="G35" s="70" t="s">
        <v>148</v>
      </c>
      <c r="H35" s="71" t="s">
        <v>149</v>
      </c>
      <c r="I35" s="66"/>
      <c r="J35" s="67" t="s">
        <v>150</v>
      </c>
      <c r="K35" s="72">
        <v>0</v>
      </c>
      <c r="L35" s="73">
        <f t="shared" si="1"/>
        <v>9</v>
      </c>
      <c r="M35" s="155" t="str">
        <f>"*"&amp;InventarioVexV5[[#This Row],[Codigo Pieza]]&amp;"*"</f>
        <v>*CU315*</v>
      </c>
      <c r="N35" t="str">
        <f>"*"&amp;InventarioVexV5[[#This Row],[Codigo Pieza]]&amp;"*"</f>
        <v>*CU315*</v>
      </c>
    </row>
    <row r="36" spans="1:14" ht="22.5">
      <c r="A36" s="64" t="s">
        <v>145</v>
      </c>
      <c r="B36" s="65" t="s">
        <v>215</v>
      </c>
      <c r="C36" s="66"/>
      <c r="D36" s="67" t="s">
        <v>216</v>
      </c>
      <c r="E36" s="68">
        <v>2</v>
      </c>
      <c r="F36" s="69"/>
      <c r="G36" s="70" t="s">
        <v>148</v>
      </c>
      <c r="H36" s="71" t="s">
        <v>149</v>
      </c>
      <c r="I36" s="66"/>
      <c r="J36" s="67" t="s">
        <v>150</v>
      </c>
      <c r="K36" s="72">
        <v>0</v>
      </c>
      <c r="L36" s="73">
        <f t="shared" si="1"/>
        <v>2</v>
      </c>
      <c r="M36" s="155" t="str">
        <f>"*"&amp;InventarioVexV5[[#This Row],[Codigo Pieza]]&amp;"*"</f>
        <v>*CU318*</v>
      </c>
      <c r="N36" t="str">
        <f>"*"&amp;InventarioVexV5[[#This Row],[Codigo Pieza]]&amp;"*"</f>
        <v>*CU318*</v>
      </c>
    </row>
    <row r="37" spans="1:14" ht="22.5">
      <c r="A37" s="64" t="s">
        <v>145</v>
      </c>
      <c r="B37" s="65" t="s">
        <v>217</v>
      </c>
      <c r="C37" s="66"/>
      <c r="D37" s="67" t="s">
        <v>218</v>
      </c>
      <c r="E37" s="68">
        <v>2</v>
      </c>
      <c r="F37" s="69"/>
      <c r="G37" s="70" t="s">
        <v>148</v>
      </c>
      <c r="H37" s="71" t="s">
        <v>149</v>
      </c>
      <c r="I37" s="66"/>
      <c r="J37" s="67" t="s">
        <v>150</v>
      </c>
      <c r="K37" s="72">
        <v>0</v>
      </c>
      <c r="L37" s="73">
        <f t="shared" si="1"/>
        <v>2</v>
      </c>
      <c r="M37" s="155" t="str">
        <f>"*"&amp;InventarioVexV5[[#This Row],[Codigo Pieza]]&amp;"*"</f>
        <v>*CU329*</v>
      </c>
      <c r="N37" t="str">
        <f>"*"&amp;InventarioVexV5[[#This Row],[Codigo Pieza]]&amp;"*"</f>
        <v>*CU329*</v>
      </c>
    </row>
    <row r="38" spans="1:14" ht="22.5">
      <c r="A38" s="64" t="s">
        <v>145</v>
      </c>
      <c r="B38" s="65" t="s">
        <v>53</v>
      </c>
      <c r="C38" s="66"/>
      <c r="D38" s="67" t="s">
        <v>54</v>
      </c>
      <c r="E38" s="68">
        <v>2</v>
      </c>
      <c r="F38" s="69"/>
      <c r="G38" s="70" t="s">
        <v>148</v>
      </c>
      <c r="H38" s="71" t="s">
        <v>149</v>
      </c>
      <c r="I38" s="66"/>
      <c r="J38" s="67" t="s">
        <v>150</v>
      </c>
      <c r="K38" s="72">
        <v>2</v>
      </c>
      <c r="L38" s="73">
        <f t="shared" si="1"/>
        <v>0</v>
      </c>
      <c r="M38" s="155" t="str">
        <f>"*"&amp;InventarioVexV5[[#This Row],[Codigo Pieza]]&amp;"*"</f>
        <v>*CU330*</v>
      </c>
      <c r="N38" t="str">
        <f>"*"&amp;InventarioVexV5[[#This Row],[Codigo Pieza]]&amp;"*"</f>
        <v>*CU330*</v>
      </c>
    </row>
    <row r="39" spans="1:14" ht="22.5">
      <c r="A39" s="64" t="s">
        <v>219</v>
      </c>
      <c r="B39" s="65" t="s">
        <v>220</v>
      </c>
      <c r="C39" s="68" t="s">
        <v>152</v>
      </c>
      <c r="D39" s="67" t="s">
        <v>221</v>
      </c>
      <c r="E39" s="68">
        <v>37</v>
      </c>
      <c r="F39" s="74">
        <v>41.79</v>
      </c>
      <c r="G39" s="70" t="s">
        <v>148</v>
      </c>
      <c r="H39" s="71" t="s">
        <v>149</v>
      </c>
      <c r="I39" s="66"/>
      <c r="J39" s="75"/>
      <c r="K39" s="72">
        <v>0</v>
      </c>
      <c r="L39" s="73">
        <f t="shared" si="1"/>
        <v>37</v>
      </c>
      <c r="M39" s="155" t="str">
        <f>"*"&amp;InventarioVexV5[[#This Row],[Codigo Pieza]]&amp;"*"</f>
        <v>*CU335*</v>
      </c>
      <c r="N39" t="str">
        <f>"*"&amp;InventarioVexV5[[#This Row],[Codigo Pieza]]&amp;"*"</f>
        <v>*CU335*</v>
      </c>
    </row>
    <row r="40" spans="1:14" ht="22.5">
      <c r="A40" s="64" t="s">
        <v>145</v>
      </c>
      <c r="B40" s="65" t="s">
        <v>106</v>
      </c>
      <c r="C40" s="66"/>
      <c r="D40" s="67" t="s">
        <v>107</v>
      </c>
      <c r="E40" s="68">
        <v>27</v>
      </c>
      <c r="F40" s="69"/>
      <c r="G40" s="70" t="s">
        <v>148</v>
      </c>
      <c r="H40" s="71" t="s">
        <v>149</v>
      </c>
      <c r="I40" s="66"/>
      <c r="J40" s="67" t="s">
        <v>150</v>
      </c>
      <c r="K40" s="72">
        <v>0</v>
      </c>
      <c r="L40" s="73">
        <f t="shared" si="1"/>
        <v>27</v>
      </c>
      <c r="M40" s="155" t="str">
        <f>"*"&amp;InventarioVexV5[[#This Row],[Codigo Pieza]]&amp;"*"</f>
        <v>*CU55*</v>
      </c>
      <c r="N40" t="str">
        <f>"*"&amp;InventarioVexV5[[#This Row],[Codigo Pieza]]&amp;"*"</f>
        <v>*CU55*</v>
      </c>
    </row>
    <row r="41" spans="1:14" ht="22.5">
      <c r="A41" s="64" t="s">
        <v>145</v>
      </c>
      <c r="B41" s="78" t="s">
        <v>49</v>
      </c>
      <c r="C41" s="66"/>
      <c r="D41" s="67" t="s">
        <v>50</v>
      </c>
      <c r="E41" s="68">
        <v>8</v>
      </c>
      <c r="F41" s="69"/>
      <c r="G41" s="70" t="s">
        <v>148</v>
      </c>
      <c r="H41" s="71" t="s">
        <v>149</v>
      </c>
      <c r="I41" s="66"/>
      <c r="J41" s="67" t="s">
        <v>150</v>
      </c>
      <c r="K41" s="72">
        <v>8</v>
      </c>
      <c r="L41" s="73">
        <f t="shared" si="1"/>
        <v>0</v>
      </c>
      <c r="M41" s="155" t="str">
        <f>"*"&amp;InventarioVexV5[[#This Row],[Codigo Pieza]]&amp;"*"</f>
        <v>*CU510*</v>
      </c>
      <c r="N41" t="str">
        <f>"*"&amp;InventarioVexV5[[#This Row],[Codigo Pieza]]&amp;"*"</f>
        <v>*CU510*</v>
      </c>
    </row>
    <row r="42" spans="1:14" ht="22.5">
      <c r="A42" s="64" t="s">
        <v>145</v>
      </c>
      <c r="B42" s="65" t="s">
        <v>87</v>
      </c>
      <c r="C42" s="66"/>
      <c r="D42" s="67" t="s">
        <v>88</v>
      </c>
      <c r="E42" s="68">
        <v>4</v>
      </c>
      <c r="F42" s="69"/>
      <c r="G42" s="70" t="s">
        <v>148</v>
      </c>
      <c r="H42" s="71" t="s">
        <v>149</v>
      </c>
      <c r="I42" s="66"/>
      <c r="J42" s="67" t="s">
        <v>150</v>
      </c>
      <c r="K42" s="72">
        <v>0</v>
      </c>
      <c r="L42" s="73">
        <f t="shared" si="1"/>
        <v>4</v>
      </c>
      <c r="M42" s="155" t="str">
        <f>"*"&amp;InventarioVexV5[[#This Row],[Codigo Pieza]]&amp;"*"</f>
        <v>*CU514*</v>
      </c>
      <c r="N42" t="str">
        <f>"*"&amp;InventarioVexV5[[#This Row],[Codigo Pieza]]&amp;"*"</f>
        <v>*CU514*</v>
      </c>
    </row>
    <row r="43" spans="1:14" ht="22.5">
      <c r="A43" s="64" t="s">
        <v>145</v>
      </c>
      <c r="B43" s="65" t="s">
        <v>222</v>
      </c>
      <c r="C43" s="66"/>
      <c r="D43" s="67" t="s">
        <v>223</v>
      </c>
      <c r="E43" s="68">
        <v>2</v>
      </c>
      <c r="F43" s="69"/>
      <c r="G43" s="70" t="s">
        <v>148</v>
      </c>
      <c r="H43" s="71" t="s">
        <v>149</v>
      </c>
      <c r="I43" s="66"/>
      <c r="J43" s="67" t="s">
        <v>150</v>
      </c>
      <c r="K43" s="72">
        <v>0</v>
      </c>
      <c r="L43" s="73">
        <f t="shared" si="1"/>
        <v>2</v>
      </c>
      <c r="M43" s="155" t="str">
        <f>"*"&amp;InventarioVexV5[[#This Row],[Codigo Pieza]]&amp;"*"</f>
        <v>*CU515*</v>
      </c>
      <c r="N43" t="str">
        <f>"*"&amp;InventarioVexV5[[#This Row],[Codigo Pieza]]&amp;"*"</f>
        <v>*CU515*</v>
      </c>
    </row>
    <row r="44" spans="1:14" ht="22.5">
      <c r="A44" s="64" t="s">
        <v>145</v>
      </c>
      <c r="B44" s="65" t="s">
        <v>224</v>
      </c>
      <c r="C44" s="66"/>
      <c r="D44" s="67" t="s">
        <v>225</v>
      </c>
      <c r="E44" s="68">
        <v>4</v>
      </c>
      <c r="F44" s="69"/>
      <c r="G44" s="70" t="s">
        <v>148</v>
      </c>
      <c r="H44" s="71" t="s">
        <v>149</v>
      </c>
      <c r="I44" s="66"/>
      <c r="J44" s="67" t="s">
        <v>150</v>
      </c>
      <c r="K44" s="72">
        <v>0</v>
      </c>
      <c r="L44" s="73">
        <f t="shared" si="1"/>
        <v>4</v>
      </c>
      <c r="M44" s="155" t="str">
        <f>"*"&amp;InventarioVexV5[[#This Row],[Codigo Pieza]]&amp;"*"</f>
        <v>*CU520*</v>
      </c>
      <c r="N44" t="str">
        <f>"*"&amp;InventarioVexV5[[#This Row],[Codigo Pieza]]&amp;"*"</f>
        <v>*CU520*</v>
      </c>
    </row>
    <row r="45" spans="1:14" ht="22.5">
      <c r="A45" s="64" t="s">
        <v>226</v>
      </c>
      <c r="B45" s="65" t="s">
        <v>227</v>
      </c>
      <c r="C45" s="68" t="s">
        <v>152</v>
      </c>
      <c r="D45" s="67" t="s">
        <v>228</v>
      </c>
      <c r="E45" s="68">
        <v>16</v>
      </c>
      <c r="F45" s="74">
        <v>45.99</v>
      </c>
      <c r="G45" s="70" t="s">
        <v>148</v>
      </c>
      <c r="H45" s="71" t="s">
        <v>149</v>
      </c>
      <c r="I45" s="66"/>
      <c r="J45" s="75"/>
      <c r="K45" s="72">
        <v>0</v>
      </c>
      <c r="L45" s="73">
        <f t="shared" si="1"/>
        <v>16</v>
      </c>
      <c r="M45" s="155" t="str">
        <f>"*"&amp;InventarioVexV5[[#This Row],[Codigo Pieza]]&amp;"*"</f>
        <v>*CU525*</v>
      </c>
      <c r="N45" t="str">
        <f>"*"&amp;InventarioVexV5[[#This Row],[Codigo Pieza]]&amp;"*"</f>
        <v>*CU525*</v>
      </c>
    </row>
    <row r="46" spans="1:14" ht="22.5">
      <c r="A46" s="64" t="s">
        <v>229</v>
      </c>
      <c r="B46" s="65" t="s">
        <v>230</v>
      </c>
      <c r="C46" s="68" t="s">
        <v>152</v>
      </c>
      <c r="D46" s="67" t="s">
        <v>231</v>
      </c>
      <c r="E46" s="68">
        <v>19</v>
      </c>
      <c r="F46" s="74">
        <v>52.49</v>
      </c>
      <c r="G46" s="70" t="s">
        <v>148</v>
      </c>
      <c r="H46" s="71" t="s">
        <v>149</v>
      </c>
      <c r="I46" s="66"/>
      <c r="J46" s="75"/>
      <c r="K46" s="72">
        <v>0</v>
      </c>
      <c r="L46" s="73">
        <f t="shared" si="1"/>
        <v>19</v>
      </c>
      <c r="M46" s="155" t="str">
        <f>"*"&amp;InventarioVexV5[[#This Row],[Codigo Pieza]]&amp;"*"</f>
        <v>*CU535*</v>
      </c>
      <c r="N46" t="str">
        <f>"*"&amp;InventarioVexV5[[#This Row],[Codigo Pieza]]&amp;"*"</f>
        <v>*CU535*</v>
      </c>
    </row>
    <row r="47" spans="1:14" ht="22.5">
      <c r="A47" s="79" t="s">
        <v>232</v>
      </c>
      <c r="B47" s="65" t="s">
        <v>233</v>
      </c>
      <c r="C47" s="68" t="s">
        <v>167</v>
      </c>
      <c r="D47" s="67" t="s">
        <v>234</v>
      </c>
      <c r="E47" s="68">
        <v>26</v>
      </c>
      <c r="F47" s="69"/>
      <c r="G47" s="70" t="s">
        <v>148</v>
      </c>
      <c r="H47" s="71" t="s">
        <v>149</v>
      </c>
      <c r="I47" s="66"/>
      <c r="J47" s="67" t="s">
        <v>235</v>
      </c>
      <c r="K47" s="72">
        <v>0</v>
      </c>
      <c r="L47" s="73">
        <f t="shared" si="1"/>
        <v>26</v>
      </c>
      <c r="M47" s="155" t="str">
        <f>"*"&amp;InventarioVexV5[[#This Row],[Codigo Pieza]]&amp;"*"</f>
        <v>*LST124*</v>
      </c>
      <c r="N47" t="str">
        <f>"*"&amp;InventarioVexV5[[#This Row],[Codigo Pieza]]&amp;"*"</f>
        <v>*LST124*</v>
      </c>
    </row>
    <row r="48" spans="1:14" ht="22.5">
      <c r="A48" s="79" t="s">
        <v>232</v>
      </c>
      <c r="B48" s="65" t="s">
        <v>236</v>
      </c>
      <c r="C48" s="66"/>
      <c r="D48" s="67" t="s">
        <v>237</v>
      </c>
      <c r="E48" s="68">
        <v>0</v>
      </c>
      <c r="F48" s="69"/>
      <c r="G48" s="70" t="s">
        <v>148</v>
      </c>
      <c r="H48" s="71" t="s">
        <v>149</v>
      </c>
      <c r="I48" s="66"/>
      <c r="J48" s="67" t="s">
        <v>235</v>
      </c>
      <c r="K48" s="72">
        <v>0</v>
      </c>
      <c r="L48" s="73">
        <f t="shared" si="1"/>
        <v>0</v>
      </c>
      <c r="M48" s="155" t="str">
        <f>"*"&amp;InventarioVexV5[[#This Row],[Codigo Pieza]]&amp;"*"</f>
        <v>*LST135*</v>
      </c>
      <c r="N48" t="str">
        <f>"*"&amp;InventarioVexV5[[#This Row],[Codigo Pieza]]&amp;"*"</f>
        <v>*LST135*</v>
      </c>
    </row>
    <row r="49" spans="1:14" ht="22.5">
      <c r="A49" s="64" t="s">
        <v>238</v>
      </c>
      <c r="B49" s="65" t="s">
        <v>239</v>
      </c>
      <c r="C49" s="68" t="s">
        <v>152</v>
      </c>
      <c r="D49" s="67" t="s">
        <v>240</v>
      </c>
      <c r="E49" s="68">
        <v>44</v>
      </c>
      <c r="F49" s="74">
        <v>17.89</v>
      </c>
      <c r="G49" s="70" t="s">
        <v>148</v>
      </c>
      <c r="H49" s="71" t="s">
        <v>149</v>
      </c>
      <c r="I49" s="66"/>
      <c r="J49" s="75"/>
      <c r="K49" s="72">
        <v>0</v>
      </c>
      <c r="L49" s="73">
        <f t="shared" si="1"/>
        <v>44</v>
      </c>
      <c r="M49" s="155" t="str">
        <f>"*"&amp;InventarioVexV5[[#This Row],[Codigo Pieza]]&amp;"*"</f>
        <v>*R2225*</v>
      </c>
      <c r="N49" t="str">
        <f>"*"&amp;InventarioVexV5[[#This Row],[Codigo Pieza]]&amp;"*"</f>
        <v>*R2225*</v>
      </c>
    </row>
    <row r="50" spans="1:14" ht="22.5">
      <c r="A50" s="64" t="s">
        <v>241</v>
      </c>
      <c r="B50" s="65" t="s">
        <v>242</v>
      </c>
      <c r="C50" s="68" t="s">
        <v>152</v>
      </c>
      <c r="D50" s="67" t="s">
        <v>243</v>
      </c>
      <c r="E50" s="68">
        <v>17</v>
      </c>
      <c r="F50" s="74">
        <v>20.99</v>
      </c>
      <c r="G50" s="66" t="s">
        <v>148</v>
      </c>
      <c r="H50" s="71" t="s">
        <v>149</v>
      </c>
      <c r="I50" s="66"/>
      <c r="J50" s="67" t="s">
        <v>235</v>
      </c>
      <c r="K50" s="72">
        <v>0</v>
      </c>
      <c r="L50" s="73">
        <f t="shared" si="1"/>
        <v>17</v>
      </c>
      <c r="M50" s="155" t="str">
        <f>"*"&amp;InventarioVexV5[[#This Row],[Codigo Pieza]]&amp;"*"</f>
        <v>*R1235*</v>
      </c>
      <c r="N50" t="str">
        <f>"*"&amp;InventarioVexV5[[#This Row],[Codigo Pieza]]&amp;"*"</f>
        <v>*R1235*</v>
      </c>
    </row>
    <row r="51" spans="1:14" ht="22.5">
      <c r="A51" s="64" t="s">
        <v>244</v>
      </c>
      <c r="B51" s="65" t="s">
        <v>245</v>
      </c>
      <c r="C51" s="68" t="s">
        <v>152</v>
      </c>
      <c r="D51" s="67" t="s">
        <v>246</v>
      </c>
      <c r="E51" s="68">
        <v>17</v>
      </c>
      <c r="F51" s="74">
        <v>11.49</v>
      </c>
      <c r="G51" s="70" t="s">
        <v>148</v>
      </c>
      <c r="H51" s="71" t="s">
        <v>149</v>
      </c>
      <c r="I51" s="66"/>
      <c r="J51" s="75"/>
      <c r="K51" s="72">
        <v>0</v>
      </c>
      <c r="L51" s="73">
        <f t="shared" si="1"/>
        <v>17</v>
      </c>
      <c r="M51" s="155" t="str">
        <f>"*"&amp;InventarioVexV5[[#This Row],[Codigo Pieza]]&amp;"*"</f>
        <v>*BS5*</v>
      </c>
      <c r="N51" t="str">
        <f>"*"&amp;InventarioVexV5[[#This Row],[Codigo Pieza]]&amp;"*"</f>
        <v>*BS5*</v>
      </c>
    </row>
    <row r="52" spans="1:14" ht="22.5">
      <c r="A52" s="156" t="s">
        <v>145</v>
      </c>
      <c r="B52" s="65" t="s">
        <v>247</v>
      </c>
      <c r="C52" s="66"/>
      <c r="D52" s="67" t="s">
        <v>248</v>
      </c>
      <c r="E52" s="68">
        <v>35</v>
      </c>
      <c r="F52" s="69"/>
      <c r="G52" s="70" t="s">
        <v>148</v>
      </c>
      <c r="H52" s="71" t="s">
        <v>149</v>
      </c>
      <c r="I52" s="66"/>
      <c r="J52" s="75"/>
      <c r="K52" s="72">
        <v>0</v>
      </c>
      <c r="L52" s="73">
        <f t="shared" si="1"/>
        <v>35</v>
      </c>
      <c r="M52" s="155" t="str">
        <f>"*"&amp;InventarioVexV5[[#This Row],[Codigo Pieza]]&amp;"*"</f>
        <v>*EP11*</v>
      </c>
      <c r="N52" t="str">
        <f>"*"&amp;InventarioVexV5[[#This Row],[Codigo Pieza]]&amp;"*"</f>
        <v>*EP11*</v>
      </c>
    </row>
    <row r="53" spans="1:14" ht="22.5">
      <c r="A53" s="64" t="s">
        <v>249</v>
      </c>
      <c r="B53" s="65" t="s">
        <v>250</v>
      </c>
      <c r="C53" s="68" t="s">
        <v>152</v>
      </c>
      <c r="D53" s="67" t="s">
        <v>251</v>
      </c>
      <c r="E53" s="68">
        <v>24</v>
      </c>
      <c r="F53" s="74">
        <v>22.89</v>
      </c>
      <c r="G53" s="70" t="s">
        <v>148</v>
      </c>
      <c r="H53" s="71" t="s">
        <v>149</v>
      </c>
      <c r="I53" s="66"/>
      <c r="J53" s="75"/>
      <c r="K53" s="72">
        <v>0</v>
      </c>
      <c r="L53" s="73">
        <f t="shared" si="1"/>
        <v>24</v>
      </c>
      <c r="M53" s="155" t="str">
        <f>"*"&amp;InventarioVexV5[[#This Row],[Codigo Pieza]]&amp;"*"</f>
        <v>*AV90*</v>
      </c>
      <c r="N53" t="str">
        <f>"*"&amp;InventarioVexV5[[#This Row],[Codigo Pieza]]&amp;"*"</f>
        <v>*AV90*</v>
      </c>
    </row>
    <row r="54" spans="1:14" ht="22.5">
      <c r="A54" s="64" t="s">
        <v>252</v>
      </c>
      <c r="B54" s="65" t="s">
        <v>253</v>
      </c>
      <c r="C54" s="68" t="s">
        <v>152</v>
      </c>
      <c r="D54" s="67" t="s">
        <v>254</v>
      </c>
      <c r="E54" s="68">
        <v>57</v>
      </c>
      <c r="F54" s="74">
        <v>7.99</v>
      </c>
      <c r="G54" s="70" t="s">
        <v>148</v>
      </c>
      <c r="H54" s="71" t="s">
        <v>149</v>
      </c>
      <c r="I54" s="66"/>
      <c r="J54" s="75"/>
      <c r="K54" s="72">
        <v>0</v>
      </c>
      <c r="L54" s="73">
        <f t="shared" si="1"/>
        <v>57</v>
      </c>
      <c r="M54" s="155" t="str">
        <f>"*"&amp;InventarioVexV5[[#This Row],[Codigo Pieza]]&amp;"*"</f>
        <v>*GP45*</v>
      </c>
      <c r="N54" t="str">
        <f>"*"&amp;InventarioVexV5[[#This Row],[Codigo Pieza]]&amp;"*"</f>
        <v>*GP45*</v>
      </c>
    </row>
    <row r="55" spans="1:14" ht="22.5">
      <c r="A55" s="64" t="s">
        <v>255</v>
      </c>
      <c r="B55" s="65" t="s">
        <v>256</v>
      </c>
      <c r="C55" s="68" t="s">
        <v>167</v>
      </c>
      <c r="D55" s="67" t="s">
        <v>257</v>
      </c>
      <c r="E55" s="68">
        <v>20</v>
      </c>
      <c r="F55" s="74">
        <v>7.99</v>
      </c>
      <c r="G55" s="70" t="s">
        <v>148</v>
      </c>
      <c r="H55" s="71" t="s">
        <v>149</v>
      </c>
      <c r="I55" s="66"/>
      <c r="J55" s="75"/>
      <c r="K55" s="72">
        <v>0</v>
      </c>
      <c r="L55" s="73">
        <f t="shared" si="1"/>
        <v>20</v>
      </c>
      <c r="M55" s="155" t="str">
        <f>"*"&amp;InventarioVexV5[[#This Row],[Codigo Pieza]]&amp;"*"</f>
        <v>*GP90*</v>
      </c>
      <c r="N55" t="str">
        <f>"*"&amp;InventarioVexV5[[#This Row],[Codigo Pieza]]&amp;"*"</f>
        <v>*GP90*</v>
      </c>
    </row>
    <row r="56" spans="1:14" ht="22.5">
      <c r="A56" s="64" t="s">
        <v>255</v>
      </c>
      <c r="B56" s="65" t="s">
        <v>258</v>
      </c>
      <c r="C56" s="68" t="s">
        <v>167</v>
      </c>
      <c r="D56" s="67" t="s">
        <v>259</v>
      </c>
      <c r="E56" s="68">
        <v>17</v>
      </c>
      <c r="F56" s="74">
        <v>7.99</v>
      </c>
      <c r="G56" s="70" t="s">
        <v>148</v>
      </c>
      <c r="H56" s="71" t="s">
        <v>149</v>
      </c>
      <c r="I56" s="66"/>
      <c r="J56" s="75"/>
      <c r="K56" s="72">
        <v>0</v>
      </c>
      <c r="L56" s="73">
        <f t="shared" si="1"/>
        <v>17</v>
      </c>
      <c r="M56" s="155" t="str">
        <f>"*"&amp;InventarioVexV5[[#This Row],[Codigo Pieza]]&amp;"*"</f>
        <v>*GD90*</v>
      </c>
      <c r="N56" t="str">
        <f>"*"&amp;InventarioVexV5[[#This Row],[Codigo Pieza]]&amp;"*"</f>
        <v>*GD90*</v>
      </c>
    </row>
    <row r="57" spans="1:14" ht="22.5">
      <c r="A57" s="85" t="s">
        <v>261</v>
      </c>
      <c r="B57" s="86" t="s">
        <v>262</v>
      </c>
      <c r="C57" s="82" t="s">
        <v>167</v>
      </c>
      <c r="D57" s="87" t="s">
        <v>263</v>
      </c>
      <c r="E57" s="82">
        <v>28</v>
      </c>
      <c r="F57" s="88">
        <v>8.7899999999999991</v>
      </c>
      <c r="G57" s="83" t="s">
        <v>148</v>
      </c>
      <c r="H57" s="84" t="s">
        <v>260</v>
      </c>
      <c r="I57" s="81"/>
      <c r="J57" s="80"/>
      <c r="K57" s="72">
        <v>0</v>
      </c>
      <c r="L57" s="73">
        <f t="shared" si="1"/>
        <v>28</v>
      </c>
      <c r="M57" s="155" t="str">
        <f>"*"&amp;InventarioVexV5[[#This Row],[Codigo Pieza]]&amp;"*"</f>
        <v>*RC1*</v>
      </c>
      <c r="N57" t="str">
        <f>"*"&amp;InventarioVexV5[[#This Row],[Codigo Pieza]]&amp;"*"</f>
        <v>*RC1*</v>
      </c>
    </row>
    <row r="58" spans="1:14" ht="22.5">
      <c r="A58" s="85" t="s">
        <v>261</v>
      </c>
      <c r="B58" s="86" t="s">
        <v>264</v>
      </c>
      <c r="C58" s="82" t="s">
        <v>167</v>
      </c>
      <c r="D58" s="87" t="s">
        <v>265</v>
      </c>
      <c r="E58" s="82">
        <v>34</v>
      </c>
      <c r="F58" s="88">
        <v>8.7899999999999991</v>
      </c>
      <c r="G58" s="83" t="s">
        <v>148</v>
      </c>
      <c r="H58" s="84" t="s">
        <v>260</v>
      </c>
      <c r="I58" s="81"/>
      <c r="J58" s="80"/>
      <c r="K58" s="72">
        <v>0</v>
      </c>
      <c r="L58" s="73">
        <f t="shared" si="1"/>
        <v>34</v>
      </c>
      <c r="M58" s="155" t="str">
        <f>"*"&amp;InventarioVexV5[[#This Row],[Codigo Pieza]]&amp;"*"</f>
        <v>*RV1*</v>
      </c>
      <c r="N58" t="str">
        <f>"*"&amp;InventarioVexV5[[#This Row],[Codigo Pieza]]&amp;"*"</f>
        <v>*RV1*</v>
      </c>
    </row>
    <row r="59" spans="1:14" ht="22.5">
      <c r="A59" s="85" t="s">
        <v>261</v>
      </c>
      <c r="B59" s="86" t="s">
        <v>266</v>
      </c>
      <c r="C59" s="82" t="s">
        <v>167</v>
      </c>
      <c r="D59" s="87" t="s">
        <v>267</v>
      </c>
      <c r="E59" s="82">
        <v>24</v>
      </c>
      <c r="F59" s="88">
        <v>8.7899999999999991</v>
      </c>
      <c r="G59" s="83" t="s">
        <v>148</v>
      </c>
      <c r="H59" s="84" t="s">
        <v>260</v>
      </c>
      <c r="I59" s="81"/>
      <c r="J59" s="80"/>
      <c r="K59" s="72">
        <v>0</v>
      </c>
      <c r="L59" s="73">
        <f t="shared" si="1"/>
        <v>24</v>
      </c>
      <c r="M59" s="155" t="str">
        <f>"*"&amp;InventarioVexV5[[#This Row],[Codigo Pieza]]&amp;"*"</f>
        <v>*RA1*</v>
      </c>
      <c r="N59" t="str">
        <f>"*"&amp;InventarioVexV5[[#This Row],[Codigo Pieza]]&amp;"*"</f>
        <v>*RA1*</v>
      </c>
    </row>
    <row r="60" spans="1:14" ht="22.5">
      <c r="A60" s="85" t="s">
        <v>268</v>
      </c>
      <c r="B60" s="86" t="s">
        <v>269</v>
      </c>
      <c r="C60" s="82" t="s">
        <v>167</v>
      </c>
      <c r="D60" s="87" t="s">
        <v>270</v>
      </c>
      <c r="E60" s="82">
        <v>24</v>
      </c>
      <c r="F60" s="88">
        <v>5.79</v>
      </c>
      <c r="G60" s="81" t="s">
        <v>148</v>
      </c>
      <c r="H60" s="81" t="s">
        <v>260</v>
      </c>
      <c r="I60" s="81"/>
      <c r="J60" s="80"/>
      <c r="K60" s="72">
        <v>0</v>
      </c>
      <c r="L60" s="73">
        <f t="shared" si="1"/>
        <v>24</v>
      </c>
      <c r="M60" s="155" t="str">
        <f>"*"&amp;InventarioVexV5[[#This Row],[Codigo Pieza]]&amp;"*"</f>
        <v>*ECRC*</v>
      </c>
      <c r="N60" t="str">
        <f>"*"&amp;InventarioVexV5[[#This Row],[Codigo Pieza]]&amp;"*"</f>
        <v>*ECRC*</v>
      </c>
    </row>
    <row r="61" spans="1:14" ht="22.5">
      <c r="A61" s="89" t="s">
        <v>271</v>
      </c>
      <c r="B61" s="90" t="s">
        <v>272</v>
      </c>
      <c r="C61" s="91" t="s">
        <v>152</v>
      </c>
      <c r="D61" s="92" t="s">
        <v>273</v>
      </c>
      <c r="E61" s="91">
        <v>2</v>
      </c>
      <c r="F61" s="93">
        <v>11.99</v>
      </c>
      <c r="G61" s="94" t="s">
        <v>148</v>
      </c>
      <c r="H61" s="95" t="s">
        <v>274</v>
      </c>
      <c r="I61" s="96"/>
      <c r="J61" s="97"/>
      <c r="K61" s="72">
        <v>0</v>
      </c>
      <c r="L61" s="73">
        <f t="shared" si="1"/>
        <v>2</v>
      </c>
      <c r="M61" s="155" t="str">
        <f>"*"&amp;InventarioVexV5[[#This Row],[Codigo Pieza]]&amp;"*"</f>
        <v>*RBC*</v>
      </c>
      <c r="N61" t="str">
        <f>"*"&amp;InventarioVexV5[[#This Row],[Codigo Pieza]]&amp;"*"</f>
        <v>*RBC*</v>
      </c>
    </row>
    <row r="62" spans="1:14" ht="22.5">
      <c r="A62" s="89" t="s">
        <v>275</v>
      </c>
      <c r="B62" s="90" t="s">
        <v>276</v>
      </c>
      <c r="C62" s="91" t="s">
        <v>152</v>
      </c>
      <c r="D62" s="92" t="s">
        <v>277</v>
      </c>
      <c r="E62" s="91">
        <v>2</v>
      </c>
      <c r="F62" s="93">
        <v>362.96</v>
      </c>
      <c r="G62" s="94" t="s">
        <v>148</v>
      </c>
      <c r="H62" s="95" t="s">
        <v>274</v>
      </c>
      <c r="I62" s="96"/>
      <c r="J62" s="97"/>
      <c r="K62" s="72">
        <v>0</v>
      </c>
      <c r="L62" s="73">
        <f t="shared" si="1"/>
        <v>2</v>
      </c>
      <c r="M62" s="155" t="str">
        <f>"*"&amp;InventarioVexV5[[#This Row],[Codigo Pieza]]&amp;"*"</f>
        <v>*RB*</v>
      </c>
      <c r="N62" t="str">
        <f>"*"&amp;InventarioVexV5[[#This Row],[Codigo Pieza]]&amp;"*"</f>
        <v>*RB*</v>
      </c>
    </row>
    <row r="63" spans="1:14" ht="22.5">
      <c r="A63" s="89" t="s">
        <v>278</v>
      </c>
      <c r="B63" s="90" t="s">
        <v>279</v>
      </c>
      <c r="C63" s="91" t="s">
        <v>152</v>
      </c>
      <c r="D63" s="92" t="s">
        <v>280</v>
      </c>
      <c r="E63" s="91">
        <v>3</v>
      </c>
      <c r="F63" s="93">
        <v>129.49</v>
      </c>
      <c r="G63" s="96" t="s">
        <v>148</v>
      </c>
      <c r="H63" s="95" t="s">
        <v>274</v>
      </c>
      <c r="I63" s="96"/>
      <c r="J63" s="97"/>
      <c r="K63" s="72">
        <v>0</v>
      </c>
      <c r="L63" s="73">
        <f t="shared" si="1"/>
        <v>3</v>
      </c>
      <c r="M63" s="155" t="str">
        <f>"*"&amp;InventarioVexV5[[#This Row],[Codigo Pieza]]&amp;"*"</f>
        <v>*C*</v>
      </c>
      <c r="N63" t="str">
        <f>"*"&amp;InventarioVexV5[[#This Row],[Codigo Pieza]]&amp;"*"</f>
        <v>*C*</v>
      </c>
    </row>
    <row r="64" spans="1:14" ht="22.5">
      <c r="A64" s="89" t="s">
        <v>281</v>
      </c>
      <c r="B64" s="90" t="s">
        <v>282</v>
      </c>
      <c r="C64" s="91" t="s">
        <v>152</v>
      </c>
      <c r="D64" s="92" t="s">
        <v>283</v>
      </c>
      <c r="E64" s="91">
        <v>6</v>
      </c>
      <c r="F64" s="93">
        <v>72.489999999999995</v>
      </c>
      <c r="G64" s="96" t="s">
        <v>148</v>
      </c>
      <c r="H64" s="95" t="s">
        <v>274</v>
      </c>
      <c r="I64" s="96"/>
      <c r="J64" s="92" t="s">
        <v>284</v>
      </c>
      <c r="K64" s="72">
        <v>0</v>
      </c>
      <c r="L64" s="73">
        <f t="shared" si="1"/>
        <v>6</v>
      </c>
      <c r="M64" s="155" t="str">
        <f>"*"&amp;InventarioVexV5[[#This Row],[Codigo Pieza]]&amp;"*"</f>
        <v>*RBB*</v>
      </c>
      <c r="N64" t="str">
        <f>"*"&amp;InventarioVexV5[[#This Row],[Codigo Pieza]]&amp;"*"</f>
        <v>*RBB*</v>
      </c>
    </row>
    <row r="65" spans="1:14" ht="22.5">
      <c r="A65" s="89" t="s">
        <v>285</v>
      </c>
      <c r="B65" s="90" t="s">
        <v>286</v>
      </c>
      <c r="C65" s="91" t="s">
        <v>152</v>
      </c>
      <c r="D65" s="92" t="s">
        <v>287</v>
      </c>
      <c r="E65" s="91">
        <v>39</v>
      </c>
      <c r="F65" s="93">
        <v>10.49</v>
      </c>
      <c r="G65" s="96" t="s">
        <v>148</v>
      </c>
      <c r="H65" s="95" t="s">
        <v>274</v>
      </c>
      <c r="I65" s="96"/>
      <c r="J65" s="97"/>
      <c r="K65" s="72">
        <v>12</v>
      </c>
      <c r="L65" s="73">
        <f t="shared" si="1"/>
        <v>27</v>
      </c>
      <c r="M65" s="155" t="str">
        <f>"*"&amp;InventarioVexV5[[#This Row],[Codigo Pieza]]&amp;"*"</f>
        <v>*SMCR*</v>
      </c>
      <c r="N65" t="str">
        <f>"*"&amp;InventarioVexV5[[#This Row],[Codigo Pieza]]&amp;"*"</f>
        <v>*SMCR*</v>
      </c>
    </row>
    <row r="66" spans="1:14" ht="22.5">
      <c r="A66" s="89" t="s">
        <v>288</v>
      </c>
      <c r="B66" s="90" t="s">
        <v>289</v>
      </c>
      <c r="C66" s="91" t="s">
        <v>152</v>
      </c>
      <c r="D66" s="92" t="s">
        <v>290</v>
      </c>
      <c r="E66" s="91">
        <v>9</v>
      </c>
      <c r="F66" s="93">
        <v>12.49</v>
      </c>
      <c r="G66" s="96" t="s">
        <v>148</v>
      </c>
      <c r="H66" s="95" t="s">
        <v>274</v>
      </c>
      <c r="I66" s="96"/>
      <c r="J66" s="92" t="s">
        <v>291</v>
      </c>
      <c r="K66" s="72">
        <v>0</v>
      </c>
      <c r="L66" s="73">
        <f t="shared" si="1"/>
        <v>9</v>
      </c>
      <c r="M66" s="155" t="str">
        <f>"*"&amp;InventarioVexV5[[#This Row],[Codigo Pieza]]&amp;"*"</f>
        <v>*SM36*</v>
      </c>
      <c r="N66" t="str">
        <f>"*"&amp;InventarioVexV5[[#This Row],[Codigo Pieza]]&amp;"*"</f>
        <v>*SM36*</v>
      </c>
    </row>
    <row r="67" spans="1:14" ht="22.5">
      <c r="A67" s="89" t="s">
        <v>292</v>
      </c>
      <c r="B67" s="90" t="s">
        <v>45</v>
      </c>
      <c r="C67" s="91" t="s">
        <v>152</v>
      </c>
      <c r="D67" s="92" t="s">
        <v>46</v>
      </c>
      <c r="E67" s="91">
        <v>39</v>
      </c>
      <c r="F67" s="93">
        <v>12.49</v>
      </c>
      <c r="G67" s="96" t="s">
        <v>148</v>
      </c>
      <c r="H67" s="95" t="s">
        <v>274</v>
      </c>
      <c r="I67" s="96"/>
      <c r="J67" s="92" t="s">
        <v>293</v>
      </c>
      <c r="K67" s="72">
        <v>8</v>
      </c>
      <c r="L67" s="73">
        <f t="shared" si="1"/>
        <v>31</v>
      </c>
      <c r="M67" s="155" t="str">
        <f>"*"&amp;InventarioVexV5[[#This Row],[Codigo Pieza]]&amp;"*"</f>
        <v>*SM18*</v>
      </c>
      <c r="N67" t="str">
        <f>"*"&amp;InventarioVexV5[[#This Row],[Codigo Pieza]]&amp;"*"</f>
        <v>*SM18*</v>
      </c>
    </row>
    <row r="68" spans="1:14" ht="22.5">
      <c r="A68" s="89" t="s">
        <v>294</v>
      </c>
      <c r="B68" s="90" t="s">
        <v>84</v>
      </c>
      <c r="C68" s="91" t="s">
        <v>152</v>
      </c>
      <c r="D68" s="92" t="s">
        <v>85</v>
      </c>
      <c r="E68" s="91">
        <v>7</v>
      </c>
      <c r="F68" s="93">
        <v>12.49</v>
      </c>
      <c r="G68" s="96" t="s">
        <v>148</v>
      </c>
      <c r="H68" s="95" t="s">
        <v>274</v>
      </c>
      <c r="I68" s="96"/>
      <c r="J68" s="92" t="s">
        <v>295</v>
      </c>
      <c r="K68" s="72">
        <v>1</v>
      </c>
      <c r="L68" s="73">
        <f t="shared" si="1"/>
        <v>6</v>
      </c>
      <c r="M68" s="155" t="str">
        <f>"*"&amp;InventarioVexV5[[#This Row],[Codigo Pieza]]&amp;"*"</f>
        <v>*SM6*</v>
      </c>
      <c r="N68" t="str">
        <f>"*"&amp;InventarioVexV5[[#This Row],[Codigo Pieza]]&amp;"*"</f>
        <v>*SM6*</v>
      </c>
    </row>
    <row r="69" spans="1:14" ht="22.5">
      <c r="A69" s="89" t="s">
        <v>296</v>
      </c>
      <c r="B69" s="90" t="s">
        <v>470</v>
      </c>
      <c r="C69" s="96"/>
      <c r="D69" s="92" t="s">
        <v>297</v>
      </c>
      <c r="E69" s="91">
        <v>10</v>
      </c>
      <c r="F69" s="93">
        <v>11.49</v>
      </c>
      <c r="G69" s="94" t="s">
        <v>148</v>
      </c>
      <c r="H69" s="95" t="s">
        <v>274</v>
      </c>
      <c r="I69" s="96"/>
      <c r="J69" s="97" t="s">
        <v>298</v>
      </c>
      <c r="K69" s="72">
        <v>0</v>
      </c>
      <c r="L69" s="73">
        <f t="shared" si="1"/>
        <v>10</v>
      </c>
      <c r="M69" s="155" t="str">
        <f>"*"&amp;InventarioVexV5[[#This Row],[Codigo Pieza]]&amp;"*"</f>
        <v>*BS*</v>
      </c>
      <c r="N69" t="str">
        <f>"*"&amp;InventarioVexV5[[#This Row],[Codigo Pieza]]&amp;"*"</f>
        <v>*BS*</v>
      </c>
    </row>
    <row r="70" spans="1:14" ht="22.5">
      <c r="A70" s="89" t="s">
        <v>271</v>
      </c>
      <c r="B70" s="90" t="s">
        <v>272</v>
      </c>
      <c r="C70" s="96"/>
      <c r="D70" s="92" t="s">
        <v>471</v>
      </c>
      <c r="E70" s="91"/>
      <c r="F70" s="93">
        <v>11.99</v>
      </c>
      <c r="G70" s="94" t="s">
        <v>148</v>
      </c>
      <c r="H70" s="95" t="s">
        <v>274</v>
      </c>
      <c r="I70" s="96"/>
      <c r="J70" s="97"/>
      <c r="K70" s="72">
        <v>0</v>
      </c>
      <c r="L70" s="73">
        <f t="shared" si="1"/>
        <v>0</v>
      </c>
      <c r="M70" s="155" t="str">
        <f>"*"&amp;InventarioVexV5[[#This Row],[Codigo Pieza]]&amp;"*"</f>
        <v>*RBC*</v>
      </c>
      <c r="N70" t="str">
        <f>"*"&amp;InventarioVexV5[[#This Row],[Codigo Pieza]]&amp;"*"</f>
        <v>*RBC*</v>
      </c>
    </row>
    <row r="71" spans="1:14" ht="22.5">
      <c r="A71" s="89" t="s">
        <v>299</v>
      </c>
      <c r="B71" s="90" t="s">
        <v>472</v>
      </c>
      <c r="C71" s="96"/>
      <c r="D71" s="92" t="s">
        <v>300</v>
      </c>
      <c r="E71" s="91">
        <v>1</v>
      </c>
      <c r="F71" s="93">
        <v>45.99</v>
      </c>
      <c r="G71" s="94" t="s">
        <v>148</v>
      </c>
      <c r="H71" s="95" t="s">
        <v>274</v>
      </c>
      <c r="I71" s="96"/>
      <c r="J71" s="97"/>
      <c r="K71" s="72">
        <v>0</v>
      </c>
      <c r="L71" s="73">
        <f t="shared" si="1"/>
        <v>1</v>
      </c>
      <c r="M71" s="155" t="str">
        <f>"*"&amp;InventarioVexV5[[#This Row],[Codigo Pieza]]&amp;"*"</f>
        <v>*LTS*</v>
      </c>
      <c r="N71" t="str">
        <f>"*"&amp;InventarioVexV5[[#This Row],[Codigo Pieza]]&amp;"*"</f>
        <v>*LTS*</v>
      </c>
    </row>
    <row r="72" spans="1:14" ht="22.5">
      <c r="A72" s="89" t="s">
        <v>301</v>
      </c>
      <c r="B72" s="90" t="s">
        <v>473</v>
      </c>
      <c r="C72" s="96"/>
      <c r="D72" s="92" t="s">
        <v>302</v>
      </c>
      <c r="E72" s="91">
        <v>12</v>
      </c>
      <c r="F72" s="93">
        <v>14.99</v>
      </c>
      <c r="G72" s="94" t="s">
        <v>148</v>
      </c>
      <c r="H72" s="95" t="s">
        <v>274</v>
      </c>
      <c r="I72" s="96"/>
      <c r="J72" s="97" t="s">
        <v>303</v>
      </c>
      <c r="K72" s="72">
        <v>0</v>
      </c>
      <c r="L72" s="73">
        <f t="shared" si="1"/>
        <v>12</v>
      </c>
      <c r="M72" s="155" t="str">
        <f>"*"&amp;InventarioVexV5[[#This Row],[Codigo Pieza]]&amp;"*"</f>
        <v>*LS*</v>
      </c>
      <c r="N72" t="str">
        <f>"*"&amp;InventarioVexV5[[#This Row],[Codigo Pieza]]&amp;"*"</f>
        <v>*LS*</v>
      </c>
    </row>
    <row r="73" spans="1:14" ht="22.5">
      <c r="A73" s="98" t="s">
        <v>304</v>
      </c>
      <c r="B73" s="99" t="s">
        <v>57</v>
      </c>
      <c r="C73" s="100" t="s">
        <v>167</v>
      </c>
      <c r="D73" s="101" t="s">
        <v>58</v>
      </c>
      <c r="E73" s="100">
        <v>21</v>
      </c>
      <c r="F73" s="102">
        <v>28.99</v>
      </c>
      <c r="G73" s="103" t="s">
        <v>148</v>
      </c>
      <c r="H73" s="103" t="s">
        <v>305</v>
      </c>
      <c r="I73" s="103"/>
      <c r="J73" s="104"/>
      <c r="K73" s="72">
        <v>6</v>
      </c>
      <c r="L73" s="73">
        <f t="shared" si="1"/>
        <v>15</v>
      </c>
      <c r="M73" s="155" t="str">
        <f>"*"&amp;InventarioVexV5[[#This Row],[Codigo Pieza]]&amp;"*"</f>
        <v>*ODW4*</v>
      </c>
      <c r="N73" t="str">
        <f>"*"&amp;InventarioVexV5[[#This Row],[Codigo Pieza]]&amp;"*"</f>
        <v>*ODW4*</v>
      </c>
    </row>
    <row r="74" spans="1:14" ht="22.5">
      <c r="A74" s="98" t="s">
        <v>306</v>
      </c>
      <c r="B74" s="99" t="s">
        <v>74</v>
      </c>
      <c r="C74" s="100" t="s">
        <v>167</v>
      </c>
      <c r="D74" s="101" t="s">
        <v>75</v>
      </c>
      <c r="E74" s="100">
        <v>8</v>
      </c>
      <c r="F74" s="102">
        <v>22.89</v>
      </c>
      <c r="G74" s="103" t="s">
        <v>148</v>
      </c>
      <c r="H74" s="103" t="s">
        <v>305</v>
      </c>
      <c r="I74" s="103"/>
      <c r="J74" s="104"/>
      <c r="K74" s="72">
        <v>6</v>
      </c>
      <c r="L74" s="73">
        <f t="shared" si="1"/>
        <v>2</v>
      </c>
      <c r="M74" s="155" t="str">
        <f>"*"&amp;InventarioVexV5[[#This Row],[Codigo Pieza]]&amp;"*"</f>
        <v>*ODW325*</v>
      </c>
      <c r="N74" t="str">
        <f>"*"&amp;InventarioVexV5[[#This Row],[Codigo Pieza]]&amp;"*"</f>
        <v>*ODW325*</v>
      </c>
    </row>
    <row r="75" spans="1:14" ht="22.5">
      <c r="A75" s="98" t="s">
        <v>307</v>
      </c>
      <c r="B75" s="99" t="s">
        <v>308</v>
      </c>
      <c r="C75" s="100" t="s">
        <v>167</v>
      </c>
      <c r="D75" s="101" t="s">
        <v>309</v>
      </c>
      <c r="E75" s="100">
        <v>4</v>
      </c>
      <c r="F75" s="102">
        <v>22.89</v>
      </c>
      <c r="G75" s="103" t="s">
        <v>148</v>
      </c>
      <c r="H75" s="103" t="s">
        <v>305</v>
      </c>
      <c r="I75" s="103"/>
      <c r="J75" s="104"/>
      <c r="K75" s="72">
        <v>0</v>
      </c>
      <c r="L75" s="73">
        <f t="shared" si="1"/>
        <v>4</v>
      </c>
      <c r="M75" s="155" t="str">
        <f>"*"&amp;InventarioVexV5[[#This Row],[Codigo Pieza]]&amp;"*"</f>
        <v>*ODW275*</v>
      </c>
      <c r="N75" t="str">
        <f>"*"&amp;InventarioVexV5[[#This Row],[Codigo Pieza]]&amp;"*"</f>
        <v>*ODW275*</v>
      </c>
    </row>
    <row r="76" spans="1:14" ht="22.5">
      <c r="A76" s="98" t="s">
        <v>310</v>
      </c>
      <c r="B76" s="99" t="s">
        <v>311</v>
      </c>
      <c r="C76" s="100" t="s">
        <v>167</v>
      </c>
      <c r="D76" s="101" t="s">
        <v>312</v>
      </c>
      <c r="E76" s="100">
        <v>8</v>
      </c>
      <c r="F76" s="102">
        <v>13.49</v>
      </c>
      <c r="G76" s="103" t="s">
        <v>148</v>
      </c>
      <c r="H76" s="103" t="s">
        <v>305</v>
      </c>
      <c r="I76" s="103"/>
      <c r="J76" s="104"/>
      <c r="K76" s="72">
        <v>0</v>
      </c>
      <c r="L76" s="73">
        <f t="shared" si="1"/>
        <v>8</v>
      </c>
      <c r="M76" s="155" t="str">
        <f>"*"&amp;InventarioVexV5[[#This Row],[Codigo Pieza]]&amp;"*"</f>
        <v>*TW325*</v>
      </c>
      <c r="N76" t="str">
        <f>"*"&amp;InventarioVexV5[[#This Row],[Codigo Pieza]]&amp;"*"</f>
        <v>*TW325*</v>
      </c>
    </row>
    <row r="77" spans="1:14" ht="22.5">
      <c r="A77" s="98" t="s">
        <v>313</v>
      </c>
      <c r="B77" s="99" t="s">
        <v>314</v>
      </c>
      <c r="C77" s="100" t="s">
        <v>167</v>
      </c>
      <c r="D77" s="101" t="s">
        <v>315</v>
      </c>
      <c r="E77" s="100">
        <v>32</v>
      </c>
      <c r="F77" s="102">
        <v>11.49</v>
      </c>
      <c r="G77" s="103" t="s">
        <v>148</v>
      </c>
      <c r="H77" s="103" t="s">
        <v>305</v>
      </c>
      <c r="I77" s="103"/>
      <c r="J77" s="104"/>
      <c r="K77" s="72">
        <v>0</v>
      </c>
      <c r="L77" s="73">
        <f t="shared" si="1"/>
        <v>32</v>
      </c>
      <c r="M77" s="155" t="str">
        <f>"*"&amp;InventarioVexV5[[#This Row],[Codigo Pieza]]&amp;"*"</f>
        <v>*TW275*</v>
      </c>
      <c r="N77" t="str">
        <f>"*"&amp;InventarioVexV5[[#This Row],[Codigo Pieza]]&amp;"*"</f>
        <v>*TW275*</v>
      </c>
    </row>
    <row r="78" spans="1:14" ht="22.5">
      <c r="A78" s="98" t="s">
        <v>316</v>
      </c>
      <c r="B78" s="99" t="s">
        <v>317</v>
      </c>
      <c r="C78" s="100" t="s">
        <v>167</v>
      </c>
      <c r="D78" s="101" t="s">
        <v>318</v>
      </c>
      <c r="E78" s="100">
        <v>4</v>
      </c>
      <c r="F78" s="105"/>
      <c r="G78" s="103" t="s">
        <v>148</v>
      </c>
      <c r="H78" s="103" t="s">
        <v>305</v>
      </c>
      <c r="I78" s="103"/>
      <c r="J78" s="104"/>
      <c r="K78" s="72">
        <v>0</v>
      </c>
      <c r="L78" s="73">
        <f t="shared" si="1"/>
        <v>4</v>
      </c>
      <c r="M78" s="155" t="str">
        <f>"*"&amp;InventarioVexV5[[#This Row],[Codigo Pieza]]&amp;"*"</f>
        <v>*MW4*</v>
      </c>
      <c r="N78" t="str">
        <f>"*"&amp;InventarioVexV5[[#This Row],[Codigo Pieza]]&amp;"*"</f>
        <v>*MW4*</v>
      </c>
    </row>
    <row r="79" spans="1:14" ht="22.5">
      <c r="A79" s="98" t="s">
        <v>319</v>
      </c>
      <c r="B79" s="99" t="s">
        <v>100</v>
      </c>
      <c r="C79" s="100" t="s">
        <v>167</v>
      </c>
      <c r="D79" s="101" t="s">
        <v>101</v>
      </c>
      <c r="E79" s="100">
        <v>12</v>
      </c>
      <c r="F79" s="105"/>
      <c r="G79" s="103" t="s">
        <v>148</v>
      </c>
      <c r="H79" s="103" t="s">
        <v>305</v>
      </c>
      <c r="I79" s="103"/>
      <c r="J79" s="104"/>
      <c r="K79" s="72">
        <v>0</v>
      </c>
      <c r="L79" s="73">
        <f t="shared" si="1"/>
        <v>12</v>
      </c>
      <c r="M79" s="155" t="str">
        <f>"*"&amp;InventarioVexV5[[#This Row],[Codigo Pieza]]&amp;"*"</f>
        <v>*RW4*</v>
      </c>
      <c r="N79" t="str">
        <f>"*"&amp;InventarioVexV5[[#This Row],[Codigo Pieza]]&amp;"*"</f>
        <v>*RW4*</v>
      </c>
    </row>
    <row r="80" spans="1:14" ht="22.5">
      <c r="A80" s="98" t="s">
        <v>320</v>
      </c>
      <c r="B80" s="99" t="s">
        <v>321</v>
      </c>
      <c r="C80" s="100" t="s">
        <v>167</v>
      </c>
      <c r="D80" s="101" t="s">
        <v>322</v>
      </c>
      <c r="E80" s="100">
        <v>8</v>
      </c>
      <c r="F80" s="105"/>
      <c r="G80" s="103" t="s">
        <v>148</v>
      </c>
      <c r="H80" s="103" t="s">
        <v>305</v>
      </c>
      <c r="I80" s="103"/>
      <c r="J80" s="104"/>
      <c r="K80" s="72">
        <v>0</v>
      </c>
      <c r="L80" s="73">
        <f t="shared" si="1"/>
        <v>8</v>
      </c>
      <c r="M80" s="155" t="str">
        <f>"*"&amp;InventarioVexV5[[#This Row],[Codigo Pieza]]&amp;"*"</f>
        <v>*RWW5*</v>
      </c>
      <c r="N80" t="str">
        <f>"*"&amp;InventarioVexV5[[#This Row],[Codigo Pieza]]&amp;"*"</f>
        <v>*RWW5*</v>
      </c>
    </row>
    <row r="81" spans="1:14" ht="22.5">
      <c r="A81" s="98" t="s">
        <v>323</v>
      </c>
      <c r="B81" s="99" t="s">
        <v>324</v>
      </c>
      <c r="C81" s="100" t="s">
        <v>167</v>
      </c>
      <c r="D81" s="101" t="s">
        <v>325</v>
      </c>
      <c r="E81" s="100">
        <v>4</v>
      </c>
      <c r="F81" s="105"/>
      <c r="G81" s="103" t="s">
        <v>148</v>
      </c>
      <c r="H81" s="103" t="s">
        <v>305</v>
      </c>
      <c r="I81" s="103"/>
      <c r="J81" s="104"/>
      <c r="K81" s="72">
        <v>0</v>
      </c>
      <c r="L81" s="73">
        <f t="shared" si="1"/>
        <v>4</v>
      </c>
      <c r="M81" s="155" t="str">
        <f>"*"&amp;InventarioVexV5[[#This Row],[Codigo Pieza]]&amp;"*"</f>
        <v>*ODWD275*</v>
      </c>
      <c r="N81" t="str">
        <f>"*"&amp;InventarioVexV5[[#This Row],[Codigo Pieza]]&amp;"*"</f>
        <v>*ODWD275*</v>
      </c>
    </row>
    <row r="82" spans="1:14" ht="22.5">
      <c r="A82" s="98" t="s">
        <v>326</v>
      </c>
      <c r="B82" s="99" t="s">
        <v>92</v>
      </c>
      <c r="C82" s="100" t="s">
        <v>152</v>
      </c>
      <c r="D82" s="101" t="s">
        <v>93</v>
      </c>
      <c r="E82" s="100">
        <v>7</v>
      </c>
      <c r="F82" s="102">
        <v>1.49</v>
      </c>
      <c r="G82" s="103" t="s">
        <v>148</v>
      </c>
      <c r="H82" s="103" t="s">
        <v>305</v>
      </c>
      <c r="I82" s="103"/>
      <c r="J82" s="104"/>
      <c r="K82" s="72">
        <v>0</v>
      </c>
      <c r="L82" s="73">
        <f t="shared" si="1"/>
        <v>7</v>
      </c>
      <c r="M82" s="155" t="str">
        <f>"*"&amp;InventarioVexV5[[#This Row],[Codigo Pieza]]&amp;"*"</f>
        <v>*SFW30A*</v>
      </c>
      <c r="N82" t="str">
        <f>"*"&amp;InventarioVexV5[[#This Row],[Codigo Pieza]]&amp;"*"</f>
        <v>*SFW30A*</v>
      </c>
    </row>
    <row r="83" spans="1:14" ht="22.5">
      <c r="A83" s="98" t="s">
        <v>327</v>
      </c>
      <c r="B83" s="99" t="s">
        <v>65</v>
      </c>
      <c r="C83" s="100" t="s">
        <v>152</v>
      </c>
      <c r="D83" s="101" t="s">
        <v>66</v>
      </c>
      <c r="E83" s="100">
        <v>4</v>
      </c>
      <c r="F83" s="102">
        <v>1.49</v>
      </c>
      <c r="G83" s="103" t="s">
        <v>148</v>
      </c>
      <c r="H83" s="103" t="s">
        <v>305</v>
      </c>
      <c r="I83" s="103"/>
      <c r="J83" s="104"/>
      <c r="K83" s="72">
        <v>4</v>
      </c>
      <c r="L83" s="73">
        <f t="shared" si="1"/>
        <v>0</v>
      </c>
      <c r="M83" s="155" t="str">
        <f>"*"&amp;InventarioVexV5[[#This Row],[Codigo Pieza]]&amp;"*"</f>
        <v>*SFW45A*</v>
      </c>
      <c r="N83" t="str">
        <f>"*"&amp;InventarioVexV5[[#This Row],[Codigo Pieza]]&amp;"*"</f>
        <v>*SFW45A*</v>
      </c>
    </row>
    <row r="84" spans="1:14" ht="22.5">
      <c r="A84" s="106" t="s">
        <v>328</v>
      </c>
      <c r="B84" s="107" t="s">
        <v>120</v>
      </c>
      <c r="C84" s="108" t="s">
        <v>167</v>
      </c>
      <c r="D84" s="109" t="s">
        <v>329</v>
      </c>
      <c r="E84" s="108">
        <v>26</v>
      </c>
      <c r="F84" s="110">
        <v>17.89</v>
      </c>
      <c r="G84" s="111" t="s">
        <v>148</v>
      </c>
      <c r="H84" s="111" t="s">
        <v>330</v>
      </c>
      <c r="I84" s="111"/>
      <c r="J84" s="112"/>
      <c r="K84" s="72">
        <v>0</v>
      </c>
      <c r="L84" s="73">
        <f t="shared" si="1"/>
        <v>26</v>
      </c>
      <c r="M84" s="155" t="str">
        <f>"*"&amp;InventarioVexV5[[#This Row],[Codigo Pieza]]&amp;"*"</f>
        <v>*36THSG*</v>
      </c>
      <c r="N84" t="str">
        <f>"*"&amp;InventarioVexV5[[#This Row],[Codigo Pieza]]&amp;"*"</f>
        <v>*36THSG*</v>
      </c>
    </row>
    <row r="85" spans="1:14" ht="22.5">
      <c r="A85" s="106" t="s">
        <v>331</v>
      </c>
      <c r="B85" s="107" t="s">
        <v>41</v>
      </c>
      <c r="C85" s="108" t="s">
        <v>167</v>
      </c>
      <c r="D85" s="109" t="s">
        <v>42</v>
      </c>
      <c r="E85" s="108">
        <v>28</v>
      </c>
      <c r="F85" s="110">
        <v>17.89</v>
      </c>
      <c r="G85" s="111" t="s">
        <v>148</v>
      </c>
      <c r="H85" s="111" t="s">
        <v>330</v>
      </c>
      <c r="I85" s="111"/>
      <c r="J85" s="112"/>
      <c r="K85" s="72">
        <v>27</v>
      </c>
      <c r="L85" s="73">
        <f t="shared" si="1"/>
        <v>1</v>
      </c>
      <c r="M85" s="155" t="str">
        <f>"*"&amp;InventarioVexV5[[#This Row],[Codigo Pieza]]&amp;"*"</f>
        <v>*60THSG*</v>
      </c>
      <c r="N85" t="str">
        <f>"*"&amp;InventarioVexV5[[#This Row],[Codigo Pieza]]&amp;"*"</f>
        <v>*60THSG*</v>
      </c>
    </row>
    <row r="86" spans="1:14" ht="22.5">
      <c r="A86" s="106" t="s">
        <v>332</v>
      </c>
      <c r="B86" s="107" t="s">
        <v>333</v>
      </c>
      <c r="C86" s="108" t="s">
        <v>167</v>
      </c>
      <c r="D86" s="109" t="s">
        <v>334</v>
      </c>
      <c r="E86" s="108">
        <v>24</v>
      </c>
      <c r="F86" s="110">
        <v>17.89</v>
      </c>
      <c r="G86" s="111" t="s">
        <v>148</v>
      </c>
      <c r="H86" s="111" t="s">
        <v>330</v>
      </c>
      <c r="I86" s="111"/>
      <c r="J86" s="112"/>
      <c r="K86" s="72">
        <v>0</v>
      </c>
      <c r="L86" s="73">
        <f t="shared" si="1"/>
        <v>24</v>
      </c>
      <c r="M86" s="155" t="str">
        <f>"*"&amp;InventarioVexV5[[#This Row],[Codigo Pieza]]&amp;"*"</f>
        <v>*84THSG*</v>
      </c>
      <c r="N86" t="str">
        <f>"*"&amp;InventarioVexV5[[#This Row],[Codigo Pieza]]&amp;"*"</f>
        <v>*84THSG*</v>
      </c>
    </row>
    <row r="87" spans="1:14" ht="22.5">
      <c r="A87" s="106" t="s">
        <v>335</v>
      </c>
      <c r="B87" s="107" t="s">
        <v>336</v>
      </c>
      <c r="C87" s="108" t="s">
        <v>167</v>
      </c>
      <c r="D87" s="109" t="s">
        <v>337</v>
      </c>
      <c r="E87" s="108">
        <v>74</v>
      </c>
      <c r="F87" s="110">
        <v>22.89</v>
      </c>
      <c r="G87" s="111" t="s">
        <v>148</v>
      </c>
      <c r="H87" s="111" t="s">
        <v>330</v>
      </c>
      <c r="I87" s="111"/>
      <c r="J87" s="112"/>
      <c r="K87" s="72">
        <v>0</v>
      </c>
      <c r="L87" s="73">
        <f t="shared" si="1"/>
        <v>74</v>
      </c>
      <c r="M87" s="155" t="str">
        <f>"*"&amp;InventarioVexV5[[#This Row],[Codigo Pieza]]&amp;"*"</f>
        <v>*RG2*</v>
      </c>
      <c r="N87" t="str">
        <f>"*"&amp;InventarioVexV5[[#This Row],[Codigo Pieza]]&amp;"*"</f>
        <v>*RG2*</v>
      </c>
    </row>
    <row r="88" spans="1:14" ht="22.5">
      <c r="A88" s="106" t="s">
        <v>338</v>
      </c>
      <c r="B88" s="107" t="s">
        <v>339</v>
      </c>
      <c r="C88" s="108" t="s">
        <v>167</v>
      </c>
      <c r="D88" s="109" t="s">
        <v>340</v>
      </c>
      <c r="E88" s="108">
        <v>43</v>
      </c>
      <c r="F88" s="110">
        <v>11.49</v>
      </c>
      <c r="G88" s="111" t="s">
        <v>148</v>
      </c>
      <c r="H88" s="111" t="s">
        <v>330</v>
      </c>
      <c r="I88" s="111"/>
      <c r="J88" s="112"/>
      <c r="K88" s="72">
        <v>0</v>
      </c>
      <c r="L88" s="73">
        <f t="shared" si="1"/>
        <v>43</v>
      </c>
      <c r="M88" s="155" t="str">
        <f>"*"&amp;InventarioVexV5[[#This Row],[Codigo Pieza]]&amp;"*"</f>
        <v>*IST*</v>
      </c>
      <c r="N88" t="str">
        <f>"*"&amp;InventarioVexV5[[#This Row],[Codigo Pieza]]&amp;"*"</f>
        <v>*IST*</v>
      </c>
    </row>
    <row r="89" spans="1:14" ht="22.5">
      <c r="A89" s="106" t="s">
        <v>338</v>
      </c>
      <c r="B89" s="107" t="s">
        <v>341</v>
      </c>
      <c r="C89" s="108" t="s">
        <v>167</v>
      </c>
      <c r="D89" s="109" t="s">
        <v>342</v>
      </c>
      <c r="E89" s="108">
        <v>43</v>
      </c>
      <c r="F89" s="110">
        <v>11.49</v>
      </c>
      <c r="G89" s="111" t="s">
        <v>148</v>
      </c>
      <c r="H89" s="111" t="s">
        <v>330</v>
      </c>
      <c r="I89" s="111"/>
      <c r="J89" s="112"/>
      <c r="K89" s="72">
        <v>0</v>
      </c>
      <c r="L89" s="73">
        <f t="shared" si="1"/>
        <v>43</v>
      </c>
      <c r="M89" s="155" t="str">
        <f>"*"&amp;InventarioVexV5[[#This Row],[Codigo Pieza]]&amp;"*"</f>
        <v>*OST*</v>
      </c>
      <c r="N89" t="str">
        <f>"*"&amp;InventarioVexV5[[#This Row],[Codigo Pieza]]&amp;"*"</f>
        <v>*OST*</v>
      </c>
    </row>
    <row r="90" spans="1:14" ht="22.5">
      <c r="A90" s="106" t="s">
        <v>343</v>
      </c>
      <c r="B90" s="107" t="s">
        <v>344</v>
      </c>
      <c r="C90" s="108" t="s">
        <v>167</v>
      </c>
      <c r="D90" s="109" t="s">
        <v>345</v>
      </c>
      <c r="E90" s="108">
        <v>3</v>
      </c>
      <c r="F90" s="113"/>
      <c r="G90" s="111" t="s">
        <v>148</v>
      </c>
      <c r="H90" s="111" t="s">
        <v>330</v>
      </c>
      <c r="I90" s="111"/>
      <c r="J90" s="112"/>
      <c r="K90" s="72">
        <v>0</v>
      </c>
      <c r="L90" s="73">
        <f t="shared" si="1"/>
        <v>3</v>
      </c>
      <c r="M90" s="155" t="str">
        <f>"*"&amp;InventarioVexV5[[#This Row],[Codigo Pieza]]&amp;"*"</f>
        <v>*DOC*</v>
      </c>
      <c r="N90" t="str">
        <f>"*"&amp;InventarioVexV5[[#This Row],[Codigo Pieza]]&amp;"*"</f>
        <v>*DOC*</v>
      </c>
    </row>
    <row r="91" spans="1:14" ht="22.5">
      <c r="A91" s="106" t="s">
        <v>346</v>
      </c>
      <c r="B91" s="107" t="s">
        <v>347</v>
      </c>
      <c r="C91" s="108" t="s">
        <v>167</v>
      </c>
      <c r="D91" s="109" t="s">
        <v>348</v>
      </c>
      <c r="E91" s="108">
        <v>2</v>
      </c>
      <c r="F91" s="113"/>
      <c r="G91" s="111" t="s">
        <v>148</v>
      </c>
      <c r="H91" s="111" t="s">
        <v>330</v>
      </c>
      <c r="I91" s="111"/>
      <c r="J91" s="112"/>
      <c r="K91" s="72">
        <v>0</v>
      </c>
      <c r="L91" s="73">
        <f t="shared" si="1"/>
        <v>2</v>
      </c>
      <c r="M91" s="155" t="str">
        <f>"*"&amp;InventarioVexV5[[#This Row],[Codigo Pieza]]&amp;"*"</f>
        <v>*CF*</v>
      </c>
      <c r="N91" t="str">
        <f>"*"&amp;InventarioVexV5[[#This Row],[Codigo Pieza]]&amp;"*"</f>
        <v>*CF*</v>
      </c>
    </row>
    <row r="92" spans="1:14" ht="22.5">
      <c r="A92" s="106" t="s">
        <v>349</v>
      </c>
      <c r="B92" s="107" t="s">
        <v>81</v>
      </c>
      <c r="C92" s="108" t="s">
        <v>167</v>
      </c>
      <c r="D92" s="109" t="s">
        <v>125</v>
      </c>
      <c r="E92" s="108">
        <v>52</v>
      </c>
      <c r="F92" s="110">
        <v>22.89</v>
      </c>
      <c r="G92" s="111" t="s">
        <v>148</v>
      </c>
      <c r="H92" s="111" t="s">
        <v>330</v>
      </c>
      <c r="I92" s="111"/>
      <c r="J92" s="112"/>
      <c r="K92" s="72">
        <v>0</v>
      </c>
      <c r="L92" s="73">
        <f t="shared" si="1"/>
        <v>52</v>
      </c>
      <c r="M92" s="155" t="str">
        <f>"*"&amp;InventarioVexV5[[#This Row],[Codigo Pieza]]&amp;"*"</f>
        <v>*12TG*</v>
      </c>
      <c r="N92" t="str">
        <f>"*"&amp;InventarioVexV5[[#This Row],[Codigo Pieza]]&amp;"*"</f>
        <v>*12TG*</v>
      </c>
    </row>
    <row r="93" spans="1:14" ht="22.5">
      <c r="A93" s="106" t="s">
        <v>474</v>
      </c>
      <c r="B93" s="107" t="s">
        <v>350</v>
      </c>
      <c r="C93" s="108" t="s">
        <v>167</v>
      </c>
      <c r="D93" s="109" t="s">
        <v>351</v>
      </c>
      <c r="E93" s="108">
        <v>33</v>
      </c>
      <c r="F93" s="110"/>
      <c r="G93" s="111" t="s">
        <v>148</v>
      </c>
      <c r="H93" s="111" t="s">
        <v>330</v>
      </c>
      <c r="I93" s="111"/>
      <c r="J93" s="112"/>
      <c r="K93" s="72">
        <v>0</v>
      </c>
      <c r="L93" s="73">
        <f t="shared" si="1"/>
        <v>33</v>
      </c>
      <c r="M93" s="155" t="str">
        <f>"*"&amp;InventarioVexV5[[#This Row],[Codigo Pieza]]&amp;"*"</f>
        <v>*84SG*</v>
      </c>
      <c r="N93" t="str">
        <f>"*"&amp;InventarioVexV5[[#This Row],[Codigo Pieza]]&amp;"*"</f>
        <v>*84SG*</v>
      </c>
    </row>
    <row r="94" spans="1:14" ht="22.5">
      <c r="A94" s="106" t="s">
        <v>474</v>
      </c>
      <c r="B94" s="107" t="s">
        <v>352</v>
      </c>
      <c r="C94" s="108" t="s">
        <v>167</v>
      </c>
      <c r="D94" s="109" t="s">
        <v>353</v>
      </c>
      <c r="E94" s="108">
        <v>83</v>
      </c>
      <c r="F94" s="110"/>
      <c r="G94" s="111" t="s">
        <v>148</v>
      </c>
      <c r="H94" s="111" t="s">
        <v>330</v>
      </c>
      <c r="I94" s="111"/>
      <c r="J94" s="112"/>
      <c r="K94" s="72">
        <v>0</v>
      </c>
      <c r="L94" s="73">
        <f t="shared" si="1"/>
        <v>83</v>
      </c>
      <c r="M94" s="155" t="str">
        <f>"*"&amp;InventarioVexV5[[#This Row],[Codigo Pieza]]&amp;"*"</f>
        <v>*60SG*</v>
      </c>
      <c r="N94" t="str">
        <f>"*"&amp;InventarioVexV5[[#This Row],[Codigo Pieza]]&amp;"*"</f>
        <v>*60SG*</v>
      </c>
    </row>
    <row r="95" spans="1:14" ht="22.5">
      <c r="A95" s="106" t="s">
        <v>474</v>
      </c>
      <c r="B95" s="107" t="s">
        <v>354</v>
      </c>
      <c r="C95" s="108" t="s">
        <v>167</v>
      </c>
      <c r="D95" s="109" t="s">
        <v>355</v>
      </c>
      <c r="E95" s="108">
        <v>36</v>
      </c>
      <c r="F95" s="110"/>
      <c r="G95" s="111" t="s">
        <v>148</v>
      </c>
      <c r="H95" s="111" t="s">
        <v>330</v>
      </c>
      <c r="I95" s="111"/>
      <c r="J95" s="112"/>
      <c r="K95" s="72">
        <v>0</v>
      </c>
      <c r="L95" s="73">
        <f t="shared" si="1"/>
        <v>36</v>
      </c>
      <c r="M95" s="155" t="str">
        <f>"*"&amp;InventarioVexV5[[#This Row],[Codigo Pieza]]&amp;"*"</f>
        <v>*36SG*</v>
      </c>
      <c r="N95" t="str">
        <f>"*"&amp;InventarioVexV5[[#This Row],[Codigo Pieza]]&amp;"*"</f>
        <v>*36SG*</v>
      </c>
    </row>
    <row r="96" spans="1:14" ht="22.5">
      <c r="A96" s="106" t="s">
        <v>356</v>
      </c>
      <c r="B96" s="107" t="s">
        <v>357</v>
      </c>
      <c r="C96" s="108" t="s">
        <v>167</v>
      </c>
      <c r="D96" s="109" t="s">
        <v>358</v>
      </c>
      <c r="E96" s="108">
        <v>32</v>
      </c>
      <c r="F96" s="110">
        <v>11.49</v>
      </c>
      <c r="G96" s="111" t="s">
        <v>148</v>
      </c>
      <c r="H96" s="111" t="s">
        <v>330</v>
      </c>
      <c r="I96" s="111"/>
      <c r="J96" s="112"/>
      <c r="K96" s="72">
        <v>0</v>
      </c>
      <c r="L96" s="73">
        <f t="shared" si="1"/>
        <v>32</v>
      </c>
      <c r="M96" s="155" t="str">
        <f>"*"&amp;InventarioVexV5[[#This Row],[Codigo Pieza]]&amp;"*"</f>
        <v>*12TMG*</v>
      </c>
      <c r="N96" t="str">
        <f>"*"&amp;InventarioVexV5[[#This Row],[Codigo Pieza]]&amp;"*"</f>
        <v>*12TMG*</v>
      </c>
    </row>
    <row r="97" spans="1:14" ht="22.5">
      <c r="A97" s="106" t="s">
        <v>349</v>
      </c>
      <c r="B97" s="107" t="s">
        <v>359</v>
      </c>
      <c r="C97" s="108" t="s">
        <v>167</v>
      </c>
      <c r="D97" s="109" t="s">
        <v>360</v>
      </c>
      <c r="E97" s="108">
        <v>2</v>
      </c>
      <c r="F97" s="110">
        <v>22.89</v>
      </c>
      <c r="G97" s="111" t="s">
        <v>148</v>
      </c>
      <c r="H97" s="111" t="s">
        <v>330</v>
      </c>
      <c r="I97" s="111"/>
      <c r="J97" s="112"/>
      <c r="K97" s="72">
        <v>0</v>
      </c>
      <c r="L97" s="73">
        <f t="shared" si="1"/>
        <v>2</v>
      </c>
      <c r="M97" s="155" t="str">
        <f>"*"&amp;InventarioVexV5[[#This Row],[Codigo Pieza]]&amp;"*"</f>
        <v>*DF*</v>
      </c>
      <c r="N97" t="str">
        <f>"*"&amp;InventarioVexV5[[#This Row],[Codigo Pieza]]&amp;"*"</f>
        <v>*DF*</v>
      </c>
    </row>
    <row r="98" spans="1:14" ht="22.5">
      <c r="A98" s="106" t="s">
        <v>349</v>
      </c>
      <c r="B98" s="107" t="s">
        <v>361</v>
      </c>
      <c r="C98" s="108" t="s">
        <v>167</v>
      </c>
      <c r="D98" s="109" t="s">
        <v>362</v>
      </c>
      <c r="E98" s="108">
        <v>5</v>
      </c>
      <c r="F98" s="110">
        <v>22.89</v>
      </c>
      <c r="G98" s="111" t="s">
        <v>148</v>
      </c>
      <c r="H98" s="111" t="s">
        <v>330</v>
      </c>
      <c r="I98" s="111"/>
      <c r="J98" s="112"/>
      <c r="K98" s="72">
        <v>0</v>
      </c>
      <c r="L98" s="73">
        <f t="shared" si="1"/>
        <v>5</v>
      </c>
      <c r="M98" s="155" t="str">
        <f>"*"&amp;InventarioVexV5[[#This Row],[Codigo Pieza]]&amp;"*"</f>
        <v>*WG*</v>
      </c>
      <c r="N98" t="str">
        <f>"*"&amp;InventarioVexV5[[#This Row],[Codigo Pieza]]&amp;"*"</f>
        <v>*WG*</v>
      </c>
    </row>
    <row r="99" spans="1:14" ht="22.5">
      <c r="A99" s="106" t="s">
        <v>349</v>
      </c>
      <c r="B99" s="107" t="s">
        <v>363</v>
      </c>
      <c r="C99" s="108" t="s">
        <v>167</v>
      </c>
      <c r="D99" s="109" t="s">
        <v>364</v>
      </c>
      <c r="E99" s="108">
        <v>9</v>
      </c>
      <c r="F99" s="110">
        <v>22.89</v>
      </c>
      <c r="G99" s="111" t="s">
        <v>148</v>
      </c>
      <c r="H99" s="111" t="s">
        <v>330</v>
      </c>
      <c r="I99" s="111"/>
      <c r="J99" s="112"/>
      <c r="K99" s="72">
        <v>0</v>
      </c>
      <c r="L99" s="73">
        <f t="shared" si="1"/>
        <v>9</v>
      </c>
      <c r="M99" s="155" t="str">
        <f>"*"&amp;InventarioVexV5[[#This Row],[Codigo Pieza]]&amp;"*"</f>
        <v>*WW*</v>
      </c>
      <c r="N99" t="str">
        <f>"*"&amp;InventarioVexV5[[#This Row],[Codigo Pieza]]&amp;"*"</f>
        <v>*WW*</v>
      </c>
    </row>
    <row r="100" spans="1:14" ht="22.5">
      <c r="A100" s="106" t="s">
        <v>349</v>
      </c>
      <c r="B100" s="107" t="s">
        <v>365</v>
      </c>
      <c r="C100" s="108" t="s">
        <v>167</v>
      </c>
      <c r="D100" s="109" t="s">
        <v>366</v>
      </c>
      <c r="E100" s="108">
        <v>14</v>
      </c>
      <c r="F100" s="110">
        <v>22.89</v>
      </c>
      <c r="G100" s="111" t="s">
        <v>148</v>
      </c>
      <c r="H100" s="111" t="s">
        <v>330</v>
      </c>
      <c r="I100" s="111"/>
      <c r="J100" s="112"/>
      <c r="K100" s="72">
        <v>0</v>
      </c>
      <c r="L100" s="73">
        <f t="shared" si="1"/>
        <v>14</v>
      </c>
      <c r="M100" s="155" t="str">
        <f>"*"&amp;InventarioVexV5[[#This Row],[Codigo Pieza]]&amp;"*"</f>
        <v>*24TBG*</v>
      </c>
      <c r="N100" t="str">
        <f>"*"&amp;InventarioVexV5[[#This Row],[Codigo Pieza]]&amp;"*"</f>
        <v>*24TBG*</v>
      </c>
    </row>
    <row r="101" spans="1:14" ht="22.5">
      <c r="A101" s="106" t="s">
        <v>367</v>
      </c>
      <c r="B101" s="107" t="s">
        <v>368</v>
      </c>
      <c r="C101" s="108" t="s">
        <v>167</v>
      </c>
      <c r="D101" s="109" t="s">
        <v>369</v>
      </c>
      <c r="E101" s="108">
        <v>4</v>
      </c>
      <c r="F101" s="110">
        <v>34.69</v>
      </c>
      <c r="G101" s="111" t="s">
        <v>148</v>
      </c>
      <c r="H101" s="111" t="s">
        <v>330</v>
      </c>
      <c r="I101" s="111"/>
      <c r="J101" s="112"/>
      <c r="K101" s="72">
        <v>0</v>
      </c>
      <c r="L101" s="73">
        <f t="shared" si="1"/>
        <v>4</v>
      </c>
      <c r="M101" s="155" t="str">
        <f>"*"&amp;InventarioVexV5[[#This Row],[Codigo Pieza]]&amp;"*"</f>
        <v>*10TS*</v>
      </c>
      <c r="N101" t="str">
        <f>"*"&amp;InventarioVexV5[[#This Row],[Codigo Pieza]]&amp;"*"</f>
        <v>*10TS*</v>
      </c>
    </row>
    <row r="102" spans="1:14" ht="22.5">
      <c r="A102" s="106" t="s">
        <v>367</v>
      </c>
      <c r="B102" s="107" t="s">
        <v>370</v>
      </c>
      <c r="C102" s="108" t="s">
        <v>167</v>
      </c>
      <c r="D102" s="109" t="s">
        <v>371</v>
      </c>
      <c r="E102" s="108">
        <v>7</v>
      </c>
      <c r="F102" s="110">
        <v>34.69</v>
      </c>
      <c r="G102" s="111" t="s">
        <v>148</v>
      </c>
      <c r="H102" s="111" t="s">
        <v>330</v>
      </c>
      <c r="I102" s="111"/>
      <c r="J102" s="112"/>
      <c r="K102" s="72">
        <v>0</v>
      </c>
      <c r="L102" s="73">
        <f t="shared" si="1"/>
        <v>7</v>
      </c>
      <c r="M102" s="155" t="str">
        <f>"*"&amp;InventarioVexV5[[#This Row],[Codigo Pieza]]&amp;"*"</f>
        <v>*15TS*</v>
      </c>
      <c r="N102" t="str">
        <f>"*"&amp;InventarioVexV5[[#This Row],[Codigo Pieza]]&amp;"*"</f>
        <v>*15TS*</v>
      </c>
    </row>
    <row r="103" spans="1:14" ht="22.5">
      <c r="A103" s="106" t="s">
        <v>367</v>
      </c>
      <c r="B103" s="107" t="s">
        <v>372</v>
      </c>
      <c r="C103" s="108" t="s">
        <v>167</v>
      </c>
      <c r="D103" s="109" t="s">
        <v>475</v>
      </c>
      <c r="E103" s="108">
        <v>8</v>
      </c>
      <c r="F103" s="110">
        <v>34.69</v>
      </c>
      <c r="G103" s="111" t="s">
        <v>148</v>
      </c>
      <c r="H103" s="111" t="s">
        <v>330</v>
      </c>
      <c r="I103" s="111"/>
      <c r="J103" s="112"/>
      <c r="K103" s="72">
        <v>0</v>
      </c>
      <c r="L103" s="73">
        <f t="shared" si="1"/>
        <v>8</v>
      </c>
      <c r="M103" s="155" t="str">
        <f>"*"&amp;InventarioVexV5[[#This Row],[Codigo Pieza]]&amp;"*"</f>
        <v>*24TS*</v>
      </c>
      <c r="N103" t="str">
        <f>"*"&amp;InventarioVexV5[[#This Row],[Codigo Pieza]]&amp;"*"</f>
        <v>*24TS*</v>
      </c>
    </row>
    <row r="104" spans="1:14" ht="22.5">
      <c r="A104" s="106" t="s">
        <v>367</v>
      </c>
      <c r="B104" s="107" t="s">
        <v>373</v>
      </c>
      <c r="C104" s="108" t="s">
        <v>167</v>
      </c>
      <c r="D104" s="109" t="s">
        <v>374</v>
      </c>
      <c r="E104" s="108">
        <v>4</v>
      </c>
      <c r="F104" s="110">
        <v>34.69</v>
      </c>
      <c r="G104" s="111" t="s">
        <v>148</v>
      </c>
      <c r="H104" s="111" t="s">
        <v>330</v>
      </c>
      <c r="I104" s="111"/>
      <c r="J104" s="112"/>
      <c r="K104" s="72">
        <v>0</v>
      </c>
      <c r="L104" s="73">
        <f t="shared" si="1"/>
        <v>4</v>
      </c>
      <c r="M104" s="155" t="str">
        <f>"*"&amp;InventarioVexV5[[#This Row],[Codigo Pieza]]&amp;"*"</f>
        <v>*40TS*</v>
      </c>
      <c r="N104" t="str">
        <f>"*"&amp;InventarioVexV5[[#This Row],[Codigo Pieza]]&amp;"*"</f>
        <v>*40TS*</v>
      </c>
    </row>
    <row r="105" spans="1:14" ht="22.5">
      <c r="A105" s="106" t="s">
        <v>367</v>
      </c>
      <c r="B105" s="107" t="s">
        <v>375</v>
      </c>
      <c r="C105" s="108" t="s">
        <v>167</v>
      </c>
      <c r="D105" s="109" t="s">
        <v>376</v>
      </c>
      <c r="E105" s="108">
        <v>4</v>
      </c>
      <c r="F105" s="110">
        <v>34.69</v>
      </c>
      <c r="G105" s="111" t="s">
        <v>148</v>
      </c>
      <c r="H105" s="111" t="s">
        <v>330</v>
      </c>
      <c r="I105" s="111"/>
      <c r="J105" s="112"/>
      <c r="K105" s="72">
        <v>0</v>
      </c>
      <c r="L105" s="73">
        <f t="shared" si="1"/>
        <v>4</v>
      </c>
      <c r="M105" s="155" t="str">
        <f>"*"&amp;InventarioVexV5[[#This Row],[Codigo Pieza]]&amp;"*"</f>
        <v>*48TS*</v>
      </c>
      <c r="N105" t="str">
        <f>"*"&amp;InventarioVexV5[[#This Row],[Codigo Pieza]]&amp;"*"</f>
        <v>*48TS*</v>
      </c>
    </row>
    <row r="106" spans="1:14" ht="22.5">
      <c r="A106" s="106" t="s">
        <v>377</v>
      </c>
      <c r="B106" s="107" t="s">
        <v>378</v>
      </c>
      <c r="C106" s="108" t="s">
        <v>167</v>
      </c>
      <c r="D106" s="109" t="s">
        <v>379</v>
      </c>
      <c r="E106" s="108">
        <v>31</v>
      </c>
      <c r="F106" s="110">
        <v>43.98</v>
      </c>
      <c r="G106" s="111" t="s">
        <v>148</v>
      </c>
      <c r="H106" s="111" t="s">
        <v>330</v>
      </c>
      <c r="I106" s="111"/>
      <c r="J106" s="112"/>
      <c r="K106" s="72">
        <v>0</v>
      </c>
      <c r="L106" s="73">
        <f t="shared" si="1"/>
        <v>31</v>
      </c>
      <c r="M106" s="155" t="str">
        <f>"*"&amp;InventarioVexV5[[#This Row],[Codigo Pieza]]&amp;"*"</f>
        <v>*6THSS*</v>
      </c>
      <c r="N106" t="str">
        <f>"*"&amp;InventarioVexV5[[#This Row],[Codigo Pieza]]&amp;"*"</f>
        <v>*6THSS*</v>
      </c>
    </row>
    <row r="107" spans="1:14" ht="22.5">
      <c r="A107" s="106" t="s">
        <v>380</v>
      </c>
      <c r="B107" s="107" t="s">
        <v>71</v>
      </c>
      <c r="C107" s="108" t="s">
        <v>167</v>
      </c>
      <c r="D107" s="109" t="s">
        <v>72</v>
      </c>
      <c r="E107" s="108">
        <v>17</v>
      </c>
      <c r="F107" s="110">
        <v>43.98</v>
      </c>
      <c r="G107" s="111" t="s">
        <v>148</v>
      </c>
      <c r="H107" s="111" t="s">
        <v>330</v>
      </c>
      <c r="I107" s="111"/>
      <c r="J107" s="112"/>
      <c r="K107" s="72">
        <v>3</v>
      </c>
      <c r="L107" s="73">
        <f t="shared" si="1"/>
        <v>14</v>
      </c>
      <c r="M107" s="155" t="str">
        <f>"*"&amp;InventarioVexV5[[#This Row],[Codigo Pieza]]&amp;"*"</f>
        <v>*12THSS*</v>
      </c>
      <c r="N107" t="str">
        <f>"*"&amp;InventarioVexV5[[#This Row],[Codigo Pieza]]&amp;"*"</f>
        <v>*12THSS*</v>
      </c>
    </row>
    <row r="108" spans="1:14" ht="22.5">
      <c r="A108" s="106" t="s">
        <v>381</v>
      </c>
      <c r="B108" s="107" t="s">
        <v>382</v>
      </c>
      <c r="C108" s="108" t="s">
        <v>167</v>
      </c>
      <c r="D108" s="109" t="s">
        <v>383</v>
      </c>
      <c r="E108" s="108">
        <v>18</v>
      </c>
      <c r="F108" s="110">
        <v>43.98</v>
      </c>
      <c r="G108" s="111" t="s">
        <v>148</v>
      </c>
      <c r="H108" s="111" t="s">
        <v>330</v>
      </c>
      <c r="I108" s="111"/>
      <c r="J108" s="112"/>
      <c r="K108" s="72">
        <v>0</v>
      </c>
      <c r="L108" s="73">
        <f t="shared" si="1"/>
        <v>18</v>
      </c>
      <c r="M108" s="155" t="str">
        <f>"*"&amp;InventarioVexV5[[#This Row],[Codigo Pieza]]&amp;"*"</f>
        <v>*18THSS*</v>
      </c>
      <c r="N108" t="str">
        <f>"*"&amp;InventarioVexV5[[#This Row],[Codigo Pieza]]&amp;"*"</f>
        <v>*18THSS*</v>
      </c>
    </row>
    <row r="109" spans="1:14" ht="22.5">
      <c r="A109" s="106" t="s">
        <v>384</v>
      </c>
      <c r="B109" s="107" t="s">
        <v>385</v>
      </c>
      <c r="C109" s="108" t="s">
        <v>167</v>
      </c>
      <c r="D109" s="109" t="s">
        <v>386</v>
      </c>
      <c r="E109" s="108">
        <v>18</v>
      </c>
      <c r="F109" s="110">
        <v>43.98</v>
      </c>
      <c r="G109" s="111" t="s">
        <v>148</v>
      </c>
      <c r="H109" s="111" t="s">
        <v>330</v>
      </c>
      <c r="I109" s="111"/>
      <c r="J109" s="112"/>
      <c r="K109" s="72">
        <v>0</v>
      </c>
      <c r="L109" s="73">
        <f t="shared" si="1"/>
        <v>18</v>
      </c>
      <c r="M109" s="155" t="str">
        <f>"*"&amp;InventarioVexV5[[#This Row],[Codigo Pieza]]&amp;"*"</f>
        <v>*24THSS*</v>
      </c>
      <c r="N109" t="str">
        <f>"*"&amp;InventarioVexV5[[#This Row],[Codigo Pieza]]&amp;"*"</f>
        <v>*24THSS*</v>
      </c>
    </row>
    <row r="110" spans="1:14" ht="22.5">
      <c r="A110" s="106" t="s">
        <v>387</v>
      </c>
      <c r="B110" s="107" t="s">
        <v>388</v>
      </c>
      <c r="C110" s="108" t="s">
        <v>167</v>
      </c>
      <c r="D110" s="109" t="s">
        <v>389</v>
      </c>
      <c r="E110" s="108">
        <v>17</v>
      </c>
      <c r="F110" s="110">
        <v>43.98</v>
      </c>
      <c r="G110" s="111" t="s">
        <v>148</v>
      </c>
      <c r="H110" s="111" t="s">
        <v>330</v>
      </c>
      <c r="I110" s="111"/>
      <c r="J110" s="112"/>
      <c r="K110" s="72">
        <v>0</v>
      </c>
      <c r="L110" s="73">
        <f t="shared" si="1"/>
        <v>17</v>
      </c>
      <c r="M110" s="155" t="str">
        <f>"*"&amp;InventarioVexV5[[#This Row],[Codigo Pieza]]&amp;"*"</f>
        <v>*30THSS*</v>
      </c>
      <c r="N110" t="str">
        <f>"*"&amp;InventarioVexV5[[#This Row],[Codigo Pieza]]&amp;"*"</f>
        <v>*30THSS*</v>
      </c>
    </row>
    <row r="111" spans="1:14" ht="22.5">
      <c r="A111" s="106" t="s">
        <v>390</v>
      </c>
      <c r="B111" s="107" t="s">
        <v>391</v>
      </c>
      <c r="C111" s="108" t="s">
        <v>167</v>
      </c>
      <c r="D111" s="109" t="s">
        <v>392</v>
      </c>
      <c r="E111" s="108">
        <v>15</v>
      </c>
      <c r="F111" s="110">
        <v>34.69</v>
      </c>
      <c r="G111" s="111" t="s">
        <v>148</v>
      </c>
      <c r="H111" s="111" t="s">
        <v>330</v>
      </c>
      <c r="I111" s="111"/>
      <c r="J111" s="112"/>
      <c r="K111" s="72">
        <v>0</v>
      </c>
      <c r="L111" s="73">
        <f t="shared" si="1"/>
        <v>15</v>
      </c>
      <c r="M111" s="155" t="str">
        <f>"*"&amp;InventarioVexV5[[#This Row],[Codigo Pieza]]&amp;"*"</f>
        <v>*TTDIW*</v>
      </c>
      <c r="N111" t="str">
        <f>"*"&amp;InventarioVexV5[[#This Row],[Codigo Pieza]]&amp;"*"</f>
        <v>*TTDIW*</v>
      </c>
    </row>
    <row r="112" spans="1:14" ht="22.5">
      <c r="A112" s="106" t="s">
        <v>393</v>
      </c>
      <c r="B112" s="107" t="s">
        <v>394</v>
      </c>
      <c r="C112" s="108" t="s">
        <v>167</v>
      </c>
      <c r="D112" s="109" t="s">
        <v>395</v>
      </c>
      <c r="E112" s="108">
        <v>9</v>
      </c>
      <c r="F112" s="110">
        <v>14.99</v>
      </c>
      <c r="G112" s="111" t="s">
        <v>148</v>
      </c>
      <c r="H112" s="111" t="s">
        <v>330</v>
      </c>
      <c r="I112" s="111"/>
      <c r="J112" s="112"/>
      <c r="K112" s="72">
        <v>0</v>
      </c>
      <c r="L112" s="73">
        <f t="shared" si="1"/>
        <v>9</v>
      </c>
      <c r="M112" s="155" t="str">
        <f>"*"&amp;InventarioVexV5[[#This Row],[Codigo Pieza]]&amp;"*"</f>
        <v>*IR*</v>
      </c>
      <c r="N112" t="str">
        <f>"*"&amp;InventarioVexV5[[#This Row],[Codigo Pieza]]&amp;"*"</f>
        <v>*IR*</v>
      </c>
    </row>
    <row r="113" spans="1:14" ht="22.5">
      <c r="A113" s="106" t="s">
        <v>396</v>
      </c>
      <c r="B113" s="107" t="s">
        <v>397</v>
      </c>
      <c r="C113" s="108" t="s">
        <v>167</v>
      </c>
      <c r="D113" s="109" t="s">
        <v>398</v>
      </c>
      <c r="E113" s="108">
        <v>4</v>
      </c>
      <c r="F113" s="110">
        <v>22.89</v>
      </c>
      <c r="G113" s="111" t="s">
        <v>148</v>
      </c>
      <c r="H113" s="111" t="s">
        <v>330</v>
      </c>
      <c r="I113" s="111"/>
      <c r="J113" s="112"/>
      <c r="K113" s="72">
        <v>0</v>
      </c>
      <c r="L113" s="73">
        <f t="shared" si="1"/>
        <v>4</v>
      </c>
      <c r="M113" s="155" t="str">
        <f>"*"&amp;InventarioVexV5[[#This Row],[Codigo Pieza]]&amp;"*"</f>
        <v>*CKV1*</v>
      </c>
      <c r="N113" t="str">
        <f>"*"&amp;InventarioVexV5[[#This Row],[Codigo Pieza]]&amp;"*"</f>
        <v>*CKV1*</v>
      </c>
    </row>
    <row r="114" spans="1:14" ht="22.5">
      <c r="A114" s="106" t="s">
        <v>399</v>
      </c>
      <c r="B114" s="107" t="s">
        <v>400</v>
      </c>
      <c r="C114" s="108" t="s">
        <v>167</v>
      </c>
      <c r="D114" s="109" t="s">
        <v>401</v>
      </c>
      <c r="E114" s="108">
        <v>3</v>
      </c>
      <c r="F114" s="110">
        <v>43.98</v>
      </c>
      <c r="G114" s="111" t="s">
        <v>148</v>
      </c>
      <c r="H114" s="111" t="s">
        <v>330</v>
      </c>
      <c r="I114" s="111"/>
      <c r="J114" s="112"/>
      <c r="K114" s="72">
        <v>0</v>
      </c>
      <c r="L114" s="73">
        <f t="shared" si="1"/>
        <v>3</v>
      </c>
      <c r="M114" s="155" t="str">
        <f>"*"&amp;InventarioVexV5[[#This Row],[Codigo Pieza]]&amp;"*"</f>
        <v>*BHSSCK*</v>
      </c>
      <c r="N114" t="str">
        <f>"*"&amp;InventarioVexV5[[#This Row],[Codigo Pieza]]&amp;"*"</f>
        <v>*BHSSCK*</v>
      </c>
    </row>
    <row r="115" spans="1:14" ht="22.5">
      <c r="A115" s="106" t="s">
        <v>402</v>
      </c>
      <c r="B115" s="107" t="s">
        <v>403</v>
      </c>
      <c r="C115" s="108" t="s">
        <v>152</v>
      </c>
      <c r="D115" s="109" t="s">
        <v>404</v>
      </c>
      <c r="E115" s="108">
        <v>1</v>
      </c>
      <c r="F115" s="110">
        <v>28.99</v>
      </c>
      <c r="G115" s="111" t="s">
        <v>148</v>
      </c>
      <c r="H115" s="111" t="s">
        <v>330</v>
      </c>
      <c r="I115" s="111"/>
      <c r="J115" s="112"/>
      <c r="K115" s="72">
        <v>0</v>
      </c>
      <c r="L115" s="73">
        <f t="shared" si="1"/>
        <v>1</v>
      </c>
      <c r="M115" s="155" t="str">
        <f>"*"&amp;InventarioVexV5[[#This Row],[Codigo Pieza]]&amp;"*"</f>
        <v>*BTTUK*</v>
      </c>
      <c r="N115" t="str">
        <f>"*"&amp;InventarioVexV5[[#This Row],[Codigo Pieza]]&amp;"*"</f>
        <v>*BTTUK*</v>
      </c>
    </row>
    <row r="116" spans="1:14" ht="22.5">
      <c r="A116" s="106" t="s">
        <v>405</v>
      </c>
      <c r="B116" s="107" t="s">
        <v>406</v>
      </c>
      <c r="C116" s="108" t="s">
        <v>167</v>
      </c>
      <c r="D116" s="109" t="s">
        <v>407</v>
      </c>
      <c r="E116" s="108">
        <v>3</v>
      </c>
      <c r="F116" s="110"/>
      <c r="G116" s="111" t="s">
        <v>148</v>
      </c>
      <c r="H116" s="111" t="s">
        <v>330</v>
      </c>
      <c r="I116" s="111"/>
      <c r="J116" s="112"/>
      <c r="K116" s="72">
        <v>0</v>
      </c>
      <c r="L116" s="73">
        <f t="shared" si="1"/>
        <v>3</v>
      </c>
      <c r="M116" s="155" t="str">
        <f>"*"&amp;InventarioVexV5[[#This Row],[Codigo Pieza]]&amp;"*"</f>
        <v>*LC4S6*</v>
      </c>
      <c r="N116" t="str">
        <f>"*"&amp;InventarioVexV5[[#This Row],[Codigo Pieza]]&amp;"*"</f>
        <v>*LC4S6*</v>
      </c>
    </row>
    <row r="117" spans="1:14" ht="22.5">
      <c r="A117" s="106" t="s">
        <v>408</v>
      </c>
      <c r="B117" s="107" t="s">
        <v>409</v>
      </c>
      <c r="C117" s="108" t="s">
        <v>167</v>
      </c>
      <c r="D117" s="109" t="s">
        <v>410</v>
      </c>
      <c r="E117" s="108">
        <v>6</v>
      </c>
      <c r="F117" s="110"/>
      <c r="G117" s="111" t="s">
        <v>148</v>
      </c>
      <c r="H117" s="111" t="s">
        <v>330</v>
      </c>
      <c r="I117" s="111"/>
      <c r="J117" s="112"/>
      <c r="K117" s="72">
        <v>0</v>
      </c>
      <c r="L117" s="73">
        <f t="shared" si="1"/>
        <v>6</v>
      </c>
      <c r="M117" s="155" t="str">
        <f>"*"&amp;InventarioVexV5[[#This Row],[Codigo Pieza]]&amp;"*"</f>
        <v>*BHSGK*</v>
      </c>
      <c r="N117" t="str">
        <f>"*"&amp;InventarioVexV5[[#This Row],[Codigo Pieza]]&amp;"*"</f>
        <v>*BHSGK*</v>
      </c>
    </row>
    <row r="118" spans="1:14" ht="22.5">
      <c r="A118" s="106" t="s">
        <v>399</v>
      </c>
      <c r="B118" s="107" t="s">
        <v>411</v>
      </c>
      <c r="C118" s="108" t="s">
        <v>167</v>
      </c>
      <c r="D118" s="109" t="s">
        <v>412</v>
      </c>
      <c r="E118" s="108">
        <v>4</v>
      </c>
      <c r="F118" s="110">
        <v>28.99</v>
      </c>
      <c r="G118" s="111" t="s">
        <v>148</v>
      </c>
      <c r="H118" s="111" t="s">
        <v>330</v>
      </c>
      <c r="I118" s="111"/>
      <c r="J118" s="112"/>
      <c r="K118" s="72">
        <v>0</v>
      </c>
      <c r="L118" s="73">
        <f t="shared" si="1"/>
        <v>4</v>
      </c>
      <c r="M118" s="155" t="str">
        <f>"*"&amp;InventarioVexV5[[#This Row],[Codigo Pieza]]&amp;"*"</f>
        <v>*BAHSC*</v>
      </c>
      <c r="N118" t="str">
        <f>"*"&amp;InventarioVexV5[[#This Row],[Codigo Pieza]]&amp;"*"</f>
        <v>*BAHSC*</v>
      </c>
    </row>
    <row r="119" spans="1:14" ht="22.5">
      <c r="A119" s="106" t="s">
        <v>335</v>
      </c>
      <c r="B119" s="107" t="s">
        <v>413</v>
      </c>
      <c r="C119" s="108" t="s">
        <v>167</v>
      </c>
      <c r="D119" s="109" t="s">
        <v>414</v>
      </c>
      <c r="E119" s="108">
        <v>4</v>
      </c>
      <c r="F119" s="110">
        <v>22.89</v>
      </c>
      <c r="G119" s="111" t="s">
        <v>148</v>
      </c>
      <c r="H119" s="111" t="s">
        <v>330</v>
      </c>
      <c r="I119" s="111"/>
      <c r="J119" s="112"/>
      <c r="K119" s="72">
        <v>0</v>
      </c>
      <c r="L119" s="73">
        <f t="shared" si="1"/>
        <v>4</v>
      </c>
      <c r="M119" s="155" t="str">
        <f>"*"&amp;InventarioVexV5[[#This Row],[Codigo Pieza]]&amp;"*"</f>
        <v>*BRG*</v>
      </c>
      <c r="N119" t="str">
        <f>"*"&amp;InventarioVexV5[[#This Row],[Codigo Pieza]]&amp;"*"</f>
        <v>*BRG*</v>
      </c>
    </row>
    <row r="120" spans="1:14" ht="22.5">
      <c r="A120" s="114" t="s">
        <v>415</v>
      </c>
      <c r="B120" s="115" t="s">
        <v>416</v>
      </c>
      <c r="C120" s="116" t="s">
        <v>152</v>
      </c>
      <c r="D120" s="117" t="s">
        <v>417</v>
      </c>
      <c r="E120" s="116">
        <v>8</v>
      </c>
      <c r="F120" s="118">
        <v>29.99</v>
      </c>
      <c r="G120" s="119" t="s">
        <v>148</v>
      </c>
      <c r="H120" s="119" t="s">
        <v>418</v>
      </c>
      <c r="I120" s="119"/>
      <c r="J120" s="120"/>
      <c r="K120" s="72">
        <v>0</v>
      </c>
      <c r="L120" s="73">
        <f t="shared" si="1"/>
        <v>8</v>
      </c>
      <c r="M120" s="155" t="str">
        <f>"*"&amp;InventarioVexV5[[#This Row],[Codigo Pieza]]&amp;"*"</f>
        <v>*AT200*</v>
      </c>
      <c r="N120" t="str">
        <f>"*"&amp;InventarioVexV5[[#This Row],[Codigo Pieza]]&amp;"*"</f>
        <v>*AT200*</v>
      </c>
    </row>
    <row r="121" spans="1:14" ht="22.5">
      <c r="A121" s="114" t="s">
        <v>419</v>
      </c>
      <c r="B121" s="115" t="s">
        <v>420</v>
      </c>
      <c r="C121" s="116" t="s">
        <v>152</v>
      </c>
      <c r="D121" s="117" t="s">
        <v>421</v>
      </c>
      <c r="E121" s="116">
        <v>14</v>
      </c>
      <c r="F121" s="118">
        <v>27.49</v>
      </c>
      <c r="G121" s="119" t="s">
        <v>148</v>
      </c>
      <c r="H121" s="119" t="s">
        <v>418</v>
      </c>
      <c r="I121" s="119"/>
      <c r="J121" s="120"/>
      <c r="K121" s="72">
        <v>0</v>
      </c>
      <c r="L121" s="73">
        <f t="shared" si="1"/>
        <v>14</v>
      </c>
      <c r="M121" s="155" t="str">
        <f>"*"&amp;InventarioVexV5[[#This Row],[Codigo Pieza]]&amp;"*"</f>
        <v>*25SPC*</v>
      </c>
      <c r="N121" t="str">
        <f>"*"&amp;InventarioVexV5[[#This Row],[Codigo Pieza]]&amp;"*"</f>
        <v>*25SPC*</v>
      </c>
    </row>
    <row r="122" spans="1:14" ht="22.5">
      <c r="A122" s="114" t="s">
        <v>422</v>
      </c>
      <c r="B122" s="115" t="s">
        <v>423</v>
      </c>
      <c r="C122" s="116" t="s">
        <v>152</v>
      </c>
      <c r="D122" s="117" t="s">
        <v>424</v>
      </c>
      <c r="E122" s="116">
        <v>6</v>
      </c>
      <c r="F122" s="118">
        <v>10.49</v>
      </c>
      <c r="G122" s="119" t="s">
        <v>148</v>
      </c>
      <c r="H122" s="119" t="s">
        <v>418</v>
      </c>
      <c r="I122" s="119"/>
      <c r="J122" s="120"/>
      <c r="K122" s="72">
        <v>0</v>
      </c>
      <c r="L122" s="73">
        <f t="shared" si="1"/>
        <v>6</v>
      </c>
      <c r="M122" s="155" t="str">
        <f>"*"&amp;InventarioVexV5[[#This Row],[Codigo Pieza]]&amp;"*"</f>
        <v>*SOVF*</v>
      </c>
      <c r="N122" t="str">
        <f>"*"&amp;InventarioVexV5[[#This Row],[Codigo Pieza]]&amp;"*"</f>
        <v>*SOVF*</v>
      </c>
    </row>
    <row r="123" spans="1:14" ht="29.25" customHeight="1">
      <c r="A123" s="114" t="s">
        <v>425</v>
      </c>
      <c r="B123" s="115" t="s">
        <v>426</v>
      </c>
      <c r="C123" s="116" t="s">
        <v>152</v>
      </c>
      <c r="D123" s="117" t="s">
        <v>427</v>
      </c>
      <c r="E123" s="116">
        <v>15</v>
      </c>
      <c r="F123" s="118">
        <v>14.99</v>
      </c>
      <c r="G123" s="119" t="s">
        <v>148</v>
      </c>
      <c r="H123" s="119" t="s">
        <v>418</v>
      </c>
      <c r="I123" s="119"/>
      <c r="J123" s="120" t="s">
        <v>428</v>
      </c>
      <c r="K123" s="72">
        <v>0</v>
      </c>
      <c r="L123" s="73">
        <f t="shared" si="1"/>
        <v>15</v>
      </c>
      <c r="M123" s="155" t="str">
        <f>"*"&amp;InventarioVexV5[[#This Row],[Codigo Pieza]]&amp;"*"</f>
        <v>*PF*</v>
      </c>
      <c r="N123" t="str">
        <f>"*"&amp;InventarioVexV5[[#This Row],[Codigo Pieza]]&amp;"*"</f>
        <v>*PF*</v>
      </c>
    </row>
    <row r="124" spans="1:14" ht="22.5">
      <c r="A124" s="114" t="s">
        <v>429</v>
      </c>
      <c r="B124" s="115" t="s">
        <v>430</v>
      </c>
      <c r="C124" s="116" t="s">
        <v>167</v>
      </c>
      <c r="D124" s="117" t="s">
        <v>431</v>
      </c>
      <c r="E124" s="116">
        <v>27</v>
      </c>
      <c r="F124" s="118">
        <v>10.99</v>
      </c>
      <c r="G124" s="119" t="s">
        <v>148</v>
      </c>
      <c r="H124" s="119" t="s">
        <v>418</v>
      </c>
      <c r="I124" s="119"/>
      <c r="J124" s="120" t="s">
        <v>432</v>
      </c>
      <c r="K124" s="72">
        <v>0</v>
      </c>
      <c r="L124" s="73">
        <f t="shared" si="1"/>
        <v>27</v>
      </c>
      <c r="M124" s="155" t="str">
        <f>"*"&amp;InventarioVexV5[[#This Row],[Codigo Pieza]]&amp;"*"</f>
        <v>*PSF*</v>
      </c>
      <c r="N124" t="str">
        <f>"*"&amp;InventarioVexV5[[#This Row],[Codigo Pieza]]&amp;"*"</f>
        <v>*PSF*</v>
      </c>
    </row>
    <row r="125" spans="1:14" ht="22.5">
      <c r="A125" s="114" t="s">
        <v>433</v>
      </c>
      <c r="B125" s="115" t="s">
        <v>434</v>
      </c>
      <c r="C125" s="116" t="s">
        <v>167</v>
      </c>
      <c r="D125" s="117" t="s">
        <v>435</v>
      </c>
      <c r="E125" s="116">
        <v>12</v>
      </c>
      <c r="F125" s="118">
        <v>29.99</v>
      </c>
      <c r="G125" s="119" t="s">
        <v>148</v>
      </c>
      <c r="H125" s="119" t="s">
        <v>418</v>
      </c>
      <c r="I125" s="119"/>
      <c r="J125" s="120"/>
      <c r="K125" s="72">
        <v>0</v>
      </c>
      <c r="L125" s="73">
        <f t="shared" si="1"/>
        <v>12</v>
      </c>
      <c r="M125" s="155" t="str">
        <f>"*"&amp;InventarioVexV5[[#This Row],[Codigo Pieza]]&amp;"*"</f>
        <v>*APRA*</v>
      </c>
      <c r="N125" t="str">
        <f>"*"&amp;InventarioVexV5[[#This Row],[Codigo Pieza]]&amp;"*"</f>
        <v>*APRA*</v>
      </c>
    </row>
    <row r="126" spans="1:14" ht="22.5">
      <c r="A126" s="114" t="s">
        <v>436</v>
      </c>
      <c r="B126" s="115" t="s">
        <v>437</v>
      </c>
      <c r="C126" s="116" t="s">
        <v>152</v>
      </c>
      <c r="D126" s="117" t="s">
        <v>438</v>
      </c>
      <c r="E126" s="116">
        <v>2</v>
      </c>
      <c r="F126" s="118">
        <v>34.69</v>
      </c>
      <c r="G126" s="119" t="s">
        <v>148</v>
      </c>
      <c r="H126" s="119" t="s">
        <v>418</v>
      </c>
      <c r="I126" s="119"/>
      <c r="J126" s="120"/>
      <c r="K126" s="72">
        <v>0</v>
      </c>
      <c r="L126" s="73">
        <f t="shared" si="1"/>
        <v>2</v>
      </c>
      <c r="M126" s="155" t="str">
        <f>"*"&amp;InventarioVexV5[[#This Row],[Codigo Pieza]]&amp;"*"</f>
        <v>*DCFASS*</v>
      </c>
      <c r="N126" t="str">
        <f>"*"&amp;InventarioVexV5[[#This Row],[Codigo Pieza]]&amp;"*"</f>
        <v>*DCFASS*</v>
      </c>
    </row>
    <row r="127" spans="1:14" ht="22.5">
      <c r="A127" s="114" t="s">
        <v>439</v>
      </c>
      <c r="B127" s="115" t="s">
        <v>440</v>
      </c>
      <c r="C127" s="116" t="s">
        <v>167</v>
      </c>
      <c r="D127" s="117" t="s">
        <v>441</v>
      </c>
      <c r="E127" s="116">
        <v>8</v>
      </c>
      <c r="F127" s="118">
        <v>44.99</v>
      </c>
      <c r="G127" s="119" t="s">
        <v>148</v>
      </c>
      <c r="H127" s="119" t="s">
        <v>418</v>
      </c>
      <c r="I127" s="119"/>
      <c r="J127" s="120" t="s">
        <v>442</v>
      </c>
      <c r="K127" s="72">
        <v>0</v>
      </c>
      <c r="L127" s="73">
        <f t="shared" si="1"/>
        <v>8</v>
      </c>
      <c r="M127" s="155" t="str">
        <f>"*"&amp;InventarioVexV5[[#This Row],[Codigo Pieza]]&amp;"*"</f>
        <v>*ASS*</v>
      </c>
      <c r="N127" t="str">
        <f>"*"&amp;InventarioVexV5[[#This Row],[Codigo Pieza]]&amp;"*"</f>
        <v>*ASS*</v>
      </c>
    </row>
    <row r="128" spans="1:14" ht="22.5">
      <c r="A128" s="114" t="s">
        <v>443</v>
      </c>
      <c r="B128" s="115" t="s">
        <v>444</v>
      </c>
      <c r="C128" s="116" t="s">
        <v>167</v>
      </c>
      <c r="D128" s="117" t="s">
        <v>445</v>
      </c>
      <c r="E128" s="116">
        <v>5</v>
      </c>
      <c r="F128" s="118">
        <v>49.99</v>
      </c>
      <c r="G128" s="119" t="s">
        <v>148</v>
      </c>
      <c r="H128" s="119" t="s">
        <v>418</v>
      </c>
      <c r="I128" s="119"/>
      <c r="J128" s="120" t="s">
        <v>446</v>
      </c>
      <c r="K128" s="72">
        <v>0</v>
      </c>
      <c r="L128" s="73">
        <f t="shared" si="1"/>
        <v>5</v>
      </c>
      <c r="M128" s="155" t="str">
        <f>"*"&amp;InventarioVexV5[[#This Row],[Codigo Pieza]]&amp;"*"</f>
        <v>*PR*</v>
      </c>
      <c r="N128" t="str">
        <f>"*"&amp;InventarioVexV5[[#This Row],[Codigo Pieza]]&amp;"*"</f>
        <v>*PR*</v>
      </c>
    </row>
    <row r="129" spans="1:14" ht="22.5">
      <c r="A129" s="121" t="s">
        <v>447</v>
      </c>
      <c r="B129" s="122" t="s">
        <v>448</v>
      </c>
      <c r="C129" s="123" t="s">
        <v>167</v>
      </c>
      <c r="D129" s="124" t="s">
        <v>449</v>
      </c>
      <c r="E129" s="123">
        <v>57</v>
      </c>
      <c r="F129" s="125">
        <v>5.79</v>
      </c>
      <c r="G129" s="126" t="s">
        <v>148</v>
      </c>
      <c r="H129" s="126" t="s">
        <v>450</v>
      </c>
      <c r="I129" s="126"/>
      <c r="J129" s="127"/>
      <c r="K129" s="72">
        <v>0</v>
      </c>
      <c r="L129" s="73">
        <f t="shared" si="1"/>
        <v>57</v>
      </c>
      <c r="M129" s="155" t="str">
        <f>"*"&amp;InventarioVexV5[[#This Row],[Codigo Pieza]]&amp;"*"</f>
        <v>*SC*</v>
      </c>
      <c r="N129" t="str">
        <f>"*"&amp;InventarioVexV5[[#This Row],[Codigo Pieza]]&amp;"*"</f>
        <v>*SC*</v>
      </c>
    </row>
    <row r="130" spans="1:14" ht="22.5">
      <c r="A130" s="128" t="s">
        <v>451</v>
      </c>
      <c r="B130" s="129" t="s">
        <v>452</v>
      </c>
      <c r="C130" s="130"/>
      <c r="D130" s="124" t="s">
        <v>453</v>
      </c>
      <c r="E130" s="130">
        <v>28</v>
      </c>
      <c r="F130" s="125">
        <v>5.79</v>
      </c>
      <c r="G130" s="131" t="s">
        <v>148</v>
      </c>
      <c r="H130" s="131" t="s">
        <v>450</v>
      </c>
      <c r="I130" s="131"/>
      <c r="J130" s="132" t="s">
        <v>454</v>
      </c>
      <c r="K130" s="72">
        <v>0</v>
      </c>
      <c r="L130" s="73">
        <f t="shared" si="1"/>
        <v>28</v>
      </c>
      <c r="M130" s="155" t="str">
        <f>"*"&amp;InventarioVexV5[[#This Row],[Codigo Pieza]]&amp;"*"</f>
        <v>*SDCSC*</v>
      </c>
      <c r="N130" t="str">
        <f>"*"&amp;InventarioVexV5[[#This Row],[Codigo Pieza]]&amp;"*"</f>
        <v>*SDCSC*</v>
      </c>
    </row>
    <row r="131" spans="1:14" ht="22.5">
      <c r="A131" s="133" t="s">
        <v>455</v>
      </c>
      <c r="B131" s="134" t="s">
        <v>456</v>
      </c>
      <c r="C131" s="135" t="s">
        <v>167</v>
      </c>
      <c r="D131" s="136" t="s">
        <v>457</v>
      </c>
      <c r="E131" s="135">
        <v>1</v>
      </c>
      <c r="F131" s="137">
        <v>589.99</v>
      </c>
      <c r="G131" s="138" t="s">
        <v>143</v>
      </c>
      <c r="H131" s="138" t="s">
        <v>458</v>
      </c>
      <c r="I131" s="138"/>
      <c r="J131" s="139"/>
      <c r="K131" s="140">
        <v>0</v>
      </c>
      <c r="L131" s="140">
        <f t="shared" si="1"/>
        <v>1</v>
      </c>
      <c r="M131" s="155" t="str">
        <f>"*"&amp;InventarioVexV5[[#This Row],[Codigo Pieza]]&amp;"*"</f>
        <v>*FLFEK*</v>
      </c>
      <c r="N131" t="str">
        <f>"*"&amp;InventarioVexV5[[#This Row],[Codigo Pieza]]&amp;"*"</f>
        <v>*FLFEK*</v>
      </c>
    </row>
    <row r="132" spans="1:14" ht="22.5">
      <c r="A132" s="133" t="s">
        <v>459</v>
      </c>
      <c r="B132" s="134" t="s">
        <v>460</v>
      </c>
      <c r="C132" s="135" t="s">
        <v>152</v>
      </c>
      <c r="D132" s="136" t="s">
        <v>461</v>
      </c>
      <c r="E132" s="135">
        <v>1</v>
      </c>
      <c r="F132" s="137">
        <v>20.99</v>
      </c>
      <c r="G132" s="138" t="s">
        <v>148</v>
      </c>
      <c r="H132" s="138" t="s">
        <v>458</v>
      </c>
      <c r="I132" s="138"/>
      <c r="J132" s="139"/>
      <c r="K132" s="140">
        <v>0</v>
      </c>
      <c r="L132" s="140">
        <f t="shared" si="1"/>
        <v>1</v>
      </c>
      <c r="M132" s="155" t="str">
        <f>"*"&amp;InventarioVexV5[[#This Row],[Codigo Pieza]]&amp;"*"</f>
        <v>*VNCS*</v>
      </c>
      <c r="N132" t="str">
        <f>"*"&amp;InventarioVexV5[[#This Row],[Codigo Pieza]]&amp;"*"</f>
        <v>*VNCS*</v>
      </c>
    </row>
    <row r="133" spans="1:14" ht="22.5">
      <c r="A133" s="133" t="s">
        <v>402</v>
      </c>
      <c r="B133" s="134" t="s">
        <v>462</v>
      </c>
      <c r="C133" s="141" t="s">
        <v>152</v>
      </c>
      <c r="D133" s="142" t="s">
        <v>463</v>
      </c>
      <c r="E133" s="141">
        <v>95</v>
      </c>
      <c r="F133" s="143"/>
      <c r="G133" s="28"/>
      <c r="H133" s="28"/>
      <c r="J133" s="142"/>
      <c r="K133" s="140">
        <v>0</v>
      </c>
      <c r="L133" s="73">
        <f t="shared" si="1"/>
        <v>95</v>
      </c>
      <c r="M133" s="155" t="str">
        <f>"*"&amp;InventarioVexV5[[#This Row],[Codigo Pieza]]&amp;"*"</f>
        <v>*TCI*</v>
      </c>
      <c r="N133" t="str">
        <f>"*"&amp;InventarioVexV5[[#This Row],[Codigo Pieza]]&amp;"*"</f>
        <v>*TCI*</v>
      </c>
    </row>
    <row r="134" spans="1:14" ht="22.5">
      <c r="A134" s="133" t="s">
        <v>402</v>
      </c>
      <c r="B134" s="134" t="s">
        <v>464</v>
      </c>
      <c r="C134" s="144" t="s">
        <v>152</v>
      </c>
      <c r="D134" s="145" t="s">
        <v>465</v>
      </c>
      <c r="E134" s="146">
        <v>79</v>
      </c>
      <c r="F134" s="147"/>
      <c r="G134" s="148"/>
      <c r="H134" s="148"/>
      <c r="I134" s="148"/>
      <c r="J134" s="149"/>
      <c r="K134" s="140">
        <v>0</v>
      </c>
      <c r="L134" s="73">
        <f t="shared" si="1"/>
        <v>79</v>
      </c>
      <c r="M134" s="155" t="str">
        <f>"*"&amp;InventarioVexV5[[#This Row],[Codigo Pieza]]&amp;"*"</f>
        <v>*MCI*</v>
      </c>
      <c r="N134" t="str">
        <f>"*"&amp;InventarioVexV5[[#This Row],[Codigo Pieza]]&amp;"*"</f>
        <v>*MCI*</v>
      </c>
    </row>
    <row r="135" spans="1:14" ht="22.5">
      <c r="A135" s="133" t="s">
        <v>402</v>
      </c>
      <c r="B135" s="134" t="s">
        <v>466</v>
      </c>
      <c r="C135" s="146" t="s">
        <v>152</v>
      </c>
      <c r="D135" s="145" t="s">
        <v>467</v>
      </c>
      <c r="E135" s="146">
        <v>91</v>
      </c>
      <c r="F135" s="147"/>
      <c r="G135" s="148"/>
      <c r="H135" s="148"/>
      <c r="I135" s="148"/>
      <c r="J135" s="149"/>
      <c r="K135" s="140">
        <v>0</v>
      </c>
      <c r="L135" s="73">
        <f t="shared" si="1"/>
        <v>91</v>
      </c>
      <c r="M135" s="155" t="str">
        <f>"*"&amp;InventarioVexV5[[#This Row],[Codigo Pieza]]&amp;"*"</f>
        <v>*SCI*</v>
      </c>
      <c r="N135" t="str">
        <f>"*"&amp;InventarioVexV5[[#This Row],[Codigo Pieza]]&amp;"*"</f>
        <v>*SCI*</v>
      </c>
    </row>
    <row r="136" spans="1:14" ht="20.25">
      <c r="A136" s="150"/>
      <c r="B136" s="148"/>
      <c r="C136" s="146"/>
      <c r="D136" s="145"/>
      <c r="E136" s="146"/>
      <c r="F136" s="147"/>
      <c r="G136" s="148"/>
      <c r="H136" s="148"/>
      <c r="I136" s="148"/>
      <c r="J136" s="149"/>
      <c r="K136" s="72"/>
      <c r="L136" s="73"/>
      <c r="M136" s="151"/>
      <c r="N136" t="str">
        <f>"*"&amp;InventarioVexV5[[#This Row],[Codigo Pieza]]&amp;"*"</f>
        <v>**</v>
      </c>
    </row>
    <row r="137" spans="1:14" ht="20.25">
      <c r="A137" s="150"/>
      <c r="B137" s="148"/>
      <c r="C137" s="146"/>
      <c r="D137" s="145"/>
      <c r="E137" s="146"/>
      <c r="F137" s="147"/>
      <c r="G137" s="148"/>
      <c r="H137" s="148"/>
      <c r="I137" s="148"/>
      <c r="J137" s="149"/>
      <c r="K137" s="72"/>
      <c r="L137" s="73"/>
      <c r="M137" s="151"/>
      <c r="N137" t="str">
        <f>"*"&amp;InventarioVexV5[[#This Row],[Codigo Pieza]]&amp;"*"</f>
        <v>**</v>
      </c>
    </row>
    <row r="138" spans="1:14" ht="20.25">
      <c r="A138" s="150"/>
      <c r="B138" s="148"/>
      <c r="C138" s="146"/>
      <c r="D138" s="145"/>
      <c r="E138" s="146"/>
      <c r="F138" s="147"/>
      <c r="G138" s="148"/>
      <c r="H138" s="148"/>
      <c r="I138" s="148"/>
      <c r="J138" s="149"/>
      <c r="K138" s="72"/>
      <c r="L138" s="73"/>
      <c r="M138" s="151"/>
      <c r="N138" t="str">
        <f>"*"&amp;InventarioVexV5[[#This Row],[Codigo Pieza]]&amp;"*"</f>
        <v>**</v>
      </c>
    </row>
    <row r="139" spans="1:14" ht="20.25">
      <c r="A139" s="150"/>
      <c r="B139" s="148"/>
      <c r="C139" s="146"/>
      <c r="D139" s="145"/>
      <c r="E139" s="146"/>
      <c r="F139" s="147"/>
      <c r="G139" s="148"/>
      <c r="H139" s="148"/>
      <c r="I139" s="148"/>
      <c r="J139" s="149"/>
      <c r="K139" s="72"/>
      <c r="L139" s="73"/>
      <c r="M139" s="151"/>
      <c r="N139" t="str">
        <f>"*"&amp;InventarioVexV5[[#This Row],[Codigo Pieza]]&amp;"*"</f>
        <v>**</v>
      </c>
    </row>
    <row r="140" spans="1:14" ht="20.25">
      <c r="A140" s="150"/>
      <c r="B140" s="148"/>
      <c r="C140" s="146"/>
      <c r="D140" s="145"/>
      <c r="E140" s="146"/>
      <c r="F140" s="147"/>
      <c r="G140" s="148"/>
      <c r="H140" s="148"/>
      <c r="I140" s="148"/>
      <c r="J140" s="149"/>
      <c r="K140" s="72"/>
      <c r="L140" s="73"/>
      <c r="M140" s="151"/>
      <c r="N140" t="str">
        <f>"*"&amp;InventarioVexV5[[#This Row],[Codigo Pieza]]&amp;"*"</f>
        <v>**</v>
      </c>
    </row>
    <row r="141" spans="1:14" ht="20.25">
      <c r="A141" s="150"/>
      <c r="B141" s="148"/>
      <c r="C141" s="146"/>
      <c r="D141" s="145"/>
      <c r="E141" s="146"/>
      <c r="F141" s="147"/>
      <c r="G141" s="148"/>
      <c r="H141" s="148"/>
      <c r="I141" s="148"/>
      <c r="J141" s="149"/>
      <c r="K141" s="72"/>
      <c r="L141" s="73"/>
      <c r="M141" s="151"/>
      <c r="N141" t="str">
        <f>"*"&amp;InventarioVexV5[[#This Row],[Codigo Pieza]]&amp;"*"</f>
        <v>**</v>
      </c>
    </row>
    <row r="142" spans="1:14" ht="20.25">
      <c r="A142" s="150"/>
      <c r="B142" s="148"/>
      <c r="C142" s="146"/>
      <c r="D142" s="145"/>
      <c r="E142" s="146"/>
      <c r="F142" s="147"/>
      <c r="G142" s="148"/>
      <c r="H142" s="148"/>
      <c r="I142" s="148"/>
      <c r="J142" s="149"/>
      <c r="K142" s="72"/>
      <c r="L142" s="73"/>
      <c r="M142" s="151"/>
      <c r="N142" t="str">
        <f>"*"&amp;InventarioVexV5[[#This Row],[Codigo Pieza]]&amp;"*"</f>
        <v>**</v>
      </c>
    </row>
    <row r="143" spans="1:14" ht="20.25">
      <c r="A143" s="150"/>
      <c r="B143" s="148"/>
      <c r="C143" s="146"/>
      <c r="D143" s="145"/>
      <c r="E143" s="146"/>
      <c r="F143" s="147"/>
      <c r="G143" s="148"/>
      <c r="H143" s="148"/>
      <c r="I143" s="148"/>
      <c r="J143" s="149"/>
      <c r="K143" s="72"/>
      <c r="L143" s="73"/>
      <c r="M143" s="151"/>
      <c r="N143" t="str">
        <f>"*"&amp;InventarioVexV5[[#This Row],[Codigo Pieza]]&amp;"*"</f>
        <v>**</v>
      </c>
    </row>
    <row r="144" spans="1:14" ht="20.25">
      <c r="A144" s="150"/>
      <c r="B144" s="148"/>
      <c r="C144" s="146"/>
      <c r="D144" s="145"/>
      <c r="E144" s="146"/>
      <c r="F144" s="147"/>
      <c r="G144" s="148"/>
      <c r="H144" s="148"/>
      <c r="I144" s="148"/>
      <c r="J144" s="149"/>
      <c r="K144" s="72"/>
      <c r="L144" s="73"/>
      <c r="M144" s="151"/>
      <c r="N144" t="str">
        <f>"*"&amp;InventarioVexV5[[#This Row],[Codigo Pieza]]&amp;"*"</f>
        <v>**</v>
      </c>
    </row>
    <row r="145" spans="1:14" ht="20.25">
      <c r="A145" s="150"/>
      <c r="B145" s="148"/>
      <c r="C145" s="146"/>
      <c r="D145" s="145"/>
      <c r="E145" s="146"/>
      <c r="F145" s="147"/>
      <c r="G145" s="148"/>
      <c r="H145" s="148"/>
      <c r="I145" s="148"/>
      <c r="J145" s="149"/>
      <c r="K145" s="72"/>
      <c r="L145" s="73"/>
      <c r="M145" s="151"/>
      <c r="N145" t="str">
        <f>"*"&amp;InventarioVexV5[[#This Row],[Codigo Pieza]]&amp;"*"</f>
        <v>**</v>
      </c>
    </row>
    <row r="146" spans="1:14" ht="20.25">
      <c r="A146" s="150"/>
      <c r="B146" s="148"/>
      <c r="C146" s="146"/>
      <c r="D146" s="145"/>
      <c r="E146" s="146"/>
      <c r="F146" s="147"/>
      <c r="G146" s="148"/>
      <c r="H146" s="148"/>
      <c r="I146" s="148"/>
      <c r="J146" s="149"/>
      <c r="K146" s="72"/>
      <c r="L146" s="73"/>
      <c r="M146" s="151"/>
      <c r="N146" t="str">
        <f>"*"&amp;InventarioVexV5[[#This Row],[Codigo Pieza]]&amp;"*"</f>
        <v>**</v>
      </c>
    </row>
    <row r="147" spans="1:14" ht="20.25">
      <c r="A147" s="150"/>
      <c r="B147" s="148"/>
      <c r="C147" s="146"/>
      <c r="D147" s="145"/>
      <c r="E147" s="146"/>
      <c r="F147" s="147"/>
      <c r="G147" s="148"/>
      <c r="H147" s="148"/>
      <c r="I147" s="148"/>
      <c r="J147" s="149"/>
      <c r="K147" s="72"/>
      <c r="L147" s="73"/>
      <c r="M147" s="151"/>
      <c r="N147" t="str">
        <f>"*"&amp;InventarioVexV5[[#This Row],[Codigo Pieza]]&amp;"*"</f>
        <v>**</v>
      </c>
    </row>
    <row r="148" spans="1:14" ht="20.25">
      <c r="A148" s="150"/>
      <c r="B148" s="148"/>
      <c r="C148" s="146"/>
      <c r="D148" s="145"/>
      <c r="E148" s="146"/>
      <c r="F148" s="147"/>
      <c r="G148" s="148"/>
      <c r="H148" s="148"/>
      <c r="I148" s="148"/>
      <c r="J148" s="149"/>
      <c r="K148" s="72"/>
      <c r="L148" s="73"/>
      <c r="M148" s="151"/>
      <c r="N148" t="str">
        <f>"*"&amp;InventarioVexV5[[#This Row],[Codigo Pieza]]&amp;"*"</f>
        <v>**</v>
      </c>
    </row>
    <row r="149" spans="1:14" ht="20.25">
      <c r="A149" s="150"/>
      <c r="B149" s="148"/>
      <c r="C149" s="146"/>
      <c r="D149" s="145"/>
      <c r="E149" s="146"/>
      <c r="F149" s="147"/>
      <c r="G149" s="148"/>
      <c r="H149" s="148"/>
      <c r="I149" s="148"/>
      <c r="J149" s="149"/>
      <c r="K149" s="72"/>
      <c r="L149" s="73"/>
      <c r="M149" s="151"/>
      <c r="N149" t="str">
        <f>"*"&amp;InventarioVexV5[[#This Row],[Codigo Pieza]]&amp;"*"</f>
        <v>**</v>
      </c>
    </row>
  </sheetData>
  <dataValidations count="4">
    <dataValidation allowBlank="1" showDropDown="1" sqref="A2:A11 D2:D69 A13:A92 D71:D149 J2:J149 A96:A149" xr:uid="{00000000-0002-0000-0600-000002000000}"/>
    <dataValidation type="list" allowBlank="1" sqref="H2:H149" xr:uid="{00000000-0002-0000-0600-000000000000}">
      <formula1>"PIEZAS ESTRUCTURALES,RUEDAS,ELECTRONICA,ENGRANAJES,CANCHA,EXTENSIONES,NEUMATICA,EJES"</formula1>
    </dataValidation>
    <dataValidation type="custom" allowBlank="1" showDropDown="1" sqref="E2:F149" xr:uid="{00000000-0002-0000-0600-000001000000}">
      <formula1>AND(ISNUMBER(E2),(NOT(OR(NOT(ISERROR(DATEVALUE(E2))), AND(ISNUMBER(E2), LEFT(CELL("format", E2))="D")))))</formula1>
    </dataValidation>
    <dataValidation type="list" allowBlank="1" sqref="G2:G149" xr:uid="{00000000-0002-0000-0600-000003000000}">
      <formula1>"En stock,En uso"</formula1>
    </dataValidation>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Uso</vt:lpstr>
      <vt:lpstr>Ingreso</vt:lpstr>
      <vt:lpstr>Devolucion</vt:lpstr>
      <vt:lpstr>BD-TomaDePiezas</vt:lpstr>
      <vt:lpstr>BD-DevolucionDePiezas</vt:lpstr>
      <vt:lpstr>Piezas en Uso</vt:lpstr>
      <vt:lpstr>Inventario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Castro</dc:creator>
  <cp:lastModifiedBy>Santiago Castro Zuluaga</cp:lastModifiedBy>
  <dcterms:created xsi:type="dcterms:W3CDTF">2024-09-04T15:57:59Z</dcterms:created>
  <dcterms:modified xsi:type="dcterms:W3CDTF">2024-09-04T17:34:29Z</dcterms:modified>
</cp:coreProperties>
</file>