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E:\MYLEARN\2-ANALYTICS-DataScience\01-TECH DOCS\13 - Machine Learning - Model Dev\05 - ENSEMBLE LEARNING\scripts\"/>
    </mc:Choice>
  </mc:AlternateContent>
  <xr:revisionPtr revIDLastSave="0" documentId="13_ncr:1_{A707A8E7-6141-4E26-BB13-B159D8C41BCB}" xr6:coauthVersionLast="44" xr6:coauthVersionMax="44" xr10:uidLastSave="{00000000-0000-0000-0000-000000000000}"/>
  <bookViews>
    <workbookView xWindow="6120" yWindow="180" windowWidth="22545" windowHeight="15435" xr2:uid="{601767EC-E7CB-4CFA-B311-B2B3206E74D6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0" i="2" l="1"/>
  <c r="H37" i="2" s="1"/>
  <c r="I40" i="2"/>
  <c r="I33" i="2"/>
  <c r="H30" i="2" s="1"/>
  <c r="J26" i="2"/>
  <c r="H23" i="2"/>
  <c r="I26" i="2"/>
  <c r="J33" i="2"/>
  <c r="I41" i="2" l="1"/>
  <c r="H38" i="2" s="1"/>
  <c r="J41" i="2"/>
  <c r="J34" i="2"/>
  <c r="I34" i="2"/>
  <c r="H31" i="2" s="1"/>
  <c r="J27" i="2"/>
  <c r="I27" i="2"/>
  <c r="H24" i="2" s="1"/>
  <c r="G126" i="2" l="1"/>
  <c r="H124" i="2" s="1"/>
  <c r="H113" i="2"/>
  <c r="H95" i="2"/>
  <c r="J72" i="2"/>
  <c r="J73" i="2" s="1"/>
  <c r="J65" i="2"/>
  <c r="J66" i="2" s="1"/>
  <c r="J58" i="2"/>
  <c r="J59" i="2" s="1"/>
  <c r="E20" i="2"/>
  <c r="E19" i="2"/>
  <c r="E18" i="2"/>
  <c r="E17" i="2"/>
  <c r="E16" i="2"/>
  <c r="E15" i="2"/>
  <c r="E14" i="2"/>
  <c r="H118" i="2" l="1"/>
  <c r="H120" i="2"/>
  <c r="H121" i="2"/>
  <c r="H122" i="2"/>
  <c r="H119" i="2"/>
  <c r="H123" i="2"/>
  <c r="H125" i="2"/>
  <c r="H94" i="2"/>
  <c r="H112" i="2"/>
  <c r="C63" i="1"/>
  <c r="C71" i="1"/>
  <c r="C79" i="1"/>
  <c r="B83" i="1"/>
  <c r="C83" i="1" s="1"/>
  <c r="B82" i="1"/>
  <c r="C82" i="1" s="1"/>
  <c r="B81" i="1"/>
  <c r="C81" i="1" s="1"/>
  <c r="B80" i="1"/>
  <c r="C80" i="1" s="1"/>
  <c r="B79" i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B62" i="1"/>
  <c r="C62" i="1" s="1"/>
  <c r="B61" i="1"/>
  <c r="C61" i="1" s="1"/>
  <c r="B60" i="1"/>
  <c r="C60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4" i="1"/>
  <c r="H126" i="2" l="1"/>
</calcChain>
</file>

<file path=xl/sharedStrings.xml><?xml version="1.0" encoding="utf-8"?>
<sst xmlns="http://schemas.openxmlformats.org/spreadsheetml/2006/main" count="222" uniqueCount="38">
  <si>
    <t>Chest Pain</t>
  </si>
  <si>
    <t>Blocked Arteries</t>
  </si>
  <si>
    <t>Patient Weight</t>
  </si>
  <si>
    <t>Heart Diesease</t>
  </si>
  <si>
    <t>Yes</t>
  </si>
  <si>
    <t>No</t>
  </si>
  <si>
    <t>Correct</t>
  </si>
  <si>
    <t>Incorrect</t>
  </si>
  <si>
    <t>Yes, Heart Diesease</t>
  </si>
  <si>
    <t>No, Heart Diesease</t>
  </si>
  <si>
    <t>Sample weight</t>
  </si>
  <si>
    <t>1/8</t>
  </si>
  <si>
    <t xml:space="preserve">Total Error </t>
  </si>
  <si>
    <t>Amount of Say</t>
  </si>
  <si>
    <t>Total Error</t>
  </si>
  <si>
    <t>3/8</t>
  </si>
  <si>
    <t>Blocked arteries</t>
  </si>
  <si>
    <t>4/8</t>
  </si>
  <si>
    <t>Choosing decision stump</t>
  </si>
  <si>
    <t xml:space="preserve">exp(amount of say) </t>
  </si>
  <si>
    <t>Increase sample weight (graph)</t>
  </si>
  <si>
    <t>Decrease the sample weight (graph)</t>
  </si>
  <si>
    <t>New weight</t>
  </si>
  <si>
    <t>Norm weight</t>
  </si>
  <si>
    <t>Heart Disease</t>
  </si>
  <si>
    <t>te</t>
  </si>
  <si>
    <t>AOS</t>
  </si>
  <si>
    <r>
      <t xml:space="preserve">New sample weight = old Sample Weight  * e </t>
    </r>
    <r>
      <rPr>
        <vertAlign val="superscript"/>
        <sz val="18"/>
        <color rgb="FF0070C0"/>
        <rFont val="Gill Sans MT"/>
        <family val="2"/>
      </rPr>
      <t>(amount of say)</t>
    </r>
  </si>
  <si>
    <r>
      <t xml:space="preserve">New sample weight = Sample Weight  * e </t>
    </r>
    <r>
      <rPr>
        <vertAlign val="superscript"/>
        <sz val="18"/>
        <color rgb="FF0070C0"/>
        <rFont val="Gill Sans MT"/>
        <family val="2"/>
      </rPr>
      <t>(-amount of say)</t>
    </r>
  </si>
  <si>
    <t>Gini</t>
  </si>
  <si>
    <t>old weight</t>
  </si>
  <si>
    <t>Entropy</t>
  </si>
  <si>
    <r>
      <t xml:space="preserve">determine </t>
    </r>
    <r>
      <rPr>
        <b/>
        <sz val="14"/>
        <color rgb="FF0070C0"/>
        <rFont val="Calibri"/>
        <family val="2"/>
        <scheme val="minor"/>
      </rPr>
      <t xml:space="preserve">Amount of Say </t>
    </r>
    <r>
      <rPr>
        <b/>
        <sz val="14"/>
        <color theme="1"/>
        <rFont val="Calibri"/>
        <family val="2"/>
        <scheme val="minor"/>
      </rPr>
      <t xml:space="preserve">of Patient weight </t>
    </r>
    <r>
      <rPr>
        <sz val="14"/>
        <color theme="1"/>
        <rFont val="Calibri"/>
        <family val="2"/>
        <scheme val="minor"/>
      </rPr>
      <t>stump (other columns calculated just for understanding)</t>
    </r>
  </si>
  <si>
    <t xml:space="preserve">Modifying the sample weights
</t>
  </si>
  <si>
    <t>Patient Weight &lt;= 176</t>
  </si>
  <si>
    <t>Patient Weight&lt;= 176</t>
  </si>
  <si>
    <t>correct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</si>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</sst>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8"/>
      <color rgb="FF0070C0"/>
      <name val="Gill Sans MT"/>
      <family val="2"/>
    </font>
    <font>
      <vertAlign val="superscript"/>
      <sz val="18"/>
      <color rgb="FF0070C0"/>
      <name val="Gill Sans MT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2" xfId="0" applyFont="1" applyFill="1" applyBorder="1"/>
    <xf numFmtId="0" fontId="3" fillId="5" borderId="14" xfId="0" applyFont="1" applyFill="1" applyBorder="1"/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4" fillId="0" borderId="1" xfId="0" applyFont="1" applyBorder="1"/>
    <xf numFmtId="0" fontId="1" fillId="0" borderId="0" xfId="0" applyFont="1" applyFill="1"/>
    <xf numFmtId="0" fontId="1" fillId="0" borderId="7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11" xfId="0" applyFont="1" applyFill="1" applyBorder="1"/>
    <xf numFmtId="0" fontId="3" fillId="0" borderId="11" xfId="0" applyFont="1" applyFill="1" applyBorder="1" applyAlignment="1">
      <alignment horizontal="center"/>
    </xf>
    <xf numFmtId="0" fontId="3" fillId="0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Fill="1" applyBorder="1"/>
    <xf numFmtId="0" fontId="1" fillId="0" borderId="9" xfId="0" applyFont="1" applyBorder="1"/>
    <xf numFmtId="0" fontId="1" fillId="0" borderId="11" xfId="0" applyFont="1" applyBorder="1"/>
    <xf numFmtId="0" fontId="1" fillId="0" borderId="14" xfId="0" applyFont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49" fontId="1" fillId="0" borderId="15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4" fillId="3" borderId="6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2" xfId="0" applyFont="1" applyBorder="1"/>
    <xf numFmtId="0" fontId="1" fillId="6" borderId="10" xfId="0" applyFont="1" applyFill="1" applyBorder="1"/>
    <xf numFmtId="0" fontId="1" fillId="0" borderId="3" xfId="0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0" fontId="1" fillId="0" borderId="0" xfId="0" applyFont="1" applyFill="1" applyBorder="1"/>
    <xf numFmtId="0" fontId="4" fillId="0" borderId="14" xfId="0" applyFont="1" applyBorder="1"/>
    <xf numFmtId="0" fontId="4" fillId="0" borderId="17" xfId="0" applyFont="1" applyBorder="1"/>
    <xf numFmtId="0" fontId="4" fillId="2" borderId="19" xfId="0" applyFont="1" applyFill="1" applyBorder="1"/>
    <xf numFmtId="0" fontId="4" fillId="2" borderId="20" xfId="0" applyFont="1" applyFill="1" applyBorder="1"/>
    <xf numFmtId="0" fontId="4" fillId="3" borderId="21" xfId="0" applyFont="1" applyFill="1" applyBorder="1"/>
    <xf numFmtId="0" fontId="4" fillId="0" borderId="15" xfId="0" applyFont="1" applyBorder="1"/>
    <xf numFmtId="0" fontId="1" fillId="3" borderId="0" xfId="0" applyFont="1" applyFill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49" fontId="1" fillId="0" borderId="8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6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8" xfId="0" applyFont="1" applyBorder="1" applyAlignment="1"/>
    <xf numFmtId="0" fontId="4" fillId="0" borderId="3" xfId="0" applyFont="1" applyBorder="1" applyAlignment="1"/>
    <xf numFmtId="0" fontId="4" fillId="0" borderId="0" xfId="0" applyFont="1" applyBorder="1" applyAlignment="1"/>
    <xf numFmtId="0" fontId="1" fillId="6" borderId="11" xfId="0" applyFont="1" applyFill="1" applyBorder="1"/>
    <xf numFmtId="0" fontId="8" fillId="0" borderId="2" xfId="0" applyFont="1" applyBorder="1" applyAlignment="1">
      <alignment horizontal="left" vertical="center" indent="5" readingOrder="1"/>
    </xf>
    <xf numFmtId="0" fontId="1" fillId="6" borderId="16" xfId="0" applyFont="1" applyFill="1" applyBorder="1"/>
    <xf numFmtId="0" fontId="11" fillId="6" borderId="2" xfId="0" applyFont="1" applyFill="1" applyBorder="1"/>
    <xf numFmtId="0" fontId="11" fillId="6" borderId="3" xfId="0" applyFont="1" applyFill="1" applyBorder="1"/>
    <xf numFmtId="0" fontId="10" fillId="0" borderId="0" xfId="0" applyFont="1" applyBorder="1"/>
    <xf numFmtId="0" fontId="8" fillId="0" borderId="1" xfId="0" applyFont="1" applyBorder="1" applyAlignment="1">
      <alignment horizontal="left" vertical="center" indent="5" readingOrder="1"/>
    </xf>
    <xf numFmtId="0" fontId="4" fillId="0" borderId="8" xfId="0" applyFont="1" applyBorder="1"/>
    <xf numFmtId="0" fontId="4" fillId="0" borderId="18" xfId="0" applyFont="1" applyBorder="1"/>
    <xf numFmtId="0" fontId="4" fillId="0" borderId="0" xfId="0" applyFont="1" applyBorder="1"/>
    <xf numFmtId="0" fontId="4" fillId="2" borderId="0" xfId="0" applyFont="1" applyFill="1" applyBorder="1"/>
    <xf numFmtId="0" fontId="4" fillId="3" borderId="0" xfId="0" applyFont="1" applyFill="1" applyBorder="1"/>
    <xf numFmtId="0" fontId="5" fillId="7" borderId="0" xfId="0" applyFont="1" applyFill="1" applyBorder="1" applyAlignment="1">
      <alignment horizontal="center"/>
    </xf>
    <xf numFmtId="49" fontId="5" fillId="7" borderId="0" xfId="0" applyNumberFormat="1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0" xfId="0" applyFont="1" applyFill="1"/>
    <xf numFmtId="0" fontId="4" fillId="6" borderId="0" xfId="0" applyFont="1" applyFill="1"/>
    <xf numFmtId="0" fontId="4" fillId="0" borderId="0" xfId="0" applyFont="1" applyFill="1" applyBorder="1"/>
    <xf numFmtId="0" fontId="4" fillId="0" borderId="9" xfId="0" applyFont="1" applyBorder="1"/>
    <xf numFmtId="0" fontId="2" fillId="4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0" xfId="0" applyFont="1" applyFill="1" applyBorder="1"/>
    <xf numFmtId="0" fontId="1" fillId="0" borderId="12" xfId="0" applyFont="1" applyBorder="1" applyAlignment="1">
      <alignment horizontal="left"/>
    </xf>
    <xf numFmtId="0" fontId="0" fillId="0" borderId="8" xfId="0" applyFont="1" applyBorder="1"/>
    <xf numFmtId="0" fontId="0" fillId="0" borderId="9" xfId="0" applyFont="1" applyFill="1" applyBorder="1"/>
    <xf numFmtId="0" fontId="0" fillId="0" borderId="0" xfId="0" applyFont="1" applyBorder="1"/>
    <xf numFmtId="0" fontId="0" fillId="0" borderId="11" xfId="0" applyFont="1" applyFill="1" applyBorder="1"/>
    <xf numFmtId="0" fontId="0" fillId="0" borderId="0" xfId="0" applyFont="1" applyFill="1" applyBorder="1"/>
    <xf numFmtId="0" fontId="6" fillId="5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49" fontId="1" fillId="0" borderId="11" xfId="0" applyNumberFormat="1" applyFont="1" applyBorder="1" applyAlignment="1">
      <alignment horizontal="center"/>
    </xf>
    <xf numFmtId="49" fontId="6" fillId="0" borderId="11" xfId="0" applyNumberFormat="1" applyFont="1" applyFill="1" applyBorder="1" applyAlignment="1">
      <alignment horizontal="center"/>
    </xf>
    <xf numFmtId="49" fontId="1" fillId="0" borderId="14" xfId="0" applyNumberFormat="1" applyFont="1" applyBorder="1" applyAlignment="1">
      <alignment horizontal="center"/>
    </xf>
    <xf numFmtId="0" fontId="4" fillId="9" borderId="3" xfId="0" applyFont="1" applyFill="1" applyBorder="1"/>
    <xf numFmtId="0" fontId="1" fillId="9" borderId="3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2" fillId="6" borderId="18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/>
    </xf>
    <xf numFmtId="0" fontId="11" fillId="6" borderId="18" xfId="0" applyFont="1" applyFill="1" applyBorder="1" applyAlignment="1">
      <alignment horizontal="center"/>
    </xf>
    <xf numFmtId="0" fontId="11" fillId="6" borderId="3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1" fillId="10" borderId="10" xfId="0" applyFont="1" applyFill="1" applyBorder="1"/>
    <xf numFmtId="0" fontId="1" fillId="10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Amount of Say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Sheet1!$A$4:$A$27</c:f>
              <c:numCache>
                <c:formatCode>General</c:formatCode>
                <c:ptCount val="24"/>
                <c:pt idx="0">
                  <c:v>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1.2999999999999999E-3</c:v>
                </c:pt>
                <c:pt idx="4">
                  <c:v>0.01</c:v>
                </c:pt>
                <c:pt idx="5">
                  <c:v>0.1</c:v>
                </c:pt>
                <c:pt idx="6">
                  <c:v>0.125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0.4</c:v>
                </c:pt>
                <c:pt idx="12">
                  <c:v>0.45</c:v>
                </c:pt>
                <c:pt idx="13">
                  <c:v>0.5</c:v>
                </c:pt>
                <c:pt idx="14">
                  <c:v>0.55000000000000004</c:v>
                </c:pt>
                <c:pt idx="15">
                  <c:v>0.6</c:v>
                </c:pt>
                <c:pt idx="16">
                  <c:v>0.65</c:v>
                </c:pt>
                <c:pt idx="17">
                  <c:v>0.7</c:v>
                </c:pt>
                <c:pt idx="18">
                  <c:v>0.75</c:v>
                </c:pt>
                <c:pt idx="19">
                  <c:v>0.8</c:v>
                </c:pt>
                <c:pt idx="20">
                  <c:v>0.85</c:v>
                </c:pt>
                <c:pt idx="21">
                  <c:v>0.9</c:v>
                </c:pt>
                <c:pt idx="22">
                  <c:v>0.95</c:v>
                </c:pt>
                <c:pt idx="23">
                  <c:v>0.99</c:v>
                </c:pt>
              </c:numCache>
            </c:numRef>
          </c:xVal>
          <c:yVal>
            <c:numRef>
              <c:f>Sheet1!$B$4:$B$27</c:f>
              <c:numCache>
                <c:formatCode>General</c:formatCode>
                <c:ptCount val="24"/>
                <c:pt idx="0">
                  <c:v>4.6123913351685166</c:v>
                </c:pt>
                <c:pt idx="1">
                  <c:v>3.8062014100240833</c:v>
                </c:pt>
                <c:pt idx="2">
                  <c:v>3.5116435851509555</c:v>
                </c:pt>
                <c:pt idx="3">
                  <c:v>3.3272903532949591</c:v>
                </c:pt>
                <c:pt idx="4">
                  <c:v>2.3011876060060712</c:v>
                </c:pt>
                <c:pt idx="5">
                  <c:v>1.1003469180091008</c:v>
                </c:pt>
                <c:pt idx="6">
                  <c:v>0.97449130021632779</c:v>
                </c:pt>
                <c:pt idx="7">
                  <c:v>0.69424160982259453</c:v>
                </c:pt>
                <c:pt idx="8">
                  <c:v>0.55017345900455039</c:v>
                </c:pt>
                <c:pt idx="9">
                  <c:v>0.42431784121177751</c:v>
                </c:pt>
                <c:pt idx="10">
                  <c:v>0.31000831327054229</c:v>
                </c:pt>
                <c:pt idx="11">
                  <c:v>0.20305265409325299</c:v>
                </c:pt>
                <c:pt idx="12">
                  <c:v>0.10049376998787002</c:v>
                </c:pt>
                <c:pt idx="13">
                  <c:v>0</c:v>
                </c:pt>
                <c:pt idx="14">
                  <c:v>-0.10049376998787009</c:v>
                </c:pt>
                <c:pt idx="15">
                  <c:v>-0.20305265409325302</c:v>
                </c:pt>
                <c:pt idx="16">
                  <c:v>-0.31000831327054224</c:v>
                </c:pt>
                <c:pt idx="17">
                  <c:v>-0.4243178412117774</c:v>
                </c:pt>
                <c:pt idx="18">
                  <c:v>-0.55017345900455039</c:v>
                </c:pt>
                <c:pt idx="19">
                  <c:v>-0.69424160982259464</c:v>
                </c:pt>
                <c:pt idx="20">
                  <c:v>-0.86866993249528557</c:v>
                </c:pt>
                <c:pt idx="21">
                  <c:v>-1.1003469180091008</c:v>
                </c:pt>
                <c:pt idx="22">
                  <c:v>-1.4745440176713824</c:v>
                </c:pt>
                <c:pt idx="23">
                  <c:v>-2.3011876060060708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C-4E24-A5D2-A56B7DF7C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84432"/>
        <c:axId val="598658560"/>
      </c:scatterChart>
      <c:valAx>
        <c:axId val="4737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58560"/>
        <c:crosses val="autoZero"/>
        <c:crossBetween val="midCat"/>
      </c:valAx>
      <c:valAx>
        <c:axId val="5986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Say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exp(amount of say)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Sheet1!$B$33:$B$56</c:f>
              <c:numCache>
                <c:formatCode>General</c:formatCode>
                <c:ptCount val="24"/>
                <c:pt idx="0">
                  <c:v>4.6123913351685166</c:v>
                </c:pt>
                <c:pt idx="1">
                  <c:v>3.8062014100240833</c:v>
                </c:pt>
                <c:pt idx="2">
                  <c:v>3.5116435851509555</c:v>
                </c:pt>
                <c:pt idx="3">
                  <c:v>3.3272903532949591</c:v>
                </c:pt>
                <c:pt idx="4">
                  <c:v>1.4745440176713829</c:v>
                </c:pt>
                <c:pt idx="5">
                  <c:v>1.1003469180091008</c:v>
                </c:pt>
                <c:pt idx="6">
                  <c:v>0.97449130021632779</c:v>
                </c:pt>
                <c:pt idx="7">
                  <c:v>0.69424160982259453</c:v>
                </c:pt>
                <c:pt idx="8">
                  <c:v>0.55017345900455039</c:v>
                </c:pt>
                <c:pt idx="9">
                  <c:v>0.42431784121177751</c:v>
                </c:pt>
                <c:pt idx="10">
                  <c:v>0.31000831327054229</c:v>
                </c:pt>
                <c:pt idx="11">
                  <c:v>0.20305265409325299</c:v>
                </c:pt>
                <c:pt idx="12">
                  <c:v>0.10049376998787002</c:v>
                </c:pt>
                <c:pt idx="13">
                  <c:v>0</c:v>
                </c:pt>
                <c:pt idx="14">
                  <c:v>-0.10049376998787009</c:v>
                </c:pt>
                <c:pt idx="15">
                  <c:v>-0.20305265409325302</c:v>
                </c:pt>
                <c:pt idx="16">
                  <c:v>-0.31000831327054224</c:v>
                </c:pt>
                <c:pt idx="17">
                  <c:v>-0.4243178412117774</c:v>
                </c:pt>
                <c:pt idx="18">
                  <c:v>-0.55017345900455039</c:v>
                </c:pt>
                <c:pt idx="19">
                  <c:v>-0.69424160982259464</c:v>
                </c:pt>
                <c:pt idx="20">
                  <c:v>-0.86866993249528557</c:v>
                </c:pt>
                <c:pt idx="21">
                  <c:v>-1.1003469180091008</c:v>
                </c:pt>
                <c:pt idx="22">
                  <c:v>-1.4745440176713824</c:v>
                </c:pt>
                <c:pt idx="23">
                  <c:v>-2.3011876060060708</c:v>
                </c:pt>
              </c:numCache>
            </c:numRef>
          </c:xVal>
          <c:yVal>
            <c:numRef>
              <c:f>Sheet1!$C$33:$C$56</c:f>
              <c:numCache>
                <c:formatCode>General</c:formatCode>
                <c:ptCount val="24"/>
                <c:pt idx="0">
                  <c:v>100.72472845494265</c:v>
                </c:pt>
                <c:pt idx="1">
                  <c:v>44.97925619406125</c:v>
                </c:pt>
                <c:pt idx="2">
                  <c:v>33.503288063070819</c:v>
                </c:pt>
                <c:pt idx="3">
                  <c:v>27.862741139361532</c:v>
                </c:pt>
                <c:pt idx="4">
                  <c:v>4.3690431122031139</c:v>
                </c:pt>
                <c:pt idx="5">
                  <c:v>3.0052084040422282</c:v>
                </c:pt>
                <c:pt idx="6">
                  <c:v>2.6498189057662627</c:v>
                </c:pt>
                <c:pt idx="7">
                  <c:v>2.0021900567377893</c:v>
                </c:pt>
                <c:pt idx="8">
                  <c:v>1.7335536922870973</c:v>
                </c:pt>
                <c:pt idx="9">
                  <c:v>1.528547351925585</c:v>
                </c:pt>
                <c:pt idx="10">
                  <c:v>1.3634364487011292</c:v>
                </c:pt>
                <c:pt idx="11">
                  <c:v>1.2251369750257419</c:v>
                </c:pt>
                <c:pt idx="12">
                  <c:v>1.1057167530538354</c:v>
                </c:pt>
                <c:pt idx="13">
                  <c:v>1</c:v>
                </c:pt>
                <c:pt idx="14">
                  <c:v>0.90439074676054187</c:v>
                </c:pt>
                <c:pt idx="15">
                  <c:v>0.81623526216649234</c:v>
                </c:pt>
                <c:pt idx="16">
                  <c:v>0.73344085890665811</c:v>
                </c:pt>
                <c:pt idx="17">
                  <c:v>0.6542159120816583</c:v>
                </c:pt>
                <c:pt idx="18">
                  <c:v>0.57684974191984129</c:v>
                </c:pt>
                <c:pt idx="19">
                  <c:v>0.4994530847033179</c:v>
                </c:pt>
                <c:pt idx="20">
                  <c:v>0.41950915383300885</c:v>
                </c:pt>
                <c:pt idx="21">
                  <c:v>0.33275562475298748</c:v>
                </c:pt>
                <c:pt idx="22">
                  <c:v>0.2288830698893573</c:v>
                </c:pt>
                <c:pt idx="23">
                  <c:v>0.10013984639279497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E5-4F98-A0EE-CC968AE09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200440"/>
        <c:axId val="482200768"/>
      </c:scatterChart>
      <c:valAx>
        <c:axId val="48220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say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00768"/>
        <c:crosses val="autoZero"/>
        <c:crossBetween val="midCat"/>
      </c:valAx>
      <c:valAx>
        <c:axId val="4822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0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exp(-amount of say)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Sheet1!$C$59</c:f>
              <c:strCache>
                <c:ptCount val="1"/>
                <c:pt idx="0">
                  <c:v>exp(amount of say)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Sheet1!$B$60:$B$83</c:f>
              <c:numCache>
                <c:formatCode>General</c:formatCode>
                <c:ptCount val="24"/>
                <c:pt idx="0">
                  <c:v>4.6123913351685166</c:v>
                </c:pt>
                <c:pt idx="1">
                  <c:v>3.8062014100240833</c:v>
                </c:pt>
                <c:pt idx="2">
                  <c:v>3.5116435851509555</c:v>
                </c:pt>
                <c:pt idx="3">
                  <c:v>3.3272903532949591</c:v>
                </c:pt>
                <c:pt idx="4">
                  <c:v>1.4745440176713829</c:v>
                </c:pt>
                <c:pt idx="5">
                  <c:v>1.1003469180091008</c:v>
                </c:pt>
                <c:pt idx="6">
                  <c:v>0.97449130021632779</c:v>
                </c:pt>
                <c:pt idx="7">
                  <c:v>0.69424160982259453</c:v>
                </c:pt>
                <c:pt idx="8">
                  <c:v>0.55017345900455039</c:v>
                </c:pt>
                <c:pt idx="9">
                  <c:v>0.42431784121177751</c:v>
                </c:pt>
                <c:pt idx="10">
                  <c:v>0.31000831327054229</c:v>
                </c:pt>
                <c:pt idx="11">
                  <c:v>0.20305265409325299</c:v>
                </c:pt>
                <c:pt idx="12">
                  <c:v>0.10049376998787002</c:v>
                </c:pt>
                <c:pt idx="13">
                  <c:v>0</c:v>
                </c:pt>
                <c:pt idx="14">
                  <c:v>-0.10049376998787009</c:v>
                </c:pt>
                <c:pt idx="15">
                  <c:v>-0.20305265409325302</c:v>
                </c:pt>
                <c:pt idx="16">
                  <c:v>-0.31000831327054224</c:v>
                </c:pt>
                <c:pt idx="17">
                  <c:v>-0.4243178412117774</c:v>
                </c:pt>
                <c:pt idx="18">
                  <c:v>-0.55017345900455039</c:v>
                </c:pt>
                <c:pt idx="19">
                  <c:v>-0.69424160982259464</c:v>
                </c:pt>
                <c:pt idx="20">
                  <c:v>-0.86866993249528557</c:v>
                </c:pt>
                <c:pt idx="21">
                  <c:v>-1.1003469180091008</c:v>
                </c:pt>
                <c:pt idx="22">
                  <c:v>-1.4745440176713824</c:v>
                </c:pt>
                <c:pt idx="23">
                  <c:v>-2.3011876060060708</c:v>
                </c:pt>
              </c:numCache>
            </c:numRef>
          </c:xVal>
          <c:yVal>
            <c:numRef>
              <c:f>Sheet1!$C$60:$C$83</c:f>
              <c:numCache>
                <c:formatCode>General</c:formatCode>
                <c:ptCount val="24"/>
                <c:pt idx="0">
                  <c:v>9.9280486067265163E-3</c:v>
                </c:pt>
                <c:pt idx="1">
                  <c:v>2.2232470801329816E-2</c:v>
                </c:pt>
                <c:pt idx="2">
                  <c:v>2.9847816671530081E-2</c:v>
                </c:pt>
                <c:pt idx="3">
                  <c:v>3.5890223255432174E-2</c:v>
                </c:pt>
                <c:pt idx="4">
                  <c:v>0.22888306988935719</c:v>
                </c:pt>
                <c:pt idx="5">
                  <c:v>0.33275562475298748</c:v>
                </c:pt>
                <c:pt idx="6">
                  <c:v>0.37738428004415814</c:v>
                </c:pt>
                <c:pt idx="7">
                  <c:v>0.49945308470331795</c:v>
                </c:pt>
                <c:pt idx="8">
                  <c:v>0.57684974191984129</c:v>
                </c:pt>
                <c:pt idx="9">
                  <c:v>0.6542159120816583</c:v>
                </c:pt>
                <c:pt idx="10">
                  <c:v>0.73344085890665811</c:v>
                </c:pt>
                <c:pt idx="11">
                  <c:v>0.81623526216649245</c:v>
                </c:pt>
                <c:pt idx="12">
                  <c:v>0.90439074676054199</c:v>
                </c:pt>
                <c:pt idx="13">
                  <c:v>1</c:v>
                </c:pt>
                <c:pt idx="14">
                  <c:v>1.1057167530538354</c:v>
                </c:pt>
                <c:pt idx="15">
                  <c:v>1.2251369750257421</c:v>
                </c:pt>
                <c:pt idx="16">
                  <c:v>1.3634364487011292</c:v>
                </c:pt>
                <c:pt idx="17">
                  <c:v>1.5285473519255848</c:v>
                </c:pt>
                <c:pt idx="18">
                  <c:v>1.7335536922870973</c:v>
                </c:pt>
                <c:pt idx="19">
                  <c:v>2.0021900567377893</c:v>
                </c:pt>
                <c:pt idx="20">
                  <c:v>2.3837382113432097</c:v>
                </c:pt>
                <c:pt idx="21">
                  <c:v>3.0052084040422282</c:v>
                </c:pt>
                <c:pt idx="22">
                  <c:v>4.3690431122031121</c:v>
                </c:pt>
                <c:pt idx="23">
                  <c:v>9.9860348904224967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B4-408D-82D1-60457052F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394088"/>
        <c:axId val="619390152"/>
      </c:scatterChart>
      <c:valAx>
        <c:axId val="61939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Say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90152"/>
        <c:crosses val="autoZero"/>
        <c:crossBetween val="midCat"/>
      </c:valAx>
      <c:valAx>
        <c:axId val="6193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9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6</xdr:row>
      <xdr:rowOff>38100</xdr:rowOff>
    </xdr:from>
    <xdr:to>
      <xdr:col>5</xdr:col>
      <xdr:colOff>1181100</xdr:colOff>
      <xdr:row>27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88BEC92-8EAE-4407-B123-EE10820B1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223836</xdr:colOff>
      <xdr:row>33</xdr:row>
      <xdr:rowOff>95250</xdr:rowOff>
    </xdr:from>
    <xdr:to>
      <xdr:col>5</xdr:col>
      <xdr:colOff>1219200</xdr:colOff>
      <xdr:row>50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260E0D-822E-40A9-8DCF-EE7DB2205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223838</xdr:colOff>
      <xdr:row>61</xdr:row>
      <xdr:rowOff>23812</xdr:rowOff>
    </xdr:from>
    <xdr:to>
      <xdr:col>6</xdr:col>
      <xdr:colOff>0</xdr:colOff>
      <xdr:row>82</xdr:row>
      <xdr:rowOff>209550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D8D6D5-F243-4185-9C89-D064068F9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9525</xdr:colOff>
      <xdr:row>2</xdr:row>
      <xdr:rowOff>47625</xdr:rowOff>
    </xdr:from>
    <xdr:to>
      <xdr:col>3</xdr:col>
      <xdr:colOff>4724400</xdr:colOff>
      <xdr:row>5</xdr:row>
      <xdr:rowOff>123825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8AEC170E-5C60-48F6-AF04-FD63D7314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48150" y="533400"/>
          <a:ext cx="4714875" cy="857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22</xdr:row>
      <xdr:rowOff>133350</xdr:rowOff>
    </xdr:from>
    <xdr:to>
      <xdr:col>3</xdr:col>
      <xdr:colOff>847725</xdr:colOff>
      <xdr:row>23</xdr:row>
      <xdr:rowOff>228600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FD9FCF8-3605-4982-A2D5-9A28E77B8DD6}"/>
            </a:ext>
          </a:extLst>
        </xdr:cNvPr>
        <xdr:cNvCxnSpPr/>
      </xdr:nvCxnSpPr>
      <xdr:spPr>
        <a:xfrm flipH="1">
          <a:off x="9639301" y="628650"/>
          <a:ext cx="723899" cy="3429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22</xdr:row>
      <xdr:rowOff>133350</xdr:rowOff>
    </xdr:from>
    <xdr:to>
      <xdr:col>5</xdr:col>
      <xdr:colOff>885825</xdr:colOff>
      <xdr:row>23</xdr:row>
      <xdr:rowOff>238125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25EB919-C70E-4C8C-A8B6-734F61D0D260}"/>
            </a:ext>
          </a:extLst>
        </xdr:cNvPr>
        <xdr:cNvCxnSpPr/>
      </xdr:nvCxnSpPr>
      <xdr:spPr>
        <a:xfrm>
          <a:off x="12077700" y="628650"/>
          <a:ext cx="876300" cy="3524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38101</xdr:colOff>
      <xdr:row>29</xdr:row>
      <xdr:rowOff>123825</xdr:rowOff>
    </xdr:from>
    <xdr:to>
      <xdr:col>3</xdr:col>
      <xdr:colOff>866775</xdr:colOff>
      <xdr:row>30</xdr:row>
      <xdr:rowOff>228600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6E532F5-3FF8-4F30-B148-98C42C985CE0}"/>
            </a:ext>
          </a:extLst>
        </xdr:cNvPr>
        <xdr:cNvCxnSpPr/>
      </xdr:nvCxnSpPr>
      <xdr:spPr>
        <a:xfrm flipH="1">
          <a:off x="9639301" y="2819400"/>
          <a:ext cx="723899" cy="3524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29</xdr:row>
      <xdr:rowOff>152400</xdr:rowOff>
    </xdr:from>
    <xdr:to>
      <xdr:col>5</xdr:col>
      <xdr:colOff>885825</xdr:colOff>
      <xdr:row>30</xdr:row>
      <xdr:rowOff>238125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394C631-CD38-4C9B-AD08-29F17B1318CF}"/>
            </a:ext>
          </a:extLst>
        </xdr:cNvPr>
        <xdr:cNvCxnSpPr/>
      </xdr:nvCxnSpPr>
      <xdr:spPr>
        <a:xfrm>
          <a:off x="12077700" y="2847975"/>
          <a:ext cx="876300" cy="3333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38101</xdr:colOff>
      <xdr:row>36</xdr:row>
      <xdr:rowOff>123825</xdr:rowOff>
    </xdr:from>
    <xdr:to>
      <xdr:col>3</xdr:col>
      <xdr:colOff>866775</xdr:colOff>
      <xdr:row>37</xdr:row>
      <xdr:rowOff>228600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CC2E79C-9BC7-4038-A6E6-BE8D9A6EE00B}"/>
            </a:ext>
          </a:extLst>
        </xdr:cNvPr>
        <xdr:cNvCxnSpPr/>
      </xdr:nvCxnSpPr>
      <xdr:spPr>
        <a:xfrm flipH="1">
          <a:off x="9639301" y="4781550"/>
          <a:ext cx="723899" cy="3524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36</xdr:row>
      <xdr:rowOff>152400</xdr:rowOff>
    </xdr:from>
    <xdr:to>
      <xdr:col>5</xdr:col>
      <xdr:colOff>885825</xdr:colOff>
      <xdr:row>37</xdr:row>
      <xdr:rowOff>238125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8D5F3D25-455D-4CD1-A16C-308334C7A210}"/>
            </a:ext>
          </a:extLst>
        </xdr:cNvPr>
        <xdr:cNvCxnSpPr/>
      </xdr:nvCxnSpPr>
      <xdr:spPr>
        <a:xfrm>
          <a:off x="12077700" y="4810125"/>
          <a:ext cx="876300" cy="3333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419099</xdr:colOff>
      <xdr:row>42</xdr:row>
      <xdr:rowOff>142877</xdr:rowOff>
    </xdr:from>
    <xdr:to>
      <xdr:col>7</xdr:col>
      <xdr:colOff>1200149</xdr:colOff>
      <xdr:row>44</xdr:row>
      <xdr:rowOff>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294A10F-6DC7-4557-AF8C-6D246AAA64E5}"/>
            </a:ext>
          </a:extLst>
        </xdr:cNvPr>
        <xdr:cNvSpPr txBox="1"/>
      </xdr:nvSpPr>
      <xdr:spPr>
        <a:xfrm>
          <a:off x="419099" y="10353677"/>
          <a:ext cx="9096375" cy="3333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/>
            <a:t>Gini index for </a:t>
          </a:r>
          <a:r>
            <a:rPr lang="en-US" sz="1600" b="1">
              <a:solidFill>
                <a:srgbClr val="0070C0"/>
              </a:solidFill>
            </a:rPr>
            <a:t>Patient weight </a:t>
          </a:r>
          <a:r>
            <a:rPr lang="en-US" sz="1600" b="1"/>
            <a:t>is the lowest, so the STUMP will be created using this</a:t>
          </a:r>
          <a:r>
            <a:rPr lang="en-US" sz="1600" b="1" baseline="0"/>
            <a:t> feature</a:t>
          </a:r>
          <a:endParaRPr lang="en-US" sz="1600" b="1"/>
        </a:p>
      </xdr:txBody>
    </xdr:sp>
    <xdr:clientData/>
  </xdr:twoCellAnchor>
  <xdr:twoCellAnchor>
    <xdr:from>
      <xdr:col>1</xdr:col>
      <xdr:colOff>0</xdr:colOff>
      <xdr:row>89</xdr:row>
      <xdr:rowOff>104774</xdr:rowOff>
    </xdr:from>
    <xdr:to>
      <xdr:col>7</xdr:col>
      <xdr:colOff>1190625</xdr:colOff>
      <xdr:row>91</xdr:row>
      <xdr:rowOff>219075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CD10E70-9708-4BAE-9BDF-402FF28DC8E6}"/>
            </a:ext>
          </a:extLst>
        </xdr:cNvPr>
        <xdr:cNvSpPr txBox="1"/>
      </xdr:nvSpPr>
      <xdr:spPr>
        <a:xfrm>
          <a:off x="447675" y="20459699"/>
          <a:ext cx="9058275" cy="590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the first decision STUMP</a:t>
          </a:r>
          <a:r>
            <a:rPr lang="en-US" sz="1400" baseline="0"/>
            <a:t> "</a:t>
          </a:r>
          <a:r>
            <a:rPr lang="en-US" sz="1400" baseline="0">
              <a:solidFill>
                <a:srgbClr val="0070C0"/>
              </a:solidFill>
            </a:rPr>
            <a:t>patient weights</a:t>
          </a:r>
          <a:r>
            <a:rPr lang="en-US" sz="1400" baseline="0"/>
            <a:t>" misclassified 1 sample. So we will find out a way for the next stump to correctly classify it by increasing it's "</a:t>
          </a:r>
          <a:r>
            <a:rPr lang="en-US" sz="1400" baseline="0">
              <a:solidFill>
                <a:srgbClr val="0070C0"/>
              </a:solidFill>
            </a:rPr>
            <a:t>Sample Weight</a:t>
          </a:r>
          <a:r>
            <a:rPr lang="en-US" sz="1400" baseline="0"/>
            <a:t>" and decreasing all of the other </a:t>
          </a:r>
          <a:r>
            <a:rPr lang="en-US" sz="1400" baseline="0">
              <a:solidFill>
                <a:srgbClr val="0070C0"/>
              </a:solidFill>
            </a:rPr>
            <a:t>sample weights</a:t>
          </a:r>
          <a:endParaRPr lang="en-US" sz="1400">
            <a:solidFill>
              <a:srgbClr val="0070C0"/>
            </a:solidFill>
          </a:endParaRPr>
        </a:p>
      </xdr:txBody>
    </xdr:sp>
    <xdr:clientData/>
  </xdr:twoCellAnchor>
  <xdr:twoCellAnchor>
    <xdr:from>
      <xdr:col>3</xdr:col>
      <xdr:colOff>1428750</xdr:colOff>
      <xdr:row>81</xdr:row>
      <xdr:rowOff>133351</xdr:rowOff>
    </xdr:from>
    <xdr:to>
      <xdr:col>5</xdr:col>
      <xdr:colOff>1066800</xdr:colOff>
      <xdr:row>89</xdr:row>
      <xdr:rowOff>219075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85E228E1-5356-4758-B149-DBDAB12DE9A4}"/>
            </a:ext>
          </a:extLst>
        </xdr:cNvPr>
        <xdr:cNvCxnSpPr/>
      </xdr:nvCxnSpPr>
      <xdr:spPr>
        <a:xfrm flipV="1">
          <a:off x="4143375" y="18564226"/>
          <a:ext cx="2790825" cy="20097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92</xdr:row>
      <xdr:rowOff>238125</xdr:rowOff>
    </xdr:from>
    <xdr:to>
      <xdr:col>5</xdr:col>
      <xdr:colOff>942975</xdr:colOff>
      <xdr:row>95</xdr:row>
      <xdr:rowOff>9525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C612951-6536-445A-80BA-F8B02599740D}"/>
            </a:ext>
          </a:extLst>
        </xdr:cNvPr>
        <xdr:cNvSpPr txBox="1"/>
      </xdr:nvSpPr>
      <xdr:spPr>
        <a:xfrm>
          <a:off x="447675" y="22498050"/>
          <a:ext cx="636270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Increase the sample weight of</a:t>
          </a:r>
          <a:r>
            <a:rPr lang="en-US" sz="1600" b="1" baseline="0"/>
            <a:t> </a:t>
          </a:r>
          <a:r>
            <a:rPr lang="en-US" sz="1600" b="0" baseline="0">
              <a:solidFill>
                <a:srgbClr val="FF0000"/>
              </a:solidFill>
            </a:rPr>
            <a:t>incorrectly</a:t>
          </a:r>
          <a:r>
            <a:rPr lang="en-US" sz="1600" b="1" baseline="0"/>
            <a:t> classified sample</a:t>
          </a:r>
          <a:endParaRPr lang="en-US" sz="1600" b="1">
            <a:solidFill>
              <a:srgbClr val="0070C0"/>
            </a:solidFill>
          </a:endParaRPr>
        </a:p>
      </xdr:txBody>
    </xdr:sp>
    <xdr:clientData/>
  </xdr:twoCellAnchor>
  <xdr:twoCellAnchor>
    <xdr:from>
      <xdr:col>1</xdr:col>
      <xdr:colOff>28575</xdr:colOff>
      <xdr:row>98</xdr:row>
      <xdr:rowOff>9523</xdr:rowOff>
    </xdr:from>
    <xdr:to>
      <xdr:col>7</xdr:col>
      <xdr:colOff>1162050</xdr:colOff>
      <xdr:row>104</xdr:row>
      <xdr:rowOff>19050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41C81B01-A074-4A41-B7C2-E5188ED3E4FC}"/>
            </a:ext>
          </a:extLst>
        </xdr:cNvPr>
        <xdr:cNvSpPr txBox="1"/>
      </xdr:nvSpPr>
      <xdr:spPr>
        <a:xfrm>
          <a:off x="476250" y="22050373"/>
          <a:ext cx="9001125" cy="14382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when the</a:t>
          </a:r>
          <a:r>
            <a:rPr lang="en-US" sz="1600" baseline="0"/>
            <a:t> decision stump did a </a:t>
          </a:r>
          <a:r>
            <a:rPr lang="en-US" sz="1600" baseline="0">
              <a:solidFill>
                <a:schemeClr val="accent6"/>
              </a:solidFill>
            </a:rPr>
            <a:t>good job of classifying </a:t>
          </a:r>
          <a:r>
            <a:rPr lang="en-US" sz="1600" baseline="0"/>
            <a:t>of samples, the amount of say will be </a:t>
          </a:r>
          <a:r>
            <a:rPr lang="en-US" sz="1600" b="1" baseline="0"/>
            <a:t>relatively</a:t>
          </a:r>
          <a:r>
            <a:rPr lang="en-US" sz="1600" baseline="0"/>
            <a:t> </a:t>
          </a:r>
          <a:r>
            <a:rPr lang="en-US" sz="1600" b="1" baseline="0"/>
            <a:t>large</a:t>
          </a:r>
          <a:r>
            <a:rPr lang="en-US" sz="1600" baseline="0"/>
            <a:t>, i.e. it will the scale the previous sample weight with a LARGE number. </a:t>
          </a:r>
        </a:p>
        <a:p>
          <a:endParaRPr lang="en-US" sz="1600" baseline="0"/>
        </a:p>
        <a:p>
          <a:r>
            <a:rPr lang="en-US" sz="1600" baseline="0"/>
            <a:t>Similarly the if the STUMP </a:t>
          </a:r>
          <a:r>
            <a:rPr lang="en-US" sz="1600" baseline="0">
              <a:solidFill>
                <a:srgbClr val="FF0000"/>
              </a:solidFill>
            </a:rPr>
            <a:t>did a poor job of classifying </a:t>
          </a:r>
          <a:r>
            <a:rPr lang="en-US" sz="1600" baseline="0"/>
            <a:t>then </a:t>
          </a:r>
          <a:r>
            <a:rPr lang="en-US" sz="1600" b="0" baseline="0">
              <a:solidFill>
                <a:sysClr val="windowText" lastClr="000000"/>
              </a:solidFill>
            </a:rPr>
            <a:t>new sample weight will only be </a:t>
          </a:r>
          <a:r>
            <a:rPr lang="en-US" sz="1600" b="1" baseline="0">
              <a:solidFill>
                <a:sysClr val="windowText" lastClr="000000"/>
              </a:solidFill>
            </a:rPr>
            <a:t>marginally LARGER</a:t>
          </a:r>
          <a:r>
            <a:rPr lang="en-US" sz="1600" b="0" baseline="0">
              <a:solidFill>
                <a:sysClr val="windowText" lastClr="000000"/>
              </a:solidFill>
            </a:rPr>
            <a:t> than the previous sample weight</a:t>
          </a:r>
          <a:endParaRPr lang="en-US" sz="16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28575</xdr:colOff>
      <xdr:row>104</xdr:row>
      <xdr:rowOff>190500</xdr:rowOff>
    </xdr:from>
    <xdr:to>
      <xdr:col>7</xdr:col>
      <xdr:colOff>1171575</xdr:colOff>
      <xdr:row>109</xdr:row>
      <xdr:rowOff>171450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1FF1F2F-D7BE-4699-BCDB-1A3173B1763F}"/>
            </a:ext>
          </a:extLst>
        </xdr:cNvPr>
        <xdr:cNvSpPr txBox="1"/>
      </xdr:nvSpPr>
      <xdr:spPr>
        <a:xfrm>
          <a:off x="476250" y="23660100"/>
          <a:ext cx="9010650" cy="1171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when the Amount of Say is LARGE, we</a:t>
          </a:r>
          <a:r>
            <a:rPr lang="en-US" sz="1600" baseline="0"/>
            <a:t> scale the sample weight by a value very close 0. This will make the new sample weight very small.</a:t>
          </a:r>
        </a:p>
        <a:p>
          <a:r>
            <a:rPr lang="en-US" sz="1600" b="0" baseline="0">
              <a:solidFill>
                <a:srgbClr val="FF0000"/>
              </a:solidFill>
            </a:rPr>
            <a:t>if the amount of say for the last stump is relatively small, then we scale the value new sample weight close to 1</a:t>
          </a:r>
          <a:endParaRPr lang="en-US" sz="1600" b="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19051</xdr:colOff>
      <xdr:row>111</xdr:row>
      <xdr:rowOff>57151</xdr:rowOff>
    </xdr:from>
    <xdr:to>
      <xdr:col>5</xdr:col>
      <xdr:colOff>790576</xdr:colOff>
      <xdr:row>112</xdr:row>
      <xdr:rowOff>133350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1B04335-F65C-4B29-997D-AD8E071AB413}"/>
            </a:ext>
          </a:extLst>
        </xdr:cNvPr>
        <xdr:cNvSpPr txBox="1"/>
      </xdr:nvSpPr>
      <xdr:spPr>
        <a:xfrm>
          <a:off x="466726" y="25193626"/>
          <a:ext cx="6191250" cy="314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decrease the sample weights of </a:t>
          </a:r>
          <a:r>
            <a:rPr lang="en-US" sz="1600" b="1">
              <a:solidFill>
                <a:srgbClr val="00B050"/>
              </a:solidFill>
            </a:rPr>
            <a:t>correctly</a:t>
          </a:r>
          <a:r>
            <a:rPr lang="en-US" sz="1600" b="1"/>
            <a:t> classified samples</a:t>
          </a:r>
          <a:endParaRPr lang="en-US" sz="1600" b="1">
            <a:solidFill>
              <a:srgbClr val="0070C0"/>
            </a:solidFill>
          </a:endParaRPr>
        </a:p>
      </xdr:txBody>
    </xdr:sp>
    <xdr:clientData/>
  </xdr:twoCellAnchor>
  <xdr:twoCellAnchor>
    <xdr:from>
      <xdr:col>0</xdr:col>
      <xdr:colOff>447674</xdr:colOff>
      <xdr:row>126</xdr:row>
      <xdr:rowOff>180975</xdr:rowOff>
    </xdr:from>
    <xdr:to>
      <xdr:col>7</xdr:col>
      <xdr:colOff>1171575</xdr:colOff>
      <xdr:row>135</xdr:row>
      <xdr:rowOff>190500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A47A002-071E-4EDA-A481-1A82FFFC3B30}"/>
            </a:ext>
          </a:extLst>
        </xdr:cNvPr>
        <xdr:cNvSpPr txBox="1"/>
      </xdr:nvSpPr>
      <xdr:spPr>
        <a:xfrm>
          <a:off x="447674" y="30603825"/>
          <a:ext cx="9039226" cy="2152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Create a new column for the new sample weights </a:t>
          </a:r>
        </a:p>
        <a:p>
          <a:endParaRPr lang="en-US" sz="1600" b="1">
            <a:solidFill>
              <a:srgbClr val="FF0000"/>
            </a:solidFill>
          </a:endParaRPr>
        </a:p>
        <a:p>
          <a:r>
            <a:rPr lang="en-US" sz="1600" b="0">
              <a:solidFill>
                <a:schemeClr val="tx1"/>
              </a:solidFill>
            </a:rPr>
            <a:t>And</a:t>
          </a:r>
          <a:r>
            <a:rPr lang="en-US" sz="1600" b="0" baseline="0">
              <a:solidFill>
                <a:schemeClr val="tx1"/>
              </a:solidFill>
            </a:rPr>
            <a:t> NORMALZE the </a:t>
          </a:r>
          <a:r>
            <a:rPr lang="en-US" sz="1600" b="0" baseline="0">
              <a:solidFill>
                <a:srgbClr val="0070C0"/>
              </a:solidFill>
            </a:rPr>
            <a:t>new sample weight </a:t>
          </a:r>
          <a:r>
            <a:rPr lang="en-US" sz="1600" b="0" baseline="0">
              <a:solidFill>
                <a:schemeClr val="tx1"/>
              </a:solidFill>
            </a:rPr>
            <a:t>column. The NORM weight column becomes the </a:t>
          </a:r>
          <a:r>
            <a:rPr lang="en-US" sz="1600" b="0" baseline="0">
              <a:solidFill>
                <a:srgbClr val="0070C0"/>
              </a:solidFill>
            </a:rPr>
            <a:t>updated sample weight </a:t>
          </a:r>
          <a:r>
            <a:rPr lang="en-US" sz="1600" b="0" baseline="0">
              <a:solidFill>
                <a:schemeClr val="tx1"/>
              </a:solidFill>
            </a:rPr>
            <a:t>column.</a:t>
          </a:r>
        </a:p>
        <a:p>
          <a:endParaRPr lang="en-US" sz="1600" b="0" baseline="0">
            <a:solidFill>
              <a:schemeClr val="tx1"/>
            </a:solidFill>
          </a:endParaRPr>
        </a:p>
        <a:p>
          <a:r>
            <a:rPr lang="en-US" sz="1600" b="0" baseline="0">
              <a:solidFill>
                <a:schemeClr val="tx1"/>
              </a:solidFill>
            </a:rPr>
            <a:t>Now we </a:t>
          </a:r>
          <a:r>
            <a:rPr lang="en-US" sz="1600" b="0" baseline="0">
              <a:solidFill>
                <a:srgbClr val="0070C0"/>
              </a:solidFill>
            </a:rPr>
            <a:t>use the updated sample weight column </a:t>
          </a:r>
          <a:r>
            <a:rPr lang="en-US" sz="1600" b="0" baseline="0">
              <a:solidFill>
                <a:schemeClr val="tx1"/>
              </a:solidFill>
            </a:rPr>
            <a:t>for the second </a:t>
          </a:r>
          <a:r>
            <a:rPr lang="en-US" sz="1600" b="0" baseline="0">
              <a:solidFill>
                <a:srgbClr val="0070C0"/>
              </a:solidFill>
            </a:rPr>
            <a:t>STUMP</a:t>
          </a:r>
          <a:endParaRPr lang="en-US" sz="1600" b="0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3</xdr:col>
      <xdr:colOff>47625</xdr:colOff>
      <xdr:row>46</xdr:row>
      <xdr:rowOff>38100</xdr:rowOff>
    </xdr:from>
    <xdr:to>
      <xdr:col>6</xdr:col>
      <xdr:colOff>390525</xdr:colOff>
      <xdr:row>49</xdr:row>
      <xdr:rowOff>180975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E390401-09B1-4573-B5AA-F0725EC0E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11201400"/>
          <a:ext cx="4714875" cy="857250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53</xdr:row>
      <xdr:rowOff>209550</xdr:rowOff>
    </xdr:from>
    <xdr:to>
      <xdr:col>1</xdr:col>
      <xdr:colOff>628650</xdr:colOff>
      <xdr:row>59</xdr:row>
      <xdr:rowOff>200025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9BBA455F-2C68-4D53-BE91-5AE556331F8D}"/>
            </a:ext>
          </a:extLst>
        </xdr:cNvPr>
        <xdr:cNvSpPr/>
      </xdr:nvSpPr>
      <xdr:spPr>
        <a:xfrm>
          <a:off x="733425" y="13068300"/>
          <a:ext cx="342900" cy="14478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28575</xdr:colOff>
      <xdr:row>95</xdr:row>
      <xdr:rowOff>28575</xdr:rowOff>
    </xdr:from>
    <xdr:to>
      <xdr:col>5</xdr:col>
      <xdr:colOff>971550</xdr:colOff>
      <xdr:row>96</xdr:row>
      <xdr:rowOff>190450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124078-14E8-4921-9093-B3B0285FC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3021925"/>
          <a:ext cx="6362700" cy="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428624</xdr:colOff>
      <xdr:row>113</xdr:row>
      <xdr:rowOff>9525</xdr:rowOff>
    </xdr:from>
    <xdr:to>
      <xdr:col>5</xdr:col>
      <xdr:colOff>781049</xdr:colOff>
      <xdr:row>114</xdr:row>
      <xdr:rowOff>199971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7820ABA-EAE5-429E-96C7-05F82796F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8624" y="27308175"/>
          <a:ext cx="6219825" cy="428571"/>
        </a:xfrm>
        <a:prstGeom prst="rect">
          <a:avLst/>
        </a:prstGeom>
      </xdr:spPr>
    </xdr:pic>
    <xdr:clientData/>
  </xdr:twoCellAnchor>
  <xdr:twoCellAnchor>
    <xdr:from>
      <xdr:col>5</xdr:col>
      <xdr:colOff>904875</xdr:colOff>
      <xdr:row>118</xdr:row>
      <xdr:rowOff>1</xdr:rowOff>
    </xdr:from>
    <xdr:to>
      <xdr:col>7</xdr:col>
      <xdr:colOff>685800</xdr:colOff>
      <xdr:row>122</xdr:row>
      <xdr:rowOff>28578</xdr:rowOff>
    </xdr:to>
    <xdr:cxnSp macro="">
      <xdr:nvCxnSpPr>
        <xdr:cNvPr id="15" name="Connector: Curved 14">
          <a:extLst>
            <a:ext uri="{FF2B5EF4-FFF2-40B4-BE49-F238E27FC236}">
              <a16:creationId xmlns:a16="http://schemas.microsoft.com/office/drawing/2014/main" id="{63758988-66CB-4144-982C-5CC372F2CF27}"/>
            </a:ext>
          </a:extLst>
        </xdr:cNvPr>
        <xdr:cNvCxnSpPr/>
      </xdr:nvCxnSpPr>
      <xdr:spPr>
        <a:xfrm rot="10800000">
          <a:off x="6772275" y="28508326"/>
          <a:ext cx="2228850" cy="981077"/>
        </a:xfrm>
        <a:prstGeom prst="curved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F24B-BAA3-496F-AED8-F4BAA25A1A77}">
  <dimension ref="A2:K83"/>
  <sheetViews>
    <sheetView tabSelected="1" workbookViewId="0">
      <selection activeCell="C8" sqref="C8"/>
    </sheetView>
  </sheetViews>
  <sheetFormatPr defaultColWidth="18.42578125" defaultRowHeight="18.75" x14ac:dyDescent="0.3"/>
  <cols>
    <col min="1" max="1" width="16.85546875" style="1" bestFit="1" customWidth="1"/>
    <col min="2" max="2" width="22.7109375" style="1" bestFit="1" customWidth="1"/>
    <col min="3" max="3" width="24" style="1" bestFit="1" customWidth="1"/>
    <col min="4" max="4" width="89.85546875" style="1" bestFit="1" customWidth="1"/>
    <col min="5" max="5" width="18.28515625" style="1" bestFit="1" customWidth="1"/>
    <col min="6" max="7" width="18.42578125" style="1"/>
    <col min="8" max="8" width="7" style="1" bestFit="1" customWidth="1"/>
    <col min="9" max="16384" width="18.42578125" style="1"/>
  </cols>
  <sheetData>
    <row r="2" spans="1:10" ht="19.5" thickBot="1" x14ac:dyDescent="0.35">
      <c r="A2" s="1" t="s">
        <v>25</v>
      </c>
      <c r="B2" s="1" t="s">
        <v>26</v>
      </c>
      <c r="G2" s="25"/>
      <c r="H2" s="25"/>
      <c r="I2" s="25"/>
      <c r="J2" s="25"/>
    </row>
    <row r="3" spans="1:10" ht="24" thickBot="1" x14ac:dyDescent="0.4">
      <c r="A3" s="77" t="s">
        <v>14</v>
      </c>
      <c r="B3" s="78" t="s">
        <v>13</v>
      </c>
    </row>
    <row r="4" spans="1:10" x14ac:dyDescent="0.3">
      <c r="A4" s="22">
        <v>1E-4</v>
      </c>
      <c r="B4" s="32">
        <f xml:space="preserve"> 1/2*LOG((1-A4)/A4, 2.714)</f>
        <v>4.6123913351685166</v>
      </c>
    </row>
    <row r="5" spans="1:10" x14ac:dyDescent="0.3">
      <c r="A5" s="24">
        <v>5.0000000000000001E-4</v>
      </c>
      <c r="B5" s="33">
        <f t="shared" ref="B5:B27" si="0" xml:space="preserve"> 1/2*LOG((1-A5)/A5, 2.714)</f>
        <v>3.8062014100240833</v>
      </c>
    </row>
    <row r="6" spans="1:10" x14ac:dyDescent="0.3">
      <c r="A6" s="24">
        <v>8.9999999999999998E-4</v>
      </c>
      <c r="B6" s="33">
        <f t="shared" si="0"/>
        <v>3.5116435851509555</v>
      </c>
    </row>
    <row r="7" spans="1:10" x14ac:dyDescent="0.3">
      <c r="A7" s="24">
        <v>1.2999999999999999E-3</v>
      </c>
      <c r="B7" s="33">
        <f t="shared" si="0"/>
        <v>3.3272903532949591</v>
      </c>
    </row>
    <row r="8" spans="1:10" x14ac:dyDescent="0.3">
      <c r="A8" s="24">
        <v>0.01</v>
      </c>
      <c r="B8" s="33">
        <f t="shared" si="0"/>
        <v>2.3011876060060712</v>
      </c>
    </row>
    <row r="9" spans="1:10" x14ac:dyDescent="0.3">
      <c r="A9" s="24">
        <v>0.1</v>
      </c>
      <c r="B9" s="33">
        <f t="shared" si="0"/>
        <v>1.1003469180091008</v>
      </c>
    </row>
    <row r="10" spans="1:10" x14ac:dyDescent="0.3">
      <c r="A10" s="123">
        <v>0.125</v>
      </c>
      <c r="B10" s="124">
        <f t="shared" si="0"/>
        <v>0.97449130021632779</v>
      </c>
    </row>
    <row r="11" spans="1:10" x14ac:dyDescent="0.3">
      <c r="A11" s="24">
        <v>0.2</v>
      </c>
      <c r="B11" s="33">
        <f t="shared" si="0"/>
        <v>0.69424160982259453</v>
      </c>
    </row>
    <row r="12" spans="1:10" x14ac:dyDescent="0.3">
      <c r="A12" s="24">
        <v>0.25</v>
      </c>
      <c r="B12" s="33">
        <f t="shared" si="0"/>
        <v>0.55017345900455039</v>
      </c>
    </row>
    <row r="13" spans="1:10" x14ac:dyDescent="0.3">
      <c r="A13" s="24">
        <v>0.3</v>
      </c>
      <c r="B13" s="33">
        <f t="shared" si="0"/>
        <v>0.42431784121177751</v>
      </c>
    </row>
    <row r="14" spans="1:10" x14ac:dyDescent="0.3">
      <c r="A14" s="24">
        <v>0.35</v>
      </c>
      <c r="B14" s="33">
        <f t="shared" si="0"/>
        <v>0.31000831327054229</v>
      </c>
    </row>
    <row r="15" spans="1:10" x14ac:dyDescent="0.3">
      <c r="A15" s="24">
        <v>0.4</v>
      </c>
      <c r="B15" s="33">
        <f t="shared" si="0"/>
        <v>0.20305265409325299</v>
      </c>
    </row>
    <row r="16" spans="1:10" x14ac:dyDescent="0.3">
      <c r="A16" s="24">
        <v>0.45</v>
      </c>
      <c r="B16" s="33">
        <f t="shared" si="0"/>
        <v>0.10049376998787002</v>
      </c>
    </row>
    <row r="17" spans="1:11" x14ac:dyDescent="0.3">
      <c r="A17" s="45">
        <v>0.5</v>
      </c>
      <c r="B17" s="74">
        <f t="shared" si="0"/>
        <v>0</v>
      </c>
    </row>
    <row r="18" spans="1:11" x14ac:dyDescent="0.3">
      <c r="A18" s="24">
        <v>0.55000000000000004</v>
      </c>
      <c r="B18" s="33">
        <f t="shared" si="0"/>
        <v>-0.10049376998787009</v>
      </c>
    </row>
    <row r="19" spans="1:11" x14ac:dyDescent="0.3">
      <c r="A19" s="24">
        <v>0.6</v>
      </c>
      <c r="B19" s="33">
        <f t="shared" si="0"/>
        <v>-0.20305265409325302</v>
      </c>
    </row>
    <row r="20" spans="1:11" x14ac:dyDescent="0.3">
      <c r="A20" s="24">
        <v>0.65</v>
      </c>
      <c r="B20" s="33">
        <f t="shared" si="0"/>
        <v>-0.31000831327054224</v>
      </c>
    </row>
    <row r="21" spans="1:11" x14ac:dyDescent="0.3">
      <c r="A21" s="24">
        <v>0.7</v>
      </c>
      <c r="B21" s="33">
        <f t="shared" si="0"/>
        <v>-0.4243178412117774</v>
      </c>
    </row>
    <row r="22" spans="1:11" x14ac:dyDescent="0.3">
      <c r="A22" s="24">
        <v>0.75</v>
      </c>
      <c r="B22" s="33">
        <f t="shared" si="0"/>
        <v>-0.55017345900455039</v>
      </c>
    </row>
    <row r="23" spans="1:11" x14ac:dyDescent="0.3">
      <c r="A23" s="24">
        <v>0.8</v>
      </c>
      <c r="B23" s="33">
        <f t="shared" si="0"/>
        <v>-0.69424160982259464</v>
      </c>
    </row>
    <row r="24" spans="1:11" x14ac:dyDescent="0.3">
      <c r="A24" s="24">
        <v>0.85</v>
      </c>
      <c r="B24" s="33">
        <f t="shared" si="0"/>
        <v>-0.86866993249528557</v>
      </c>
    </row>
    <row r="25" spans="1:11" x14ac:dyDescent="0.3">
      <c r="A25" s="24">
        <v>0.9</v>
      </c>
      <c r="B25" s="33">
        <f t="shared" si="0"/>
        <v>-1.1003469180091008</v>
      </c>
    </row>
    <row r="26" spans="1:11" x14ac:dyDescent="0.3">
      <c r="A26" s="24">
        <v>0.95</v>
      </c>
      <c r="B26" s="33">
        <f t="shared" si="0"/>
        <v>-1.4745440176713824</v>
      </c>
    </row>
    <row r="27" spans="1:11" ht="19.5" thickBot="1" x14ac:dyDescent="0.35">
      <c r="A27" s="29">
        <v>0.99</v>
      </c>
      <c r="B27" s="34">
        <f t="shared" si="0"/>
        <v>-2.3011876060060708</v>
      </c>
    </row>
    <row r="30" spans="1:11" ht="19.5" thickBot="1" x14ac:dyDescent="0.35"/>
    <row r="31" spans="1:11" ht="27" thickBot="1" x14ac:dyDescent="0.45">
      <c r="A31" s="109" t="s">
        <v>20</v>
      </c>
      <c r="B31" s="110"/>
      <c r="C31" s="111"/>
      <c r="D31" s="73"/>
      <c r="E31" s="73"/>
      <c r="F31" s="73"/>
    </row>
    <row r="32" spans="1:11" ht="31.5" thickBot="1" x14ac:dyDescent="0.4">
      <c r="A32" s="44" t="s">
        <v>14</v>
      </c>
      <c r="B32" s="49" t="s">
        <v>13</v>
      </c>
      <c r="C32" s="50" t="s">
        <v>19</v>
      </c>
      <c r="D32" s="80" t="s">
        <v>27</v>
      </c>
      <c r="E32" s="79"/>
      <c r="F32" s="79"/>
      <c r="G32" s="79"/>
      <c r="H32" s="79"/>
      <c r="I32" s="25"/>
      <c r="J32" s="25"/>
      <c r="K32" s="25"/>
    </row>
    <row r="33" spans="1:3" x14ac:dyDescent="0.3">
      <c r="A33" s="22">
        <v>1E-4</v>
      </c>
      <c r="B33" s="32">
        <f xml:space="preserve"> 1/2*LOG((1-A33)/A33, 2.714)</f>
        <v>4.6123913351685166</v>
      </c>
      <c r="C33" s="32">
        <f xml:space="preserve"> EXP(B33)</f>
        <v>100.72472845494265</v>
      </c>
    </row>
    <row r="34" spans="1:3" x14ac:dyDescent="0.3">
      <c r="A34" s="24">
        <v>5.0000000000000001E-4</v>
      </c>
      <c r="B34" s="33">
        <f t="shared" ref="B34:B56" si="1" xml:space="preserve"> 1/2*LOG((1-A34)/A34, 2.714)</f>
        <v>3.8062014100240833</v>
      </c>
      <c r="C34" s="33">
        <f t="shared" ref="C34:C56" si="2" xml:space="preserve"> EXP(B34)</f>
        <v>44.97925619406125</v>
      </c>
    </row>
    <row r="35" spans="1:3" x14ac:dyDescent="0.3">
      <c r="A35" s="24">
        <v>8.9999999999999998E-4</v>
      </c>
      <c r="B35" s="33">
        <f t="shared" si="1"/>
        <v>3.5116435851509555</v>
      </c>
      <c r="C35" s="33">
        <f t="shared" si="2"/>
        <v>33.503288063070819</v>
      </c>
    </row>
    <row r="36" spans="1:3" x14ac:dyDescent="0.3">
      <c r="A36" s="24">
        <v>1.2999999999999999E-3</v>
      </c>
      <c r="B36" s="33">
        <f t="shared" si="1"/>
        <v>3.3272903532949591</v>
      </c>
      <c r="C36" s="33">
        <f t="shared" si="2"/>
        <v>27.862741139361532</v>
      </c>
    </row>
    <row r="37" spans="1:3" x14ac:dyDescent="0.3">
      <c r="A37" s="24">
        <v>0.05</v>
      </c>
      <c r="B37" s="33">
        <f t="shared" si="1"/>
        <v>1.4745440176713829</v>
      </c>
      <c r="C37" s="33">
        <f t="shared" si="2"/>
        <v>4.3690431122031139</v>
      </c>
    </row>
    <row r="38" spans="1:3" x14ac:dyDescent="0.3">
      <c r="A38" s="24">
        <v>0.1</v>
      </c>
      <c r="B38" s="33">
        <f t="shared" si="1"/>
        <v>1.1003469180091008</v>
      </c>
      <c r="C38" s="33">
        <f t="shared" si="2"/>
        <v>3.0052084040422282</v>
      </c>
    </row>
    <row r="39" spans="1:3" x14ac:dyDescent="0.3">
      <c r="A39" s="69">
        <v>0.125</v>
      </c>
      <c r="B39" s="70">
        <f t="shared" si="1"/>
        <v>0.97449130021632779</v>
      </c>
      <c r="C39" s="33">
        <f t="shared" si="2"/>
        <v>2.6498189057662627</v>
      </c>
    </row>
    <row r="40" spans="1:3" x14ac:dyDescent="0.3">
      <c r="A40" s="24">
        <v>0.2</v>
      </c>
      <c r="B40" s="33">
        <f t="shared" si="1"/>
        <v>0.69424160982259453</v>
      </c>
      <c r="C40" s="33">
        <f t="shared" si="2"/>
        <v>2.0021900567377893</v>
      </c>
    </row>
    <row r="41" spans="1:3" x14ac:dyDescent="0.3">
      <c r="A41" s="24">
        <v>0.25</v>
      </c>
      <c r="B41" s="33">
        <f t="shared" si="1"/>
        <v>0.55017345900455039</v>
      </c>
      <c r="C41" s="33">
        <f t="shared" si="2"/>
        <v>1.7335536922870973</v>
      </c>
    </row>
    <row r="42" spans="1:3" x14ac:dyDescent="0.3">
      <c r="A42" s="24">
        <v>0.3</v>
      </c>
      <c r="B42" s="33">
        <f t="shared" si="1"/>
        <v>0.42431784121177751</v>
      </c>
      <c r="C42" s="33">
        <f t="shared" si="2"/>
        <v>1.528547351925585</v>
      </c>
    </row>
    <row r="43" spans="1:3" x14ac:dyDescent="0.3">
      <c r="A43" s="24">
        <v>0.35</v>
      </c>
      <c r="B43" s="33">
        <f t="shared" si="1"/>
        <v>0.31000831327054229</v>
      </c>
      <c r="C43" s="33">
        <f t="shared" si="2"/>
        <v>1.3634364487011292</v>
      </c>
    </row>
    <row r="44" spans="1:3" x14ac:dyDescent="0.3">
      <c r="A44" s="24">
        <v>0.4</v>
      </c>
      <c r="B44" s="33">
        <f t="shared" si="1"/>
        <v>0.20305265409325299</v>
      </c>
      <c r="C44" s="33">
        <f t="shared" si="2"/>
        <v>1.2251369750257419</v>
      </c>
    </row>
    <row r="45" spans="1:3" x14ac:dyDescent="0.3">
      <c r="A45" s="24">
        <v>0.45</v>
      </c>
      <c r="B45" s="33">
        <f t="shared" si="1"/>
        <v>0.10049376998787002</v>
      </c>
      <c r="C45" s="33">
        <f t="shared" si="2"/>
        <v>1.1057167530538354</v>
      </c>
    </row>
    <row r="46" spans="1:3" x14ac:dyDescent="0.3">
      <c r="A46" s="45">
        <v>0.5</v>
      </c>
      <c r="B46" s="74">
        <f t="shared" si="1"/>
        <v>0</v>
      </c>
      <c r="C46" s="74">
        <f t="shared" si="2"/>
        <v>1</v>
      </c>
    </row>
    <row r="47" spans="1:3" x14ac:dyDescent="0.3">
      <c r="A47" s="24">
        <v>0.55000000000000004</v>
      </c>
      <c r="B47" s="33">
        <f t="shared" si="1"/>
        <v>-0.10049376998787009</v>
      </c>
      <c r="C47" s="33">
        <f t="shared" si="2"/>
        <v>0.90439074676054187</v>
      </c>
    </row>
    <row r="48" spans="1:3" x14ac:dyDescent="0.3">
      <c r="A48" s="24">
        <v>0.6</v>
      </c>
      <c r="B48" s="33">
        <f t="shared" si="1"/>
        <v>-0.20305265409325302</v>
      </c>
      <c r="C48" s="33">
        <f t="shared" si="2"/>
        <v>0.81623526216649234</v>
      </c>
    </row>
    <row r="49" spans="1:11" x14ac:dyDescent="0.3">
      <c r="A49" s="24">
        <v>0.65</v>
      </c>
      <c r="B49" s="33">
        <f t="shared" si="1"/>
        <v>-0.31000831327054224</v>
      </c>
      <c r="C49" s="33">
        <f t="shared" si="2"/>
        <v>0.73344085890665811</v>
      </c>
    </row>
    <row r="50" spans="1:11" x14ac:dyDescent="0.3">
      <c r="A50" s="24">
        <v>0.7</v>
      </c>
      <c r="B50" s="33">
        <f t="shared" si="1"/>
        <v>-0.4243178412117774</v>
      </c>
      <c r="C50" s="33">
        <f t="shared" si="2"/>
        <v>0.6542159120816583</v>
      </c>
    </row>
    <row r="51" spans="1:11" x14ac:dyDescent="0.3">
      <c r="A51" s="24">
        <v>0.75</v>
      </c>
      <c r="B51" s="33">
        <f t="shared" si="1"/>
        <v>-0.55017345900455039</v>
      </c>
      <c r="C51" s="33">
        <f t="shared" si="2"/>
        <v>0.57684974191984129</v>
      </c>
    </row>
    <row r="52" spans="1:11" x14ac:dyDescent="0.3">
      <c r="A52" s="24">
        <v>0.8</v>
      </c>
      <c r="B52" s="33">
        <f t="shared" si="1"/>
        <v>-0.69424160982259464</v>
      </c>
      <c r="C52" s="33">
        <f t="shared" si="2"/>
        <v>0.4994530847033179</v>
      </c>
    </row>
    <row r="53" spans="1:11" x14ac:dyDescent="0.3">
      <c r="A53" s="24">
        <v>0.85</v>
      </c>
      <c r="B53" s="33">
        <f t="shared" si="1"/>
        <v>-0.86866993249528557</v>
      </c>
      <c r="C53" s="33">
        <f t="shared" si="2"/>
        <v>0.41950915383300885</v>
      </c>
    </row>
    <row r="54" spans="1:11" x14ac:dyDescent="0.3">
      <c r="A54" s="24">
        <v>0.9</v>
      </c>
      <c r="B54" s="33">
        <f t="shared" si="1"/>
        <v>-1.1003469180091008</v>
      </c>
      <c r="C54" s="33">
        <f t="shared" si="2"/>
        <v>0.33275562475298748</v>
      </c>
    </row>
    <row r="55" spans="1:11" x14ac:dyDescent="0.3">
      <c r="A55" s="24">
        <v>0.95</v>
      </c>
      <c r="B55" s="33">
        <f t="shared" si="1"/>
        <v>-1.4745440176713824</v>
      </c>
      <c r="C55" s="33">
        <f t="shared" si="2"/>
        <v>0.2288830698893573</v>
      </c>
    </row>
    <row r="56" spans="1:11" ht="19.5" thickBot="1" x14ac:dyDescent="0.35">
      <c r="A56" s="29">
        <v>0.99</v>
      </c>
      <c r="B56" s="34">
        <f t="shared" si="1"/>
        <v>-2.3011876060060708</v>
      </c>
      <c r="C56" s="34">
        <f t="shared" si="2"/>
        <v>0.10013984639279497</v>
      </c>
    </row>
    <row r="57" spans="1:11" ht="19.5" thickBot="1" x14ac:dyDescent="0.35"/>
    <row r="58" spans="1:11" ht="31.5" thickBot="1" x14ac:dyDescent="0.4">
      <c r="A58" s="112" t="s">
        <v>21</v>
      </c>
      <c r="B58" s="113"/>
      <c r="C58" s="114"/>
      <c r="D58" s="75" t="s">
        <v>28</v>
      </c>
      <c r="E58" s="71"/>
      <c r="F58" s="72"/>
      <c r="G58" s="25"/>
      <c r="H58" s="25"/>
      <c r="I58" s="25"/>
      <c r="J58" s="25"/>
      <c r="K58" s="25"/>
    </row>
    <row r="59" spans="1:11" ht="19.5" thickBot="1" x14ac:dyDescent="0.35">
      <c r="A59" s="44" t="s">
        <v>14</v>
      </c>
      <c r="B59" s="49" t="s">
        <v>13</v>
      </c>
      <c r="C59" s="50" t="s">
        <v>19</v>
      </c>
    </row>
    <row r="60" spans="1:11" x14ac:dyDescent="0.3">
      <c r="A60" s="22">
        <v>1E-4</v>
      </c>
      <c r="B60" s="32">
        <f xml:space="preserve"> 1/2*LOG((1-A60)/A60, 2.714)</f>
        <v>4.6123913351685166</v>
      </c>
      <c r="C60" s="62">
        <f xml:space="preserve"> EXP(-B60)</f>
        <v>9.9280486067265163E-3</v>
      </c>
    </row>
    <row r="61" spans="1:11" x14ac:dyDescent="0.3">
      <c r="A61" s="24">
        <v>5.0000000000000001E-4</v>
      </c>
      <c r="B61" s="33">
        <f t="shared" ref="B61:B83" si="3" xml:space="preserve"> 1/2*LOG((1-A61)/A61, 2.714)</f>
        <v>3.8062014100240833</v>
      </c>
      <c r="C61" s="63">
        <f xml:space="preserve"> EXP(-B61)</f>
        <v>2.2232470801329816E-2</v>
      </c>
    </row>
    <row r="62" spans="1:11" x14ac:dyDescent="0.3">
      <c r="A62" s="24">
        <v>8.9999999999999998E-4</v>
      </c>
      <c r="B62" s="33">
        <f t="shared" si="3"/>
        <v>3.5116435851509555</v>
      </c>
      <c r="C62" s="63">
        <f t="shared" ref="C62:C83" si="4" xml:space="preserve"> EXP(-B62)</f>
        <v>2.9847816671530081E-2</v>
      </c>
    </row>
    <row r="63" spans="1:11" x14ac:dyDescent="0.3">
      <c r="A63" s="24">
        <v>1.2999999999999999E-3</v>
      </c>
      <c r="B63" s="33">
        <f t="shared" si="3"/>
        <v>3.3272903532949591</v>
      </c>
      <c r="C63" s="63">
        <f t="shared" si="4"/>
        <v>3.5890223255432174E-2</v>
      </c>
    </row>
    <row r="64" spans="1:11" x14ac:dyDescent="0.3">
      <c r="A64" s="24">
        <v>0.05</v>
      </c>
      <c r="B64" s="33">
        <f t="shared" si="3"/>
        <v>1.4745440176713829</v>
      </c>
      <c r="C64" s="63">
        <f t="shared" si="4"/>
        <v>0.22888306988935719</v>
      </c>
    </row>
    <row r="65" spans="1:3" x14ac:dyDescent="0.3">
      <c r="A65" s="24">
        <v>0.1</v>
      </c>
      <c r="B65" s="33">
        <f t="shared" si="3"/>
        <v>1.1003469180091008</v>
      </c>
      <c r="C65" s="63">
        <f t="shared" si="4"/>
        <v>0.33275562475298748</v>
      </c>
    </row>
    <row r="66" spans="1:3" x14ac:dyDescent="0.3">
      <c r="A66" s="69">
        <v>0.125</v>
      </c>
      <c r="B66" s="70">
        <f t="shared" si="3"/>
        <v>0.97449130021632779</v>
      </c>
      <c r="C66" s="63">
        <f t="shared" si="4"/>
        <v>0.37738428004415814</v>
      </c>
    </row>
    <row r="67" spans="1:3" x14ac:dyDescent="0.3">
      <c r="A67" s="24">
        <v>0.2</v>
      </c>
      <c r="B67" s="33">
        <f t="shared" si="3"/>
        <v>0.69424160982259453</v>
      </c>
      <c r="C67" s="63">
        <f t="shared" si="4"/>
        <v>0.49945308470331795</v>
      </c>
    </row>
    <row r="68" spans="1:3" x14ac:dyDescent="0.3">
      <c r="A68" s="24">
        <v>0.25</v>
      </c>
      <c r="B68" s="33">
        <f t="shared" si="3"/>
        <v>0.55017345900455039</v>
      </c>
      <c r="C68" s="63">
        <f t="shared" si="4"/>
        <v>0.57684974191984129</v>
      </c>
    </row>
    <row r="69" spans="1:3" x14ac:dyDescent="0.3">
      <c r="A69" s="24">
        <v>0.3</v>
      </c>
      <c r="B69" s="33">
        <f t="shared" si="3"/>
        <v>0.42431784121177751</v>
      </c>
      <c r="C69" s="63">
        <f t="shared" si="4"/>
        <v>0.6542159120816583</v>
      </c>
    </row>
    <row r="70" spans="1:3" x14ac:dyDescent="0.3">
      <c r="A70" s="24">
        <v>0.35</v>
      </c>
      <c r="B70" s="33">
        <f t="shared" si="3"/>
        <v>0.31000831327054229</v>
      </c>
      <c r="C70" s="63">
        <f t="shared" si="4"/>
        <v>0.73344085890665811</v>
      </c>
    </row>
    <row r="71" spans="1:3" x14ac:dyDescent="0.3">
      <c r="A71" s="24">
        <v>0.4</v>
      </c>
      <c r="B71" s="33">
        <f t="shared" si="3"/>
        <v>0.20305265409325299</v>
      </c>
      <c r="C71" s="63">
        <f t="shared" si="4"/>
        <v>0.81623526216649245</v>
      </c>
    </row>
    <row r="72" spans="1:3" x14ac:dyDescent="0.3">
      <c r="A72" s="24">
        <v>0.45</v>
      </c>
      <c r="B72" s="33">
        <f t="shared" si="3"/>
        <v>0.10049376998787002</v>
      </c>
      <c r="C72" s="63">
        <f t="shared" si="4"/>
        <v>0.90439074676054199</v>
      </c>
    </row>
    <row r="73" spans="1:3" x14ac:dyDescent="0.3">
      <c r="A73" s="45">
        <v>0.5</v>
      </c>
      <c r="B73" s="74">
        <f t="shared" si="3"/>
        <v>0</v>
      </c>
      <c r="C73" s="76">
        <f t="shared" si="4"/>
        <v>1</v>
      </c>
    </row>
    <row r="74" spans="1:3" x14ac:dyDescent="0.3">
      <c r="A74" s="24">
        <v>0.55000000000000004</v>
      </c>
      <c r="B74" s="33">
        <f t="shared" si="3"/>
        <v>-0.10049376998787009</v>
      </c>
      <c r="C74" s="63">
        <f t="shared" si="4"/>
        <v>1.1057167530538354</v>
      </c>
    </row>
    <row r="75" spans="1:3" x14ac:dyDescent="0.3">
      <c r="A75" s="24">
        <v>0.6</v>
      </c>
      <c r="B75" s="33">
        <f t="shared" si="3"/>
        <v>-0.20305265409325302</v>
      </c>
      <c r="C75" s="63">
        <f t="shared" si="4"/>
        <v>1.2251369750257421</v>
      </c>
    </row>
    <row r="76" spans="1:3" x14ac:dyDescent="0.3">
      <c r="A76" s="24">
        <v>0.65</v>
      </c>
      <c r="B76" s="33">
        <f t="shared" si="3"/>
        <v>-0.31000831327054224</v>
      </c>
      <c r="C76" s="63">
        <f t="shared" si="4"/>
        <v>1.3634364487011292</v>
      </c>
    </row>
    <row r="77" spans="1:3" x14ac:dyDescent="0.3">
      <c r="A77" s="24">
        <v>0.7</v>
      </c>
      <c r="B77" s="33">
        <f t="shared" si="3"/>
        <v>-0.4243178412117774</v>
      </c>
      <c r="C77" s="63">
        <f t="shared" si="4"/>
        <v>1.5285473519255848</v>
      </c>
    </row>
    <row r="78" spans="1:3" x14ac:dyDescent="0.3">
      <c r="A78" s="24">
        <v>0.75</v>
      </c>
      <c r="B78" s="33">
        <f t="shared" si="3"/>
        <v>-0.55017345900455039</v>
      </c>
      <c r="C78" s="63">
        <f t="shared" si="4"/>
        <v>1.7335536922870973</v>
      </c>
    </row>
    <row r="79" spans="1:3" x14ac:dyDescent="0.3">
      <c r="A79" s="24">
        <v>0.8</v>
      </c>
      <c r="B79" s="33">
        <f t="shared" si="3"/>
        <v>-0.69424160982259464</v>
      </c>
      <c r="C79" s="63">
        <f t="shared" si="4"/>
        <v>2.0021900567377893</v>
      </c>
    </row>
    <row r="80" spans="1:3" x14ac:dyDescent="0.3">
      <c r="A80" s="24">
        <v>0.85</v>
      </c>
      <c r="B80" s="33">
        <f t="shared" si="3"/>
        <v>-0.86866993249528557</v>
      </c>
      <c r="C80" s="63">
        <f t="shared" si="4"/>
        <v>2.3837382113432097</v>
      </c>
    </row>
    <row r="81" spans="1:3" x14ac:dyDescent="0.3">
      <c r="A81" s="24">
        <v>0.9</v>
      </c>
      <c r="B81" s="33">
        <f t="shared" si="3"/>
        <v>-1.1003469180091008</v>
      </c>
      <c r="C81" s="63">
        <f t="shared" si="4"/>
        <v>3.0052084040422282</v>
      </c>
    </row>
    <row r="82" spans="1:3" x14ac:dyDescent="0.3">
      <c r="A82" s="24">
        <v>0.95</v>
      </c>
      <c r="B82" s="33">
        <f t="shared" si="3"/>
        <v>-1.4745440176713824</v>
      </c>
      <c r="C82" s="63">
        <f t="shared" si="4"/>
        <v>4.3690431122031121</v>
      </c>
    </row>
    <row r="83" spans="1:3" ht="19.5" thickBot="1" x14ac:dyDescent="0.35">
      <c r="A83" s="29">
        <v>0.99</v>
      </c>
      <c r="B83" s="34">
        <f t="shared" si="3"/>
        <v>-2.3011876060060708</v>
      </c>
      <c r="C83" s="64">
        <f t="shared" si="4"/>
        <v>9.9860348904224967</v>
      </c>
    </row>
  </sheetData>
  <mergeCells count="2">
    <mergeCell ref="A31:C31"/>
    <mergeCell ref="A58:C5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8FE04-CDDE-4CFF-872E-28FD4E3AC8E3}">
  <dimension ref="B2:S146"/>
  <sheetViews>
    <sheetView topLeftCell="A43" workbookViewId="0">
      <selection activeCell="E55" sqref="E55"/>
    </sheetView>
  </sheetViews>
  <sheetFormatPr defaultColWidth="18.42578125" defaultRowHeight="18.75" x14ac:dyDescent="0.3"/>
  <cols>
    <col min="1" max="1" width="6.7109375" style="1" customWidth="1"/>
    <col min="2" max="2" width="13.42578125" style="1" bestFit="1" customWidth="1"/>
    <col min="3" max="3" width="20.5703125" style="1" bestFit="1" customWidth="1"/>
    <col min="4" max="4" width="22.140625" style="1" customWidth="1"/>
    <col min="5" max="5" width="25.140625" style="1" customWidth="1"/>
    <col min="6" max="6" width="18.28515625" style="1" bestFit="1" customWidth="1"/>
    <col min="7" max="7" width="18.42578125" style="1"/>
    <col min="8" max="8" width="18" style="1" bestFit="1" customWidth="1"/>
    <col min="9" max="9" width="19.7109375" style="1" customWidth="1"/>
    <col min="10" max="10" width="16.140625" style="1" customWidth="1"/>
    <col min="11" max="12" width="25.5703125" style="1" bestFit="1" customWidth="1"/>
    <col min="13" max="13" width="11.42578125" style="1" bestFit="1" customWidth="1"/>
    <col min="14" max="14" width="11.42578125" style="21" bestFit="1" customWidth="1"/>
    <col min="15" max="16" width="18.42578125" style="1"/>
    <col min="17" max="17" width="7" style="1" bestFit="1" customWidth="1"/>
    <col min="18" max="16384" width="18.42578125" style="1"/>
  </cols>
  <sheetData>
    <row r="2" spans="2:6" ht="19.5" thickBot="1" x14ac:dyDescent="0.35"/>
    <row r="3" spans="2:6" ht="19.5" thickBot="1" x14ac:dyDescent="0.35">
      <c r="B3" s="42" t="s">
        <v>0</v>
      </c>
      <c r="C3" s="43" t="s">
        <v>1</v>
      </c>
      <c r="D3" s="43" t="s">
        <v>2</v>
      </c>
      <c r="E3" s="41" t="s">
        <v>24</v>
      </c>
      <c r="F3" s="20" t="s">
        <v>10</v>
      </c>
    </row>
    <row r="4" spans="2:6" x14ac:dyDescent="0.3">
      <c r="B4" s="3" t="s">
        <v>5</v>
      </c>
      <c r="C4" s="4" t="s">
        <v>4</v>
      </c>
      <c r="D4" s="5">
        <v>125</v>
      </c>
      <c r="E4" s="12" t="s">
        <v>5</v>
      </c>
      <c r="F4" s="38" t="s">
        <v>11</v>
      </c>
    </row>
    <row r="5" spans="2:6" x14ac:dyDescent="0.3">
      <c r="B5" s="6" t="s">
        <v>5</v>
      </c>
      <c r="C5" s="7" t="s">
        <v>4</v>
      </c>
      <c r="D5" s="8">
        <v>156</v>
      </c>
      <c r="E5" s="13" t="s">
        <v>5</v>
      </c>
      <c r="F5" s="39" t="s">
        <v>11</v>
      </c>
    </row>
    <row r="6" spans="2:6" x14ac:dyDescent="0.3">
      <c r="B6" s="6" t="s">
        <v>4</v>
      </c>
      <c r="C6" s="7" t="s">
        <v>4</v>
      </c>
      <c r="D6" s="8">
        <v>167</v>
      </c>
      <c r="E6" s="13" t="s">
        <v>4</v>
      </c>
      <c r="F6" s="39" t="s">
        <v>11</v>
      </c>
    </row>
    <row r="7" spans="2:6" x14ac:dyDescent="0.3">
      <c r="B7" s="6" t="s">
        <v>4</v>
      </c>
      <c r="C7" s="7" t="s">
        <v>5</v>
      </c>
      <c r="D7" s="8">
        <v>168</v>
      </c>
      <c r="E7" s="13" t="s">
        <v>5</v>
      </c>
      <c r="F7" s="39" t="s">
        <v>11</v>
      </c>
    </row>
    <row r="8" spans="2:6" x14ac:dyDescent="0.3">
      <c r="B8" s="6" t="s">
        <v>4</v>
      </c>
      <c r="C8" s="7" t="s">
        <v>4</v>
      </c>
      <c r="D8" s="8">
        <v>172</v>
      </c>
      <c r="E8" s="13" t="s">
        <v>5</v>
      </c>
      <c r="F8" s="39" t="s">
        <v>11</v>
      </c>
    </row>
    <row r="9" spans="2:6" x14ac:dyDescent="0.3">
      <c r="B9" s="6" t="s">
        <v>5</v>
      </c>
      <c r="C9" s="7" t="s">
        <v>4</v>
      </c>
      <c r="D9" s="8">
        <v>180</v>
      </c>
      <c r="E9" s="13" t="s">
        <v>4</v>
      </c>
      <c r="F9" s="39" t="s">
        <v>11</v>
      </c>
    </row>
    <row r="10" spans="2:6" x14ac:dyDescent="0.3">
      <c r="B10" s="6" t="s">
        <v>4</v>
      </c>
      <c r="C10" s="7" t="s">
        <v>4</v>
      </c>
      <c r="D10" s="8">
        <v>205</v>
      </c>
      <c r="E10" s="13" t="s">
        <v>4</v>
      </c>
      <c r="F10" s="39" t="s">
        <v>11</v>
      </c>
    </row>
    <row r="11" spans="2:6" ht="19.5" thickBot="1" x14ac:dyDescent="0.35">
      <c r="B11" s="9" t="s">
        <v>4</v>
      </c>
      <c r="C11" s="10" t="s">
        <v>5</v>
      </c>
      <c r="D11" s="11">
        <v>210</v>
      </c>
      <c r="E11" s="14" t="s">
        <v>4</v>
      </c>
      <c r="F11" s="40" t="s">
        <v>11</v>
      </c>
    </row>
    <row r="12" spans="2:6" ht="19.5" thickBot="1" x14ac:dyDescent="0.35">
      <c r="E12" s="2"/>
    </row>
    <row r="13" spans="2:6" x14ac:dyDescent="0.3">
      <c r="D13" s="35">
        <v>125</v>
      </c>
    </row>
    <row r="14" spans="2:6" x14ac:dyDescent="0.3">
      <c r="D14" s="36">
        <v>156</v>
      </c>
      <c r="E14" s="1">
        <f>(D13+D14)/2</f>
        <v>140.5</v>
      </c>
    </row>
    <row r="15" spans="2:6" x14ac:dyDescent="0.3">
      <c r="D15" s="36">
        <v>167</v>
      </c>
      <c r="E15" s="1">
        <f t="shared" ref="E15:E20" si="0">(D14+D15)/2</f>
        <v>161.5</v>
      </c>
    </row>
    <row r="16" spans="2:6" x14ac:dyDescent="0.3">
      <c r="D16" s="36">
        <v>168</v>
      </c>
      <c r="E16" s="1">
        <f t="shared" si="0"/>
        <v>167.5</v>
      </c>
    </row>
    <row r="17" spans="2:19" x14ac:dyDescent="0.3">
      <c r="D17" s="88">
        <v>172</v>
      </c>
      <c r="E17" s="89">
        <f t="shared" si="0"/>
        <v>170</v>
      </c>
    </row>
    <row r="18" spans="2:19" x14ac:dyDescent="0.3">
      <c r="D18" s="88">
        <v>180</v>
      </c>
      <c r="E18" s="90">
        <f t="shared" si="0"/>
        <v>176</v>
      </c>
    </row>
    <row r="19" spans="2:19" x14ac:dyDescent="0.3">
      <c r="D19" s="36">
        <v>205</v>
      </c>
      <c r="E19" s="1">
        <f t="shared" si="0"/>
        <v>192.5</v>
      </c>
    </row>
    <row r="20" spans="2:19" ht="19.5" thickBot="1" x14ac:dyDescent="0.35">
      <c r="D20" s="37">
        <v>210</v>
      </c>
      <c r="E20" s="1">
        <f t="shared" si="0"/>
        <v>207.5</v>
      </c>
      <c r="J20" s="25"/>
      <c r="K20" s="25"/>
      <c r="L20" s="25"/>
      <c r="M20" s="25"/>
      <c r="N20" s="48"/>
      <c r="O20" s="25"/>
    </row>
    <row r="21" spans="2:19" ht="19.5" thickBot="1" x14ac:dyDescent="0.35">
      <c r="H21" s="100"/>
      <c r="J21" s="25"/>
      <c r="K21" s="25"/>
      <c r="L21" s="25"/>
      <c r="M21" s="25"/>
      <c r="N21" s="48"/>
      <c r="O21" s="25"/>
    </row>
    <row r="22" spans="2:19" ht="19.5" thickBot="1" x14ac:dyDescent="0.35">
      <c r="B22" s="117" t="s">
        <v>18</v>
      </c>
      <c r="C22" s="118"/>
      <c r="D22" s="118"/>
      <c r="E22" s="118"/>
      <c r="F22" s="118"/>
      <c r="G22" s="118"/>
      <c r="H22" s="119"/>
      <c r="J22" s="48"/>
      <c r="K22" s="48"/>
      <c r="L22" s="48"/>
      <c r="M22" s="48"/>
      <c r="N22" s="48"/>
      <c r="O22" s="25"/>
    </row>
    <row r="23" spans="2:19" ht="19.5" thickBot="1" x14ac:dyDescent="0.35">
      <c r="B23" s="22"/>
      <c r="C23" s="23"/>
      <c r="D23" s="23"/>
      <c r="E23" s="15" t="s">
        <v>0</v>
      </c>
      <c r="F23" s="23"/>
      <c r="G23" s="97" t="s">
        <v>29</v>
      </c>
      <c r="H23" s="98">
        <f xml:space="preserve"> (C27+D27)/(C27+D27+F27+G27) * I26 +  (F27+G27)/(C27+D27+F27+G27) * J26</f>
        <v>0.46666666666666667</v>
      </c>
      <c r="J23" s="48"/>
      <c r="K23" s="48"/>
      <c r="L23" s="48"/>
      <c r="M23" s="48"/>
      <c r="N23" s="48"/>
      <c r="O23" s="25"/>
    </row>
    <row r="24" spans="2:19" ht="19.5" thickBot="1" x14ac:dyDescent="0.35">
      <c r="B24" s="24"/>
      <c r="C24" s="25"/>
      <c r="D24" s="25"/>
      <c r="E24" s="25"/>
      <c r="F24" s="25"/>
      <c r="G24" s="99" t="s">
        <v>31</v>
      </c>
      <c r="H24" s="100">
        <f xml:space="preserve"> 1 - I27 -J27</f>
        <v>0.5316234877056899</v>
      </c>
      <c r="J24" s="48"/>
      <c r="K24" s="48"/>
      <c r="L24" s="48"/>
      <c r="M24" s="48"/>
      <c r="N24" s="48"/>
      <c r="O24" s="25"/>
    </row>
    <row r="25" spans="2:19" x14ac:dyDescent="0.3">
      <c r="B25" s="24"/>
      <c r="C25" s="115" t="s">
        <v>8</v>
      </c>
      <c r="D25" s="116"/>
      <c r="E25" s="25"/>
      <c r="F25" s="115" t="s">
        <v>9</v>
      </c>
      <c r="G25" s="116"/>
      <c r="H25" s="27"/>
      <c r="J25" s="48"/>
      <c r="K25" s="48"/>
      <c r="L25" s="91"/>
      <c r="M25" s="48"/>
      <c r="N25" s="48"/>
      <c r="O25" s="25"/>
    </row>
    <row r="26" spans="2:19" ht="19.5" thickBot="1" x14ac:dyDescent="0.35">
      <c r="B26" s="24"/>
      <c r="C26" s="16" t="s">
        <v>6</v>
      </c>
      <c r="D26" s="17" t="s">
        <v>7</v>
      </c>
      <c r="E26" s="25"/>
      <c r="F26" s="16" t="s">
        <v>6</v>
      </c>
      <c r="G26" s="17" t="s">
        <v>7</v>
      </c>
      <c r="H26" s="28"/>
      <c r="I26" s="99">
        <f>1-((C27/SUM(C27:D27))^2+(D27/SUM(C27:D27))^2)</f>
        <v>0.48</v>
      </c>
      <c r="J26" s="101">
        <f>1-( (F27/SUM(F27:G27)) ^2 + (G27/SUM(F27:G27)^2 ))</f>
        <v>0.44444444444444442</v>
      </c>
      <c r="K26" s="101" t="s">
        <v>29</v>
      </c>
      <c r="L26" s="48"/>
      <c r="M26" s="48"/>
      <c r="N26" s="48"/>
      <c r="O26" s="25"/>
      <c r="P26" s="25"/>
      <c r="Q26" s="25"/>
      <c r="R26" s="25"/>
      <c r="S26" s="25"/>
    </row>
    <row r="27" spans="2:19" ht="19.5" thickBot="1" x14ac:dyDescent="0.35">
      <c r="B27" s="24"/>
      <c r="C27" s="18">
        <v>3</v>
      </c>
      <c r="D27" s="19">
        <v>2</v>
      </c>
      <c r="E27" s="25"/>
      <c r="F27" s="18">
        <v>2</v>
      </c>
      <c r="G27" s="19">
        <v>1</v>
      </c>
      <c r="H27" s="27"/>
      <c r="I27" s="99">
        <f>-C27/(C27+D27)*LOG(C27/(C27+D27))-D27/(C27+D27)*LOG(D27/(C27+D27))</f>
        <v>0.29228525323862886</v>
      </c>
      <c r="J27" s="101">
        <f>-F27/(F27+G27)*LOG(F27/(F27+G27))-G27/(F27+G27)*LOG(F27/(F27+G27))</f>
        <v>0.17609125905568127</v>
      </c>
      <c r="K27" s="101" t="s">
        <v>31</v>
      </c>
      <c r="L27" s="48"/>
      <c r="M27" s="48"/>
      <c r="N27" s="48"/>
      <c r="O27" s="25"/>
      <c r="P27" s="25"/>
      <c r="Q27" s="25"/>
      <c r="R27" s="25"/>
      <c r="S27" s="25"/>
    </row>
    <row r="28" spans="2:19" x14ac:dyDescent="0.3">
      <c r="B28" s="24"/>
      <c r="C28" s="25"/>
      <c r="D28" s="25"/>
      <c r="E28" s="25"/>
      <c r="F28" s="25"/>
      <c r="G28" s="25"/>
      <c r="H28" s="26"/>
      <c r="I28" s="99"/>
      <c r="J28" s="101"/>
      <c r="K28" s="48"/>
      <c r="L28" s="48"/>
      <c r="M28" s="48"/>
      <c r="N28" s="48"/>
      <c r="O28" s="25"/>
      <c r="P28" s="25"/>
      <c r="Q28" s="25"/>
      <c r="R28" s="25"/>
      <c r="S28" s="25"/>
    </row>
    <row r="29" spans="2:19" ht="19.5" thickBot="1" x14ac:dyDescent="0.35">
      <c r="B29" s="24"/>
      <c r="C29" s="25"/>
      <c r="D29" s="25"/>
      <c r="E29" s="25"/>
      <c r="F29" s="25"/>
      <c r="G29" s="25"/>
      <c r="H29" s="100"/>
      <c r="I29" s="99"/>
      <c r="J29" s="101"/>
      <c r="K29" s="48"/>
      <c r="L29" s="48"/>
      <c r="M29" s="48"/>
      <c r="N29" s="48"/>
      <c r="O29" s="25"/>
      <c r="P29" s="25"/>
      <c r="Q29" s="25"/>
      <c r="R29" s="25"/>
      <c r="S29" s="25"/>
    </row>
    <row r="30" spans="2:19" ht="19.5" thickBot="1" x14ac:dyDescent="0.35">
      <c r="B30" s="24"/>
      <c r="C30" s="25"/>
      <c r="D30" s="25"/>
      <c r="E30" s="15" t="s">
        <v>1</v>
      </c>
      <c r="F30" s="25"/>
      <c r="G30" s="99" t="s">
        <v>29</v>
      </c>
      <c r="H30" s="100">
        <f xml:space="preserve"> (C34+D34)/(C34+D34+F34+G34) * I33 +  (F34+G34)/(C34+D34+F34+G34) * J33</f>
        <v>0.5</v>
      </c>
      <c r="I30" s="99"/>
      <c r="J30" s="101"/>
      <c r="K30" s="48"/>
      <c r="L30" s="48"/>
      <c r="M30" s="48"/>
      <c r="N30" s="48"/>
      <c r="O30" s="25"/>
      <c r="P30" s="25"/>
      <c r="Q30" s="25"/>
      <c r="R30" s="25"/>
      <c r="S30" s="25"/>
    </row>
    <row r="31" spans="2:19" ht="19.5" thickBot="1" x14ac:dyDescent="0.35">
      <c r="B31" s="24"/>
      <c r="C31" s="25"/>
      <c r="D31" s="25"/>
      <c r="E31" s="25"/>
      <c r="F31" s="25"/>
      <c r="G31" s="99" t="s">
        <v>31</v>
      </c>
      <c r="H31" s="100">
        <f xml:space="preserve"> 1 - I34 -J34</f>
        <v>0.39794000867203755</v>
      </c>
      <c r="I31" s="99"/>
      <c r="J31" s="101"/>
      <c r="K31" s="48"/>
      <c r="L31" s="48"/>
      <c r="M31" s="48"/>
      <c r="N31" s="48"/>
      <c r="O31" s="25"/>
      <c r="P31" s="25"/>
      <c r="Q31" s="25"/>
      <c r="R31" s="25"/>
      <c r="S31" s="25"/>
    </row>
    <row r="32" spans="2:19" x14ac:dyDescent="0.3">
      <c r="B32" s="24"/>
      <c r="C32" s="115" t="s">
        <v>8</v>
      </c>
      <c r="D32" s="116"/>
      <c r="E32" s="25"/>
      <c r="F32" s="115" t="s">
        <v>9</v>
      </c>
      <c r="G32" s="116"/>
      <c r="H32" s="27"/>
      <c r="I32" s="99"/>
      <c r="J32" s="101"/>
      <c r="K32" s="48"/>
      <c r="L32" s="91"/>
      <c r="M32" s="48"/>
      <c r="N32" s="48"/>
      <c r="O32" s="25"/>
      <c r="P32" s="25"/>
      <c r="Q32" s="25"/>
      <c r="R32" s="25"/>
      <c r="S32" s="25"/>
    </row>
    <row r="33" spans="2:19" ht="19.5" thickBot="1" x14ac:dyDescent="0.35">
      <c r="B33" s="24"/>
      <c r="C33" s="16" t="s">
        <v>6</v>
      </c>
      <c r="D33" s="17" t="s">
        <v>7</v>
      </c>
      <c r="E33" s="25"/>
      <c r="F33" s="16" t="s">
        <v>6</v>
      </c>
      <c r="G33" s="17" t="s">
        <v>7</v>
      </c>
      <c r="H33" s="28"/>
      <c r="I33" s="99">
        <f>1-( (C34/(C34+D34))^2 + (D34/(C34+D34))^2)</f>
        <v>0.5</v>
      </c>
      <c r="J33" s="101">
        <f>1-((F34/SUM(F34:G34)^2) + (G34/SUM(F34:G34)^2))</f>
        <v>0.5</v>
      </c>
      <c r="K33" s="101" t="s">
        <v>29</v>
      </c>
      <c r="L33" s="48"/>
      <c r="M33" s="48"/>
      <c r="N33" s="48"/>
      <c r="O33" s="25"/>
      <c r="P33" s="25"/>
      <c r="Q33" s="25"/>
      <c r="R33" s="25"/>
      <c r="S33" s="25"/>
    </row>
    <row r="34" spans="2:19" ht="19.5" thickBot="1" x14ac:dyDescent="0.35">
      <c r="B34" s="24"/>
      <c r="C34" s="18">
        <v>3</v>
      </c>
      <c r="D34" s="19">
        <v>3</v>
      </c>
      <c r="E34" s="25"/>
      <c r="F34" s="18">
        <v>1</v>
      </c>
      <c r="G34" s="19">
        <v>1</v>
      </c>
      <c r="H34" s="27"/>
      <c r="I34" s="99">
        <f>-C34/(C34+D34)*LOG(C34/(C34+D34))-D34/(C34+D34)*LOG(D34/(C34+D34))</f>
        <v>0.3010299956639812</v>
      </c>
      <c r="J34" s="101">
        <f>-F34/(F34+G34)*LOG(F34/(F34+G34))-G34/(F34+G34)*LOG(F34/(F34+G34))</f>
        <v>0.3010299956639812</v>
      </c>
      <c r="K34" s="101" t="s">
        <v>31</v>
      </c>
      <c r="L34" s="48"/>
      <c r="M34" s="48"/>
      <c r="N34" s="48"/>
      <c r="O34" s="25"/>
      <c r="P34" s="25"/>
      <c r="Q34" s="25"/>
      <c r="R34" s="25"/>
      <c r="S34" s="25"/>
    </row>
    <row r="35" spans="2:19" x14ac:dyDescent="0.3">
      <c r="B35" s="24"/>
      <c r="C35" s="25"/>
      <c r="D35" s="25"/>
      <c r="E35" s="25"/>
      <c r="F35" s="25"/>
      <c r="G35" s="25"/>
      <c r="H35" s="26"/>
      <c r="I35" s="99"/>
      <c r="J35" s="101"/>
      <c r="K35" s="48"/>
      <c r="L35" s="48"/>
      <c r="M35" s="48"/>
      <c r="N35" s="48"/>
      <c r="O35" s="25"/>
      <c r="P35" s="25"/>
      <c r="Q35" s="25"/>
      <c r="R35" s="25"/>
      <c r="S35" s="25"/>
    </row>
    <row r="36" spans="2:19" ht="19.5" thickBot="1" x14ac:dyDescent="0.35">
      <c r="B36" s="24"/>
      <c r="C36" s="25"/>
      <c r="D36" s="25"/>
      <c r="E36" s="25"/>
      <c r="F36" s="25"/>
      <c r="G36" s="25"/>
      <c r="H36" s="100"/>
      <c r="I36" s="99"/>
      <c r="J36" s="101"/>
      <c r="K36" s="48"/>
      <c r="L36" s="48"/>
      <c r="M36" s="48"/>
      <c r="N36" s="48"/>
      <c r="O36" s="25"/>
      <c r="P36" s="25"/>
      <c r="Q36" s="25"/>
      <c r="R36" s="25"/>
      <c r="S36" s="25"/>
    </row>
    <row r="37" spans="2:19" ht="19.5" thickBot="1" x14ac:dyDescent="0.35">
      <c r="B37" s="24"/>
      <c r="C37" s="25"/>
      <c r="D37" s="25"/>
      <c r="E37" s="15" t="s">
        <v>34</v>
      </c>
      <c r="F37" s="25"/>
      <c r="G37" s="99" t="s">
        <v>29</v>
      </c>
      <c r="H37" s="100">
        <f xml:space="preserve"> (C41+D41)/(C41+D41+F41+G41) * I40 +  (F41+G41)/(C41+D41+F41+G41) * J40</f>
        <v>0.1999999999999999</v>
      </c>
      <c r="I37" s="99"/>
      <c r="J37" s="101"/>
      <c r="K37" s="48"/>
      <c r="L37" s="48"/>
      <c r="M37" s="48"/>
      <c r="N37" s="48"/>
      <c r="O37" s="25"/>
      <c r="P37" s="25"/>
      <c r="Q37" s="25"/>
      <c r="R37" s="25"/>
      <c r="S37" s="25"/>
    </row>
    <row r="38" spans="2:19" ht="19.5" thickBot="1" x14ac:dyDescent="0.35">
      <c r="B38" s="24"/>
      <c r="C38" s="25"/>
      <c r="D38" s="25"/>
      <c r="E38" s="25"/>
      <c r="F38" s="25"/>
      <c r="G38" s="99" t="s">
        <v>31</v>
      </c>
      <c r="H38" s="100">
        <f xml:space="preserve"> 1 - I41 -J41</f>
        <v>0.78215296622177288</v>
      </c>
      <c r="I38" s="99"/>
      <c r="J38" s="101"/>
      <c r="K38" s="48"/>
      <c r="L38" s="48"/>
      <c r="M38" s="48"/>
      <c r="N38" s="48"/>
      <c r="O38" s="25"/>
      <c r="P38" s="25"/>
      <c r="Q38" s="25"/>
      <c r="R38" s="25"/>
      <c r="S38" s="25"/>
    </row>
    <row r="39" spans="2:19" x14ac:dyDescent="0.3">
      <c r="B39" s="24"/>
      <c r="C39" s="115" t="s">
        <v>8</v>
      </c>
      <c r="D39" s="116"/>
      <c r="E39" s="25"/>
      <c r="F39" s="115" t="s">
        <v>9</v>
      </c>
      <c r="G39" s="116"/>
      <c r="H39" s="27"/>
      <c r="I39" s="99"/>
      <c r="J39" s="101"/>
      <c r="K39" s="48"/>
      <c r="L39" s="91"/>
      <c r="M39" s="48"/>
      <c r="N39" s="48"/>
      <c r="O39" s="25"/>
      <c r="P39" s="25"/>
      <c r="Q39" s="25"/>
      <c r="R39" s="25"/>
      <c r="S39" s="25"/>
    </row>
    <row r="40" spans="2:19" ht="19.5" thickBot="1" x14ac:dyDescent="0.35">
      <c r="B40" s="24"/>
      <c r="C40" s="16" t="s">
        <v>6</v>
      </c>
      <c r="D40" s="17" t="s">
        <v>7</v>
      </c>
      <c r="E40" s="25"/>
      <c r="F40" s="16" t="s">
        <v>6</v>
      </c>
      <c r="G40" s="17" t="s">
        <v>7</v>
      </c>
      <c r="H40" s="28"/>
      <c r="I40" s="99">
        <f>1-((C41/SUM(C41:D41))^2 + (D41/SUM(C41:D41))^2)</f>
        <v>0.31999999999999984</v>
      </c>
      <c r="J40" s="101">
        <f>1-((F41/SUM(F41:G41))^2+(G41/SUM(F41:G41))^2)</f>
        <v>0</v>
      </c>
      <c r="K40" s="101" t="s">
        <v>29</v>
      </c>
      <c r="L40" s="48"/>
      <c r="M40" s="48"/>
      <c r="N40" s="48"/>
      <c r="O40" s="25"/>
      <c r="P40" s="25"/>
      <c r="Q40" s="25"/>
      <c r="R40" s="25"/>
      <c r="S40" s="25"/>
    </row>
    <row r="41" spans="2:19" ht="19.5" thickBot="1" x14ac:dyDescent="0.35">
      <c r="B41" s="24"/>
      <c r="C41" s="18">
        <v>4</v>
      </c>
      <c r="D41" s="19">
        <v>1</v>
      </c>
      <c r="E41" s="25"/>
      <c r="F41" s="18">
        <v>3</v>
      </c>
      <c r="G41" s="19">
        <v>0</v>
      </c>
      <c r="H41" s="27"/>
      <c r="I41" s="99">
        <f>-C41/(C41+D41)*LOG(C41/(C41+D41))-(D41+0.01)/(C41+D41)*LOG((D41+0.01)/(C41+D41))</f>
        <v>0.21784703377822712</v>
      </c>
      <c r="J41" s="101">
        <f>-F41/(F41+G41)*LOG(F41/(F41+G41))-G41/(F41+G41)*LOG(F41/(F41+G41))</f>
        <v>0</v>
      </c>
      <c r="K41" s="101" t="s">
        <v>31</v>
      </c>
      <c r="L41" s="48"/>
      <c r="M41" s="48"/>
      <c r="N41" s="48"/>
      <c r="O41" s="25"/>
      <c r="P41" s="25"/>
      <c r="Q41" s="25"/>
      <c r="R41" s="25"/>
      <c r="S41" s="25"/>
    </row>
    <row r="42" spans="2:19" ht="19.5" thickBot="1" x14ac:dyDescent="0.35">
      <c r="B42" s="29"/>
      <c r="C42" s="30"/>
      <c r="D42" s="30"/>
      <c r="E42" s="30"/>
      <c r="F42" s="30"/>
      <c r="G42" s="30"/>
      <c r="H42" s="31"/>
      <c r="I42" s="25"/>
      <c r="J42" s="25"/>
      <c r="K42" s="25"/>
      <c r="L42" s="25"/>
      <c r="M42" s="25"/>
      <c r="N42" s="48"/>
      <c r="O42" s="25"/>
      <c r="P42" s="25"/>
      <c r="Q42" s="25"/>
      <c r="R42" s="25"/>
      <c r="S42" s="25"/>
    </row>
    <row r="43" spans="2:19" x14ac:dyDescent="0.3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48"/>
      <c r="O43" s="25"/>
      <c r="P43" s="25"/>
      <c r="Q43" s="25"/>
      <c r="R43" s="25"/>
      <c r="S43" s="25"/>
    </row>
    <row r="44" spans="2:19" x14ac:dyDescent="0.3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48"/>
      <c r="O44" s="25"/>
      <c r="P44" s="25"/>
      <c r="Q44" s="25"/>
      <c r="R44" s="25"/>
      <c r="S44" s="25"/>
    </row>
    <row r="45" spans="2:19" x14ac:dyDescent="0.3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48"/>
      <c r="O45" s="25"/>
      <c r="P45" s="25"/>
      <c r="Q45" s="25"/>
      <c r="R45" s="25"/>
      <c r="S45" s="25"/>
    </row>
    <row r="46" spans="2:19" x14ac:dyDescent="0.3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48"/>
      <c r="O46" s="25"/>
      <c r="P46" s="25"/>
      <c r="Q46" s="25"/>
      <c r="R46" s="25"/>
      <c r="S46" s="25"/>
    </row>
    <row r="47" spans="2:19" x14ac:dyDescent="0.3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48"/>
      <c r="O47" s="25"/>
      <c r="P47" s="25"/>
      <c r="Q47" s="25"/>
      <c r="R47" s="25"/>
      <c r="S47" s="25"/>
    </row>
    <row r="48" spans="2:19" x14ac:dyDescent="0.3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48"/>
      <c r="O48" s="25"/>
      <c r="P48" s="25"/>
      <c r="Q48" s="25"/>
      <c r="R48" s="25"/>
      <c r="S48" s="25"/>
    </row>
    <row r="49" spans="2:19" x14ac:dyDescent="0.3"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48"/>
      <c r="O49" s="25"/>
      <c r="P49" s="25"/>
      <c r="Q49" s="25"/>
      <c r="R49" s="25"/>
      <c r="S49" s="25"/>
    </row>
    <row r="50" spans="2:19" x14ac:dyDescent="0.3"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48"/>
      <c r="O50" s="25"/>
      <c r="P50" s="25"/>
      <c r="Q50" s="25"/>
      <c r="R50" s="25"/>
      <c r="S50" s="25"/>
    </row>
    <row r="51" spans="2:19" ht="19.5" thickBot="1" x14ac:dyDescent="0.35"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48"/>
      <c r="O51" s="25"/>
      <c r="P51" s="25"/>
      <c r="Q51" s="25"/>
      <c r="R51" s="25"/>
      <c r="S51" s="25"/>
    </row>
    <row r="52" spans="2:19" ht="19.5" thickBot="1" x14ac:dyDescent="0.35">
      <c r="B52" s="118" t="s">
        <v>32</v>
      </c>
      <c r="C52" s="118"/>
      <c r="D52" s="118"/>
      <c r="E52" s="118"/>
      <c r="F52" s="118"/>
      <c r="G52" s="118"/>
      <c r="H52" s="119"/>
      <c r="I52" s="25"/>
      <c r="J52" s="25"/>
      <c r="K52" s="25"/>
      <c r="L52" s="25"/>
      <c r="M52" s="25"/>
      <c r="N52" s="48"/>
      <c r="O52" s="25"/>
      <c r="P52" s="25"/>
      <c r="Q52" s="25"/>
      <c r="R52" s="25"/>
      <c r="S52" s="25"/>
    </row>
    <row r="53" spans="2:19" ht="19.5" thickBot="1" x14ac:dyDescent="0.35"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48"/>
      <c r="O53" s="25"/>
      <c r="P53" s="25"/>
      <c r="Q53" s="25"/>
      <c r="R53" s="25"/>
      <c r="S53" s="25"/>
    </row>
    <row r="54" spans="2:19" x14ac:dyDescent="0.3">
      <c r="B54" s="22"/>
      <c r="C54" s="23"/>
      <c r="D54" s="23"/>
      <c r="E54" s="23"/>
      <c r="F54" s="23"/>
      <c r="G54" s="23"/>
      <c r="H54" s="32"/>
      <c r="I54" s="25"/>
      <c r="J54" s="25"/>
      <c r="K54" s="25"/>
      <c r="L54" s="25"/>
      <c r="M54" s="25"/>
      <c r="N54" s="48"/>
      <c r="O54" s="25"/>
      <c r="P54" s="25"/>
      <c r="Q54" s="25"/>
      <c r="R54" s="25"/>
      <c r="S54" s="25"/>
    </row>
    <row r="55" spans="2:19" x14ac:dyDescent="0.3">
      <c r="B55" s="24"/>
      <c r="C55" s="25"/>
      <c r="D55" s="25"/>
      <c r="E55" s="93" t="s">
        <v>35</v>
      </c>
      <c r="F55" s="25"/>
      <c r="G55" s="25"/>
      <c r="H55" s="33"/>
      <c r="K55" s="25"/>
      <c r="L55" s="25"/>
      <c r="M55" s="25"/>
      <c r="N55" s="48"/>
      <c r="O55" s="25"/>
      <c r="P55" s="25"/>
      <c r="Q55" s="25"/>
      <c r="R55" s="25"/>
      <c r="S55" s="25"/>
    </row>
    <row r="56" spans="2:19" ht="19.5" thickBot="1" x14ac:dyDescent="0.35">
      <c r="B56" s="24"/>
      <c r="C56" s="25"/>
      <c r="D56" s="25"/>
      <c r="E56" s="25"/>
      <c r="F56" s="25"/>
      <c r="G56" s="25"/>
      <c r="H56" s="33"/>
      <c r="K56" s="25"/>
      <c r="L56" s="25"/>
      <c r="M56" s="25"/>
      <c r="N56" s="48"/>
      <c r="O56" s="25"/>
      <c r="P56" s="25"/>
      <c r="Q56" s="25"/>
      <c r="R56" s="25"/>
      <c r="S56" s="25"/>
    </row>
    <row r="57" spans="2:19" x14ac:dyDescent="0.3">
      <c r="B57" s="24"/>
      <c r="C57" s="122" t="b">
        <v>1</v>
      </c>
      <c r="D57" s="122"/>
      <c r="E57" s="25"/>
      <c r="F57" s="122" t="b">
        <v>0</v>
      </c>
      <c r="G57" s="122"/>
      <c r="H57" s="33"/>
      <c r="I57" s="92" t="s">
        <v>12</v>
      </c>
      <c r="J57" s="47" t="s">
        <v>11</v>
      </c>
      <c r="K57" s="25"/>
      <c r="L57" s="25"/>
      <c r="M57" s="25"/>
      <c r="N57" s="48"/>
      <c r="O57" s="25"/>
      <c r="P57" s="25"/>
      <c r="Q57" s="25"/>
      <c r="R57" s="25"/>
      <c r="S57" s="25"/>
    </row>
    <row r="58" spans="2:19" ht="19.5" thickBot="1" x14ac:dyDescent="0.35">
      <c r="B58" s="24"/>
      <c r="C58" s="94" t="s">
        <v>36</v>
      </c>
      <c r="D58" s="94" t="s">
        <v>37</v>
      </c>
      <c r="E58" s="25"/>
      <c r="F58" s="95" t="s">
        <v>6</v>
      </c>
      <c r="G58" s="95" t="s">
        <v>7</v>
      </c>
      <c r="H58" s="33"/>
      <c r="I58" s="33"/>
      <c r="J58" s="8">
        <f xml:space="preserve"> 1/8</f>
        <v>0.125</v>
      </c>
      <c r="K58" s="25"/>
      <c r="L58" s="25"/>
      <c r="M58" s="25"/>
      <c r="N58" s="48"/>
      <c r="O58" s="25"/>
      <c r="P58" s="25"/>
      <c r="Q58" s="25"/>
      <c r="R58" s="25"/>
      <c r="S58" s="25"/>
    </row>
    <row r="59" spans="2:19" ht="19.5" thickBot="1" x14ac:dyDescent="0.35">
      <c r="B59" s="24"/>
      <c r="C59" s="94">
        <v>4</v>
      </c>
      <c r="D59" s="102">
        <v>1</v>
      </c>
      <c r="E59" s="25"/>
      <c r="F59" s="94">
        <v>3</v>
      </c>
      <c r="G59" s="94">
        <v>0</v>
      </c>
      <c r="H59" s="33"/>
      <c r="I59" s="107" t="s">
        <v>13</v>
      </c>
      <c r="J59" s="108">
        <f xml:space="preserve"> (1/2)*LOG((1-J58)/J58, 2.714)</f>
        <v>0.97449130021632779</v>
      </c>
      <c r="K59" s="25"/>
      <c r="L59" s="25"/>
      <c r="M59" s="25"/>
      <c r="N59" s="48"/>
      <c r="O59" s="25"/>
      <c r="P59" s="25"/>
      <c r="Q59" s="25"/>
      <c r="R59" s="25"/>
      <c r="S59" s="25"/>
    </row>
    <row r="60" spans="2:19" x14ac:dyDescent="0.3">
      <c r="B60" s="24"/>
      <c r="C60" s="25"/>
      <c r="D60" s="25"/>
      <c r="E60" s="25"/>
      <c r="F60" s="25"/>
      <c r="G60" s="25"/>
      <c r="H60" s="33"/>
      <c r="I60" s="25"/>
      <c r="J60" s="25"/>
      <c r="K60" s="25"/>
      <c r="L60" s="25"/>
      <c r="M60" s="25"/>
      <c r="N60" s="48"/>
      <c r="O60" s="25"/>
      <c r="P60" s="25"/>
      <c r="Q60" s="25"/>
      <c r="R60" s="25"/>
      <c r="S60" s="25"/>
    </row>
    <row r="61" spans="2:19" x14ac:dyDescent="0.3">
      <c r="B61" s="24"/>
      <c r="C61" s="25"/>
      <c r="D61" s="25"/>
      <c r="E61" s="25"/>
      <c r="F61" s="25"/>
      <c r="G61" s="25"/>
      <c r="H61" s="33"/>
      <c r="I61" s="25"/>
      <c r="J61" s="25"/>
      <c r="K61" s="25"/>
      <c r="L61" s="25"/>
      <c r="M61" s="25"/>
      <c r="N61" s="48"/>
      <c r="O61" s="25"/>
      <c r="P61" s="25"/>
      <c r="Q61" s="25"/>
      <c r="R61" s="25"/>
      <c r="S61" s="25"/>
    </row>
    <row r="62" spans="2:19" x14ac:dyDescent="0.3">
      <c r="B62" s="24"/>
      <c r="C62" s="25"/>
      <c r="D62" s="25"/>
      <c r="E62" s="93" t="s">
        <v>0</v>
      </c>
      <c r="F62" s="25"/>
      <c r="G62" s="25"/>
      <c r="H62" s="33"/>
      <c r="I62" s="25"/>
      <c r="J62" s="25"/>
      <c r="K62" s="25"/>
      <c r="L62" s="25"/>
      <c r="M62" s="25"/>
      <c r="N62" s="48"/>
      <c r="O62" s="25"/>
      <c r="P62" s="25"/>
      <c r="Q62" s="25"/>
      <c r="R62" s="25"/>
      <c r="S62" s="25"/>
    </row>
    <row r="63" spans="2:19" ht="19.5" thickBot="1" x14ac:dyDescent="0.35">
      <c r="B63" s="24"/>
      <c r="C63" s="25"/>
      <c r="D63" s="25"/>
      <c r="E63" s="25"/>
      <c r="F63" s="25"/>
      <c r="G63" s="25"/>
      <c r="H63" s="33"/>
      <c r="K63" s="25"/>
      <c r="L63" s="25"/>
      <c r="M63" s="25"/>
      <c r="N63" s="48"/>
      <c r="O63" s="25"/>
      <c r="P63" s="25"/>
      <c r="Q63" s="25"/>
      <c r="R63" s="25"/>
      <c r="S63" s="25"/>
    </row>
    <row r="64" spans="2:19" x14ac:dyDescent="0.3">
      <c r="B64" s="24"/>
      <c r="C64" s="122" t="b">
        <v>1</v>
      </c>
      <c r="D64" s="122"/>
      <c r="E64" s="25"/>
      <c r="F64" s="122" t="b">
        <v>0</v>
      </c>
      <c r="G64" s="122"/>
      <c r="H64" s="33"/>
      <c r="I64" s="81" t="s">
        <v>12</v>
      </c>
      <c r="J64" s="47" t="s">
        <v>15</v>
      </c>
      <c r="K64" s="25"/>
      <c r="L64" s="25"/>
      <c r="M64" s="25"/>
      <c r="N64" s="48"/>
      <c r="O64" s="25"/>
      <c r="P64" s="25"/>
      <c r="Q64" s="25"/>
      <c r="R64" s="25"/>
      <c r="S64" s="25"/>
    </row>
    <row r="65" spans="2:19" ht="19.5" thickBot="1" x14ac:dyDescent="0.35">
      <c r="B65" s="24"/>
      <c r="C65" s="95" t="s">
        <v>6</v>
      </c>
      <c r="D65" s="95" t="s">
        <v>7</v>
      </c>
      <c r="E65" s="25"/>
      <c r="F65" s="95" t="s">
        <v>6</v>
      </c>
      <c r="G65" s="95" t="s">
        <v>7</v>
      </c>
      <c r="H65" s="33"/>
      <c r="I65" s="25"/>
      <c r="J65" s="8">
        <f xml:space="preserve"> 3/8</f>
        <v>0.375</v>
      </c>
      <c r="K65" s="25"/>
      <c r="L65" s="25"/>
      <c r="M65" s="25"/>
      <c r="N65" s="48"/>
      <c r="O65" s="25"/>
      <c r="P65" s="25"/>
      <c r="Q65" s="25"/>
      <c r="R65" s="25"/>
      <c r="S65" s="25"/>
    </row>
    <row r="66" spans="2:19" ht="19.5" thickBot="1" x14ac:dyDescent="0.35">
      <c r="B66" s="24"/>
      <c r="C66" s="94">
        <v>3</v>
      </c>
      <c r="D66" s="102">
        <v>2</v>
      </c>
      <c r="E66" s="25"/>
      <c r="F66" s="94">
        <v>2</v>
      </c>
      <c r="G66" s="102">
        <v>1</v>
      </c>
      <c r="H66" s="33"/>
      <c r="I66" s="82" t="s">
        <v>13</v>
      </c>
      <c r="J66" s="46">
        <f xml:space="preserve"> (1/2)*LOG((1-J65)/J65, 2.714)</f>
        <v>0.25581609023890595</v>
      </c>
      <c r="K66" s="25"/>
      <c r="L66" s="25"/>
      <c r="M66" s="25"/>
      <c r="N66" s="48"/>
      <c r="O66" s="25"/>
      <c r="P66" s="25"/>
      <c r="Q66" s="25"/>
      <c r="R66" s="25"/>
      <c r="S66" s="25"/>
    </row>
    <row r="67" spans="2:19" x14ac:dyDescent="0.3">
      <c r="B67" s="24"/>
      <c r="C67" s="25"/>
      <c r="D67" s="25"/>
      <c r="E67" s="25"/>
      <c r="F67" s="25"/>
      <c r="G67" s="25"/>
      <c r="H67" s="33"/>
      <c r="I67" s="25"/>
      <c r="J67" s="25"/>
      <c r="K67" s="25"/>
      <c r="L67" s="25"/>
      <c r="M67" s="25"/>
      <c r="N67" s="48"/>
      <c r="O67" s="25"/>
      <c r="P67" s="25"/>
      <c r="Q67" s="25"/>
      <c r="R67" s="25"/>
      <c r="S67" s="25"/>
    </row>
    <row r="68" spans="2:19" x14ac:dyDescent="0.3">
      <c r="B68" s="24"/>
      <c r="C68" s="25"/>
      <c r="D68" s="25"/>
      <c r="E68" s="25"/>
      <c r="F68" s="25"/>
      <c r="G68" s="25"/>
      <c r="H68" s="33"/>
      <c r="I68" s="25"/>
      <c r="J68" s="25"/>
      <c r="K68" s="25"/>
      <c r="L68" s="25"/>
      <c r="M68" s="25"/>
      <c r="N68" s="48"/>
      <c r="O68" s="25"/>
      <c r="P68" s="25"/>
      <c r="Q68" s="25"/>
      <c r="R68" s="25"/>
      <c r="S68" s="25"/>
    </row>
    <row r="69" spans="2:19" x14ac:dyDescent="0.3">
      <c r="B69" s="24"/>
      <c r="C69" s="25"/>
      <c r="D69" s="25"/>
      <c r="E69" s="93" t="s">
        <v>16</v>
      </c>
      <c r="F69" s="25"/>
      <c r="G69" s="25"/>
      <c r="H69" s="33"/>
      <c r="K69" s="25"/>
      <c r="L69" s="25"/>
      <c r="M69" s="25"/>
      <c r="N69" s="48"/>
      <c r="O69" s="25"/>
      <c r="P69" s="25"/>
      <c r="Q69" s="25"/>
      <c r="R69" s="25"/>
      <c r="S69" s="25"/>
    </row>
    <row r="70" spans="2:19" ht="19.5" thickBot="1" x14ac:dyDescent="0.35">
      <c r="B70" s="24"/>
      <c r="C70" s="25"/>
      <c r="D70" s="25"/>
      <c r="E70" s="25"/>
      <c r="F70" s="25"/>
      <c r="G70" s="25"/>
      <c r="H70" s="33"/>
      <c r="K70" s="25"/>
      <c r="L70" s="25"/>
      <c r="M70" s="25"/>
      <c r="N70" s="48"/>
      <c r="O70" s="25"/>
      <c r="P70" s="25"/>
      <c r="Q70" s="25"/>
      <c r="R70" s="25"/>
      <c r="S70" s="25"/>
    </row>
    <row r="71" spans="2:19" x14ac:dyDescent="0.3">
      <c r="B71" s="24"/>
      <c r="C71" s="122" t="s">
        <v>8</v>
      </c>
      <c r="D71" s="122"/>
      <c r="E71" s="25"/>
      <c r="F71" s="122" t="s">
        <v>9</v>
      </c>
      <c r="G71" s="122"/>
      <c r="H71" s="33"/>
      <c r="I71" s="81" t="s">
        <v>12</v>
      </c>
      <c r="J71" s="47" t="s">
        <v>17</v>
      </c>
      <c r="K71" s="25"/>
      <c r="L71" s="25"/>
      <c r="M71" s="25"/>
      <c r="N71" s="48"/>
      <c r="O71" s="25"/>
      <c r="P71" s="25"/>
      <c r="Q71" s="25"/>
      <c r="R71" s="25"/>
      <c r="S71" s="25"/>
    </row>
    <row r="72" spans="2:19" ht="19.5" thickBot="1" x14ac:dyDescent="0.35">
      <c r="B72" s="24"/>
      <c r="C72" s="95" t="s">
        <v>6</v>
      </c>
      <c r="D72" s="95" t="s">
        <v>7</v>
      </c>
      <c r="E72" s="25"/>
      <c r="F72" s="95" t="s">
        <v>6</v>
      </c>
      <c r="G72" s="95" t="s">
        <v>7</v>
      </c>
      <c r="H72" s="33"/>
      <c r="I72" s="25"/>
      <c r="J72" s="8">
        <f xml:space="preserve"> 4/8</f>
        <v>0.5</v>
      </c>
      <c r="K72" s="25"/>
      <c r="L72" s="25"/>
      <c r="M72" s="25"/>
      <c r="N72" s="48"/>
      <c r="O72" s="25"/>
      <c r="P72" s="25"/>
      <c r="Q72" s="25"/>
      <c r="R72" s="25"/>
      <c r="S72" s="25"/>
    </row>
    <row r="73" spans="2:19" ht="19.5" thickBot="1" x14ac:dyDescent="0.35">
      <c r="B73" s="24"/>
      <c r="C73" s="94">
        <v>3</v>
      </c>
      <c r="D73" s="102">
        <v>3</v>
      </c>
      <c r="E73" s="25"/>
      <c r="F73" s="94">
        <v>1</v>
      </c>
      <c r="G73" s="102">
        <v>1</v>
      </c>
      <c r="H73" s="33"/>
      <c r="I73" s="82" t="s">
        <v>13</v>
      </c>
      <c r="J73" s="46">
        <f xml:space="preserve"> (1/2)*LOG((1-J72)/J72, 2.714)</f>
        <v>0</v>
      </c>
      <c r="K73" s="25"/>
      <c r="L73" s="25"/>
      <c r="M73" s="25"/>
      <c r="N73" s="48"/>
      <c r="O73" s="25"/>
      <c r="P73" s="25"/>
      <c r="Q73" s="25"/>
      <c r="R73" s="25"/>
      <c r="S73" s="25"/>
    </row>
    <row r="74" spans="2:19" ht="19.5" thickBot="1" x14ac:dyDescent="0.35">
      <c r="B74" s="29"/>
      <c r="C74" s="30"/>
      <c r="D74" s="30"/>
      <c r="E74" s="30"/>
      <c r="F74" s="30"/>
      <c r="G74" s="30"/>
      <c r="H74" s="34"/>
      <c r="I74" s="25"/>
      <c r="J74" s="25"/>
      <c r="K74" s="25"/>
      <c r="L74" s="25"/>
      <c r="M74" s="25"/>
      <c r="N74" s="48"/>
      <c r="O74" s="25"/>
      <c r="P74" s="25"/>
      <c r="Q74" s="25"/>
      <c r="R74" s="25"/>
      <c r="S74" s="25"/>
    </row>
    <row r="75" spans="2:19" x14ac:dyDescent="0.3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48"/>
      <c r="O75" s="25"/>
      <c r="P75" s="25"/>
      <c r="Q75" s="25"/>
      <c r="R75" s="25"/>
      <c r="S75" s="25"/>
    </row>
    <row r="76" spans="2:19" x14ac:dyDescent="0.3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2:19" x14ac:dyDescent="0.3">
      <c r="B77" s="25"/>
      <c r="C77" s="25"/>
      <c r="D77" s="25"/>
      <c r="E77" s="25"/>
      <c r="F77" s="25"/>
      <c r="G77" s="25"/>
    </row>
    <row r="78" spans="2:19" x14ac:dyDescent="0.3">
      <c r="B78" s="84" t="s">
        <v>0</v>
      </c>
      <c r="C78" s="84" t="s">
        <v>1</v>
      </c>
      <c r="D78" s="84" t="s">
        <v>2</v>
      </c>
      <c r="E78" s="85" t="s">
        <v>3</v>
      </c>
      <c r="F78" s="83" t="s">
        <v>10</v>
      </c>
      <c r="G78" s="25"/>
      <c r="N78" s="1"/>
    </row>
    <row r="79" spans="2:19" x14ac:dyDescent="0.3">
      <c r="B79" s="7" t="s">
        <v>4</v>
      </c>
      <c r="C79" s="7" t="s">
        <v>4</v>
      </c>
      <c r="D79" s="7">
        <v>205</v>
      </c>
      <c r="E79" s="55" t="s">
        <v>4</v>
      </c>
      <c r="F79" s="56" t="s">
        <v>11</v>
      </c>
      <c r="G79" s="25"/>
      <c r="N79" s="1"/>
    </row>
    <row r="80" spans="2:19" x14ac:dyDescent="0.3">
      <c r="B80" s="7" t="s">
        <v>5</v>
      </c>
      <c r="C80" s="7" t="s">
        <v>4</v>
      </c>
      <c r="D80" s="7">
        <v>180</v>
      </c>
      <c r="E80" s="55" t="s">
        <v>4</v>
      </c>
      <c r="F80" s="56" t="s">
        <v>11</v>
      </c>
      <c r="G80" s="25"/>
      <c r="N80" s="1"/>
    </row>
    <row r="81" spans="2:14" x14ac:dyDescent="0.3">
      <c r="B81" s="7" t="s">
        <v>4</v>
      </c>
      <c r="C81" s="7" t="s">
        <v>5</v>
      </c>
      <c r="D81" s="7">
        <v>210</v>
      </c>
      <c r="E81" s="55" t="s">
        <v>4</v>
      </c>
      <c r="F81" s="56" t="s">
        <v>11</v>
      </c>
      <c r="G81" s="25"/>
      <c r="N81" s="1"/>
    </row>
    <row r="82" spans="2:14" x14ac:dyDescent="0.3">
      <c r="B82" s="86" t="s">
        <v>4</v>
      </c>
      <c r="C82" s="86" t="s">
        <v>4</v>
      </c>
      <c r="D82" s="86">
        <v>167</v>
      </c>
      <c r="E82" s="86" t="s">
        <v>4</v>
      </c>
      <c r="F82" s="87" t="s">
        <v>11</v>
      </c>
      <c r="G82" s="25"/>
      <c r="N82" s="1"/>
    </row>
    <row r="83" spans="2:14" x14ac:dyDescent="0.3">
      <c r="B83" s="7" t="s">
        <v>5</v>
      </c>
      <c r="C83" s="7" t="s">
        <v>4</v>
      </c>
      <c r="D83" s="7">
        <v>156</v>
      </c>
      <c r="E83" s="55" t="s">
        <v>5</v>
      </c>
      <c r="F83" s="56" t="s">
        <v>11</v>
      </c>
      <c r="G83" s="25"/>
      <c r="N83" s="1"/>
    </row>
    <row r="84" spans="2:14" x14ac:dyDescent="0.3">
      <c r="B84" s="7" t="s">
        <v>5</v>
      </c>
      <c r="C84" s="7" t="s">
        <v>4</v>
      </c>
      <c r="D84" s="7">
        <v>125</v>
      </c>
      <c r="E84" s="55" t="s">
        <v>5</v>
      </c>
      <c r="F84" s="56" t="s">
        <v>11</v>
      </c>
      <c r="G84" s="25"/>
      <c r="N84" s="1"/>
    </row>
    <row r="85" spans="2:14" x14ac:dyDescent="0.3">
      <c r="B85" s="7" t="s">
        <v>4</v>
      </c>
      <c r="C85" s="7" t="s">
        <v>5</v>
      </c>
      <c r="D85" s="7">
        <v>168</v>
      </c>
      <c r="E85" s="55" t="s">
        <v>5</v>
      </c>
      <c r="F85" s="56" t="s">
        <v>11</v>
      </c>
      <c r="G85" s="25"/>
      <c r="N85" s="1"/>
    </row>
    <row r="86" spans="2:14" x14ac:dyDescent="0.3">
      <c r="B86" s="7" t="s">
        <v>4</v>
      </c>
      <c r="C86" s="7" t="s">
        <v>4</v>
      </c>
      <c r="D86" s="7">
        <v>172</v>
      </c>
      <c r="E86" s="55" t="s">
        <v>5</v>
      </c>
      <c r="F86" s="56" t="s">
        <v>11</v>
      </c>
      <c r="G86" s="25"/>
      <c r="N86" s="1"/>
    </row>
    <row r="87" spans="2:14" x14ac:dyDescent="0.3">
      <c r="B87" s="25"/>
      <c r="C87" s="25"/>
      <c r="D87" s="25"/>
      <c r="E87" s="25"/>
      <c r="F87" s="25"/>
      <c r="G87" s="25"/>
      <c r="N87" s="1"/>
    </row>
    <row r="88" spans="2:14" ht="19.5" thickBot="1" x14ac:dyDescent="0.35">
      <c r="B88" s="121"/>
      <c r="C88" s="121"/>
      <c r="D88" s="121"/>
      <c r="E88" s="121"/>
      <c r="F88" s="121"/>
      <c r="G88" s="121"/>
      <c r="N88" s="1"/>
    </row>
    <row r="89" spans="2:14" ht="19.5" thickBot="1" x14ac:dyDescent="0.35">
      <c r="B89" s="120" t="s">
        <v>33</v>
      </c>
      <c r="C89" s="118"/>
      <c r="D89" s="118"/>
      <c r="E89" s="118"/>
      <c r="F89" s="118"/>
      <c r="G89" s="118"/>
      <c r="H89" s="119"/>
      <c r="N89" s="1"/>
    </row>
    <row r="90" spans="2:14" x14ac:dyDescent="0.3">
      <c r="H90" s="21"/>
      <c r="N90" s="1"/>
    </row>
    <row r="91" spans="2:14" x14ac:dyDescent="0.3">
      <c r="H91" s="21"/>
      <c r="N91" s="1"/>
    </row>
    <row r="92" spans="2:14" x14ac:dyDescent="0.3">
      <c r="H92" s="21"/>
      <c r="N92" s="1"/>
    </row>
    <row r="93" spans="2:14" ht="19.5" thickBot="1" x14ac:dyDescent="0.35">
      <c r="H93" s="21"/>
      <c r="N93" s="1"/>
    </row>
    <row r="94" spans="2:14" x14ac:dyDescent="0.3">
      <c r="G94" s="22" t="s">
        <v>22</v>
      </c>
      <c r="H94" s="32">
        <f xml:space="preserve"> 1/8* (EXP(J59))</f>
        <v>0.33122736322078283</v>
      </c>
      <c r="N94" s="1"/>
    </row>
    <row r="95" spans="2:14" ht="19.5" thickBot="1" x14ac:dyDescent="0.35">
      <c r="G95" s="96" t="s">
        <v>30</v>
      </c>
      <c r="H95" s="34">
        <f xml:space="preserve"> 1/8</f>
        <v>0.125</v>
      </c>
      <c r="N95" s="1"/>
    </row>
    <row r="96" spans="2:14" x14ac:dyDescent="0.3">
      <c r="G96" s="103"/>
      <c r="H96" s="25"/>
      <c r="N96" s="1"/>
    </row>
    <row r="97" spans="2:19" x14ac:dyDescent="0.3">
      <c r="G97" s="103"/>
      <c r="H97" s="25"/>
      <c r="N97" s="1"/>
    </row>
    <row r="98" spans="2:19" x14ac:dyDescent="0.3">
      <c r="H98" s="21"/>
      <c r="N98" s="1"/>
    </row>
    <row r="99" spans="2:19" x14ac:dyDescent="0.3">
      <c r="H99" s="21"/>
      <c r="N99" s="1"/>
    </row>
    <row r="100" spans="2:19" x14ac:dyDescent="0.3">
      <c r="H100" s="21"/>
      <c r="N100" s="1"/>
    </row>
    <row r="101" spans="2:19" x14ac:dyDescent="0.3">
      <c r="H101" s="21"/>
      <c r="N101" s="1"/>
    </row>
    <row r="102" spans="2:19" s="21" customFormat="1" x14ac:dyDescent="0.3">
      <c r="B102" s="1"/>
      <c r="C102" s="1"/>
      <c r="D102" s="1"/>
      <c r="E102" s="1"/>
      <c r="F102" s="1"/>
      <c r="G102" s="1"/>
      <c r="O102" s="1"/>
      <c r="P102" s="1"/>
      <c r="Q102" s="1"/>
      <c r="R102" s="1"/>
      <c r="S102" s="1"/>
    </row>
    <row r="103" spans="2:19" s="21" customFormat="1" x14ac:dyDescent="0.3">
      <c r="B103" s="1"/>
      <c r="C103" s="1"/>
      <c r="D103" s="1"/>
      <c r="E103" s="1"/>
      <c r="F103" s="1"/>
      <c r="G103" s="1"/>
      <c r="O103" s="1"/>
      <c r="P103" s="1"/>
      <c r="Q103" s="1"/>
      <c r="R103" s="1"/>
      <c r="S103" s="1"/>
    </row>
    <row r="104" spans="2:19" s="21" customFormat="1" x14ac:dyDescent="0.3">
      <c r="B104" s="1"/>
      <c r="C104" s="1"/>
      <c r="D104" s="1"/>
      <c r="E104" s="1"/>
      <c r="F104" s="1"/>
      <c r="G104" s="1"/>
      <c r="O104" s="1"/>
      <c r="P104" s="1"/>
      <c r="Q104" s="1"/>
      <c r="R104" s="1"/>
      <c r="S104" s="1"/>
    </row>
    <row r="105" spans="2:19" s="21" customFormat="1" x14ac:dyDescent="0.3">
      <c r="B105" s="1"/>
      <c r="C105" s="1"/>
      <c r="D105" s="1"/>
      <c r="E105" s="1"/>
      <c r="F105" s="1"/>
      <c r="G105" s="1"/>
      <c r="O105" s="1"/>
      <c r="P105" s="1"/>
      <c r="Q105" s="1"/>
      <c r="R105" s="1"/>
      <c r="S105" s="1"/>
    </row>
    <row r="106" spans="2:19" s="21" customFormat="1" x14ac:dyDescent="0.3">
      <c r="B106" s="1"/>
      <c r="C106" s="1"/>
      <c r="D106" s="1"/>
      <c r="E106" s="1"/>
      <c r="F106" s="1"/>
      <c r="G106" s="1"/>
      <c r="O106" s="1"/>
      <c r="P106" s="1"/>
      <c r="Q106" s="1"/>
      <c r="R106" s="1"/>
      <c r="S106" s="1"/>
    </row>
    <row r="107" spans="2:19" s="21" customFormat="1" x14ac:dyDescent="0.3">
      <c r="B107" s="1"/>
      <c r="C107" s="1"/>
      <c r="D107" s="1"/>
      <c r="E107" s="1"/>
      <c r="F107" s="1"/>
      <c r="G107" s="1"/>
      <c r="I107" s="1"/>
      <c r="J107" s="1"/>
      <c r="K107" s="1"/>
      <c r="L107" s="1"/>
      <c r="M107" s="1"/>
      <c r="O107" s="1"/>
      <c r="P107" s="1"/>
      <c r="Q107" s="1"/>
      <c r="R107" s="1"/>
      <c r="S107" s="1"/>
    </row>
    <row r="108" spans="2:19" s="21" customFormat="1" x14ac:dyDescent="0.3">
      <c r="B108" s="1"/>
      <c r="C108" s="1"/>
      <c r="D108" s="1"/>
      <c r="E108" s="1"/>
      <c r="F108" s="1"/>
      <c r="G108" s="1"/>
      <c r="I108" s="1"/>
      <c r="J108" s="1"/>
      <c r="K108" s="1"/>
      <c r="L108" s="1"/>
      <c r="M108" s="1"/>
      <c r="O108" s="1"/>
      <c r="P108" s="1"/>
      <c r="Q108" s="1"/>
      <c r="R108" s="1"/>
      <c r="S108" s="1"/>
    </row>
    <row r="109" spans="2:19" s="21" customFormat="1" x14ac:dyDescent="0.3">
      <c r="B109" s="1"/>
      <c r="C109" s="1"/>
      <c r="D109" s="1"/>
      <c r="E109" s="1"/>
      <c r="F109" s="1"/>
      <c r="G109" s="1"/>
      <c r="I109" s="1"/>
      <c r="J109" s="1"/>
      <c r="K109" s="1"/>
      <c r="L109" s="1"/>
      <c r="M109" s="1"/>
      <c r="O109" s="1"/>
      <c r="P109" s="1"/>
      <c r="Q109" s="1"/>
      <c r="R109" s="1"/>
      <c r="S109" s="1"/>
    </row>
    <row r="110" spans="2:19" s="21" customFormat="1" x14ac:dyDescent="0.3">
      <c r="B110" s="1"/>
      <c r="C110" s="1"/>
      <c r="D110" s="1"/>
      <c r="E110" s="1"/>
      <c r="F110" s="1"/>
      <c r="G110" s="1"/>
      <c r="I110" s="1"/>
      <c r="J110" s="1"/>
      <c r="K110" s="1"/>
      <c r="L110" s="1"/>
      <c r="M110" s="1"/>
      <c r="O110" s="1"/>
      <c r="P110" s="1"/>
      <c r="Q110" s="1"/>
      <c r="R110" s="1"/>
      <c r="S110" s="1"/>
    </row>
    <row r="111" spans="2:19" s="21" customFormat="1" ht="19.5" thickBot="1" x14ac:dyDescent="0.35">
      <c r="B111" s="1"/>
      <c r="C111" s="1"/>
      <c r="D111" s="1"/>
      <c r="E111" s="1"/>
      <c r="F111" s="1"/>
      <c r="G111" s="1"/>
      <c r="I111" s="1"/>
      <c r="J111" s="1"/>
      <c r="K111" s="1"/>
      <c r="L111" s="1"/>
      <c r="M111" s="1"/>
      <c r="O111" s="1"/>
      <c r="P111" s="1"/>
      <c r="Q111" s="1"/>
      <c r="R111" s="1"/>
      <c r="S111" s="1"/>
    </row>
    <row r="112" spans="2:19" s="21" customFormat="1" x14ac:dyDescent="0.3">
      <c r="B112" s="1"/>
      <c r="C112" s="1"/>
      <c r="D112" s="1"/>
      <c r="E112" s="1"/>
      <c r="F112" s="1"/>
      <c r="G112" s="22" t="s">
        <v>22</v>
      </c>
      <c r="H112" s="32">
        <f xml:space="preserve"> 1/8* (EXP(-J59))</f>
        <v>4.7173035005519767E-2</v>
      </c>
      <c r="I112" s="1"/>
      <c r="J112" s="1"/>
      <c r="K112" s="1"/>
      <c r="L112" s="1"/>
      <c r="M112" s="1"/>
      <c r="O112" s="1"/>
      <c r="P112" s="1"/>
      <c r="Q112" s="1"/>
      <c r="R112" s="1"/>
      <c r="S112" s="1"/>
    </row>
    <row r="113" spans="2:19" s="21" customFormat="1" ht="19.5" thickBot="1" x14ac:dyDescent="0.35">
      <c r="B113" s="1"/>
      <c r="C113" s="1"/>
      <c r="D113" s="1"/>
      <c r="E113" s="1"/>
      <c r="F113" s="1"/>
      <c r="G113" s="96" t="s">
        <v>30</v>
      </c>
      <c r="H113" s="34">
        <f xml:space="preserve"> 1/8</f>
        <v>0.125</v>
      </c>
      <c r="I113" s="1"/>
      <c r="J113" s="1"/>
      <c r="K113" s="1"/>
      <c r="L113" s="1"/>
      <c r="M113" s="1"/>
      <c r="O113" s="1"/>
      <c r="P113" s="1"/>
      <c r="Q113" s="1"/>
      <c r="R113" s="1"/>
      <c r="S113" s="1"/>
    </row>
    <row r="114" spans="2:19" s="21" customFormat="1" x14ac:dyDescent="0.3">
      <c r="B114" s="1"/>
      <c r="C114" s="1"/>
      <c r="D114" s="1"/>
      <c r="E114" s="1"/>
      <c r="F114" s="1"/>
      <c r="G114" s="1"/>
      <c r="I114" s="1"/>
      <c r="J114" s="1"/>
      <c r="K114" s="1"/>
      <c r="L114" s="1"/>
      <c r="M114" s="1"/>
      <c r="O114" s="1"/>
      <c r="P114" s="1"/>
      <c r="Q114" s="1"/>
      <c r="R114" s="1"/>
      <c r="S114" s="1"/>
    </row>
    <row r="115" spans="2:19" s="21" customFormat="1" x14ac:dyDescent="0.3">
      <c r="B115" s="1"/>
      <c r="C115" s="1"/>
      <c r="D115" s="1"/>
      <c r="E115" s="1"/>
      <c r="F115" s="1"/>
      <c r="G115" s="1"/>
      <c r="I115" s="1"/>
      <c r="J115" s="1"/>
      <c r="K115" s="1"/>
      <c r="L115" s="1"/>
      <c r="M115" s="1"/>
      <c r="O115" s="1"/>
      <c r="P115" s="1"/>
      <c r="Q115" s="1"/>
      <c r="R115" s="1"/>
      <c r="S115" s="1"/>
    </row>
    <row r="116" spans="2:19" ht="19.5" thickBot="1" x14ac:dyDescent="0.35"/>
    <row r="117" spans="2:19" ht="19.5" thickBot="1" x14ac:dyDescent="0.35">
      <c r="B117" s="51" t="s">
        <v>0</v>
      </c>
      <c r="C117" s="52" t="s">
        <v>1</v>
      </c>
      <c r="D117" s="52" t="s">
        <v>2</v>
      </c>
      <c r="E117" s="53" t="s">
        <v>3</v>
      </c>
      <c r="F117" s="54" t="s">
        <v>10</v>
      </c>
      <c r="G117" s="54" t="s">
        <v>22</v>
      </c>
      <c r="H117" s="54" t="s">
        <v>23</v>
      </c>
    </row>
    <row r="118" spans="2:19" x14ac:dyDescent="0.3">
      <c r="B118" s="3" t="s">
        <v>4</v>
      </c>
      <c r="C118" s="4" t="s">
        <v>4</v>
      </c>
      <c r="D118" s="4">
        <v>205</v>
      </c>
      <c r="E118" s="59" t="s">
        <v>4</v>
      </c>
      <c r="F118" s="65" t="s">
        <v>11</v>
      </c>
      <c r="G118" s="3">
        <v>0.05</v>
      </c>
      <c r="H118" s="62">
        <f>G118/$G$126</f>
        <v>7.3529411764705871E-2</v>
      </c>
    </row>
    <row r="119" spans="2:19" x14ac:dyDescent="0.3">
      <c r="B119" s="6" t="s">
        <v>5</v>
      </c>
      <c r="C119" s="7" t="s">
        <v>4</v>
      </c>
      <c r="D119" s="7">
        <v>180</v>
      </c>
      <c r="E119" s="55" t="s">
        <v>4</v>
      </c>
      <c r="F119" s="56" t="s">
        <v>11</v>
      </c>
      <c r="G119" s="6">
        <v>0.05</v>
      </c>
      <c r="H119" s="63">
        <f t="shared" ref="H119:H125" si="1">G119/$G$126</f>
        <v>7.3529411764705871E-2</v>
      </c>
    </row>
    <row r="120" spans="2:19" x14ac:dyDescent="0.3">
      <c r="B120" s="6" t="s">
        <v>4</v>
      </c>
      <c r="C120" s="7" t="s">
        <v>5</v>
      </c>
      <c r="D120" s="7">
        <v>210</v>
      </c>
      <c r="E120" s="55" t="s">
        <v>4</v>
      </c>
      <c r="F120" s="56" t="s">
        <v>11</v>
      </c>
      <c r="G120" s="6">
        <v>0.05</v>
      </c>
      <c r="H120" s="63">
        <f t="shared" si="1"/>
        <v>7.3529411764705871E-2</v>
      </c>
    </row>
    <row r="121" spans="2:19" x14ac:dyDescent="0.3">
      <c r="B121" s="60" t="s">
        <v>4</v>
      </c>
      <c r="C121" s="57" t="s">
        <v>4</v>
      </c>
      <c r="D121" s="57">
        <v>167</v>
      </c>
      <c r="E121" s="55" t="s">
        <v>4</v>
      </c>
      <c r="F121" s="58" t="s">
        <v>11</v>
      </c>
      <c r="G121" s="67">
        <v>0.33</v>
      </c>
      <c r="H121" s="68">
        <f t="shared" si="1"/>
        <v>0.48529411764705871</v>
      </c>
    </row>
    <row r="122" spans="2:19" x14ac:dyDescent="0.3">
      <c r="B122" s="6" t="s">
        <v>5</v>
      </c>
      <c r="C122" s="7" t="s">
        <v>4</v>
      </c>
      <c r="D122" s="7">
        <v>156</v>
      </c>
      <c r="E122" s="55" t="s">
        <v>5</v>
      </c>
      <c r="F122" s="56" t="s">
        <v>11</v>
      </c>
      <c r="G122" s="6">
        <v>0.05</v>
      </c>
      <c r="H122" s="63">
        <f t="shared" si="1"/>
        <v>7.3529411764705871E-2</v>
      </c>
    </row>
    <row r="123" spans="2:19" x14ac:dyDescent="0.3">
      <c r="B123" s="6" t="s">
        <v>5</v>
      </c>
      <c r="C123" s="7" t="s">
        <v>4</v>
      </c>
      <c r="D123" s="7">
        <v>125</v>
      </c>
      <c r="E123" s="55" t="s">
        <v>5</v>
      </c>
      <c r="F123" s="56" t="s">
        <v>11</v>
      </c>
      <c r="G123" s="6">
        <v>0.05</v>
      </c>
      <c r="H123" s="63">
        <f t="shared" si="1"/>
        <v>7.3529411764705871E-2</v>
      </c>
    </row>
    <row r="124" spans="2:19" x14ac:dyDescent="0.3">
      <c r="B124" s="6" t="s">
        <v>4</v>
      </c>
      <c r="C124" s="7" t="s">
        <v>5</v>
      </c>
      <c r="D124" s="7">
        <v>168</v>
      </c>
      <c r="E124" s="55" t="s">
        <v>5</v>
      </c>
      <c r="F124" s="56" t="s">
        <v>11</v>
      </c>
      <c r="G124" s="6">
        <v>0.05</v>
      </c>
      <c r="H124" s="63">
        <f t="shared" si="1"/>
        <v>7.3529411764705871E-2</v>
      </c>
    </row>
    <row r="125" spans="2:19" ht="19.5" thickBot="1" x14ac:dyDescent="0.35">
      <c r="B125" s="9" t="s">
        <v>4</v>
      </c>
      <c r="C125" s="10" t="s">
        <v>4</v>
      </c>
      <c r="D125" s="10">
        <v>172</v>
      </c>
      <c r="E125" s="61" t="s">
        <v>5</v>
      </c>
      <c r="F125" s="66" t="s">
        <v>11</v>
      </c>
      <c r="G125" s="9">
        <v>0.05</v>
      </c>
      <c r="H125" s="64">
        <f t="shared" si="1"/>
        <v>7.3529411764705871E-2</v>
      </c>
    </row>
    <row r="126" spans="2:19" x14ac:dyDescent="0.3">
      <c r="G126" s="2">
        <f>SUM(G118:G125)</f>
        <v>0.68000000000000016</v>
      </c>
      <c r="H126" s="2">
        <f>SUM(H118:H125)</f>
        <v>0.99999999999999967</v>
      </c>
    </row>
    <row r="137" spans="2:6" ht="19.5" thickBot="1" x14ac:dyDescent="0.35"/>
    <row r="138" spans="2:6" ht="19.5" thickBot="1" x14ac:dyDescent="0.35">
      <c r="B138" s="51" t="s">
        <v>0</v>
      </c>
      <c r="C138" s="52" t="s">
        <v>1</v>
      </c>
      <c r="D138" s="52" t="s">
        <v>2</v>
      </c>
      <c r="E138" s="53" t="s">
        <v>3</v>
      </c>
      <c r="F138" s="54" t="s">
        <v>10</v>
      </c>
    </row>
    <row r="139" spans="2:6" x14ac:dyDescent="0.3">
      <c r="B139" s="3" t="s">
        <v>4</v>
      </c>
      <c r="C139" s="4" t="s">
        <v>4</v>
      </c>
      <c r="D139" s="4">
        <v>205</v>
      </c>
      <c r="E139" s="59" t="s">
        <v>4</v>
      </c>
      <c r="F139" s="47">
        <v>7.3529411764705871E-2</v>
      </c>
    </row>
    <row r="140" spans="2:6" x14ac:dyDescent="0.3">
      <c r="B140" s="6" t="s">
        <v>5</v>
      </c>
      <c r="C140" s="7" t="s">
        <v>4</v>
      </c>
      <c r="D140" s="7">
        <v>180</v>
      </c>
      <c r="E140" s="55" t="s">
        <v>4</v>
      </c>
      <c r="F140" s="104">
        <v>7.3529411764705871E-2</v>
      </c>
    </row>
    <row r="141" spans="2:6" x14ac:dyDescent="0.3">
      <c r="B141" s="6" t="s">
        <v>4</v>
      </c>
      <c r="C141" s="7" t="s">
        <v>5</v>
      </c>
      <c r="D141" s="7">
        <v>210</v>
      </c>
      <c r="E141" s="55" t="s">
        <v>4</v>
      </c>
      <c r="F141" s="104">
        <v>7.3529411764705871E-2</v>
      </c>
    </row>
    <row r="142" spans="2:6" x14ac:dyDescent="0.3">
      <c r="B142" s="60" t="s">
        <v>4</v>
      </c>
      <c r="C142" s="57" t="s">
        <v>4</v>
      </c>
      <c r="D142" s="57">
        <v>167</v>
      </c>
      <c r="E142" s="55" t="s">
        <v>4</v>
      </c>
      <c r="F142" s="105">
        <v>0.48529411764705871</v>
      </c>
    </row>
    <row r="143" spans="2:6" x14ac:dyDescent="0.3">
      <c r="B143" s="6" t="s">
        <v>5</v>
      </c>
      <c r="C143" s="7" t="s">
        <v>4</v>
      </c>
      <c r="D143" s="7">
        <v>156</v>
      </c>
      <c r="E143" s="55" t="s">
        <v>5</v>
      </c>
      <c r="F143" s="104">
        <v>7.3529411764705871E-2</v>
      </c>
    </row>
    <row r="144" spans="2:6" x14ac:dyDescent="0.3">
      <c r="B144" s="6" t="s">
        <v>5</v>
      </c>
      <c r="C144" s="7" t="s">
        <v>4</v>
      </c>
      <c r="D144" s="7">
        <v>125</v>
      </c>
      <c r="E144" s="55" t="s">
        <v>5</v>
      </c>
      <c r="F144" s="104">
        <v>7.3529411764705871E-2</v>
      </c>
    </row>
    <row r="145" spans="2:6" x14ac:dyDescent="0.3">
      <c r="B145" s="6" t="s">
        <v>4</v>
      </c>
      <c r="C145" s="7" t="s">
        <v>5</v>
      </c>
      <c r="D145" s="7">
        <v>168</v>
      </c>
      <c r="E145" s="55" t="s">
        <v>5</v>
      </c>
      <c r="F145" s="104">
        <v>7.3529411764705871E-2</v>
      </c>
    </row>
    <row r="146" spans="2:6" ht="19.5" thickBot="1" x14ac:dyDescent="0.35">
      <c r="B146" s="9" t="s">
        <v>4</v>
      </c>
      <c r="C146" s="10" t="s">
        <v>4</v>
      </c>
      <c r="D146" s="10">
        <v>172</v>
      </c>
      <c r="E146" s="61" t="s">
        <v>5</v>
      </c>
      <c r="F146" s="106">
        <v>7.3529411764705871E-2</v>
      </c>
    </row>
  </sheetData>
  <protectedRanges>
    <protectedRange sqref="T6:T12 N25:N29" name="Range1"/>
  </protectedRanges>
  <sortState xmlns:xlrd2="http://schemas.microsoft.com/office/spreadsheetml/2017/richdata2" ref="B4:F11">
    <sortCondition ref="D4:D11"/>
  </sortState>
  <mergeCells count="16">
    <mergeCell ref="B89:H89"/>
    <mergeCell ref="B88:G88"/>
    <mergeCell ref="B52:H52"/>
    <mergeCell ref="C57:D57"/>
    <mergeCell ref="F57:G57"/>
    <mergeCell ref="C64:D64"/>
    <mergeCell ref="F64:G64"/>
    <mergeCell ref="C71:D71"/>
    <mergeCell ref="F71:G71"/>
    <mergeCell ref="C39:D39"/>
    <mergeCell ref="F39:G39"/>
    <mergeCell ref="B22:H22"/>
    <mergeCell ref="C25:D25"/>
    <mergeCell ref="F25:G25"/>
    <mergeCell ref="C32:D32"/>
    <mergeCell ref="F32:G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2019-02-01T18:20:02Z</dcterms:created>
  <dcterms:modified xsi:type="dcterms:W3CDTF">2019-09-19T02:25:28Z</dcterms:modified>
</cp:coreProperties>
</file>