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LEARN\2-ANALYTICS-DataScience\01-TECH DOCS\13 - Machine Learning - Model Dev\01 - SUP\25 - scripts\Linear Regression\"/>
    </mc:Choice>
  </mc:AlternateContent>
  <xr:revisionPtr revIDLastSave="0" documentId="13_ncr:1_{1CF21E97-B725-4CA1-BFC3-1799A09C12D6}" xr6:coauthVersionLast="45" xr6:coauthVersionMax="45" xr10:uidLastSave="{00000000-0000-0000-0000-000000000000}"/>
  <bookViews>
    <workbookView xWindow="2010" yWindow="1005" windowWidth="20415" windowHeight="14205" firstSheet="2" activeTab="3" xr2:uid="{00000000-000D-0000-FFFF-FFFF00000000}"/>
  </bookViews>
  <sheets>
    <sheet name="Sheet1" sheetId="9" r:id="rId1"/>
    <sheet name="math-stats" sheetId="1" r:id="rId2"/>
    <sheet name="text sms" sheetId="2" r:id="rId3"/>
    <sheet name="students-books" sheetId="3" r:id="rId4"/>
    <sheet name="R2" sheetId="12" r:id="rId5"/>
    <sheet name="Sheet8" sheetId="8" r:id="rId6"/>
    <sheet name="Sheet2" sheetId="10" r:id="rId7"/>
    <sheet name="Gradient descent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1" l="1"/>
  <c r="D68" i="11" l="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C18" i="3" l="1"/>
  <c r="E12" i="3" s="1"/>
  <c r="C74" i="12" l="1"/>
  <c r="C76" i="12" s="1"/>
  <c r="D5" i="11" l="1"/>
  <c r="D6" i="11"/>
  <c r="D7" i="11"/>
  <c r="D8" i="11"/>
  <c r="D9" i="11"/>
  <c r="D10" i="11"/>
  <c r="D12" i="11"/>
  <c r="D13" i="11"/>
  <c r="D4" i="11"/>
  <c r="C5" i="11"/>
  <c r="G5" i="11" s="1"/>
  <c r="C6" i="11"/>
  <c r="G6" i="11" s="1"/>
  <c r="C7" i="11"/>
  <c r="G7" i="11" s="1"/>
  <c r="C8" i="11"/>
  <c r="G8" i="11" s="1"/>
  <c r="C9" i="11"/>
  <c r="G9" i="11" s="1"/>
  <c r="C10" i="11"/>
  <c r="G10" i="11" s="1"/>
  <c r="C11" i="11"/>
  <c r="G11" i="11" s="1"/>
  <c r="C12" i="11"/>
  <c r="G12" i="11" s="1"/>
  <c r="C13" i="11"/>
  <c r="G13" i="11" s="1"/>
  <c r="C4" i="11"/>
  <c r="G4" i="11" s="1"/>
  <c r="H12" i="11" l="1"/>
  <c r="H8" i="11"/>
  <c r="J7" i="11"/>
  <c r="I10" i="11"/>
  <c r="J10" i="11"/>
  <c r="I6" i="11"/>
  <c r="J6" i="11"/>
  <c r="J11" i="11"/>
  <c r="J12" i="11"/>
  <c r="I12" i="11"/>
  <c r="J8" i="11"/>
  <c r="I8" i="11"/>
  <c r="H4" i="11"/>
  <c r="H10" i="11"/>
  <c r="H6" i="11"/>
  <c r="I13" i="11"/>
  <c r="I9" i="11"/>
  <c r="I5" i="11"/>
  <c r="H13" i="11"/>
  <c r="H9" i="11"/>
  <c r="H5" i="11"/>
  <c r="J4" i="11"/>
  <c r="J14" i="11" s="1"/>
  <c r="I11" i="11"/>
  <c r="I7" i="11"/>
  <c r="J13" i="11"/>
  <c r="J9" i="11"/>
  <c r="J5" i="11"/>
  <c r="H11" i="11"/>
  <c r="H7" i="11"/>
  <c r="I4" i="11"/>
  <c r="A27" i="1"/>
  <c r="F17" i="11" l="1"/>
  <c r="I14" i="11"/>
  <c r="E17" i="11" s="1"/>
  <c r="H14" i="11"/>
  <c r="E4" i="8"/>
  <c r="L4" i="3"/>
  <c r="C17" i="3"/>
  <c r="D17" i="3"/>
  <c r="D18" i="3"/>
  <c r="F14" i="3" s="1"/>
  <c r="H14" i="3" s="1"/>
  <c r="D13" i="2"/>
  <c r="F9" i="2" s="1"/>
  <c r="H9" i="2" s="1"/>
  <c r="C13" i="2"/>
  <c r="E7" i="2" s="1"/>
  <c r="D12" i="2"/>
  <c r="C12" i="2"/>
  <c r="G26" i="11" l="1"/>
  <c r="G21" i="11"/>
  <c r="G23" i="11"/>
  <c r="G22" i="11"/>
  <c r="G17" i="11"/>
  <c r="G19" i="11"/>
  <c r="G18" i="11"/>
  <c r="G24" i="11"/>
  <c r="G25" i="11"/>
  <c r="G20" i="11"/>
  <c r="E15" i="3"/>
  <c r="F15" i="3"/>
  <c r="H15" i="3" s="1"/>
  <c r="F9" i="3"/>
  <c r="H9" i="3" s="1"/>
  <c r="E9" i="3"/>
  <c r="G9" i="3" s="1"/>
  <c r="F11" i="3"/>
  <c r="H11" i="3" s="1"/>
  <c r="F10" i="3"/>
  <c r="F7" i="3"/>
  <c r="H7" i="3" s="1"/>
  <c r="E11" i="3"/>
  <c r="G11" i="3" s="1"/>
  <c r="E10" i="3"/>
  <c r="G10" i="3" s="1"/>
  <c r="F8" i="3"/>
  <c r="H8" i="3" s="1"/>
  <c r="E7" i="3"/>
  <c r="G7" i="3" s="1"/>
  <c r="E8" i="3"/>
  <c r="G8" i="3" s="1"/>
  <c r="E13" i="3"/>
  <c r="G13" i="3" s="1"/>
  <c r="E4" i="3"/>
  <c r="F4" i="3"/>
  <c r="H4" i="3" s="1"/>
  <c r="F5" i="3"/>
  <c r="H5" i="3" s="1"/>
  <c r="F13" i="3"/>
  <c r="H13" i="3" s="1"/>
  <c r="F6" i="3"/>
  <c r="H6" i="3" s="1"/>
  <c r="F12" i="3"/>
  <c r="H12" i="3" s="1"/>
  <c r="G12" i="3"/>
  <c r="E5" i="3"/>
  <c r="E14" i="3"/>
  <c r="E6" i="3"/>
  <c r="F10" i="2"/>
  <c r="H10" i="2" s="1"/>
  <c r="F8" i="2"/>
  <c r="H8" i="2" s="1"/>
  <c r="F6" i="2"/>
  <c r="H6" i="2" s="1"/>
  <c r="F7" i="2"/>
  <c r="H7" i="2" s="1"/>
  <c r="E10" i="2"/>
  <c r="I10" i="2" s="1"/>
  <c r="E4" i="2"/>
  <c r="F5" i="2"/>
  <c r="H5" i="2" s="1"/>
  <c r="F4" i="2"/>
  <c r="H4" i="2" s="1"/>
  <c r="E6" i="2"/>
  <c r="G6" i="2" s="1"/>
  <c r="E8" i="2"/>
  <c r="G7" i="2"/>
  <c r="E5" i="2"/>
  <c r="E9" i="2"/>
  <c r="J19" i="11" l="1"/>
  <c r="H19" i="11"/>
  <c r="I19" i="11"/>
  <c r="H23" i="11"/>
  <c r="I23" i="11"/>
  <c r="J23" i="11"/>
  <c r="H20" i="11"/>
  <c r="I20" i="11"/>
  <c r="J20" i="11"/>
  <c r="I24" i="11"/>
  <c r="J24" i="11"/>
  <c r="H24" i="11"/>
  <c r="H17" i="11"/>
  <c r="J17" i="11"/>
  <c r="I17" i="11"/>
  <c r="H21" i="11"/>
  <c r="J21" i="11"/>
  <c r="I21" i="11"/>
  <c r="H25" i="11"/>
  <c r="J25" i="11"/>
  <c r="I25" i="11"/>
  <c r="H18" i="11"/>
  <c r="I18" i="11"/>
  <c r="J18" i="11"/>
  <c r="I22" i="11"/>
  <c r="J22" i="11"/>
  <c r="H22" i="11"/>
  <c r="H26" i="11"/>
  <c r="I26" i="11"/>
  <c r="J26" i="11"/>
  <c r="I9" i="3"/>
  <c r="G15" i="3"/>
  <c r="I15" i="3"/>
  <c r="I11" i="3"/>
  <c r="I7" i="3"/>
  <c r="I8" i="3"/>
  <c r="I10" i="3"/>
  <c r="H10" i="3"/>
  <c r="I4" i="3"/>
  <c r="G4" i="3"/>
  <c r="I12" i="3"/>
  <c r="H17" i="3"/>
  <c r="I13" i="3"/>
  <c r="G5" i="3"/>
  <c r="I5" i="3"/>
  <c r="G6" i="3"/>
  <c r="I6" i="3"/>
  <c r="G14" i="3"/>
  <c r="I14" i="3"/>
  <c r="H12" i="2"/>
  <c r="I7" i="2"/>
  <c r="I6" i="2"/>
  <c r="G10" i="2"/>
  <c r="I8" i="2"/>
  <c r="G8" i="2"/>
  <c r="I4" i="2"/>
  <c r="G4" i="2"/>
  <c r="G9" i="2"/>
  <c r="I9" i="2"/>
  <c r="G5" i="2"/>
  <c r="I5" i="2"/>
  <c r="J27" i="11" l="1"/>
  <c r="F31" i="11" s="1"/>
  <c r="I27" i="11"/>
  <c r="E31" i="11" s="1"/>
  <c r="H27" i="11"/>
  <c r="H28" i="11" s="1"/>
  <c r="G17" i="3"/>
  <c r="I17" i="3"/>
  <c r="G12" i="2"/>
  <c r="I12" i="2"/>
  <c r="G35" i="11" l="1"/>
  <c r="G39" i="11"/>
  <c r="G32" i="11"/>
  <c r="G36" i="11"/>
  <c r="G40" i="11"/>
  <c r="G33" i="11"/>
  <c r="G37" i="11"/>
  <c r="G34" i="11"/>
  <c r="G38" i="11"/>
  <c r="G31" i="11"/>
  <c r="H31" i="11" s="1"/>
  <c r="J31" i="11"/>
  <c r="I31" i="11"/>
  <c r="F22" i="3"/>
  <c r="F17" i="2"/>
  <c r="F20" i="2" s="1"/>
  <c r="C27" i="2" s="1"/>
  <c r="F25" i="3" l="1"/>
  <c r="J7" i="3"/>
  <c r="K7" i="3" s="1"/>
  <c r="J11" i="3"/>
  <c r="K11" i="3" s="1"/>
  <c r="J15" i="3"/>
  <c r="K15" i="3" s="1"/>
  <c r="J10" i="3"/>
  <c r="K10" i="3" s="1"/>
  <c r="J8" i="3"/>
  <c r="K8" i="3" s="1"/>
  <c r="J12" i="3"/>
  <c r="K12" i="3" s="1"/>
  <c r="J4" i="3"/>
  <c r="K4" i="3" s="1"/>
  <c r="J5" i="3"/>
  <c r="K5" i="3" s="1"/>
  <c r="J9" i="3"/>
  <c r="K9" i="3" s="1"/>
  <c r="J13" i="3"/>
  <c r="K13" i="3" s="1"/>
  <c r="J6" i="3"/>
  <c r="K6" i="3" s="1"/>
  <c r="J14" i="3"/>
  <c r="K14" i="3" s="1"/>
  <c r="J36" i="11"/>
  <c r="H36" i="11"/>
  <c r="I36" i="11"/>
  <c r="J34" i="11"/>
  <c r="I34" i="11"/>
  <c r="H34" i="11"/>
  <c r="H37" i="11"/>
  <c r="I37" i="11"/>
  <c r="J37" i="11"/>
  <c r="I32" i="11"/>
  <c r="H32" i="11"/>
  <c r="J32" i="11"/>
  <c r="I33" i="11"/>
  <c r="J33" i="11"/>
  <c r="H33" i="11"/>
  <c r="J39" i="11"/>
  <c r="H39" i="11"/>
  <c r="I39" i="11"/>
  <c r="J38" i="11"/>
  <c r="I38" i="11"/>
  <c r="H38" i="11"/>
  <c r="J40" i="11"/>
  <c r="H40" i="11"/>
  <c r="I40" i="11"/>
  <c r="I35" i="11"/>
  <c r="J35" i="11"/>
  <c r="H35" i="11"/>
  <c r="D21" i="1"/>
  <c r="C21" i="1"/>
  <c r="D20" i="1"/>
  <c r="C20" i="1"/>
  <c r="K17" i="3" l="1"/>
  <c r="C32" i="3"/>
  <c r="D54" i="3"/>
  <c r="E54" i="3" s="1"/>
  <c r="D47" i="3"/>
  <c r="E47" i="3" s="1"/>
  <c r="D51" i="3"/>
  <c r="E51" i="3" s="1"/>
  <c r="D55" i="3"/>
  <c r="E55" i="3" s="1"/>
  <c r="D48" i="3"/>
  <c r="E48" i="3" s="1"/>
  <c r="D52" i="3"/>
  <c r="E52" i="3" s="1"/>
  <c r="D49" i="3"/>
  <c r="E49" i="3" s="1"/>
  <c r="D53" i="3"/>
  <c r="E53" i="3" s="1"/>
  <c r="D57" i="3"/>
  <c r="E57" i="3" s="1"/>
  <c r="D50" i="3"/>
  <c r="E50" i="3" s="1"/>
  <c r="D46" i="3"/>
  <c r="E46" i="3" s="1"/>
  <c r="D56" i="3"/>
  <c r="E56" i="3" s="1"/>
  <c r="J41" i="11"/>
  <c r="F45" i="11" s="1"/>
  <c r="H41" i="11"/>
  <c r="H42" i="11" s="1"/>
  <c r="I41" i="11"/>
  <c r="E45" i="11" s="1"/>
  <c r="E15" i="1"/>
  <c r="E13" i="1"/>
  <c r="E14" i="1"/>
  <c r="F16" i="1"/>
  <c r="H16" i="1" s="1"/>
  <c r="F13" i="1"/>
  <c r="H13" i="1" s="1"/>
  <c r="F14" i="1"/>
  <c r="H14" i="1" s="1"/>
  <c r="E18" i="1"/>
  <c r="G18" i="1" s="1"/>
  <c r="F15" i="1"/>
  <c r="H15" i="1" s="1"/>
  <c r="F12" i="1"/>
  <c r="H12" i="1" s="1"/>
  <c r="G15" i="1"/>
  <c r="E17" i="1"/>
  <c r="F18" i="1"/>
  <c r="H18" i="1" s="1"/>
  <c r="E16" i="1"/>
  <c r="F17" i="1"/>
  <c r="H17" i="1" s="1"/>
  <c r="E12" i="1"/>
  <c r="E58" i="3" l="1"/>
  <c r="G54" i="11"/>
  <c r="J54" i="11" s="1"/>
  <c r="G45" i="11"/>
  <c r="H45" i="11" s="1"/>
  <c r="G46" i="11"/>
  <c r="G47" i="11"/>
  <c r="G51" i="11"/>
  <c r="G50" i="11"/>
  <c r="J50" i="11" s="1"/>
  <c r="G49" i="11"/>
  <c r="G52" i="11"/>
  <c r="G48" i="11"/>
  <c r="I48" i="11" s="1"/>
  <c r="G53" i="11"/>
  <c r="I54" i="11"/>
  <c r="H20" i="1"/>
  <c r="G13" i="1"/>
  <c r="I13" i="1"/>
  <c r="G14" i="1"/>
  <c r="I14" i="1"/>
  <c r="I15" i="1"/>
  <c r="I18" i="1"/>
  <c r="I16" i="1"/>
  <c r="G16" i="1"/>
  <c r="I12" i="1"/>
  <c r="G12" i="1"/>
  <c r="G17" i="1"/>
  <c r="I17" i="1"/>
  <c r="H54" i="11" l="1"/>
  <c r="H48" i="11"/>
  <c r="J48" i="11"/>
  <c r="I45" i="11"/>
  <c r="J45" i="11"/>
  <c r="I53" i="11"/>
  <c r="J53" i="11"/>
  <c r="H50" i="11"/>
  <c r="I50" i="11"/>
  <c r="J49" i="11"/>
  <c r="I49" i="11"/>
  <c r="I51" i="11"/>
  <c r="J51" i="11"/>
  <c r="H51" i="11"/>
  <c r="J46" i="11"/>
  <c r="I46" i="11"/>
  <c r="H46" i="11"/>
  <c r="H49" i="11"/>
  <c r="H53" i="11"/>
  <c r="J52" i="11"/>
  <c r="H52" i="11"/>
  <c r="I52" i="11"/>
  <c r="J47" i="11"/>
  <c r="I47" i="11"/>
  <c r="H47" i="11"/>
  <c r="G20" i="1"/>
  <c r="I20" i="1"/>
  <c r="I55" i="11" l="1"/>
  <c r="E59" i="11" s="1"/>
  <c r="J55" i="11"/>
  <c r="F59" i="11" s="1"/>
  <c r="G64" i="11" s="1"/>
  <c r="J64" i="11" s="1"/>
  <c r="H55" i="11"/>
  <c r="H56" i="11" s="1"/>
  <c r="F25" i="1"/>
  <c r="F28" i="1" s="1"/>
  <c r="G60" i="11" l="1"/>
  <c r="H60" i="11" s="1"/>
  <c r="G63" i="11"/>
  <c r="H63" i="11" s="1"/>
  <c r="G61" i="11"/>
  <c r="I61" i="11" s="1"/>
  <c r="G67" i="11"/>
  <c r="J67" i="11" s="1"/>
  <c r="G62" i="11"/>
  <c r="I62" i="11" s="1"/>
  <c r="G68" i="11"/>
  <c r="I68" i="11" s="1"/>
  <c r="J63" i="11"/>
  <c r="G59" i="11"/>
  <c r="I63" i="11"/>
  <c r="G65" i="11"/>
  <c r="I65" i="11" s="1"/>
  <c r="G66" i="11"/>
  <c r="J66" i="11" s="1"/>
  <c r="I60" i="11"/>
  <c r="I64" i="11"/>
  <c r="H64" i="11"/>
  <c r="J14" i="1"/>
  <c r="J18" i="1"/>
  <c r="J15" i="1"/>
  <c r="J12" i="1"/>
  <c r="J16" i="1"/>
  <c r="J13" i="1"/>
  <c r="J17" i="1"/>
  <c r="J60" i="11" l="1"/>
  <c r="I67" i="11"/>
  <c r="J61" i="11"/>
  <c r="H61" i="11"/>
  <c r="H68" i="11"/>
  <c r="H67" i="11"/>
  <c r="J68" i="11"/>
  <c r="H62" i="11"/>
  <c r="J62" i="11"/>
  <c r="J65" i="11"/>
  <c r="I66" i="11"/>
  <c r="H66" i="11"/>
  <c r="I59" i="11"/>
  <c r="J59" i="11"/>
  <c r="H59" i="11"/>
  <c r="H65" i="11"/>
  <c r="I69" i="11" l="1"/>
  <c r="J69" i="11"/>
  <c r="H69" i="11"/>
  <c r="H70" i="11" s="1"/>
</calcChain>
</file>

<file path=xl/sharedStrings.xml><?xml version="1.0" encoding="utf-8"?>
<sst xmlns="http://schemas.openxmlformats.org/spreadsheetml/2006/main" count="286" uniqueCount="107">
  <si>
    <t>Student</t>
  </si>
  <si>
    <t>Sum</t>
  </si>
  <si>
    <t>Mean</t>
  </si>
  <si>
    <t>deviation</t>
  </si>
  <si>
    <r>
      <t>x</t>
    </r>
    <r>
      <rPr>
        <b/>
        <vertAlign val="subscript"/>
        <sz val="18"/>
        <color rgb="FFFFFFFF"/>
        <rFont val="Calibri"/>
        <family val="2"/>
        <scheme val="minor"/>
      </rPr>
      <t>i</t>
    </r>
  </si>
  <si>
    <r>
      <t>y</t>
    </r>
    <r>
      <rPr>
        <b/>
        <vertAlign val="subscript"/>
        <sz val="18"/>
        <color rgb="FFFFFFFF"/>
        <rFont val="Calibri"/>
        <family val="2"/>
        <scheme val="minor"/>
      </rPr>
      <t>i</t>
    </r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</si>
  <si>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x)</t>
    </r>
  </si>
  <si>
    <r>
      <t>(y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y)</t>
    </r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</si>
  <si>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</t>
    </r>
    <r>
      <rPr>
        <b/>
        <sz val="18"/>
        <color rgb="FFFFFFFF"/>
        <rFont val="Calibri"/>
        <family val="2"/>
        <scheme val="minor"/>
      </rPr>
      <t>-x)</t>
    </r>
    <r>
      <rPr>
        <b/>
        <vertAlign val="superscript"/>
        <sz val="18"/>
        <color rgb="FFFFFFFF"/>
        <rFont val="Calibri"/>
        <family val="2"/>
        <scheme val="minor"/>
      </rPr>
      <t>2</t>
    </r>
  </si>
  <si>
    <r>
      <t>(y</t>
    </r>
    <r>
      <rPr>
        <b/>
        <vertAlign val="subscript"/>
        <sz val="18"/>
        <color rgb="FFFFFFFF"/>
        <rFont val="Calibri"/>
        <family val="2"/>
        <scheme val="minor"/>
      </rPr>
      <t>i</t>
    </r>
    <r>
      <rPr>
        <b/>
        <sz val="18"/>
        <color rgb="FFFFFFFF"/>
        <rFont val="Calibri"/>
        <family val="2"/>
        <scheme val="minor"/>
      </rPr>
      <t>-y)</t>
    </r>
    <r>
      <rPr>
        <b/>
        <vertAlign val="superscript"/>
        <sz val="18"/>
        <color rgb="FFFFFFFF"/>
        <rFont val="Calibri"/>
        <family val="2"/>
        <scheme val="minor"/>
      </rPr>
      <t>2</t>
    </r>
  </si>
  <si>
    <t>Math</t>
  </si>
  <si>
    <t>Stats</t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</si>
  <si>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x)(yi-y)</t>
    </r>
  </si>
  <si>
    <t>The regression equation is a linear equation of the form:</t>
  </si>
  <si>
    <r>
      <t> ŷ = b</t>
    </r>
    <r>
      <rPr>
        <b/>
        <vertAlign val="subscript"/>
        <sz val="14"/>
        <color rgb="FF000000"/>
        <rFont val="Segoe UI"/>
        <family val="2"/>
      </rPr>
      <t>0 </t>
    </r>
    <r>
      <rPr>
        <b/>
        <sz val="14"/>
        <color rgb="FF000000"/>
        <rFont val="Segoe UI"/>
        <family val="2"/>
      </rPr>
      <t>+ b</t>
    </r>
    <r>
      <rPr>
        <b/>
        <vertAlign val="subscript"/>
        <sz val="14"/>
        <color rgb="FF000000"/>
        <rFont val="Segoe UI"/>
        <family val="2"/>
      </rPr>
      <t>1</t>
    </r>
    <r>
      <rPr>
        <b/>
        <sz val="14"/>
        <color rgb="FF000000"/>
        <rFont val="Segoe UI"/>
        <family val="2"/>
      </rPr>
      <t>x </t>
    </r>
  </si>
  <si>
    <r>
      <t>Therefore, the regression equation is:</t>
    </r>
    <r>
      <rPr>
        <sz val="12"/>
        <color rgb="FF0070C0"/>
        <rFont val="Calibri"/>
        <family val="2"/>
        <scheme val="minor"/>
      </rPr>
      <t xml:space="preserve"> ŷ = 26.768 + 0.644x</t>
    </r>
  </si>
  <si>
    <t xml:space="preserve">For X = </t>
  </si>
  <si>
    <t>y 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</si>
  <si>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</si>
  <si>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</si>
  <si>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</si>
  <si>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</si>
  <si>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</si>
  <si>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</si>
  <si>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</si>
  <si>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</si>
  <si>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</si>
  <si>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</si>
  <si>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</si>
  <si>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</si>
  <si>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</si>
  <si>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</si>
  <si>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</si>
  <si>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</si>
  <si>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</si>
  <si>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</si>
  <si>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</si>
  <si>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</si>
  <si>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</si>
  <si>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</si>
  <si>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</si>
  <si>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</si>
  <si>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</si>
  <si>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</si>
  <si>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</si>
  <si>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</si>
  <si>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</si>
  <si>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Time of Phone</t>
  </si>
  <si>
    <t>Text sms</t>
  </si>
  <si>
    <t>Semester</t>
  </si>
  <si>
    <t>Correlation</t>
  </si>
  <si>
    <t># students</t>
  </si>
  <si>
    <t># books</t>
  </si>
  <si>
    <t>xi</t>
  </si>
  <si>
    <t>Predicted yi</t>
  </si>
  <si>
    <t>y-pred</t>
  </si>
  <si>
    <t>x</t>
  </si>
  <si>
    <t>Y-pred</t>
  </si>
  <si>
    <t>Price</t>
  </si>
  <si>
    <t>Demand</t>
  </si>
  <si>
    <t>Size</t>
  </si>
  <si>
    <t>price</t>
  </si>
  <si>
    <t>Std X</t>
  </si>
  <si>
    <t>Std Y</t>
  </si>
  <si>
    <t>a</t>
  </si>
  <si>
    <t>b</t>
  </si>
  <si>
    <t>Y=a + bX</t>
  </si>
  <si>
    <t>SSE=1/2(y-y')^2</t>
  </si>
  <si>
    <t>∂SSE/∂a = – (Y - Y')</t>
  </si>
  <si>
    <t>∂SSE/∂b = – (Y - Y')X</t>
  </si>
  <si>
    <t>Draw a sctter plot</t>
  </si>
  <si>
    <t>Draw a regression line (with reg eq)</t>
  </si>
  <si>
    <t>toppings</t>
  </si>
  <si>
    <t>total_price</t>
  </si>
  <si>
    <t>Base price of roll</t>
  </si>
  <si>
    <t>Additional chicken</t>
  </si>
  <si>
    <t>Additional egg</t>
  </si>
  <si>
    <t>Additional paneer</t>
  </si>
  <si>
    <t>Additional onion/mushroom</t>
  </si>
  <si>
    <t>Sample orders from customers</t>
  </si>
  <si>
    <t>Nizams's Rolls</t>
  </si>
  <si>
    <t>Kolkata Rolls</t>
  </si>
  <si>
    <t>X</t>
  </si>
  <si>
    <t>Y</t>
  </si>
  <si>
    <t>ANOTHER EXAMPLE</t>
  </si>
  <si>
    <t>Error</t>
  </si>
  <si>
    <t>Error Squared</t>
  </si>
  <si>
    <t>Mean distances squared</t>
  </si>
  <si>
    <t>Mean:</t>
  </si>
  <si>
    <t>Sum:</t>
  </si>
  <si>
    <t>y_pred</t>
  </si>
  <si>
    <t>(y  -  y¯)</t>
  </si>
  <si>
    <t>R2</t>
  </si>
  <si>
    <t>Errors % remaining in the model</t>
  </si>
  <si>
    <t>SSE/SST</t>
  </si>
  <si>
    <t>1 - SSE/SST</t>
  </si>
  <si>
    <t>only 11% errors explain the variations</t>
  </si>
  <si>
    <t>89% of the variation is explained by the Xs</t>
  </si>
  <si>
    <r>
      <t>Therefore, the regression equation is:</t>
    </r>
    <r>
      <rPr>
        <sz val="12"/>
        <color rgb="FF0070C0"/>
        <rFont val="Calibri"/>
        <family val="2"/>
        <scheme val="minor"/>
      </rPr>
      <t xml:space="preserve"> ŷ = 9.3 + 0.672 x</t>
    </r>
  </si>
  <si>
    <t xml:space="preserve">Learning rate </t>
  </si>
  <si>
    <t>Iteration : 1</t>
  </si>
  <si>
    <t>Iteration : 2</t>
  </si>
  <si>
    <t>Iteration : 3</t>
  </si>
  <si>
    <t>Iteration : 4</t>
  </si>
  <si>
    <t>Iteration : 5</t>
  </si>
  <si>
    <t>decrease in SSE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</si>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</sst>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b/>
      <sz val="18"/>
      <color rgb="FFFFFFFF"/>
      <name val="Calibri"/>
      <family val="2"/>
      <scheme val="minor"/>
    </font>
    <font>
      <b/>
      <vertAlign val="subscript"/>
      <sz val="18"/>
      <color rgb="FFFFFFFF"/>
      <name val="Calibri"/>
      <family val="2"/>
      <scheme val="minor"/>
    </font>
    <font>
      <b/>
      <vertAlign val="superscript"/>
      <sz val="18"/>
      <color rgb="FFFFFFFF"/>
      <name val="Calibri"/>
      <family val="2"/>
      <scheme val="minor"/>
    </font>
    <font>
      <b/>
      <sz val="14"/>
      <color rgb="FF000000"/>
      <name val="Segoe UI"/>
      <family val="2"/>
    </font>
    <font>
      <b/>
      <vertAlign val="subscript"/>
      <sz val="14"/>
      <color rgb="FF000000"/>
      <name val="Segoe U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Gill Sans MT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rgb="FFFF0000"/>
      <name val="Arial"/>
      <family val="2"/>
    </font>
    <font>
      <sz val="20"/>
      <color rgb="FF000000"/>
      <name val="Verdana"/>
      <family val="2"/>
    </font>
    <font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FFFFFF"/>
      </right>
      <top style="medium">
        <color rgb="FFEEEEEE"/>
      </top>
      <bottom/>
      <diagonal/>
    </border>
    <border>
      <left style="medium">
        <color rgb="FFFFFFFF"/>
      </left>
      <right style="medium">
        <color rgb="FFEEEEEE"/>
      </right>
      <top style="medium">
        <color rgb="FFEEEEEE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EEEEEE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/>
  </cellStyleXfs>
  <cellXfs count="14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3" fillId="0" borderId="1" xfId="0" applyFont="1" applyBorder="1"/>
    <xf numFmtId="0" fontId="3" fillId="6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Continuous"/>
    </xf>
    <xf numFmtId="0" fontId="11" fillId="0" borderId="0" xfId="0" applyFont="1" applyAlignment="1">
      <alignment horizontal="centerContinuous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0" xfId="0" applyFont="1"/>
    <xf numFmtId="0" fontId="14" fillId="0" borderId="1" xfId="0" applyFont="1" applyBorder="1"/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" fillId="2" borderId="0" xfId="1"/>
    <xf numFmtId="0" fontId="1" fillId="2" borderId="6" xfId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5" fillId="7" borderId="8" xfId="0" applyFont="1" applyFill="1" applyBorder="1" applyAlignment="1">
      <alignment horizontal="center" vertical="center" wrapText="1" readingOrder="1"/>
    </xf>
    <xf numFmtId="0" fontId="15" fillId="7" borderId="9" xfId="0" applyFont="1" applyFill="1" applyBorder="1" applyAlignment="1">
      <alignment horizontal="center" vertical="center" wrapText="1" readingOrder="1"/>
    </xf>
    <xf numFmtId="0" fontId="15" fillId="7" borderId="10" xfId="0" applyFont="1" applyFill="1" applyBorder="1" applyAlignment="1">
      <alignment horizontal="center" vertical="center" wrapText="1" readingOrder="1"/>
    </xf>
    <xf numFmtId="0" fontId="15" fillId="7" borderId="11" xfId="0" applyFont="1" applyFill="1" applyBorder="1" applyAlignment="1">
      <alignment horizontal="center" vertical="center" wrapText="1" readingOrder="1"/>
    </xf>
    <xf numFmtId="0" fontId="15" fillId="7" borderId="1" xfId="0" applyFont="1" applyFill="1" applyBorder="1" applyAlignment="1">
      <alignment horizontal="center" vertical="center" wrapText="1" readingOrder="1"/>
    </xf>
    <xf numFmtId="0" fontId="15" fillId="7" borderId="12" xfId="0" applyFont="1" applyFill="1" applyBorder="1" applyAlignment="1">
      <alignment horizontal="center" vertical="center" wrapText="1" readingOrder="1"/>
    </xf>
    <xf numFmtId="0" fontId="15" fillId="7" borderId="13" xfId="0" applyFont="1" applyFill="1" applyBorder="1" applyAlignment="1">
      <alignment horizontal="center" vertical="center" wrapText="1" readingOrder="1"/>
    </xf>
    <xf numFmtId="0" fontId="15" fillId="7" borderId="14" xfId="0" applyFont="1" applyFill="1" applyBorder="1" applyAlignment="1">
      <alignment horizontal="center" vertical="center" wrapText="1" readingOrder="1"/>
    </xf>
    <xf numFmtId="0" fontId="15" fillId="7" borderId="15" xfId="0" applyFont="1" applyFill="1" applyBorder="1" applyAlignment="1">
      <alignment horizontal="center" vertical="center" wrapText="1" readingOrder="1"/>
    </xf>
    <xf numFmtId="0" fontId="2" fillId="8" borderId="28" xfId="0" applyFont="1" applyFill="1" applyBorder="1"/>
    <xf numFmtId="0" fontId="2" fillId="8" borderId="29" xfId="0" applyFont="1" applyFill="1" applyBorder="1"/>
    <xf numFmtId="0" fontId="0" fillId="7" borderId="28" xfId="0" applyFill="1" applyBorder="1"/>
    <xf numFmtId="0" fontId="0" fillId="7" borderId="29" xfId="0" applyFill="1" applyBorder="1"/>
    <xf numFmtId="0" fontId="2" fillId="9" borderId="28" xfId="0" applyFont="1" applyFill="1" applyBorder="1"/>
    <xf numFmtId="0" fontId="2" fillId="9" borderId="29" xfId="0" applyFont="1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7" xfId="0" applyFill="1" applyBorder="1"/>
    <xf numFmtId="0" fontId="0" fillId="0" borderId="28" xfId="0" applyBorder="1"/>
    <xf numFmtId="0" fontId="0" fillId="0" borderId="30" xfId="0" quotePrefix="1" applyBorder="1"/>
    <xf numFmtId="0" fontId="0" fillId="0" borderId="31" xfId="0" applyBorder="1"/>
    <xf numFmtId="0" fontId="16" fillId="0" borderId="0" xfId="0" applyFont="1"/>
    <xf numFmtId="0" fontId="17" fillId="0" borderId="16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0" borderId="22" xfId="0" applyFont="1" applyBorder="1"/>
    <xf numFmtId="0" fontId="17" fillId="0" borderId="28" xfId="0" applyFont="1" applyBorder="1"/>
    <xf numFmtId="0" fontId="17" fillId="0" borderId="29" xfId="0" applyFont="1" applyBorder="1"/>
    <xf numFmtId="0" fontId="16" fillId="0" borderId="16" xfId="0" applyFont="1" applyBorder="1"/>
    <xf numFmtId="0" fontId="16" fillId="0" borderId="18" xfId="0" applyFont="1" applyBorder="1"/>
    <xf numFmtId="0" fontId="18" fillId="0" borderId="32" xfId="0" applyFont="1" applyBorder="1" applyAlignment="1">
      <alignment horizontal="center" vertical="center" wrapText="1" readingOrder="1"/>
    </xf>
    <xf numFmtId="0" fontId="18" fillId="0" borderId="33" xfId="0" applyFont="1" applyBorder="1" applyAlignment="1">
      <alignment horizontal="center" vertical="center" wrapText="1" readingOrder="1"/>
    </xf>
    <xf numFmtId="0" fontId="19" fillId="0" borderId="34" xfId="0" applyFont="1" applyBorder="1" applyAlignment="1">
      <alignment horizontal="center" vertical="center" wrapText="1" readingOrder="1"/>
    </xf>
    <xf numFmtId="0" fontId="19" fillId="0" borderId="35" xfId="0" applyFont="1" applyBorder="1" applyAlignment="1">
      <alignment horizontal="center" vertical="center" wrapText="1" readingOrder="1"/>
    </xf>
    <xf numFmtId="0" fontId="19" fillId="0" borderId="36" xfId="0" applyFont="1" applyBorder="1" applyAlignment="1">
      <alignment horizontal="center" vertical="center" wrapText="1" readingOrder="1"/>
    </xf>
    <xf numFmtId="0" fontId="19" fillId="0" borderId="37" xfId="0" applyFont="1" applyBorder="1" applyAlignment="1">
      <alignment horizontal="center" vertical="center" wrapText="1" readingOrder="1"/>
    </xf>
    <xf numFmtId="0" fontId="21" fillId="0" borderId="32" xfId="0" applyFont="1" applyBorder="1" applyAlignment="1">
      <alignment horizontal="center" vertical="center" wrapText="1" readingOrder="1"/>
    </xf>
    <xf numFmtId="0" fontId="22" fillId="0" borderId="34" xfId="0" applyFont="1" applyBorder="1" applyAlignment="1">
      <alignment horizontal="center" vertical="center" wrapText="1" readingOrder="1"/>
    </xf>
    <xf numFmtId="0" fontId="22" fillId="0" borderId="35" xfId="0" applyFont="1" applyBorder="1" applyAlignment="1">
      <alignment horizontal="center" vertical="center" wrapText="1" readingOrder="1"/>
    </xf>
    <xf numFmtId="0" fontId="21" fillId="0" borderId="34" xfId="0" applyFont="1" applyBorder="1" applyAlignment="1">
      <alignment horizontal="center" vertical="center" wrapText="1" readingOrder="1"/>
    </xf>
    <xf numFmtId="0" fontId="21" fillId="0" borderId="39" xfId="0" applyFont="1" applyBorder="1" applyAlignment="1">
      <alignment horizontal="center" vertical="center" wrapText="1" readingOrder="1"/>
    </xf>
    <xf numFmtId="0" fontId="21" fillId="0" borderId="35" xfId="0" applyFont="1" applyBorder="1" applyAlignment="1">
      <alignment horizontal="center" vertical="center" wrapText="1" readingOrder="1"/>
    </xf>
    <xf numFmtId="0" fontId="21" fillId="0" borderId="36" xfId="0" applyFont="1" applyBorder="1" applyAlignment="1">
      <alignment horizontal="right" vertical="center" wrapText="1" indent="1" readingOrder="1"/>
    </xf>
    <xf numFmtId="0" fontId="21" fillId="11" borderId="37" xfId="0" applyFont="1" applyFill="1" applyBorder="1" applyAlignment="1">
      <alignment horizontal="center" vertical="center" wrapText="1" readingOrder="1"/>
    </xf>
    <xf numFmtId="0" fontId="21" fillId="8" borderId="32" xfId="0" applyFont="1" applyFill="1" applyBorder="1" applyAlignment="1">
      <alignment horizontal="center" vertical="center" wrapText="1" readingOrder="1"/>
    </xf>
    <xf numFmtId="0" fontId="21" fillId="8" borderId="33" xfId="0" applyFont="1" applyFill="1" applyBorder="1" applyAlignment="1">
      <alignment horizontal="center" vertical="center" wrapText="1" readingOrder="1"/>
    </xf>
    <xf numFmtId="0" fontId="21" fillId="12" borderId="38" xfId="0" applyFont="1" applyFill="1" applyBorder="1" applyAlignment="1">
      <alignment horizontal="center" vertical="center" wrapText="1" readingOrder="1"/>
    </xf>
    <xf numFmtId="0" fontId="21" fillId="12" borderId="33" xfId="0" applyFont="1" applyFill="1" applyBorder="1" applyAlignment="1">
      <alignment horizontal="center" vertical="center" wrapText="1" readingOrder="1"/>
    </xf>
    <xf numFmtId="0" fontId="21" fillId="13" borderId="33" xfId="0" applyFont="1" applyFill="1" applyBorder="1" applyAlignment="1">
      <alignment horizontal="center" vertical="center" wrapText="1" readingOrder="1"/>
    </xf>
    <xf numFmtId="0" fontId="21" fillId="13" borderId="32" xfId="0" applyFont="1" applyFill="1" applyBorder="1" applyAlignment="1">
      <alignment horizontal="center" vertical="center" wrapText="1" readingOrder="1"/>
    </xf>
    <xf numFmtId="0" fontId="16" fillId="0" borderId="17" xfId="0" applyFont="1" applyBorder="1"/>
    <xf numFmtId="2" fontId="16" fillId="0" borderId="18" xfId="0" applyNumberFormat="1" applyFont="1" applyBorder="1"/>
    <xf numFmtId="0" fontId="16" fillId="0" borderId="6" xfId="0" applyFont="1" applyBorder="1"/>
    <xf numFmtId="2" fontId="16" fillId="0" borderId="22" xfId="0" applyNumberFormat="1" applyFont="1" applyBorder="1"/>
    <xf numFmtId="0" fontId="17" fillId="0" borderId="21" xfId="0" applyFont="1" applyBorder="1"/>
    <xf numFmtId="0" fontId="22" fillId="0" borderId="43" xfId="0" applyFont="1" applyBorder="1" applyAlignment="1">
      <alignment horizontal="center" vertical="center" wrapText="1" readingOrder="1"/>
    </xf>
    <xf numFmtId="0" fontId="22" fillId="0" borderId="44" xfId="0" applyFont="1" applyBorder="1" applyAlignment="1">
      <alignment horizontal="center" vertical="center" wrapText="1" readingOrder="1"/>
    </xf>
    <xf numFmtId="0" fontId="21" fillId="14" borderId="45" xfId="0" applyFont="1" applyFill="1" applyBorder="1" applyAlignment="1">
      <alignment horizontal="center" vertical="center" wrapText="1" readingOrder="1"/>
    </xf>
    <xf numFmtId="0" fontId="21" fillId="14" borderId="46" xfId="0" applyFont="1" applyFill="1" applyBorder="1" applyAlignment="1">
      <alignment horizontal="center" vertical="center" wrapText="1" readingOrder="1"/>
    </xf>
    <xf numFmtId="164" fontId="0" fillId="15" borderId="16" xfId="0" applyNumberFormat="1" applyFill="1" applyBorder="1"/>
    <xf numFmtId="164" fontId="0" fillId="15" borderId="18" xfId="0" applyNumberFormat="1" applyFill="1" applyBorder="1"/>
    <xf numFmtId="164" fontId="0" fillId="15" borderId="19" xfId="0" applyNumberFormat="1" applyFill="1" applyBorder="1"/>
    <xf numFmtId="164" fontId="0" fillId="15" borderId="20" xfId="0" applyNumberFormat="1" applyFill="1" applyBorder="1"/>
    <xf numFmtId="164" fontId="0" fillId="15" borderId="21" xfId="0" applyNumberFormat="1" applyFill="1" applyBorder="1"/>
    <xf numFmtId="164" fontId="0" fillId="15" borderId="22" xfId="0" applyNumberFormat="1" applyFill="1" applyBorder="1"/>
    <xf numFmtId="164" fontId="0" fillId="15" borderId="24" xfId="0" applyNumberFormat="1" applyFill="1" applyBorder="1"/>
    <xf numFmtId="164" fontId="0" fillId="15" borderId="25" xfId="0" applyNumberFormat="1" applyFill="1" applyBorder="1"/>
    <xf numFmtId="164" fontId="0" fillId="15" borderId="26" xfId="0" applyNumberFormat="1" applyFill="1" applyBorder="1"/>
    <xf numFmtId="164" fontId="0" fillId="0" borderId="0" xfId="0" applyNumberFormat="1"/>
    <xf numFmtId="164" fontId="0" fillId="0" borderId="27" xfId="0" applyNumberFormat="1" applyBorder="1"/>
    <xf numFmtId="0" fontId="0" fillId="0" borderId="17" xfId="0" applyBorder="1"/>
    <xf numFmtId="0" fontId="0" fillId="10" borderId="24" xfId="0" applyFill="1" applyBorder="1"/>
    <xf numFmtId="164" fontId="0" fillId="15" borderId="0" xfId="0" applyNumberFormat="1" applyFill="1"/>
    <xf numFmtId="2" fontId="0" fillId="0" borderId="0" xfId="0" applyNumberFormat="1"/>
    <xf numFmtId="0" fontId="9" fillId="0" borderId="1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17" fillId="8" borderId="28" xfId="0" applyFont="1" applyFill="1" applyBorder="1" applyAlignment="1">
      <alignment horizontal="center"/>
    </xf>
    <xf numFmtId="0" fontId="17" fillId="8" borderId="29" xfId="0" applyFont="1" applyFill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1" fillId="0" borderId="40" xfId="0" applyFont="1" applyBorder="1" applyAlignment="1">
      <alignment horizontal="right" vertical="center" wrapText="1" indent="1" readingOrder="1"/>
    </xf>
    <xf numFmtId="0" fontId="21" fillId="0" borderId="41" xfId="0" applyFont="1" applyBorder="1" applyAlignment="1">
      <alignment horizontal="right" vertical="center" wrapText="1" indent="1" readingOrder="1"/>
    </xf>
  </cellXfs>
  <cellStyles count="3">
    <cellStyle name="Neutral" xfId="1" builtinId="2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-1.0858856962425136</c:v>
                </c:pt>
                <c:pt idx="1">
                  <c:v>-1.1682980738869588</c:v>
                </c:pt>
                <c:pt idx="2">
                  <c:v>-3.0012630249447341</c:v>
                </c:pt>
                <c:pt idx="3">
                  <c:v>14.749289548468582</c:v>
                </c:pt>
                <c:pt idx="4">
                  <c:v>-7.3331228291758777</c:v>
                </c:pt>
                <c:pt idx="5">
                  <c:v>-6.4979475844647965</c:v>
                </c:pt>
                <c:pt idx="6">
                  <c:v>4.3372276602462989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6-4088-A087-160A8875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94528"/>
        <c:axId val="917393440"/>
      </c:scatterChart>
      <c:valAx>
        <c:axId val="9173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393440"/>
        <c:crosses val="autoZero"/>
        <c:crossBetween val="midCat"/>
      </c:valAx>
      <c:valAx>
        <c:axId val="91739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394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'R2'!$B$39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87201839913102"/>
                  <c:y val="-3.32044858029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'R2'!$A$40:$A$49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28</c:v>
                </c:pt>
                <c:pt idx="8">
                  <c:v>28</c:v>
                </c:pt>
                <c:pt idx="9">
                  <c:v>35</c:v>
                </c:pt>
              </c:numCache>
            </c:numRef>
          </c:xVal>
          <c:yVal>
            <c:numRef>
              <c:f>'R2'!$B$40:$B$49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32</c:v>
                </c:pt>
                <c:pt idx="4">
                  <c:v>19</c:v>
                </c:pt>
                <c:pt idx="5">
                  <c:v>26</c:v>
                </c:pt>
                <c:pt idx="6">
                  <c:v>24</c:v>
                </c:pt>
                <c:pt idx="7">
                  <c:v>22</c:v>
                </c:pt>
                <c:pt idx="8">
                  <c:v>18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9-4B04-81BB-4675DDA6E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05776"/>
        <c:axId val="1053973680"/>
      </c:scatterChart>
      <c:valAx>
        <c:axId val="9663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680"/>
        <c:crosses val="autoZero"/>
        <c:crossBetween val="midCat"/>
      </c:valAx>
      <c:valAx>
        <c:axId val="10539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'R2'!$B$84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965879265091869E-3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'R2'!$A$85:$A$94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'R2'!$B$85:$B$94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D-4027-A32E-00E36035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71504"/>
        <c:axId val="1053980208"/>
      </c:scatterChart>
      <c:valAx>
        <c:axId val="10539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208"/>
        <c:crosses val="autoZero"/>
        <c:crossBetween val="midCat"/>
      </c:valAx>
      <c:valAx>
        <c:axId val="10539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>
              <a:noFill/>
            </a:ln>
          </c:spPr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D0-497A-94C0-38886F54E933}"/>
            </c:ext>
          </c:extLst>
        </c:ser>
        <c:ser>
          <c:idx val="1"/>
          <c:order val="1"/>
          <c:tx>
            <c:v>Predicted yi</c:v>
          </c:tx>
          <c:spPr>
            <a:ln w="19050">
              <a:noFill/>
            </a:ln>
          </c:spPr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Sheet8!$B$25:$B$36</c:f>
              <c:numCache>
                <c:formatCode>General</c:formatCode>
                <c:ptCount val="12"/>
                <c:pt idx="0">
                  <c:v>33.518181818181816</c:v>
                </c:pt>
                <c:pt idx="1">
                  <c:v>28.136363636363637</c:v>
                </c:pt>
                <c:pt idx="2">
                  <c:v>32.845454545454544</c:v>
                </c:pt>
                <c:pt idx="3">
                  <c:v>35.536363636363639</c:v>
                </c:pt>
                <c:pt idx="4">
                  <c:v>29.481818181818184</c:v>
                </c:pt>
                <c:pt idx="5">
                  <c:v>29.481818181818184</c:v>
                </c:pt>
                <c:pt idx="6">
                  <c:v>30.154545454545456</c:v>
                </c:pt>
                <c:pt idx="7">
                  <c:v>34.86363636363636</c:v>
                </c:pt>
                <c:pt idx="8">
                  <c:v>33.518181818181816</c:v>
                </c:pt>
                <c:pt idx="9">
                  <c:v>34.86363636363636</c:v>
                </c:pt>
                <c:pt idx="10">
                  <c:v>28.809090909090909</c:v>
                </c:pt>
                <c:pt idx="11">
                  <c:v>26.790909090909093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D0-497A-94C0-38886F54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72048"/>
        <c:axId val="1053970416"/>
      </c:scatterChart>
      <c:valAx>
        <c:axId val="105397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970416"/>
        <c:crosses val="autoZero"/>
        <c:crossBetween val="midCat"/>
      </c:valAx>
      <c:valAx>
        <c:axId val="105397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972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Sheet2!$B$4:$B$8</c:f>
              <c:numCache>
                <c:formatCode>General</c:formatCode>
                <c:ptCount val="5"/>
                <c:pt idx="0">
                  <c:v>49</c:v>
                </c:pt>
                <c:pt idx="1">
                  <c:v>69</c:v>
                </c:pt>
              </c:numCache>
            </c:numRef>
          </c:xVal>
          <c:yVal>
            <c:numRef>
              <c:f>Sheet2!$C$4:$C$8</c:f>
              <c:numCache>
                <c:formatCode>General</c:formatCode>
                <c:ptCount val="5"/>
                <c:pt idx="0">
                  <c:v>124</c:v>
                </c:pt>
                <c:pt idx="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C-4094-B617-6EFF50A7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76400"/>
        <c:axId val="1053978032"/>
      </c:scatterChart>
      <c:valAx>
        <c:axId val="1053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8032"/>
        <c:crosses val="autoZero"/>
        <c:crossBetween val="midCat"/>
      </c:valAx>
      <c:valAx>
        <c:axId val="1053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descent'!$B$3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25695937365836"/>
                  <c:y val="-5.8145739436697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'Gradient descent'!$A$4:$A$13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1425</c:v>
                </c:pt>
                <c:pt idx="3">
                  <c:v>1550</c:v>
                </c:pt>
                <c:pt idx="4">
                  <c:v>1600</c:v>
                </c:pt>
                <c:pt idx="5">
                  <c:v>1700</c:v>
                </c:pt>
                <c:pt idx="6">
                  <c:v>1700</c:v>
                </c:pt>
                <c:pt idx="7">
                  <c:v>1875</c:v>
                </c:pt>
                <c:pt idx="8">
                  <c:v>2350</c:v>
                </c:pt>
                <c:pt idx="9">
                  <c:v>2450</c:v>
                </c:pt>
              </c:numCache>
            </c:numRef>
          </c:xVal>
          <c:yVal>
            <c:numRef>
              <c:f>'Gradient descent'!$B$4:$B$13</c:f>
              <c:numCache>
                <c:formatCode>General</c:formatCode>
                <c:ptCount val="10"/>
                <c:pt idx="0">
                  <c:v>199000</c:v>
                </c:pt>
                <c:pt idx="1">
                  <c:v>245000</c:v>
                </c:pt>
                <c:pt idx="2">
                  <c:v>319000</c:v>
                </c:pt>
                <c:pt idx="3">
                  <c:v>240000</c:v>
                </c:pt>
                <c:pt idx="4">
                  <c:v>312000</c:v>
                </c:pt>
                <c:pt idx="5">
                  <c:v>279000</c:v>
                </c:pt>
                <c:pt idx="6">
                  <c:v>310000</c:v>
                </c:pt>
                <c:pt idx="7">
                  <c:v>308000</c:v>
                </c:pt>
                <c:pt idx="8">
                  <c:v>405000</c:v>
                </c:pt>
                <c:pt idx="9">
                  <c:v>324000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D-4237-97BD-DA17B2E2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73136"/>
        <c:axId val="1053969872"/>
      </c:scatterChart>
      <c:valAx>
        <c:axId val="105397313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69872"/>
        <c:crosses val="autoZero"/>
        <c:crossBetween val="midCat"/>
      </c:valAx>
      <c:valAx>
        <c:axId val="1053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9-4233-B65E-0D177283943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Sheet1!$B$25:$B$31</c:f>
              <c:numCache>
                <c:formatCode>General</c:formatCode>
                <c:ptCount val="7"/>
                <c:pt idx="0">
                  <c:v>86.085885696242514</c:v>
                </c:pt>
                <c:pt idx="1">
                  <c:v>83.168298073886959</c:v>
                </c:pt>
                <c:pt idx="2">
                  <c:v>82.001263024944734</c:v>
                </c:pt>
                <c:pt idx="3">
                  <c:v>80.250710451531418</c:v>
                </c:pt>
                <c:pt idx="4">
                  <c:v>77.333122829175878</c:v>
                </c:pt>
                <c:pt idx="5">
                  <c:v>71.497947584464796</c:v>
                </c:pt>
                <c:pt idx="6">
                  <c:v>65.662772339753701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9-4233-B65E-0D177283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91264"/>
        <c:axId val="917390720"/>
      </c:scatterChart>
      <c:valAx>
        <c:axId val="9173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390720"/>
        <c:crosses val="autoZero"/>
        <c:crossBetween val="midCat"/>
      </c:valAx>
      <c:valAx>
        <c:axId val="917390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17391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'math-stats'!$D$60:$D$66</c:f>
              <c:numCache>
                <c:formatCode>General</c:formatCode>
                <c:ptCount val="7"/>
                <c:pt idx="0">
                  <c:v>-1.0858856962425136</c:v>
                </c:pt>
                <c:pt idx="1">
                  <c:v>-1.1682980738869588</c:v>
                </c:pt>
                <c:pt idx="2">
                  <c:v>-3.0012630249447341</c:v>
                </c:pt>
                <c:pt idx="3">
                  <c:v>14.749289548468582</c:v>
                </c:pt>
                <c:pt idx="4">
                  <c:v>-7.3331228291758777</c:v>
                </c:pt>
                <c:pt idx="5">
                  <c:v>-6.4979475844647965</c:v>
                </c:pt>
                <c:pt idx="6">
                  <c:v>4.3372276602462989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8-48FC-BFEE-3C841771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09296"/>
        <c:axId val="781703312"/>
      </c:scatterChart>
      <c:valAx>
        <c:axId val="78170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03312"/>
        <c:crosses val="autoZero"/>
        <c:crossBetween val="midCat"/>
      </c:valAx>
      <c:valAx>
        <c:axId val="78170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0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AA8-853D-6E67D3A9F1E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'math-stats'!$C$60:$C$66</c:f>
              <c:numCache>
                <c:formatCode>General</c:formatCode>
                <c:ptCount val="7"/>
                <c:pt idx="0">
                  <c:v>86.085885696242514</c:v>
                </c:pt>
                <c:pt idx="1">
                  <c:v>83.168298073886959</c:v>
                </c:pt>
                <c:pt idx="2">
                  <c:v>82.001263024944734</c:v>
                </c:pt>
                <c:pt idx="3">
                  <c:v>80.250710451531418</c:v>
                </c:pt>
                <c:pt idx="4">
                  <c:v>77.333122829175878</c:v>
                </c:pt>
                <c:pt idx="5">
                  <c:v>71.497947584464796</c:v>
                </c:pt>
                <c:pt idx="6">
                  <c:v>65.662772339753701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AA8-853D-6E67D3A9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15024"/>
        <c:axId val="966311216"/>
      </c:scatterChart>
      <c:valAx>
        <c:axId val="96631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311216"/>
        <c:crosses val="autoZero"/>
        <c:crossBetween val="midCat"/>
      </c:valAx>
      <c:valAx>
        <c:axId val="96631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315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9-4A60-9D23-C025889CF02D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9-4A60-9D23-C025889C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11760"/>
        <c:axId val="966306320"/>
      </c:scatterChart>
      <c:valAx>
        <c:axId val="9663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6320"/>
        <c:crosses val="autoZero"/>
        <c:crossBetween val="midCat"/>
      </c:valAx>
      <c:valAx>
        <c:axId val="9663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1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'students-books'!$D$3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231268261278661E-2"/>
                  <c:y val="-4.13928330488406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6-4835-87C9-209B9D03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10128"/>
        <c:axId val="966316656"/>
      </c:scatterChart>
      <c:valAx>
        <c:axId val="9663101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16656"/>
        <c:crossesAt val="20"/>
        <c:crossBetween val="midCat"/>
      </c:valAx>
      <c:valAx>
        <c:axId val="966316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'students-books'!$D$3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967082239720039"/>
                  <c:y val="-4.8488261883931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9-4BCA-9FF8-A1092915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09584"/>
        <c:axId val="966317200"/>
      </c:scatterChart>
      <c:valAx>
        <c:axId val="96630958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17200"/>
        <c:crosses val="autoZero"/>
        <c:crossBetween val="midCat"/>
      </c:valAx>
      <c:valAx>
        <c:axId val="9663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'R2'!$B$9</c:f>
              <c:strCache>
                <c:ptCount val="1"/>
                <c:pt idx="0">
                  <c:v>total_price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090113735783028E-3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'R2'!$A$10:$A$16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</c:numCache>
            </c:numRef>
          </c:xVal>
          <c:yVal>
            <c:numRef>
              <c:f>'R2'!$B$10:$B$16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8-4D17-87E2-742D64BD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07408"/>
        <c:axId val="966318288"/>
      </c:scatterChart>
      <c:valAx>
        <c:axId val="96630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toppings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66318288"/>
        <c:crosses val="autoZero"/>
        <c:crossBetween val="midCat"/>
      </c:valAx>
      <c:valAx>
        <c:axId val="966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'R2'!$B$27</c:f>
              <c:strCache>
                <c:ptCount val="1"/>
                <c:pt idx="0">
                  <c:v>total_price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1219007615745E-2"/>
                  <c:y val="0.24201357588922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'R2'!$A$28:$A$34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</c:numCache>
            </c:numRef>
          </c:xVal>
          <c:yVal>
            <c:numRef>
              <c:f>'R2'!$B$28:$B$34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4-406E-9C5B-61C01BFF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04688"/>
        <c:axId val="966310672"/>
      </c:scatterChart>
      <c:valAx>
        <c:axId val="9663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10672"/>
        <c:crosses val="autoZero"/>
        <c:crossBetween val="midCat"/>
      </c:valAx>
      <c:valAx>
        <c:axId val="9663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1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3444-29CF-412F-A9FA-17187152F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D6C66-4C98-45B6-835D-57DEADB05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0</xdr:row>
      <xdr:rowOff>28576</xdr:rowOff>
    </xdr:from>
    <xdr:to>
      <xdr:col>9</xdr:col>
      <xdr:colOff>1</xdr:colOff>
      <xdr:row>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21A3F7-C145-4FE1-9860-B0544E676FC9}"/>
            </a:ext>
          </a:extLst>
        </xdr:cNvPr>
        <xdr:cNvSpPr txBox="1"/>
      </xdr:nvSpPr>
      <xdr:spPr>
        <a:xfrm>
          <a:off x="581026" y="28576"/>
          <a:ext cx="7943850" cy="1447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Five randomly selected students took a </a:t>
          </a:r>
          <a:r>
            <a:rPr lang="en-US" sz="1100" b="1"/>
            <a:t>math aptitude test</a:t>
          </a:r>
          <a:r>
            <a:rPr lang="en-US" sz="1100"/>
            <a:t> before they began their statistics course. </a:t>
          </a:r>
        </a:p>
        <a:p>
          <a:endParaRPr lang="en-US" sz="1100"/>
        </a:p>
        <a:p>
          <a:r>
            <a:rPr lang="en-US" sz="1100"/>
            <a:t>The Statistics Department has 3 questions.</a:t>
          </a:r>
        </a:p>
        <a:p>
          <a:pPr lvl="1"/>
          <a:r>
            <a:rPr lang="en-US" sz="1100"/>
            <a:t>What linear regression equation best predicts statistics performance, based on math aptitude scores?</a:t>
          </a:r>
        </a:p>
        <a:p>
          <a:pPr lvl="1"/>
          <a:r>
            <a:rPr lang="en-US" sz="1100"/>
            <a:t>If a student made an 80 on the aptitude test, what grade would we expect her to make in statistics?</a:t>
          </a:r>
        </a:p>
        <a:p>
          <a:pPr lvl="1"/>
          <a:r>
            <a:rPr lang="en-US" sz="1100"/>
            <a:t>How well does the regression equation fit the data?</a:t>
          </a:r>
        </a:p>
        <a:p>
          <a:pPr lvl="1"/>
          <a:endParaRPr lang="en-US" sz="1100"/>
        </a:p>
        <a:p>
          <a:pPr lvl="1"/>
          <a:r>
            <a:rPr lang="en-US" sz="1100"/>
            <a:t> xi column shows scores on the aptitude test. Similarly, the yi column shows statistics grades.</a:t>
          </a:r>
        </a:p>
      </xdr:txBody>
    </xdr:sp>
    <xdr:clientData/>
  </xdr:twoCellAnchor>
  <xdr:twoCellAnchor editAs="oneCell">
    <xdr:from>
      <xdr:col>1</xdr:col>
      <xdr:colOff>9525</xdr:colOff>
      <xdr:row>24</xdr:row>
      <xdr:rowOff>85725</xdr:rowOff>
    </xdr:from>
    <xdr:to>
      <xdr:col>4</xdr:col>
      <xdr:colOff>314326</xdr:colOff>
      <xdr:row>25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C51BEC-3A1E-4EEB-A091-B3CD0ACBD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465772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27</xdr:row>
      <xdr:rowOff>47626</xdr:rowOff>
    </xdr:from>
    <xdr:to>
      <xdr:col>2</xdr:col>
      <xdr:colOff>314161</xdr:colOff>
      <xdr:row>28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36C421-2D6B-4AFF-BEA4-EDE3B8B7A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5191126"/>
          <a:ext cx="1314286" cy="28575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54</xdr:row>
      <xdr:rowOff>142875</xdr:rowOff>
    </xdr:from>
    <xdr:to>
      <xdr:col>12</xdr:col>
      <xdr:colOff>361950</xdr:colOff>
      <xdr:row>73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B48722-EBBE-4916-8678-C742F9494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23</xdr:row>
      <xdr:rowOff>171450</xdr:rowOff>
    </xdr:from>
    <xdr:to>
      <xdr:col>13</xdr:col>
      <xdr:colOff>676274</xdr:colOff>
      <xdr:row>42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D9BA89-A48C-4736-AA3D-991233F7E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16</xdr:row>
      <xdr:rowOff>85725</xdr:rowOff>
    </xdr:from>
    <xdr:to>
      <xdr:col>4</xdr:col>
      <xdr:colOff>85726</xdr:colOff>
      <xdr:row>17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CC5E81-9C38-423D-BE68-AD3B8A4A2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509587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19</xdr:row>
      <xdr:rowOff>47626</xdr:rowOff>
    </xdr:from>
    <xdr:to>
      <xdr:col>2</xdr:col>
      <xdr:colOff>314161</xdr:colOff>
      <xdr:row>20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91954E-F469-4FF6-8E84-BB461A2F9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5629276"/>
          <a:ext cx="1314286" cy="285750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15</xdr:row>
      <xdr:rowOff>152399</xdr:rowOff>
    </xdr:from>
    <xdr:to>
      <xdr:col>14</xdr:col>
      <xdr:colOff>180975</xdr:colOff>
      <xdr:row>37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E65CB-C56D-4C3A-9B65-606E2A21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21</xdr:row>
      <xdr:rowOff>85725</xdr:rowOff>
    </xdr:from>
    <xdr:to>
      <xdr:col>4</xdr:col>
      <xdr:colOff>247651</xdr:colOff>
      <xdr:row>22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C20BB0-CD63-4B30-A15E-DAD6812E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357187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24</xdr:row>
      <xdr:rowOff>47626</xdr:rowOff>
    </xdr:from>
    <xdr:to>
      <xdr:col>2</xdr:col>
      <xdr:colOff>314161</xdr:colOff>
      <xdr:row>25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7B1334-7CF6-41FB-9A99-0B9857D79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4105276"/>
          <a:ext cx="1314286" cy="285750"/>
        </a:xfrm>
        <a:prstGeom prst="rect">
          <a:avLst/>
        </a:prstGeom>
      </xdr:spPr>
    </xdr:pic>
    <xdr:clientData/>
  </xdr:twoCellAnchor>
  <xdr:twoCellAnchor>
    <xdr:from>
      <xdr:col>6</xdr:col>
      <xdr:colOff>208817</xdr:colOff>
      <xdr:row>20</xdr:row>
      <xdr:rowOff>139210</xdr:rowOff>
    </xdr:from>
    <xdr:to>
      <xdr:col>13</xdr:col>
      <xdr:colOff>652096</xdr:colOff>
      <xdr:row>39</xdr:row>
      <xdr:rowOff>52753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C822AE-5004-4A1B-A54D-500BD4962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38467</xdr:colOff>
      <xdr:row>1</xdr:row>
      <xdr:rowOff>150873</xdr:rowOff>
    </xdr:from>
    <xdr:to>
      <xdr:col>17</xdr:col>
      <xdr:colOff>321776</xdr:colOff>
      <xdr:row>15</xdr:row>
      <xdr:rowOff>37184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3459A-BB8D-48F3-8C5A-E54474DF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19051</xdr:rowOff>
    </xdr:from>
    <xdr:to>
      <xdr:col>10</xdr:col>
      <xdr:colOff>581025</xdr:colOff>
      <xdr:row>15</xdr:row>
      <xdr:rowOff>219076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52132-5FFF-43BE-B18E-15252EF7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28574</xdr:rowOff>
    </xdr:from>
    <xdr:to>
      <xdr:col>10</xdr:col>
      <xdr:colOff>581025</xdr:colOff>
      <xdr:row>33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C0DBA-ACCA-4EE8-BECA-3AF469A8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33336</xdr:colOff>
      <xdr:row>38</xdr:row>
      <xdr:rowOff>38100</xdr:rowOff>
    </xdr:from>
    <xdr:to>
      <xdr:col>10</xdr:col>
      <xdr:colOff>552449</xdr:colOff>
      <xdr:row>47</xdr:row>
      <xdr:rowOff>247650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11141-4AC9-4CF6-A101-BA6CB079E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400050</xdr:colOff>
      <xdr:row>64</xdr:row>
      <xdr:rowOff>142875</xdr:rowOff>
    </xdr:from>
    <xdr:to>
      <xdr:col>3</xdr:col>
      <xdr:colOff>809006</xdr:colOff>
      <xdr:row>72</xdr:row>
      <xdr:rowOff>9351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A829F0-FB05-468F-8C11-1283BBE42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" y="16049625"/>
          <a:ext cx="4952381" cy="1390476"/>
        </a:xfrm>
        <a:prstGeom prst="rect">
          <a:avLst/>
        </a:prstGeom>
      </xdr:spPr>
    </xdr:pic>
    <xdr:clientData/>
  </xdr:twoCellAnchor>
  <xdr:twoCellAnchor>
    <xdr:from>
      <xdr:col>3</xdr:col>
      <xdr:colOff>14287</xdr:colOff>
      <xdr:row>82</xdr:row>
      <xdr:rowOff>190500</xdr:rowOff>
    </xdr:from>
    <xdr:to>
      <xdr:col>7</xdr:col>
      <xdr:colOff>547687</xdr:colOff>
      <xdr:row>96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2EBCAF-60FF-4B36-8214-9525F6D30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19</xdr:col>
      <xdr:colOff>533399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E33B-3C0D-4D7E-9E27-95BED060F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560509</xdr:colOff>
      <xdr:row>8</xdr:row>
      <xdr:rowOff>141410</xdr:rowOff>
    </xdr:from>
    <xdr:to>
      <xdr:col>8</xdr:col>
      <xdr:colOff>560509</xdr:colOff>
      <xdr:row>23</xdr:row>
      <xdr:rowOff>27110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5E5C-91DD-4A9A-944F-860D065B5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80597</xdr:colOff>
      <xdr:row>1</xdr:row>
      <xdr:rowOff>175845</xdr:rowOff>
    </xdr:from>
    <xdr:to>
      <xdr:col>17</xdr:col>
      <xdr:colOff>542194</xdr:colOff>
      <xdr:row>16</xdr:row>
      <xdr:rowOff>109902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76271-6E52-457C-9F15-72349EF8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153133</xdr:colOff>
      <xdr:row>16</xdr:row>
      <xdr:rowOff>183172</xdr:rowOff>
    </xdr:from>
    <xdr:to>
      <xdr:col>17</xdr:col>
      <xdr:colOff>600807</xdr:colOff>
      <xdr:row>31</xdr:row>
      <xdr:rowOff>96886</xdr:rowOff>
    </xdr:to>
    <xdr:pic>
      <xdr:nvPicPr>
        <xdr:cNvPr id="3" name="Picture 2" descr="https://www.kdnuggets.com/wp-content/uploads/historical-housing-data-sse.jpg">
          <a:extLst>
            <a:ext uri="{FF2B5EF4-FFF2-40B4-BE49-F238E27FC236}">
              <a16:creationId xmlns:a16="http://schemas.microsoft.com/office/drawing/2014/main" id="{EC37986F-E3CB-49F6-99EC-504B763D3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0787" y="3260480"/>
          <a:ext cx="4704617" cy="2800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146538</xdr:colOff>
      <xdr:row>32</xdr:row>
      <xdr:rowOff>21980</xdr:rowOff>
    </xdr:from>
    <xdr:to>
      <xdr:col>16</xdr:col>
      <xdr:colOff>476250</xdr:colOff>
      <xdr:row>38</xdr:row>
      <xdr:rowOff>73268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8BAE72-29A6-4088-92F4-3ED28EB7F72B}"/>
            </a:ext>
          </a:extLst>
        </xdr:cNvPr>
        <xdr:cNvSpPr txBox="1"/>
      </xdr:nvSpPr>
      <xdr:spPr>
        <a:xfrm>
          <a:off x="8924192" y="6147288"/>
          <a:ext cx="3978520" cy="11942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rules: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a -∂SSE/∂a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b -∂SSE/∂b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update rules: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a = a -r * ∂SSE/∂a = 0.45–0.01*3.300 = 0.42</a:t>
          </a: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b = b -r * ∂SSE/∂b = 0.75–0.01*1.545 = 0.73</a:t>
          </a:r>
        </a:p>
        <a:p>
          <a:endParaRPr lang="en-US" sz="1100"/>
        </a:p>
      </xdr:txBody>
    </xdr:sp>
    <xdr:clientData/>
  </xdr:twoCellAnchor>
  <xdr:twoCellAnchor>
    <xdr:from>
      <xdr:col>0</xdr:col>
      <xdr:colOff>80596</xdr:colOff>
      <xdr:row>91</xdr:row>
      <xdr:rowOff>80596</xdr:rowOff>
    </xdr:from>
    <xdr:to>
      <xdr:col>9</xdr:col>
      <xdr:colOff>871904</xdr:colOff>
      <xdr:row>98</xdr:row>
      <xdr:rowOff>161192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ED1D869-A22B-4491-A2B4-446A912F1F41}"/>
            </a:ext>
          </a:extLst>
        </xdr:cNvPr>
        <xdr:cNvSpPr txBox="1"/>
      </xdr:nvSpPr>
      <xdr:spPr>
        <a:xfrm>
          <a:off x="80596" y="17342827"/>
          <a:ext cx="7121770" cy="14140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Repeat  till the time further adjustments to a, b doesn’t significantly reduces the error.  </a:t>
          </a:r>
        </a:p>
        <a:p>
          <a:pPr fontAlgn="base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that time, we have arrived at the optimal a,b with the highest prediction accuracy.</a:t>
          </a:r>
        </a:p>
        <a:p>
          <a:pPr fontAlgn="base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the Gradient Descent Algorithm. </a:t>
          </a:r>
        </a:p>
        <a:p>
          <a:pPr fontAlgn="base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optimization algorithm and its variants form the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of many machine learning algorithms like Neural Networks and even Deep Learning.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I28" sqref="I28"/>
    </sheetView>
  </sheetViews>
  <sheetFormatPr defaultRowHeight="15" x14ac:dyDescent="0.25"/>
  <cols>
    <col min="1" max="1" width="15.28515625" customWidth="1"/>
    <col min="2" max="2" width="18.42578125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6" t="s">
        <v>19</v>
      </c>
      <c r="B3" s="16"/>
    </row>
    <row r="4" spans="1:9" x14ac:dyDescent="0.25">
      <c r="A4" t="s">
        <v>20</v>
      </c>
      <c r="B4">
        <v>0.68741675783922973</v>
      </c>
    </row>
    <row r="5" spans="1:9" x14ac:dyDescent="0.25">
      <c r="A5" t="s">
        <v>21</v>
      </c>
      <c r="B5">
        <v>0.47254179895819814</v>
      </c>
    </row>
    <row r="6" spans="1:9" x14ac:dyDescent="0.25">
      <c r="A6" t="s">
        <v>22</v>
      </c>
      <c r="B6">
        <v>0.36705015874983776</v>
      </c>
    </row>
    <row r="7" spans="1:9" x14ac:dyDescent="0.25">
      <c r="A7" t="s">
        <v>23</v>
      </c>
      <c r="B7">
        <v>8.2934039703761542</v>
      </c>
    </row>
    <row r="8" spans="1:9" ht="15.75" thickBot="1" x14ac:dyDescent="0.3">
      <c r="A8" s="14" t="s">
        <v>24</v>
      </c>
      <c r="B8" s="14">
        <v>7</v>
      </c>
    </row>
    <row r="10" spans="1:9" ht="15.75" thickBot="1" x14ac:dyDescent="0.3">
      <c r="A10" t="s">
        <v>25</v>
      </c>
    </row>
    <row r="11" spans="1:9" x14ac:dyDescent="0.25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9" x14ac:dyDescent="0.25">
      <c r="A12" t="s">
        <v>26</v>
      </c>
      <c r="B12">
        <v>1</v>
      </c>
      <c r="C12">
        <v>308.09725292074518</v>
      </c>
      <c r="D12">
        <v>308.09725292074518</v>
      </c>
      <c r="E12">
        <v>4.479424132802027</v>
      </c>
      <c r="F12">
        <v>8.7898490285663072E-2</v>
      </c>
    </row>
    <row r="13" spans="1:9" x14ac:dyDescent="0.25">
      <c r="A13" t="s">
        <v>27</v>
      </c>
      <c r="B13">
        <v>5</v>
      </c>
      <c r="C13">
        <v>343.90274707925482</v>
      </c>
      <c r="D13">
        <v>68.78054941585097</v>
      </c>
    </row>
    <row r="14" spans="1:9" ht="15.75" thickBot="1" x14ac:dyDescent="0.3">
      <c r="A14" s="14" t="s">
        <v>28</v>
      </c>
      <c r="B14" s="14">
        <v>6</v>
      </c>
      <c r="C14" s="14">
        <v>652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35</v>
      </c>
      <c r="C16" s="15" t="s">
        <v>23</v>
      </c>
      <c r="D16" s="15" t="s">
        <v>36</v>
      </c>
      <c r="E16" s="15" t="s">
        <v>37</v>
      </c>
      <c r="F16" s="15" t="s">
        <v>38</v>
      </c>
      <c r="G16" s="15" t="s">
        <v>39</v>
      </c>
      <c r="H16" s="15" t="s">
        <v>40</v>
      </c>
      <c r="I16" s="15" t="s">
        <v>41</v>
      </c>
    </row>
    <row r="17" spans="1:9" x14ac:dyDescent="0.25">
      <c r="A17" t="s">
        <v>29</v>
      </c>
      <c r="B17">
        <v>30.651720871487207</v>
      </c>
      <c r="C17">
        <v>22.589935820771263</v>
      </c>
      <c r="D17">
        <v>1.3568750754618435</v>
      </c>
      <c r="E17">
        <v>0.23286259167363763</v>
      </c>
      <c r="F17">
        <v>-27.417557817577531</v>
      </c>
      <c r="G17">
        <v>88.720999560551945</v>
      </c>
      <c r="H17">
        <v>-27.417557817577531</v>
      </c>
      <c r="I17">
        <v>88.720999560551945</v>
      </c>
    </row>
    <row r="18" spans="1:9" ht="15.75" thickBot="1" x14ac:dyDescent="0.3">
      <c r="A18" s="14" t="s">
        <v>42</v>
      </c>
      <c r="B18" s="14">
        <v>0.58351752447110838</v>
      </c>
      <c r="C18" s="14">
        <v>0.2757038373366596</v>
      </c>
      <c r="D18" s="14">
        <v>2.1164650086410663</v>
      </c>
      <c r="E18" s="14">
        <v>8.789849028566292E-2</v>
      </c>
      <c r="F18" s="14">
        <v>-0.12520175180173809</v>
      </c>
      <c r="G18" s="14">
        <v>1.2922368007439549</v>
      </c>
      <c r="H18" s="14">
        <v>-0.12520175180173809</v>
      </c>
      <c r="I18" s="14">
        <v>1.2922368007439549</v>
      </c>
    </row>
    <row r="22" spans="1:9" x14ac:dyDescent="0.25">
      <c r="A22" t="s">
        <v>43</v>
      </c>
    </row>
    <row r="23" spans="1:9" ht="15.75" thickBot="1" x14ac:dyDescent="0.3"/>
    <row r="24" spans="1:9" x14ac:dyDescent="0.25">
      <c r="A24" s="15" t="s">
        <v>44</v>
      </c>
      <c r="B24" s="15" t="s">
        <v>45</v>
      </c>
      <c r="C24" s="15" t="s">
        <v>46</v>
      </c>
    </row>
    <row r="25" spans="1:9" x14ac:dyDescent="0.25">
      <c r="A25">
        <v>1</v>
      </c>
      <c r="B25">
        <v>86.085885696242514</v>
      </c>
      <c r="C25">
        <v>-1.0858856962425136</v>
      </c>
    </row>
    <row r="26" spans="1:9" x14ac:dyDescent="0.25">
      <c r="A26">
        <v>2</v>
      </c>
      <c r="B26">
        <v>83.168298073886959</v>
      </c>
      <c r="C26">
        <v>-1.1682980738869588</v>
      </c>
    </row>
    <row r="27" spans="1:9" x14ac:dyDescent="0.25">
      <c r="A27">
        <v>3</v>
      </c>
      <c r="B27">
        <v>82.001263024944734</v>
      </c>
      <c r="C27">
        <v>-3.0012630249447341</v>
      </c>
    </row>
    <row r="28" spans="1:9" x14ac:dyDescent="0.25">
      <c r="A28">
        <v>4</v>
      </c>
      <c r="B28">
        <v>80.250710451531418</v>
      </c>
      <c r="C28">
        <v>14.749289548468582</v>
      </c>
    </row>
    <row r="29" spans="1:9" x14ac:dyDescent="0.25">
      <c r="A29">
        <v>5</v>
      </c>
      <c r="B29">
        <v>77.333122829175878</v>
      </c>
      <c r="C29">
        <v>-7.3331228291758777</v>
      </c>
    </row>
    <row r="30" spans="1:9" x14ac:dyDescent="0.25">
      <c r="A30">
        <v>6</v>
      </c>
      <c r="B30">
        <v>71.497947584464796</v>
      </c>
      <c r="C30">
        <v>-6.4979475844647965</v>
      </c>
    </row>
    <row r="31" spans="1:9" ht="15.75" thickBot="1" x14ac:dyDescent="0.3">
      <c r="A31" s="14">
        <v>7</v>
      </c>
      <c r="B31" s="14">
        <v>65.662772339753701</v>
      </c>
      <c r="C31" s="14">
        <v>4.3372276602462989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O66"/>
  <sheetViews>
    <sheetView workbookViewId="0">
      <selection activeCell="F53" sqref="F53"/>
    </sheetView>
  </sheetViews>
  <sheetFormatPr defaultRowHeight="15" x14ac:dyDescent="0.25"/>
  <cols>
    <col min="2" max="2" width="15.85546875" customWidth="1"/>
    <col min="3" max="3" width="14.140625" customWidth="1"/>
    <col min="4" max="4" width="10.140625" customWidth="1"/>
    <col min="5" max="5" width="15.140625" customWidth="1"/>
    <col min="6" max="6" width="13.7109375" customWidth="1"/>
    <col min="7" max="7" width="16.85546875" customWidth="1"/>
    <col min="8" max="8" width="15.85546875" customWidth="1"/>
    <col min="9" max="9" width="26.42578125" customWidth="1"/>
    <col min="10" max="10" width="12.140625" customWidth="1"/>
    <col min="14" max="14" width="12.7109375" customWidth="1"/>
    <col min="15" max="15" width="13.140625" customWidth="1"/>
    <col min="16" max="16" width="13.85546875" customWidth="1"/>
  </cols>
  <sheetData>
    <row r="10" spans="2:10" ht="15.75" thickBot="1" x14ac:dyDescent="0.3">
      <c r="C10" s="3" t="s">
        <v>10</v>
      </c>
      <c r="D10" s="3" t="s">
        <v>11</v>
      </c>
      <c r="E10" s="134" t="s">
        <v>3</v>
      </c>
      <c r="F10" s="134"/>
    </row>
    <row r="11" spans="2:10" ht="28.5" thickBot="1" x14ac:dyDescent="0.3">
      <c r="B11" s="6" t="s">
        <v>0</v>
      </c>
      <c r="C11" s="7" t="s">
        <v>4</v>
      </c>
      <c r="D11" s="7" t="s">
        <v>5</v>
      </c>
      <c r="E11" s="7" t="s">
        <v>6</v>
      </c>
      <c r="F11" s="8" t="s">
        <v>7</v>
      </c>
      <c r="G11" s="9" t="s">
        <v>8</v>
      </c>
      <c r="H11" s="10" t="s">
        <v>9</v>
      </c>
      <c r="I11" s="7" t="s">
        <v>12</v>
      </c>
      <c r="J11" s="48" t="s">
        <v>57</v>
      </c>
    </row>
    <row r="12" spans="2:10" ht="17.25" x14ac:dyDescent="0.25">
      <c r="B12" s="1">
        <v>1</v>
      </c>
      <c r="C12" s="13">
        <v>95</v>
      </c>
      <c r="D12" s="13">
        <v>85</v>
      </c>
      <c r="E12" s="1">
        <f>C12-$C$21</f>
        <v>13.857142857142861</v>
      </c>
      <c r="F12" s="1">
        <f xml:space="preserve"> D12-$D$21</f>
        <v>7</v>
      </c>
      <c r="G12" s="4">
        <f xml:space="preserve"> E12^2</f>
        <v>192.02040816326542</v>
      </c>
      <c r="H12" s="4">
        <f xml:space="preserve"> F12^2</f>
        <v>49</v>
      </c>
      <c r="I12" s="49">
        <f>E12*F12</f>
        <v>97.000000000000028</v>
      </c>
      <c r="J12" s="50">
        <f xml:space="preserve"> $F$28+ $F$25* C12</f>
        <v>86.085885696242499</v>
      </c>
    </row>
    <row r="13" spans="2:10" ht="17.25" x14ac:dyDescent="0.25">
      <c r="B13" s="1">
        <v>2</v>
      </c>
      <c r="C13" s="13">
        <v>90</v>
      </c>
      <c r="D13" s="13">
        <v>82</v>
      </c>
      <c r="E13" s="1">
        <f t="shared" ref="E13:E14" si="0">C13-$C$21</f>
        <v>8.8571428571428612</v>
      </c>
      <c r="F13" s="1">
        <f t="shared" ref="F13:F14" si="1" xml:space="preserve"> D13-$D$21</f>
        <v>4</v>
      </c>
      <c r="G13" s="4">
        <f t="shared" ref="G13:G14" si="2" xml:space="preserve"> E13^2</f>
        <v>78.448979591836803</v>
      </c>
      <c r="H13" s="4">
        <f t="shared" ref="H13:H14" si="3" xml:space="preserve"> F13^2</f>
        <v>16</v>
      </c>
      <c r="I13" s="49">
        <f t="shared" ref="I13:I14" si="4">E13*F13</f>
        <v>35.428571428571445</v>
      </c>
      <c r="J13" s="51">
        <f t="shared" ref="J13:J18" si="5" xml:space="preserve"> $F$28+ $F$25* C13</f>
        <v>83.168298073886959</v>
      </c>
    </row>
    <row r="14" spans="2:10" ht="17.25" x14ac:dyDescent="0.25">
      <c r="B14" s="1">
        <v>3</v>
      </c>
      <c r="C14" s="13">
        <v>88</v>
      </c>
      <c r="D14" s="13">
        <v>79</v>
      </c>
      <c r="E14" s="1">
        <f t="shared" si="0"/>
        <v>6.8571428571428612</v>
      </c>
      <c r="F14" s="1">
        <f t="shared" si="1"/>
        <v>1</v>
      </c>
      <c r="G14" s="4">
        <f t="shared" si="2"/>
        <v>47.020408163265358</v>
      </c>
      <c r="H14" s="4">
        <f t="shared" si="3"/>
        <v>1</v>
      </c>
      <c r="I14" s="49">
        <f t="shared" si="4"/>
        <v>6.8571428571428612</v>
      </c>
      <c r="J14" s="51">
        <f t="shared" si="5"/>
        <v>82.001263024944734</v>
      </c>
    </row>
    <row r="15" spans="2:10" ht="17.25" x14ac:dyDescent="0.25">
      <c r="B15" s="1">
        <v>4</v>
      </c>
      <c r="C15" s="13">
        <v>85</v>
      </c>
      <c r="D15" s="13">
        <v>95</v>
      </c>
      <c r="E15" s="1">
        <f t="shared" ref="E15:E18" si="6">C15-$C$21</f>
        <v>3.8571428571428612</v>
      </c>
      <c r="F15" s="1">
        <f t="shared" ref="F15:F18" si="7" xml:space="preserve"> D15-$D$21</f>
        <v>17</v>
      </c>
      <c r="G15" s="4">
        <f t="shared" ref="G15:G18" si="8" xml:space="preserve"> E15^2</f>
        <v>14.877551020408195</v>
      </c>
      <c r="H15" s="4">
        <f t="shared" ref="H15:H18" si="9" xml:space="preserve"> F15^2</f>
        <v>289</v>
      </c>
      <c r="I15" s="49">
        <f t="shared" ref="I15:I18" si="10">E15*F15</f>
        <v>65.57142857142864</v>
      </c>
      <c r="J15" s="51">
        <f t="shared" si="5"/>
        <v>80.250710451531418</v>
      </c>
    </row>
    <row r="16" spans="2:10" ht="17.25" x14ac:dyDescent="0.25">
      <c r="B16" s="1">
        <v>5</v>
      </c>
      <c r="C16" s="13">
        <v>80</v>
      </c>
      <c r="D16" s="13">
        <v>70</v>
      </c>
      <c r="E16" s="1">
        <f t="shared" si="6"/>
        <v>-1.1428571428571388</v>
      </c>
      <c r="F16" s="1">
        <f t="shared" si="7"/>
        <v>-8</v>
      </c>
      <c r="G16" s="4">
        <f t="shared" si="8"/>
        <v>1.3061224489795826</v>
      </c>
      <c r="H16" s="4">
        <f t="shared" si="9"/>
        <v>64</v>
      </c>
      <c r="I16" s="49">
        <f t="shared" si="10"/>
        <v>9.1428571428571104</v>
      </c>
      <c r="J16" s="51">
        <f t="shared" si="5"/>
        <v>77.333122829175878</v>
      </c>
    </row>
    <row r="17" spans="1:10" ht="17.25" x14ac:dyDescent="0.25">
      <c r="B17" s="1">
        <v>6</v>
      </c>
      <c r="C17" s="13">
        <v>70</v>
      </c>
      <c r="D17" s="13">
        <v>65</v>
      </c>
      <c r="E17" s="1">
        <f t="shared" si="6"/>
        <v>-11.142857142857139</v>
      </c>
      <c r="F17" s="1">
        <f t="shared" si="7"/>
        <v>-13</v>
      </c>
      <c r="G17" s="4">
        <f t="shared" si="8"/>
        <v>124.16326530612236</v>
      </c>
      <c r="H17" s="4">
        <f t="shared" si="9"/>
        <v>169</v>
      </c>
      <c r="I17" s="49">
        <f t="shared" si="10"/>
        <v>144.8571428571428</v>
      </c>
      <c r="J17" s="51">
        <f t="shared" si="5"/>
        <v>71.497947584464796</v>
      </c>
    </row>
    <row r="18" spans="1:10" ht="18" thickBot="1" x14ac:dyDescent="0.3">
      <c r="B18" s="1">
        <v>7</v>
      </c>
      <c r="C18" s="13">
        <v>60</v>
      </c>
      <c r="D18" s="13">
        <v>70</v>
      </c>
      <c r="E18" s="1">
        <f t="shared" si="6"/>
        <v>-21.142857142857139</v>
      </c>
      <c r="F18" s="1">
        <f t="shared" si="7"/>
        <v>-8</v>
      </c>
      <c r="G18" s="4">
        <f t="shared" si="8"/>
        <v>447.02040816326513</v>
      </c>
      <c r="H18" s="4">
        <f t="shared" si="9"/>
        <v>64</v>
      </c>
      <c r="I18" s="49">
        <f t="shared" si="10"/>
        <v>169.14285714285711</v>
      </c>
      <c r="J18" s="52">
        <f t="shared" si="5"/>
        <v>65.662772339753701</v>
      </c>
    </row>
    <row r="20" spans="1:10" x14ac:dyDescent="0.25">
      <c r="B20" s="3" t="s">
        <v>1</v>
      </c>
      <c r="C20" s="4">
        <f>SUM(C12:C19)</f>
        <v>568</v>
      </c>
      <c r="D20" s="4">
        <f>SUM(D12:D19)</f>
        <v>546</v>
      </c>
      <c r="E20" s="4"/>
      <c r="F20" s="4"/>
      <c r="G20" s="4">
        <f>SUM(G12:G19)</f>
        <v>904.85714285714289</v>
      </c>
      <c r="H20" s="4">
        <f>SUM(H12:H19)</f>
        <v>652</v>
      </c>
      <c r="I20" s="4">
        <f>SUM(I12:I19)</f>
        <v>528</v>
      </c>
    </row>
    <row r="21" spans="1:10" x14ac:dyDescent="0.25">
      <c r="B21" s="3" t="s">
        <v>2</v>
      </c>
      <c r="C21" s="4">
        <f>AVERAGE(C12:C18)</f>
        <v>81.142857142857139</v>
      </c>
      <c r="D21" s="4">
        <f>AVERAGE(D12:D18)</f>
        <v>78</v>
      </c>
      <c r="E21" s="4"/>
      <c r="F21" s="4"/>
    </row>
    <row r="23" spans="1:10" ht="20.25" x14ac:dyDescent="0.35">
      <c r="B23" s="12" t="s">
        <v>13</v>
      </c>
      <c r="C23" s="5"/>
      <c r="D23" s="5"/>
      <c r="E23" s="5"/>
      <c r="F23" s="5"/>
      <c r="G23" s="11" t="s">
        <v>14</v>
      </c>
    </row>
    <row r="25" spans="1:10" x14ac:dyDescent="0.25">
      <c r="B25" s="136"/>
      <c r="C25" s="136"/>
      <c r="D25" s="136"/>
      <c r="E25" s="136"/>
      <c r="F25" s="135">
        <f>I20/G20</f>
        <v>0.58351752447110827</v>
      </c>
    </row>
    <row r="26" spans="1:10" x14ac:dyDescent="0.25">
      <c r="B26" s="136"/>
      <c r="C26" s="136"/>
      <c r="D26" s="136"/>
      <c r="E26" s="136"/>
      <c r="F26" s="135"/>
    </row>
    <row r="27" spans="1:10" x14ac:dyDescent="0.25">
      <c r="A27">
        <f>-47</f>
        <v>-47</v>
      </c>
      <c r="G27" s="17"/>
      <c r="H27" s="17"/>
    </row>
    <row r="28" spans="1:10" x14ac:dyDescent="0.25">
      <c r="B28" s="136"/>
      <c r="C28" s="136"/>
      <c r="D28" s="136"/>
      <c r="E28" s="136"/>
      <c r="F28" s="135">
        <f xml:space="preserve"> D21 - F25 * C21</f>
        <v>30.651720871487214</v>
      </c>
    </row>
    <row r="29" spans="1:10" x14ac:dyDescent="0.25">
      <c r="B29" s="136"/>
      <c r="C29" s="136"/>
      <c r="D29" s="136"/>
      <c r="E29" s="136"/>
      <c r="F29" s="135"/>
    </row>
    <row r="31" spans="1:10" x14ac:dyDescent="0.25">
      <c r="B31" s="132" t="s">
        <v>15</v>
      </c>
      <c r="C31" s="132"/>
      <c r="D31" s="132"/>
      <c r="E31" s="132"/>
      <c r="F31" s="133"/>
    </row>
    <row r="32" spans="1:10" x14ac:dyDescent="0.25">
      <c r="B32" s="132"/>
      <c r="C32" s="132"/>
      <c r="D32" s="132"/>
      <c r="E32" s="132"/>
      <c r="F32" s="133"/>
    </row>
    <row r="35" spans="2:15" x14ac:dyDescent="0.25">
      <c r="G35" s="18"/>
      <c r="H35" s="18"/>
      <c r="I35" s="18"/>
      <c r="J35" s="18"/>
      <c r="K35" s="18"/>
      <c r="L35" s="18"/>
    </row>
    <row r="36" spans="2:15" x14ac:dyDescent="0.25">
      <c r="B36" t="s">
        <v>18</v>
      </c>
    </row>
    <row r="37" spans="2:15" ht="15.75" thickBot="1" x14ac:dyDescent="0.3"/>
    <row r="38" spans="2:15" x14ac:dyDescent="0.25">
      <c r="B38" s="16" t="s">
        <v>19</v>
      </c>
      <c r="C38" s="16"/>
    </row>
    <row r="39" spans="2:15" x14ac:dyDescent="0.25">
      <c r="B39" t="s">
        <v>20</v>
      </c>
      <c r="C39">
        <v>0.68741675783922973</v>
      </c>
    </row>
    <row r="40" spans="2:15" x14ac:dyDescent="0.25">
      <c r="B40" t="s">
        <v>21</v>
      </c>
      <c r="C40">
        <v>0.47254179895819814</v>
      </c>
      <c r="K40" s="18"/>
      <c r="L40" s="18"/>
      <c r="M40" s="18"/>
      <c r="N40" s="18"/>
      <c r="O40" s="18"/>
    </row>
    <row r="41" spans="2:15" x14ac:dyDescent="0.25">
      <c r="B41" t="s">
        <v>22</v>
      </c>
      <c r="C41">
        <v>0.36705015874983776</v>
      </c>
    </row>
    <row r="42" spans="2:15" x14ac:dyDescent="0.25">
      <c r="B42" t="s">
        <v>23</v>
      </c>
      <c r="C42">
        <v>8.2934039703761542</v>
      </c>
    </row>
    <row r="43" spans="2:15" ht="15.75" thickBot="1" x14ac:dyDescent="0.3">
      <c r="B43" s="14" t="s">
        <v>24</v>
      </c>
      <c r="C43" s="14">
        <v>7</v>
      </c>
    </row>
    <row r="45" spans="2:15" ht="15.75" thickBot="1" x14ac:dyDescent="0.3">
      <c r="B45" t="s">
        <v>25</v>
      </c>
    </row>
    <row r="46" spans="2:15" x14ac:dyDescent="0.25">
      <c r="B46" s="15"/>
      <c r="C46" s="15" t="s">
        <v>30</v>
      </c>
      <c r="D46" s="15" t="s">
        <v>31</v>
      </c>
      <c r="E46" s="15" t="s">
        <v>32</v>
      </c>
      <c r="F46" s="15" t="s">
        <v>33</v>
      </c>
      <c r="G46" s="15" t="s">
        <v>34</v>
      </c>
    </row>
    <row r="47" spans="2:15" x14ac:dyDescent="0.25">
      <c r="B47" t="s">
        <v>26</v>
      </c>
      <c r="C47">
        <v>1</v>
      </c>
      <c r="D47">
        <v>308.09725292074518</v>
      </c>
      <c r="E47">
        <v>308.09725292074518</v>
      </c>
      <c r="F47">
        <v>4.479424132802027</v>
      </c>
      <c r="G47">
        <v>8.7898490285663072E-2</v>
      </c>
    </row>
    <row r="48" spans="2:15" x14ac:dyDescent="0.25">
      <c r="B48" t="s">
        <v>27</v>
      </c>
      <c r="C48">
        <v>5</v>
      </c>
      <c r="D48">
        <v>343.90274707925482</v>
      </c>
      <c r="E48">
        <v>68.78054941585097</v>
      </c>
    </row>
    <row r="49" spans="2:10" ht="15.75" thickBot="1" x14ac:dyDescent="0.3">
      <c r="B49" s="14" t="s">
        <v>28</v>
      </c>
      <c r="C49" s="14">
        <v>6</v>
      </c>
      <c r="D49" s="14">
        <v>652</v>
      </c>
      <c r="E49" s="14"/>
      <c r="F49" s="14"/>
      <c r="G49" s="14"/>
    </row>
    <row r="50" spans="2:10" ht="15.75" thickBot="1" x14ac:dyDescent="0.3"/>
    <row r="51" spans="2:10" x14ac:dyDescent="0.25">
      <c r="B51" s="15"/>
      <c r="C51" s="15" t="s">
        <v>35</v>
      </c>
      <c r="D51" s="15" t="s">
        <v>23</v>
      </c>
      <c r="E51" s="15" t="s">
        <v>36</v>
      </c>
      <c r="F51" s="15" t="s">
        <v>37</v>
      </c>
      <c r="G51" s="15" t="s">
        <v>38</v>
      </c>
      <c r="H51" s="15" t="s">
        <v>39</v>
      </c>
      <c r="I51" s="15" t="s">
        <v>40</v>
      </c>
      <c r="J51" s="15" t="s">
        <v>41</v>
      </c>
    </row>
    <row r="52" spans="2:10" x14ac:dyDescent="0.25">
      <c r="B52" t="s">
        <v>29</v>
      </c>
      <c r="C52">
        <v>30.651720871487207</v>
      </c>
      <c r="D52">
        <v>22.589935820771263</v>
      </c>
      <c r="E52">
        <v>1.3568750754618435</v>
      </c>
      <c r="F52">
        <v>0.23286259167363763</v>
      </c>
      <c r="G52">
        <v>-27.417557817577531</v>
      </c>
      <c r="H52">
        <v>88.720999560551945</v>
      </c>
      <c r="I52">
        <v>-27.417557817577531</v>
      </c>
      <c r="J52">
        <v>88.720999560551945</v>
      </c>
    </row>
    <row r="53" spans="2:10" ht="15.75" thickBot="1" x14ac:dyDescent="0.3">
      <c r="B53" s="14" t="s">
        <v>42</v>
      </c>
      <c r="C53" s="14">
        <v>0.58351752447110838</v>
      </c>
      <c r="D53" s="14">
        <v>0.2757038373366596</v>
      </c>
      <c r="E53" s="14">
        <v>2.1164650086410663</v>
      </c>
      <c r="F53" s="14">
        <v>8.789849028566292E-2</v>
      </c>
      <c r="G53" s="14">
        <v>-0.12520175180173809</v>
      </c>
      <c r="H53" s="14">
        <v>1.2922368007439549</v>
      </c>
      <c r="I53" s="14">
        <v>-0.12520175180173809</v>
      </c>
      <c r="J53" s="14">
        <v>1.2922368007439549</v>
      </c>
    </row>
    <row r="57" spans="2:10" x14ac:dyDescent="0.25">
      <c r="B57" t="s">
        <v>43</v>
      </c>
    </row>
    <row r="58" spans="2:10" ht="15.75" thickBot="1" x14ac:dyDescent="0.3"/>
    <row r="59" spans="2:10" x14ac:dyDescent="0.25">
      <c r="B59" s="15" t="s">
        <v>44</v>
      </c>
      <c r="C59" s="15" t="s">
        <v>45</v>
      </c>
      <c r="D59" s="15" t="s">
        <v>46</v>
      </c>
    </row>
    <row r="60" spans="2:10" x14ac:dyDescent="0.25">
      <c r="B60">
        <v>1</v>
      </c>
      <c r="C60">
        <v>86.085885696242514</v>
      </c>
      <c r="D60">
        <v>-1.0858856962425136</v>
      </c>
    </row>
    <row r="61" spans="2:10" x14ac:dyDescent="0.25">
      <c r="B61">
        <v>2</v>
      </c>
      <c r="C61">
        <v>83.168298073886959</v>
      </c>
      <c r="D61">
        <v>-1.1682980738869588</v>
      </c>
    </row>
    <row r="62" spans="2:10" x14ac:dyDescent="0.25">
      <c r="B62">
        <v>3</v>
      </c>
      <c r="C62">
        <v>82.001263024944734</v>
      </c>
      <c r="D62">
        <v>-3.0012630249447341</v>
      </c>
    </row>
    <row r="63" spans="2:10" x14ac:dyDescent="0.25">
      <c r="B63">
        <v>4</v>
      </c>
      <c r="C63">
        <v>80.250710451531418</v>
      </c>
      <c r="D63">
        <v>14.749289548468582</v>
      </c>
    </row>
    <row r="64" spans="2:10" x14ac:dyDescent="0.25">
      <c r="B64">
        <v>5</v>
      </c>
      <c r="C64">
        <v>77.333122829175878</v>
      </c>
      <c r="D64">
        <v>-7.3331228291758777</v>
      </c>
    </row>
    <row r="65" spans="2:4" x14ac:dyDescent="0.25">
      <c r="B65">
        <v>6</v>
      </c>
      <c r="C65">
        <v>71.497947584464796</v>
      </c>
      <c r="D65">
        <v>-6.4979475844647965</v>
      </c>
    </row>
    <row r="66" spans="2:4" ht="15.75" thickBot="1" x14ac:dyDescent="0.3">
      <c r="B66" s="14">
        <v>7</v>
      </c>
      <c r="C66" s="14">
        <v>65.662772339753701</v>
      </c>
      <c r="D66" s="14">
        <v>4.3372276602462989</v>
      </c>
    </row>
  </sheetData>
  <mergeCells count="6">
    <mergeCell ref="B31:F32"/>
    <mergeCell ref="E10:F10"/>
    <mergeCell ref="F25:F26"/>
    <mergeCell ref="F28:F29"/>
    <mergeCell ref="B28:E29"/>
    <mergeCell ref="B25:E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60"/>
  <sheetViews>
    <sheetView topLeftCell="A19" workbookViewId="0">
      <selection activeCell="F20" sqref="F20:F21"/>
    </sheetView>
  </sheetViews>
  <sheetFormatPr defaultRowHeight="15" x14ac:dyDescent="0.25"/>
  <cols>
    <col min="2" max="2" width="15.85546875" customWidth="1"/>
    <col min="3" max="3" width="16.28515625" customWidth="1"/>
    <col min="4" max="4" width="11.42578125" customWidth="1"/>
    <col min="5" max="5" width="15.140625" customWidth="1"/>
    <col min="6" max="6" width="13.7109375" customWidth="1"/>
    <col min="7" max="7" width="16.85546875" customWidth="1"/>
    <col min="8" max="8" width="15.85546875" customWidth="1"/>
    <col min="9" max="9" width="26.42578125" customWidth="1"/>
    <col min="14" max="14" width="12.7109375" customWidth="1"/>
    <col min="15" max="15" width="13.140625" customWidth="1"/>
    <col min="16" max="16" width="13.85546875" customWidth="1"/>
  </cols>
  <sheetData>
    <row r="2" spans="2:9" ht="15.75" thickBot="1" x14ac:dyDescent="0.3">
      <c r="C2" s="3" t="s">
        <v>47</v>
      </c>
      <c r="D2" s="3" t="s">
        <v>48</v>
      </c>
      <c r="E2" s="134" t="s">
        <v>3</v>
      </c>
      <c r="F2" s="134"/>
    </row>
    <row r="3" spans="2:9" ht="27.75" x14ac:dyDescent="0.25">
      <c r="B3" s="6" t="s">
        <v>0</v>
      </c>
      <c r="C3" s="7" t="s">
        <v>4</v>
      </c>
      <c r="D3" s="7" t="s">
        <v>5</v>
      </c>
      <c r="E3" s="7" t="s">
        <v>6</v>
      </c>
      <c r="F3" s="8" t="s">
        <v>7</v>
      </c>
      <c r="G3" s="9" t="s">
        <v>8</v>
      </c>
      <c r="H3" s="10" t="s">
        <v>9</v>
      </c>
      <c r="I3" s="7" t="s">
        <v>12</v>
      </c>
    </row>
    <row r="4" spans="2:9" ht="17.25" x14ac:dyDescent="0.25">
      <c r="B4" s="1">
        <v>1</v>
      </c>
      <c r="C4" s="13">
        <v>60</v>
      </c>
      <c r="D4" s="13">
        <v>400</v>
      </c>
      <c r="E4" s="1">
        <f>C4-$C$13</f>
        <v>-41.428571428571431</v>
      </c>
      <c r="F4" s="1">
        <f xml:space="preserve"> D4-$D$13</f>
        <v>-197.14285714285711</v>
      </c>
      <c r="G4" s="4">
        <f xml:space="preserve"> E4^2</f>
        <v>1716.3265306122451</v>
      </c>
      <c r="H4" s="4">
        <f xml:space="preserve"> F4^2</f>
        <v>38865.306122448965</v>
      </c>
      <c r="I4" s="4">
        <f>E4*F4</f>
        <v>8167.3469387755094</v>
      </c>
    </row>
    <row r="5" spans="2:9" ht="17.25" x14ac:dyDescent="0.25">
      <c r="B5" s="1">
        <v>2</v>
      </c>
      <c r="C5" s="13">
        <v>75</v>
      </c>
      <c r="D5" s="13">
        <v>500</v>
      </c>
      <c r="E5" s="1">
        <f t="shared" ref="E5:E10" si="0">C5-$C$13</f>
        <v>-26.428571428571431</v>
      </c>
      <c r="F5" s="1">
        <f t="shared" ref="F5:F10" si="1" xml:space="preserve"> D5-$D$13</f>
        <v>-97.14285714285711</v>
      </c>
      <c r="G5" s="4">
        <f t="shared" ref="G5:H10" si="2" xml:space="preserve"> E5^2</f>
        <v>698.46938775510216</v>
      </c>
      <c r="H5" s="4">
        <f t="shared" si="2"/>
        <v>9436.7346938775445</v>
      </c>
      <c r="I5" s="4">
        <f t="shared" ref="I5:I10" si="3">E5*F5</f>
        <v>2567.3469387755094</v>
      </c>
    </row>
    <row r="6" spans="2:9" ht="17.25" x14ac:dyDescent="0.25">
      <c r="B6" s="1">
        <v>3</v>
      </c>
      <c r="C6" s="13">
        <v>90</v>
      </c>
      <c r="D6" s="13">
        <v>600</v>
      </c>
      <c r="E6" s="1">
        <f t="shared" si="0"/>
        <v>-11.428571428571431</v>
      </c>
      <c r="F6" s="1">
        <f t="shared" si="1"/>
        <v>2.8571428571428896</v>
      </c>
      <c r="G6" s="4">
        <f t="shared" si="2"/>
        <v>130.61224489795924</v>
      </c>
      <c r="H6" s="4">
        <f t="shared" si="2"/>
        <v>8.1632653061226339</v>
      </c>
      <c r="I6" s="4">
        <f t="shared" si="3"/>
        <v>-32.653061224490173</v>
      </c>
    </row>
    <row r="7" spans="2:9" ht="17.25" x14ac:dyDescent="0.25">
      <c r="B7" s="1">
        <v>4</v>
      </c>
      <c r="C7" s="13">
        <v>100</v>
      </c>
      <c r="D7" s="13">
        <v>700</v>
      </c>
      <c r="E7" s="1">
        <f t="shared" si="0"/>
        <v>-1.4285714285714306</v>
      </c>
      <c r="F7" s="1">
        <f t="shared" si="1"/>
        <v>102.85714285714289</v>
      </c>
      <c r="G7" s="4">
        <f t="shared" si="2"/>
        <v>2.0408163265306181</v>
      </c>
      <c r="H7" s="4">
        <f t="shared" si="2"/>
        <v>10579.5918367347</v>
      </c>
      <c r="I7" s="4">
        <f t="shared" si="3"/>
        <v>-146.93877551020432</v>
      </c>
    </row>
    <row r="8" spans="2:9" ht="17.25" x14ac:dyDescent="0.25">
      <c r="B8" s="1">
        <v>5</v>
      </c>
      <c r="C8" s="13">
        <v>110</v>
      </c>
      <c r="D8" s="13">
        <v>650</v>
      </c>
      <c r="E8" s="1">
        <f t="shared" si="0"/>
        <v>8.5714285714285694</v>
      </c>
      <c r="F8" s="1">
        <f t="shared" si="1"/>
        <v>52.85714285714289</v>
      </c>
      <c r="G8" s="4">
        <f t="shared" si="2"/>
        <v>73.469387755102005</v>
      </c>
      <c r="H8" s="4">
        <f t="shared" si="2"/>
        <v>2793.8775510204114</v>
      </c>
      <c r="I8" s="4">
        <f t="shared" si="3"/>
        <v>453.06122448979607</v>
      </c>
    </row>
    <row r="9" spans="2:9" ht="17.25" x14ac:dyDescent="0.25">
      <c r="B9" s="1">
        <v>6</v>
      </c>
      <c r="C9" s="13">
        <v>125</v>
      </c>
      <c r="D9" s="13">
        <v>675</v>
      </c>
      <c r="E9" s="1">
        <f t="shared" si="0"/>
        <v>23.571428571428569</v>
      </c>
      <c r="F9" s="1">
        <f t="shared" si="1"/>
        <v>77.85714285714289</v>
      </c>
      <c r="G9" s="4">
        <f t="shared" si="2"/>
        <v>555.61224489795904</v>
      </c>
      <c r="H9" s="4">
        <f t="shared" si="2"/>
        <v>6061.7346938775563</v>
      </c>
      <c r="I9" s="4">
        <f t="shared" si="3"/>
        <v>1835.2040816326537</v>
      </c>
    </row>
    <row r="10" spans="2:9" ht="17.25" x14ac:dyDescent="0.25">
      <c r="B10" s="1">
        <v>7</v>
      </c>
      <c r="C10" s="13">
        <v>150</v>
      </c>
      <c r="D10" s="13">
        <v>655</v>
      </c>
      <c r="E10" s="1">
        <f t="shared" si="0"/>
        <v>48.571428571428569</v>
      </c>
      <c r="F10" s="1">
        <f t="shared" si="1"/>
        <v>57.85714285714289</v>
      </c>
      <c r="G10" s="4">
        <f t="shared" si="2"/>
        <v>2359.1836734693875</v>
      </c>
      <c r="H10" s="4">
        <f t="shared" si="2"/>
        <v>3347.4489795918403</v>
      </c>
      <c r="I10" s="4">
        <f t="shared" si="3"/>
        <v>2810.2040816326544</v>
      </c>
    </row>
    <row r="12" spans="2:9" x14ac:dyDescent="0.25">
      <c r="B12" s="3" t="s">
        <v>1</v>
      </c>
      <c r="C12" s="4">
        <f>SUM(C4:C11)</f>
        <v>710</v>
      </c>
      <c r="D12" s="4">
        <f>SUM(D4:D11)</f>
        <v>4180</v>
      </c>
      <c r="E12" s="4"/>
      <c r="F12" s="4"/>
      <c r="G12" s="4">
        <f>SUM(G4:G11)</f>
        <v>5535.7142857142862</v>
      </c>
      <c r="H12" s="4">
        <f>SUM(H4:H11)</f>
        <v>71092.857142857145</v>
      </c>
      <c r="I12" s="4">
        <f>SUM(I4:I11)</f>
        <v>15653.571428571428</v>
      </c>
    </row>
    <row r="13" spans="2:9" x14ac:dyDescent="0.25">
      <c r="B13" s="3" t="s">
        <v>2</v>
      </c>
      <c r="C13" s="4">
        <f>AVERAGE(C4:C10)</f>
        <v>101.42857142857143</v>
      </c>
      <c r="D13" s="4">
        <f>AVERAGE(D4:D10)</f>
        <v>597.14285714285711</v>
      </c>
      <c r="E13" s="4"/>
      <c r="F13" s="4"/>
    </row>
    <row r="15" spans="2:9" ht="20.25" x14ac:dyDescent="0.35">
      <c r="B15" s="12" t="s">
        <v>13</v>
      </c>
      <c r="C15" s="5"/>
      <c r="D15" s="5"/>
      <c r="E15" s="5"/>
      <c r="F15" s="5"/>
      <c r="G15" s="11" t="s">
        <v>14</v>
      </c>
    </row>
    <row r="17" spans="2:16" x14ac:dyDescent="0.25">
      <c r="B17" s="136"/>
      <c r="C17" s="136"/>
      <c r="D17" s="136"/>
      <c r="E17" s="136"/>
      <c r="F17" s="137">
        <f>I12/G12</f>
        <v>2.8277419354838704</v>
      </c>
      <c r="H17" s="17"/>
      <c r="I17" s="17"/>
    </row>
    <row r="18" spans="2:16" x14ac:dyDescent="0.25">
      <c r="B18" s="136"/>
      <c r="C18" s="136"/>
      <c r="D18" s="136"/>
      <c r="E18" s="136"/>
      <c r="F18" s="137"/>
    </row>
    <row r="20" spans="2:16" x14ac:dyDescent="0.25">
      <c r="B20" s="136"/>
      <c r="C20" s="136"/>
      <c r="D20" s="136"/>
      <c r="E20" s="136"/>
      <c r="F20" s="137">
        <f xml:space="preserve"> D13 - F17 * C13</f>
        <v>310.32903225806456</v>
      </c>
    </row>
    <row r="21" spans="2:16" x14ac:dyDescent="0.25">
      <c r="B21" s="136"/>
      <c r="C21" s="136"/>
      <c r="D21" s="136"/>
      <c r="E21" s="136"/>
      <c r="F21" s="137"/>
    </row>
    <row r="23" spans="2:16" x14ac:dyDescent="0.25">
      <c r="B23" s="132" t="s">
        <v>15</v>
      </c>
      <c r="C23" s="132"/>
      <c r="D23" s="132"/>
      <c r="E23" s="132"/>
      <c r="F23" s="132"/>
    </row>
    <row r="24" spans="2:16" x14ac:dyDescent="0.25">
      <c r="B24" s="132"/>
      <c r="C24" s="132"/>
      <c r="D24" s="132"/>
      <c r="E24" s="132"/>
      <c r="F24" s="132"/>
    </row>
    <row r="25" spans="2:16" x14ac:dyDescent="0.25">
      <c r="H25" s="18"/>
      <c r="I25" s="18"/>
      <c r="J25" s="18"/>
      <c r="K25" s="18"/>
      <c r="L25" s="18"/>
      <c r="M25" s="18"/>
    </row>
    <row r="26" spans="2:16" x14ac:dyDescent="0.25">
      <c r="B26" s="3" t="s">
        <v>16</v>
      </c>
      <c r="C26" s="3">
        <v>100</v>
      </c>
    </row>
    <row r="27" spans="2:16" x14ac:dyDescent="0.25">
      <c r="B27" s="3" t="s">
        <v>17</v>
      </c>
      <c r="C27" s="3">
        <f xml:space="preserve"> F20+F17*C26</f>
        <v>593.10322580645152</v>
      </c>
    </row>
    <row r="30" spans="2:16" x14ac:dyDescent="0.25">
      <c r="B30" t="s">
        <v>18</v>
      </c>
      <c r="K30" s="18"/>
      <c r="L30" s="18"/>
      <c r="M30" s="18"/>
      <c r="N30" s="18"/>
      <c r="O30" s="18"/>
      <c r="P30" s="18"/>
    </row>
    <row r="31" spans="2:16" ht="15.75" thickBot="1" x14ac:dyDescent="0.3"/>
    <row r="32" spans="2:16" x14ac:dyDescent="0.25">
      <c r="B32" s="16" t="s">
        <v>19</v>
      </c>
      <c r="C32" s="16"/>
    </row>
    <row r="33" spans="2:10" x14ac:dyDescent="0.25">
      <c r="B33" t="s">
        <v>20</v>
      </c>
      <c r="C33">
        <v>0.68741675783922973</v>
      </c>
    </row>
    <row r="34" spans="2:10" x14ac:dyDescent="0.25">
      <c r="B34" t="s">
        <v>21</v>
      </c>
      <c r="C34">
        <v>0.47254179895819814</v>
      </c>
    </row>
    <row r="35" spans="2:10" x14ac:dyDescent="0.25">
      <c r="B35" t="s">
        <v>22</v>
      </c>
      <c r="C35">
        <v>0.36705015874983776</v>
      </c>
    </row>
    <row r="36" spans="2:10" x14ac:dyDescent="0.25">
      <c r="B36" t="s">
        <v>23</v>
      </c>
      <c r="C36">
        <v>8.2934039703761542</v>
      </c>
    </row>
    <row r="37" spans="2:10" ht="15.75" thickBot="1" x14ac:dyDescent="0.3">
      <c r="B37" s="14" t="s">
        <v>24</v>
      </c>
      <c r="C37" s="14">
        <v>7</v>
      </c>
    </row>
    <row r="39" spans="2:10" ht="15.75" thickBot="1" x14ac:dyDescent="0.3">
      <c r="B39" t="s">
        <v>25</v>
      </c>
    </row>
    <row r="40" spans="2:10" x14ac:dyDescent="0.25">
      <c r="B40" s="15"/>
      <c r="C40" s="15" t="s">
        <v>30</v>
      </c>
      <c r="D40" s="15" t="s">
        <v>31</v>
      </c>
      <c r="E40" s="15" t="s">
        <v>32</v>
      </c>
      <c r="F40" s="15" t="s">
        <v>33</v>
      </c>
      <c r="G40" s="15" t="s">
        <v>34</v>
      </c>
    </row>
    <row r="41" spans="2:10" x14ac:dyDescent="0.25">
      <c r="B41" t="s">
        <v>26</v>
      </c>
      <c r="C41">
        <v>1</v>
      </c>
      <c r="D41">
        <v>308.09725292074518</v>
      </c>
      <c r="E41">
        <v>308.09725292074518</v>
      </c>
      <c r="F41">
        <v>4.479424132802027</v>
      </c>
      <c r="G41">
        <v>8.7898490285663072E-2</v>
      </c>
    </row>
    <row r="42" spans="2:10" x14ac:dyDescent="0.25">
      <c r="B42" t="s">
        <v>27</v>
      </c>
      <c r="C42">
        <v>5</v>
      </c>
      <c r="D42">
        <v>343.90274707925482</v>
      </c>
      <c r="E42">
        <v>68.78054941585097</v>
      </c>
    </row>
    <row r="43" spans="2:10" ht="15.75" thickBot="1" x14ac:dyDescent="0.3">
      <c r="B43" s="14" t="s">
        <v>28</v>
      </c>
      <c r="C43" s="14">
        <v>6</v>
      </c>
      <c r="D43" s="14">
        <v>652</v>
      </c>
      <c r="E43" s="14"/>
      <c r="F43" s="14"/>
      <c r="G43" s="14"/>
    </row>
    <row r="44" spans="2:10" ht="15.75" thickBot="1" x14ac:dyDescent="0.3"/>
    <row r="45" spans="2:10" x14ac:dyDescent="0.25">
      <c r="B45" s="15"/>
      <c r="C45" s="15" t="s">
        <v>35</v>
      </c>
      <c r="D45" s="15" t="s">
        <v>23</v>
      </c>
      <c r="E45" s="15" t="s">
        <v>36</v>
      </c>
      <c r="F45" s="15" t="s">
        <v>37</v>
      </c>
      <c r="G45" s="15" t="s">
        <v>38</v>
      </c>
      <c r="H45" s="15" t="s">
        <v>39</v>
      </c>
      <c r="I45" s="15" t="s">
        <v>40</v>
      </c>
      <c r="J45" s="15" t="s">
        <v>41</v>
      </c>
    </row>
    <row r="46" spans="2:10" x14ac:dyDescent="0.25">
      <c r="B46" t="s">
        <v>29</v>
      </c>
      <c r="C46">
        <v>30.651720871487207</v>
      </c>
      <c r="D46">
        <v>22.589935820771263</v>
      </c>
      <c r="E46">
        <v>1.3568750754618435</v>
      </c>
      <c r="F46">
        <v>0.23286259167363763</v>
      </c>
      <c r="G46">
        <v>-27.417557817577531</v>
      </c>
      <c r="H46">
        <v>88.720999560551945</v>
      </c>
      <c r="I46">
        <v>-27.417557817577531</v>
      </c>
      <c r="J46">
        <v>88.720999560551945</v>
      </c>
    </row>
    <row r="47" spans="2:10" ht="15.75" thickBot="1" x14ac:dyDescent="0.3">
      <c r="B47" s="14" t="s">
        <v>42</v>
      </c>
      <c r="C47" s="14">
        <v>0.58351752447110838</v>
      </c>
      <c r="D47" s="14">
        <v>0.2757038373366596</v>
      </c>
      <c r="E47" s="14">
        <v>2.1164650086410663</v>
      </c>
      <c r="F47" s="14">
        <v>8.789849028566292E-2</v>
      </c>
      <c r="G47" s="14">
        <v>-0.12520175180173809</v>
      </c>
      <c r="H47" s="14">
        <v>1.2922368007439549</v>
      </c>
      <c r="I47" s="14">
        <v>-0.12520175180173809</v>
      </c>
      <c r="J47" s="14">
        <v>1.2922368007439549</v>
      </c>
    </row>
    <row r="51" spans="2:4" x14ac:dyDescent="0.25">
      <c r="B51" t="s">
        <v>43</v>
      </c>
    </row>
    <row r="52" spans="2:4" ht="15.75" thickBot="1" x14ac:dyDescent="0.3"/>
    <row r="53" spans="2:4" x14ac:dyDescent="0.25">
      <c r="B53" s="15" t="s">
        <v>44</v>
      </c>
      <c r="C53" s="15" t="s">
        <v>45</v>
      </c>
      <c r="D53" s="15" t="s">
        <v>46</v>
      </c>
    </row>
    <row r="54" spans="2:4" x14ac:dyDescent="0.25">
      <c r="B54">
        <v>1</v>
      </c>
      <c r="C54">
        <v>86.085885696242514</v>
      </c>
      <c r="D54">
        <v>-1.0858856962425136</v>
      </c>
    </row>
    <row r="55" spans="2:4" x14ac:dyDescent="0.25">
      <c r="B55">
        <v>2</v>
      </c>
      <c r="C55">
        <v>83.168298073886959</v>
      </c>
      <c r="D55">
        <v>-1.1682980738869588</v>
      </c>
    </row>
    <row r="56" spans="2:4" x14ac:dyDescent="0.25">
      <c r="B56">
        <v>3</v>
      </c>
      <c r="C56">
        <v>82.001263024944734</v>
      </c>
      <c r="D56">
        <v>-3.0012630249447341</v>
      </c>
    </row>
    <row r="57" spans="2:4" x14ac:dyDescent="0.25">
      <c r="B57">
        <v>4</v>
      </c>
      <c r="C57">
        <v>80.250710451531418</v>
      </c>
      <c r="D57">
        <v>14.749289548468582</v>
      </c>
    </row>
    <row r="58" spans="2:4" x14ac:dyDescent="0.25">
      <c r="B58">
        <v>5</v>
      </c>
      <c r="C58">
        <v>77.333122829175878</v>
      </c>
      <c r="D58">
        <v>-7.3331228291758777</v>
      </c>
    </row>
    <row r="59" spans="2:4" x14ac:dyDescent="0.25">
      <c r="B59">
        <v>6</v>
      </c>
      <c r="C59">
        <v>71.497947584464796</v>
      </c>
      <c r="D59">
        <v>-6.4979475844647965</v>
      </c>
    </row>
    <row r="60" spans="2:4" ht="15.75" thickBot="1" x14ac:dyDescent="0.3">
      <c r="B60" s="14">
        <v>7</v>
      </c>
      <c r="C60" s="14">
        <v>65.662772339753701</v>
      </c>
      <c r="D60" s="14">
        <v>4.3372276602462989</v>
      </c>
    </row>
  </sheetData>
  <mergeCells count="6">
    <mergeCell ref="B23:F24"/>
    <mergeCell ref="E2:F2"/>
    <mergeCell ref="B17:E18"/>
    <mergeCell ref="F17:F18"/>
    <mergeCell ref="B20:E21"/>
    <mergeCell ref="F20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81"/>
  <sheetViews>
    <sheetView tabSelected="1" topLeftCell="A22" zoomScale="130" zoomScaleNormal="130" workbookViewId="0">
      <selection activeCell="J4" sqref="J4:J15"/>
    </sheetView>
  </sheetViews>
  <sheetFormatPr defaultRowHeight="15" x14ac:dyDescent="0.25"/>
  <cols>
    <col min="2" max="2" width="15.85546875" customWidth="1"/>
    <col min="3" max="3" width="13.85546875" style="36" customWidth="1"/>
    <col min="4" max="4" width="11.42578125" customWidth="1"/>
    <col min="5" max="5" width="15.140625" customWidth="1"/>
    <col min="6" max="6" width="13.7109375" customWidth="1"/>
    <col min="7" max="7" width="16.85546875" customWidth="1"/>
    <col min="8" max="8" width="15.85546875" customWidth="1"/>
    <col min="9" max="9" width="26.42578125" customWidth="1"/>
    <col min="10" max="10" width="12.7109375" customWidth="1"/>
    <col min="11" max="11" width="15.7109375" customWidth="1"/>
    <col min="14" max="14" width="12.7109375" customWidth="1"/>
    <col min="15" max="15" width="13.140625" customWidth="1"/>
    <col min="16" max="16" width="13.85546875" customWidth="1"/>
  </cols>
  <sheetData>
    <row r="2" spans="2:12" ht="15.75" thickBot="1" x14ac:dyDescent="0.3">
      <c r="C2" s="35" t="s">
        <v>51</v>
      </c>
      <c r="D2" s="3" t="s">
        <v>52</v>
      </c>
      <c r="E2" s="134" t="s">
        <v>3</v>
      </c>
      <c r="F2" s="134"/>
    </row>
    <row r="3" spans="2:12" ht="47.25" thickBot="1" x14ac:dyDescent="0.3">
      <c r="B3" s="6" t="s">
        <v>49</v>
      </c>
      <c r="C3" s="7" t="s">
        <v>4</v>
      </c>
      <c r="D3" s="7" t="s">
        <v>5</v>
      </c>
      <c r="E3" s="7" t="s">
        <v>6</v>
      </c>
      <c r="F3" s="8" t="s">
        <v>7</v>
      </c>
      <c r="G3" s="9" t="s">
        <v>8</v>
      </c>
      <c r="H3" s="10" t="s">
        <v>9</v>
      </c>
      <c r="I3" s="7" t="s">
        <v>12</v>
      </c>
      <c r="J3" s="48" t="s">
        <v>90</v>
      </c>
      <c r="K3" s="48" t="s">
        <v>27</v>
      </c>
      <c r="L3" s="2" t="s">
        <v>50</v>
      </c>
    </row>
    <row r="4" spans="2:12" x14ac:dyDescent="0.25">
      <c r="B4" s="53">
        <v>1</v>
      </c>
      <c r="C4" s="54">
        <v>36</v>
      </c>
      <c r="D4" s="55">
        <v>31</v>
      </c>
      <c r="E4" s="23">
        <f>C4-$C$18</f>
        <v>3</v>
      </c>
      <c r="F4" s="24">
        <f xml:space="preserve"> D4-$D$18</f>
        <v>-0.5</v>
      </c>
      <c r="G4" s="25">
        <f xml:space="preserve"> E4^2</f>
        <v>9</v>
      </c>
      <c r="H4" s="25">
        <f xml:space="preserve"> F4^2</f>
        <v>0.25</v>
      </c>
      <c r="I4" s="26">
        <f>E4*F4</f>
        <v>-1.5</v>
      </c>
      <c r="J4" s="50">
        <f xml:space="preserve"> C4* $F$22+$F$25</f>
        <v>33.518181818181816</v>
      </c>
      <c r="K4">
        <f xml:space="preserve"> D4 -J4</f>
        <v>-2.5181818181818159</v>
      </c>
      <c r="L4">
        <f xml:space="preserve"> CORREL(C4:C15,D4:D15)</f>
        <v>0.89970020464649569</v>
      </c>
    </row>
    <row r="5" spans="2:12" x14ac:dyDescent="0.25">
      <c r="B5" s="56">
        <v>2</v>
      </c>
      <c r="C5" s="57">
        <v>28</v>
      </c>
      <c r="D5" s="58">
        <v>29</v>
      </c>
      <c r="E5" s="27">
        <f t="shared" ref="E5:E14" si="0">C5-$C$18</f>
        <v>-5</v>
      </c>
      <c r="F5" s="19">
        <f t="shared" ref="F5:F14" si="1" xml:space="preserve"> D5-$D$18</f>
        <v>-2.5</v>
      </c>
      <c r="G5" s="20">
        <f t="shared" ref="G5:H14" si="2" xml:space="preserve"> E5^2</f>
        <v>25</v>
      </c>
      <c r="H5" s="20">
        <f t="shared" si="2"/>
        <v>6.25</v>
      </c>
      <c r="I5" s="28">
        <f t="shared" ref="I5:I14" si="3">E5*F5</f>
        <v>12.5</v>
      </c>
      <c r="J5" s="51">
        <f t="shared" ref="J5:J15" si="4" xml:space="preserve"> C5* $F$22+$F$25</f>
        <v>28.136363636363637</v>
      </c>
      <c r="K5">
        <f t="shared" ref="K5:K15" si="5" xml:space="preserve"> D5 -J5</f>
        <v>0.86363636363636331</v>
      </c>
    </row>
    <row r="6" spans="2:12" x14ac:dyDescent="0.25">
      <c r="B6" s="56">
        <v>3</v>
      </c>
      <c r="C6" s="57">
        <v>35</v>
      </c>
      <c r="D6" s="58">
        <v>34</v>
      </c>
      <c r="E6" s="27">
        <f t="shared" si="0"/>
        <v>2</v>
      </c>
      <c r="F6" s="19">
        <f t="shared" si="1"/>
        <v>2.5</v>
      </c>
      <c r="G6" s="20">
        <f t="shared" si="2"/>
        <v>4</v>
      </c>
      <c r="H6" s="20">
        <f t="shared" si="2"/>
        <v>6.25</v>
      </c>
      <c r="I6" s="28">
        <f t="shared" si="3"/>
        <v>5</v>
      </c>
      <c r="J6" s="51">
        <f t="shared" si="4"/>
        <v>32.845454545454544</v>
      </c>
      <c r="K6">
        <f t="shared" si="5"/>
        <v>1.1545454545454561</v>
      </c>
    </row>
    <row r="7" spans="2:12" x14ac:dyDescent="0.25">
      <c r="B7" s="56">
        <v>4</v>
      </c>
      <c r="C7" s="57">
        <v>39</v>
      </c>
      <c r="D7" s="58">
        <v>35</v>
      </c>
      <c r="E7" s="27">
        <f t="shared" ref="E7:E11" si="6">C7-$C$18</f>
        <v>6</v>
      </c>
      <c r="F7" s="19">
        <f t="shared" ref="F7:F11" si="7" xml:space="preserve"> D7-$D$18</f>
        <v>3.5</v>
      </c>
      <c r="G7" s="20">
        <f t="shared" ref="G7:G11" si="8" xml:space="preserve"> E7^2</f>
        <v>36</v>
      </c>
      <c r="H7" s="20">
        <f t="shared" ref="H7:H11" si="9" xml:space="preserve"> F7^2</f>
        <v>12.25</v>
      </c>
      <c r="I7" s="28">
        <f t="shared" ref="I7:I11" si="10">E7*F7</f>
        <v>21</v>
      </c>
      <c r="J7" s="51">
        <f t="shared" si="4"/>
        <v>35.536363636363639</v>
      </c>
      <c r="K7">
        <f t="shared" si="5"/>
        <v>-0.53636363636363882</v>
      </c>
    </row>
    <row r="8" spans="2:12" x14ac:dyDescent="0.25">
      <c r="B8" s="56">
        <v>5</v>
      </c>
      <c r="C8" s="57">
        <v>30</v>
      </c>
      <c r="D8" s="58">
        <v>29</v>
      </c>
      <c r="E8" s="27">
        <f t="shared" si="6"/>
        <v>-3</v>
      </c>
      <c r="F8" s="19">
        <f t="shared" si="7"/>
        <v>-2.5</v>
      </c>
      <c r="G8" s="20">
        <f t="shared" si="8"/>
        <v>9</v>
      </c>
      <c r="H8" s="20">
        <f t="shared" si="9"/>
        <v>6.25</v>
      </c>
      <c r="I8" s="28">
        <f t="shared" si="10"/>
        <v>7.5</v>
      </c>
      <c r="J8" s="51">
        <f t="shared" si="4"/>
        <v>29.481818181818184</v>
      </c>
      <c r="K8">
        <f t="shared" si="5"/>
        <v>-0.48181818181818414</v>
      </c>
    </row>
    <row r="9" spans="2:12" x14ac:dyDescent="0.25">
      <c r="B9" s="56">
        <v>6</v>
      </c>
      <c r="C9" s="57">
        <v>30</v>
      </c>
      <c r="D9" s="58">
        <v>30</v>
      </c>
      <c r="E9" s="27">
        <f t="shared" si="6"/>
        <v>-3</v>
      </c>
      <c r="F9" s="19">
        <f t="shared" si="7"/>
        <v>-1.5</v>
      </c>
      <c r="G9" s="20">
        <f t="shared" si="8"/>
        <v>9</v>
      </c>
      <c r="H9" s="20">
        <f t="shared" si="9"/>
        <v>2.25</v>
      </c>
      <c r="I9" s="28">
        <f t="shared" si="10"/>
        <v>4.5</v>
      </c>
      <c r="J9" s="51">
        <f t="shared" si="4"/>
        <v>29.481818181818184</v>
      </c>
      <c r="K9">
        <f t="shared" si="5"/>
        <v>0.51818181818181586</v>
      </c>
    </row>
    <row r="10" spans="2:12" x14ac:dyDescent="0.25">
      <c r="B10" s="56">
        <v>7</v>
      </c>
      <c r="C10" s="57">
        <v>31</v>
      </c>
      <c r="D10" s="58">
        <v>30</v>
      </c>
      <c r="E10" s="27">
        <f t="shared" si="6"/>
        <v>-2</v>
      </c>
      <c r="F10" s="19">
        <f t="shared" si="7"/>
        <v>-1.5</v>
      </c>
      <c r="G10" s="20">
        <f t="shared" si="8"/>
        <v>4</v>
      </c>
      <c r="H10" s="20">
        <f t="shared" si="9"/>
        <v>2.25</v>
      </c>
      <c r="I10" s="28">
        <f t="shared" si="10"/>
        <v>3</v>
      </c>
      <c r="J10" s="51">
        <f t="shared" si="4"/>
        <v>30.154545454545456</v>
      </c>
      <c r="K10">
        <f t="shared" si="5"/>
        <v>-0.1545454545454561</v>
      </c>
    </row>
    <row r="11" spans="2:12" x14ac:dyDescent="0.25">
      <c r="B11" s="56">
        <v>8</v>
      </c>
      <c r="C11" s="57">
        <v>38</v>
      </c>
      <c r="D11" s="58">
        <v>38</v>
      </c>
      <c r="E11" s="27">
        <f t="shared" si="6"/>
        <v>5</v>
      </c>
      <c r="F11" s="19">
        <f t="shared" si="7"/>
        <v>6.5</v>
      </c>
      <c r="G11" s="20">
        <f t="shared" si="8"/>
        <v>25</v>
      </c>
      <c r="H11" s="20">
        <f t="shared" si="9"/>
        <v>42.25</v>
      </c>
      <c r="I11" s="28">
        <f t="shared" si="10"/>
        <v>32.5</v>
      </c>
      <c r="J11" s="51">
        <f t="shared" si="4"/>
        <v>34.86363636363636</v>
      </c>
      <c r="K11">
        <f t="shared" si="5"/>
        <v>3.1363636363636402</v>
      </c>
    </row>
    <row r="12" spans="2:12" x14ac:dyDescent="0.25">
      <c r="B12" s="56">
        <v>9</v>
      </c>
      <c r="C12" s="57">
        <v>36</v>
      </c>
      <c r="D12" s="58">
        <v>34</v>
      </c>
      <c r="E12" s="27">
        <f>C12-$C$18</f>
        <v>3</v>
      </c>
      <c r="F12" s="19">
        <f t="shared" si="1"/>
        <v>2.5</v>
      </c>
      <c r="G12" s="20">
        <f t="shared" si="2"/>
        <v>9</v>
      </c>
      <c r="H12" s="20">
        <f t="shared" si="2"/>
        <v>6.25</v>
      </c>
      <c r="I12" s="28">
        <f t="shared" si="3"/>
        <v>7.5</v>
      </c>
      <c r="J12" s="51">
        <f t="shared" si="4"/>
        <v>33.518181818181816</v>
      </c>
      <c r="K12">
        <f t="shared" si="5"/>
        <v>0.48181818181818414</v>
      </c>
    </row>
    <row r="13" spans="2:12" x14ac:dyDescent="0.25">
      <c r="B13" s="56">
        <v>10</v>
      </c>
      <c r="C13" s="57">
        <v>38</v>
      </c>
      <c r="D13" s="58">
        <v>33</v>
      </c>
      <c r="E13" s="27">
        <f t="shared" si="0"/>
        <v>5</v>
      </c>
      <c r="F13" s="19">
        <f t="shared" si="1"/>
        <v>1.5</v>
      </c>
      <c r="G13" s="20">
        <f t="shared" si="2"/>
        <v>25</v>
      </c>
      <c r="H13" s="20">
        <f t="shared" si="2"/>
        <v>2.25</v>
      </c>
      <c r="I13" s="28">
        <f t="shared" si="3"/>
        <v>7.5</v>
      </c>
      <c r="J13" s="51">
        <f t="shared" si="4"/>
        <v>34.86363636363636</v>
      </c>
      <c r="K13">
        <f t="shared" si="5"/>
        <v>-1.8636363636363598</v>
      </c>
    </row>
    <row r="14" spans="2:12" x14ac:dyDescent="0.25">
      <c r="B14" s="56">
        <v>11</v>
      </c>
      <c r="C14" s="57">
        <v>29</v>
      </c>
      <c r="D14" s="58">
        <v>29</v>
      </c>
      <c r="E14" s="27">
        <f t="shared" si="0"/>
        <v>-4</v>
      </c>
      <c r="F14" s="19">
        <f t="shared" si="1"/>
        <v>-2.5</v>
      </c>
      <c r="G14" s="20">
        <f t="shared" si="2"/>
        <v>16</v>
      </c>
      <c r="H14" s="20">
        <f t="shared" si="2"/>
        <v>6.25</v>
      </c>
      <c r="I14" s="28">
        <f t="shared" si="3"/>
        <v>10</v>
      </c>
      <c r="J14" s="51">
        <f t="shared" si="4"/>
        <v>28.809090909090909</v>
      </c>
      <c r="K14">
        <f t="shared" si="5"/>
        <v>0.19090909090909136</v>
      </c>
    </row>
    <row r="15" spans="2:12" ht="15.75" thickBot="1" x14ac:dyDescent="0.3">
      <c r="B15" s="59">
        <v>12</v>
      </c>
      <c r="C15" s="60">
        <v>26</v>
      </c>
      <c r="D15" s="61">
        <v>26</v>
      </c>
      <c r="E15" s="29">
        <f t="shared" ref="E15" si="11">C15-$C$18</f>
        <v>-7</v>
      </c>
      <c r="F15" s="30">
        <f t="shared" ref="F15" si="12" xml:space="preserve"> D15-$D$18</f>
        <v>-5.5</v>
      </c>
      <c r="G15" s="31">
        <f t="shared" ref="G15" si="13" xml:space="preserve"> E15^2</f>
        <v>49</v>
      </c>
      <c r="H15" s="31">
        <f t="shared" ref="H15" si="14" xml:space="preserve"> F15^2</f>
        <v>30.25</v>
      </c>
      <c r="I15" s="32">
        <f t="shared" ref="I15" si="15">E15*F15</f>
        <v>38.5</v>
      </c>
      <c r="J15" s="52">
        <f t="shared" si="4"/>
        <v>26.790909090909093</v>
      </c>
      <c r="K15">
        <f t="shared" si="5"/>
        <v>-0.79090909090909278</v>
      </c>
    </row>
    <row r="16" spans="2:12" x14ac:dyDescent="0.25">
      <c r="B16" s="21"/>
      <c r="C16" s="44"/>
      <c r="D16" s="21"/>
      <c r="E16" s="21"/>
      <c r="F16" s="21"/>
      <c r="G16" s="21"/>
      <c r="H16" s="21"/>
      <c r="I16" s="21"/>
    </row>
    <row r="17" spans="2:13" x14ac:dyDescent="0.25">
      <c r="B17" s="22" t="s">
        <v>1</v>
      </c>
      <c r="C17" s="20">
        <f>SUM(C4:C15)</f>
        <v>396</v>
      </c>
      <c r="D17" s="20">
        <f>SUM(D4:D15)</f>
        <v>378</v>
      </c>
      <c r="E17" s="20"/>
      <c r="F17" s="20"/>
      <c r="G17" s="20">
        <f>SUM(G4:G16)</f>
        <v>220</v>
      </c>
      <c r="H17" s="20">
        <f>SUM(H4:H16)</f>
        <v>123</v>
      </c>
      <c r="I17" s="20">
        <f>SUM(I4:I16)</f>
        <v>148</v>
      </c>
      <c r="K17">
        <f>SUM(K4:K15)</f>
        <v>3.5527136788005009E-15</v>
      </c>
    </row>
    <row r="18" spans="2:13" x14ac:dyDescent="0.25">
      <c r="B18" s="22" t="s">
        <v>2</v>
      </c>
      <c r="C18" s="20">
        <f>AVERAGE(C4:C15)</f>
        <v>33</v>
      </c>
      <c r="D18" s="20">
        <f>AVERAGE(D4:D15)</f>
        <v>31.5</v>
      </c>
      <c r="E18" s="20"/>
      <c r="F18" s="20"/>
      <c r="G18" s="21"/>
      <c r="H18" s="21"/>
      <c r="I18" s="21"/>
    </row>
    <row r="20" spans="2:13" ht="20.25" x14ac:dyDescent="0.35">
      <c r="B20" s="12" t="s">
        <v>13</v>
      </c>
      <c r="C20" s="4"/>
      <c r="D20" s="5"/>
      <c r="E20" s="5"/>
      <c r="F20" s="5"/>
      <c r="G20" s="11" t="s">
        <v>14</v>
      </c>
    </row>
    <row r="22" spans="2:13" x14ac:dyDescent="0.25">
      <c r="B22" s="136"/>
      <c r="C22" s="136"/>
      <c r="D22" s="136"/>
      <c r="E22" s="136"/>
      <c r="F22" s="137">
        <f>I17/G17</f>
        <v>0.67272727272727273</v>
      </c>
      <c r="H22" s="17"/>
      <c r="I22" s="17"/>
    </row>
    <row r="23" spans="2:13" x14ac:dyDescent="0.25">
      <c r="B23" s="136"/>
      <c r="C23" s="136"/>
      <c r="D23" s="136"/>
      <c r="E23" s="136"/>
      <c r="F23" s="137"/>
    </row>
    <row r="25" spans="2:13" x14ac:dyDescent="0.25">
      <c r="B25" s="136"/>
      <c r="C25" s="136"/>
      <c r="D25" s="136"/>
      <c r="E25" s="136"/>
      <c r="F25" s="137">
        <f xml:space="preserve"> D18 - F22 * C18</f>
        <v>9.3000000000000007</v>
      </c>
    </row>
    <row r="26" spans="2:13" x14ac:dyDescent="0.25">
      <c r="B26" s="136"/>
      <c r="C26" s="136"/>
      <c r="D26" s="136"/>
      <c r="E26" s="136"/>
      <c r="F26" s="137"/>
    </row>
    <row r="28" spans="2:13" x14ac:dyDescent="0.25">
      <c r="B28" s="132" t="s">
        <v>98</v>
      </c>
      <c r="C28" s="132"/>
      <c r="D28" s="132"/>
      <c r="E28" s="132"/>
      <c r="F28" s="132"/>
    </row>
    <row r="29" spans="2:13" x14ac:dyDescent="0.25">
      <c r="B29" s="132"/>
      <c r="C29" s="132"/>
      <c r="D29" s="132"/>
      <c r="E29" s="132"/>
      <c r="F29" s="132"/>
    </row>
    <row r="30" spans="2:13" x14ac:dyDescent="0.25">
      <c r="H30" s="18"/>
      <c r="I30" s="18"/>
      <c r="J30" s="18"/>
      <c r="K30" s="18"/>
      <c r="L30" s="18"/>
      <c r="M30" s="18"/>
    </row>
    <row r="31" spans="2:13" x14ac:dyDescent="0.25">
      <c r="B31" s="3" t="s">
        <v>16</v>
      </c>
      <c r="C31" s="35">
        <v>30</v>
      </c>
    </row>
    <row r="32" spans="2:13" x14ac:dyDescent="0.25">
      <c r="B32" s="3" t="s">
        <v>17</v>
      </c>
      <c r="C32" s="35">
        <f xml:space="preserve"> F25+F22*C31</f>
        <v>29.481818181818184</v>
      </c>
    </row>
    <row r="36" spans="2:5" x14ac:dyDescent="0.25">
      <c r="B36" s="47"/>
      <c r="C36" s="47"/>
      <c r="D36" s="2"/>
    </row>
    <row r="37" spans="2:5" x14ac:dyDescent="0.25">
      <c r="B37" s="36"/>
      <c r="D37" s="37"/>
    </row>
    <row r="38" spans="2:5" x14ac:dyDescent="0.25">
      <c r="B38" s="36"/>
      <c r="D38" s="37"/>
    </row>
    <row r="39" spans="2:5" x14ac:dyDescent="0.25">
      <c r="B39" s="36"/>
      <c r="C39" s="36" t="s">
        <v>70</v>
      </c>
      <c r="D39" s="37"/>
    </row>
    <row r="40" spans="2:5" x14ac:dyDescent="0.25">
      <c r="B40" s="36"/>
      <c r="C40" s="36" t="s">
        <v>71</v>
      </c>
      <c r="D40" s="37"/>
    </row>
    <row r="41" spans="2:5" x14ac:dyDescent="0.25">
      <c r="B41" s="36"/>
      <c r="D41" s="37"/>
    </row>
    <row r="42" spans="2:5" x14ac:dyDescent="0.25">
      <c r="B42" s="36"/>
      <c r="D42" s="37"/>
    </row>
    <row r="43" spans="2:5" x14ac:dyDescent="0.25">
      <c r="B43" s="36"/>
      <c r="D43" s="37"/>
    </row>
    <row r="44" spans="2:5" x14ac:dyDescent="0.25">
      <c r="B44" s="36"/>
      <c r="D44" s="37"/>
    </row>
    <row r="45" spans="2:5" ht="27" thickBot="1" x14ac:dyDescent="0.3">
      <c r="B45" s="7" t="s">
        <v>4</v>
      </c>
      <c r="C45" s="7" t="s">
        <v>5</v>
      </c>
      <c r="D45" t="s">
        <v>106</v>
      </c>
      <c r="E45" t="s">
        <v>85</v>
      </c>
    </row>
    <row r="46" spans="2:5" x14ac:dyDescent="0.25">
      <c r="B46" s="54">
        <v>36</v>
      </c>
      <c r="C46" s="55">
        <v>31</v>
      </c>
      <c r="D46" s="37">
        <f xml:space="preserve"> $F$25 + $F$22*B46</f>
        <v>33.518181818181816</v>
      </c>
      <c r="E46" s="131">
        <f>C46 -D46</f>
        <v>-2.5181818181818159</v>
      </c>
    </row>
    <row r="47" spans="2:5" x14ac:dyDescent="0.25">
      <c r="B47" s="57">
        <v>28</v>
      </c>
      <c r="C47" s="58">
        <v>29</v>
      </c>
      <c r="D47" s="37">
        <f t="shared" ref="D47:D57" si="16" xml:space="preserve"> $F$25 + $F$22*B47</f>
        <v>28.136363636363637</v>
      </c>
      <c r="E47" s="131">
        <f t="shared" ref="E47:E57" si="17">C47 -D47</f>
        <v>0.86363636363636331</v>
      </c>
    </row>
    <row r="48" spans="2:5" x14ac:dyDescent="0.25">
      <c r="B48" s="57">
        <v>35</v>
      </c>
      <c r="C48" s="58">
        <v>34</v>
      </c>
      <c r="D48" s="37">
        <f t="shared" si="16"/>
        <v>32.845454545454544</v>
      </c>
      <c r="E48" s="131">
        <f t="shared" si="17"/>
        <v>1.1545454545454561</v>
      </c>
    </row>
    <row r="49" spans="2:5" x14ac:dyDescent="0.25">
      <c r="B49" s="57">
        <v>39</v>
      </c>
      <c r="C49" s="58">
        <v>35</v>
      </c>
      <c r="D49" s="37">
        <f t="shared" si="16"/>
        <v>35.536363636363639</v>
      </c>
      <c r="E49" s="131">
        <f t="shared" si="17"/>
        <v>-0.53636363636363882</v>
      </c>
    </row>
    <row r="50" spans="2:5" x14ac:dyDescent="0.25">
      <c r="B50" s="57">
        <v>30</v>
      </c>
      <c r="C50" s="58">
        <v>29</v>
      </c>
      <c r="D50" s="37">
        <f t="shared" si="16"/>
        <v>29.481818181818184</v>
      </c>
      <c r="E50" s="131">
        <f t="shared" si="17"/>
        <v>-0.48181818181818414</v>
      </c>
    </row>
    <row r="51" spans="2:5" x14ac:dyDescent="0.25">
      <c r="B51" s="57">
        <v>30</v>
      </c>
      <c r="C51" s="58">
        <v>30</v>
      </c>
      <c r="D51" s="37">
        <f t="shared" si="16"/>
        <v>29.481818181818184</v>
      </c>
      <c r="E51" s="131">
        <f t="shared" si="17"/>
        <v>0.51818181818181586</v>
      </c>
    </row>
    <row r="52" spans="2:5" x14ac:dyDescent="0.25">
      <c r="B52" s="57">
        <v>31</v>
      </c>
      <c r="C52" s="58">
        <v>30</v>
      </c>
      <c r="D52" s="37">
        <f t="shared" si="16"/>
        <v>30.154545454545456</v>
      </c>
      <c r="E52" s="131">
        <f t="shared" si="17"/>
        <v>-0.1545454545454561</v>
      </c>
    </row>
    <row r="53" spans="2:5" x14ac:dyDescent="0.25">
      <c r="B53" s="57">
        <v>38</v>
      </c>
      <c r="C53" s="58">
        <v>38</v>
      </c>
      <c r="D53" s="37">
        <f t="shared" si="16"/>
        <v>34.86363636363636</v>
      </c>
      <c r="E53" s="131">
        <f t="shared" si="17"/>
        <v>3.1363636363636402</v>
      </c>
    </row>
    <row r="54" spans="2:5" x14ac:dyDescent="0.25">
      <c r="B54" s="57">
        <v>36</v>
      </c>
      <c r="C54" s="58">
        <v>34</v>
      </c>
      <c r="D54" s="37">
        <f t="shared" si="16"/>
        <v>33.518181818181816</v>
      </c>
      <c r="E54" s="131">
        <f t="shared" si="17"/>
        <v>0.48181818181818414</v>
      </c>
    </row>
    <row r="55" spans="2:5" x14ac:dyDescent="0.25">
      <c r="B55" s="57">
        <v>38</v>
      </c>
      <c r="C55" s="58">
        <v>33</v>
      </c>
      <c r="D55" s="37">
        <f t="shared" si="16"/>
        <v>34.86363636363636</v>
      </c>
      <c r="E55" s="131">
        <f t="shared" si="17"/>
        <v>-1.8636363636363598</v>
      </c>
    </row>
    <row r="56" spans="2:5" x14ac:dyDescent="0.25">
      <c r="B56" s="57">
        <v>29</v>
      </c>
      <c r="C56" s="58">
        <v>29</v>
      </c>
      <c r="D56" s="37">
        <f t="shared" si="16"/>
        <v>28.809090909090909</v>
      </c>
      <c r="E56" s="131">
        <f t="shared" si="17"/>
        <v>0.19090909090909136</v>
      </c>
    </row>
    <row r="57" spans="2:5" ht="15.75" thickBot="1" x14ac:dyDescent="0.3">
      <c r="B57" s="60">
        <v>26</v>
      </c>
      <c r="C57" s="61">
        <v>26</v>
      </c>
      <c r="D57" s="37">
        <f t="shared" si="16"/>
        <v>26.790909090909093</v>
      </c>
      <c r="E57" s="131">
        <f t="shared" si="17"/>
        <v>-0.79090909090909278</v>
      </c>
    </row>
    <row r="58" spans="2:5" x14ac:dyDescent="0.25">
      <c r="B58" s="36"/>
      <c r="D58" s="37"/>
      <c r="E58" s="131">
        <f>SUM(E46:E57)</f>
        <v>3.5527136788005009E-15</v>
      </c>
    </row>
    <row r="59" spans="2:5" x14ac:dyDescent="0.25">
      <c r="B59" s="36"/>
      <c r="D59" s="37"/>
    </row>
    <row r="60" spans="2:5" x14ac:dyDescent="0.25">
      <c r="B60" s="36"/>
      <c r="D60" s="37"/>
    </row>
    <row r="61" spans="2:5" ht="15.75" thickBot="1" x14ac:dyDescent="0.3">
      <c r="B61" s="36"/>
      <c r="D61" s="37"/>
    </row>
    <row r="62" spans="2:5" x14ac:dyDescent="0.25">
      <c r="B62" s="38"/>
      <c r="C62" s="45"/>
      <c r="D62" s="39"/>
    </row>
    <row r="63" spans="2:5" x14ac:dyDescent="0.25">
      <c r="B63" s="40"/>
      <c r="D63" s="41"/>
    </row>
    <row r="64" spans="2:5" x14ac:dyDescent="0.25">
      <c r="B64" s="40"/>
      <c r="D64" s="41"/>
    </row>
    <row r="65" spans="2:4" x14ac:dyDescent="0.25">
      <c r="B65" s="40"/>
      <c r="D65" s="41"/>
    </row>
    <row r="66" spans="2:4" x14ac:dyDescent="0.25">
      <c r="B66" s="40"/>
      <c r="D66" s="41"/>
    </row>
    <row r="67" spans="2:4" x14ac:dyDescent="0.25">
      <c r="B67" s="40"/>
      <c r="D67" s="41"/>
    </row>
    <row r="68" spans="2:4" x14ac:dyDescent="0.25">
      <c r="B68" s="40"/>
      <c r="D68" s="41"/>
    </row>
    <row r="69" spans="2:4" x14ac:dyDescent="0.25">
      <c r="B69" s="40"/>
      <c r="D69" s="41"/>
    </row>
    <row r="70" spans="2:4" x14ac:dyDescent="0.25">
      <c r="B70" s="40"/>
      <c r="D70" s="41"/>
    </row>
    <row r="71" spans="2:4" x14ac:dyDescent="0.25">
      <c r="B71" s="40"/>
      <c r="D71" s="41"/>
    </row>
    <row r="72" spans="2:4" ht="15.75" thickBot="1" x14ac:dyDescent="0.3">
      <c r="B72" s="42"/>
      <c r="C72" s="46"/>
      <c r="D72" s="43"/>
    </row>
    <row r="73" spans="2:4" x14ac:dyDescent="0.25">
      <c r="B73" s="36"/>
      <c r="D73" s="37"/>
    </row>
    <row r="74" spans="2:4" x14ac:dyDescent="0.25">
      <c r="B74" s="36"/>
      <c r="D74" s="37"/>
    </row>
    <row r="75" spans="2:4" x14ac:dyDescent="0.25">
      <c r="B75" s="36"/>
      <c r="D75" s="37"/>
    </row>
    <row r="76" spans="2:4" x14ac:dyDescent="0.25">
      <c r="B76" s="36"/>
      <c r="D76" s="37"/>
    </row>
    <row r="77" spans="2:4" x14ac:dyDescent="0.25">
      <c r="B77" s="36"/>
      <c r="D77" s="37"/>
    </row>
    <row r="78" spans="2:4" x14ac:dyDescent="0.25">
      <c r="B78" s="36"/>
      <c r="D78" s="37"/>
    </row>
    <row r="79" spans="2:4" x14ac:dyDescent="0.25">
      <c r="B79" s="36"/>
      <c r="D79" s="37"/>
    </row>
    <row r="80" spans="2:4" x14ac:dyDescent="0.25">
      <c r="B80" s="36"/>
      <c r="D80" s="37"/>
    </row>
    <row r="81" spans="2:4" x14ac:dyDescent="0.25">
      <c r="B81" s="36"/>
      <c r="D81" s="37"/>
    </row>
  </sheetData>
  <mergeCells count="6">
    <mergeCell ref="B28:F29"/>
    <mergeCell ref="E2:F2"/>
    <mergeCell ref="B22:E23"/>
    <mergeCell ref="F22:F23"/>
    <mergeCell ref="B25:E26"/>
    <mergeCell ref="F25:F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4"/>
  <sheetViews>
    <sheetView topLeftCell="A58" workbookViewId="0">
      <selection activeCell="L89" sqref="L89:L90"/>
    </sheetView>
  </sheetViews>
  <sheetFormatPr defaultRowHeight="15" x14ac:dyDescent="0.25"/>
  <cols>
    <col min="1" max="1" width="39.42578125" customWidth="1"/>
    <col min="2" max="2" width="13.5703125" customWidth="1"/>
    <col min="3" max="7" width="15.140625" customWidth="1"/>
  </cols>
  <sheetData>
    <row r="1" spans="1:2" ht="19.5" thickBot="1" x14ac:dyDescent="0.35">
      <c r="A1" s="141" t="s">
        <v>80</v>
      </c>
      <c r="B1" s="142"/>
    </row>
    <row r="2" spans="1:2" ht="18.75" x14ac:dyDescent="0.3">
      <c r="A2" s="86" t="s">
        <v>74</v>
      </c>
      <c r="B2" s="87">
        <v>5</v>
      </c>
    </row>
    <row r="3" spans="1:2" ht="18.75" x14ac:dyDescent="0.3">
      <c r="A3" s="80" t="s">
        <v>75</v>
      </c>
      <c r="B3" s="81">
        <v>1</v>
      </c>
    </row>
    <row r="4" spans="1:2" ht="18.75" x14ac:dyDescent="0.3">
      <c r="A4" s="80" t="s">
        <v>76</v>
      </c>
      <c r="B4" s="81">
        <v>1</v>
      </c>
    </row>
    <row r="5" spans="1:2" ht="18.75" x14ac:dyDescent="0.3">
      <c r="A5" s="80" t="s">
        <v>77</v>
      </c>
      <c r="B5" s="81">
        <v>1</v>
      </c>
    </row>
    <row r="6" spans="1:2" ht="19.5" thickBot="1" x14ac:dyDescent="0.35">
      <c r="A6" s="82" t="s">
        <v>78</v>
      </c>
      <c r="B6" s="83">
        <v>1</v>
      </c>
    </row>
    <row r="7" spans="1:2" ht="15.75" thickBot="1" x14ac:dyDescent="0.3"/>
    <row r="8" spans="1:2" ht="19.5" thickBot="1" x14ac:dyDescent="0.35">
      <c r="A8" s="143" t="s">
        <v>79</v>
      </c>
      <c r="B8" s="144"/>
    </row>
    <row r="9" spans="1:2" ht="19.5" thickBot="1" x14ac:dyDescent="0.35">
      <c r="A9" s="84" t="s">
        <v>72</v>
      </c>
      <c r="B9" s="85" t="s">
        <v>73</v>
      </c>
    </row>
    <row r="10" spans="1:2" ht="18.75" x14ac:dyDescent="0.3">
      <c r="A10" s="80">
        <v>1</v>
      </c>
      <c r="B10" s="81">
        <v>6</v>
      </c>
    </row>
    <row r="11" spans="1:2" ht="18.75" x14ac:dyDescent="0.3">
      <c r="A11" s="80">
        <v>3</v>
      </c>
      <c r="B11" s="81">
        <v>8</v>
      </c>
    </row>
    <row r="12" spans="1:2" ht="18.75" x14ac:dyDescent="0.3">
      <c r="A12" s="80">
        <v>4</v>
      </c>
      <c r="B12" s="81">
        <v>9</v>
      </c>
    </row>
    <row r="13" spans="1:2" ht="18.75" x14ac:dyDescent="0.3">
      <c r="A13" s="80">
        <v>5</v>
      </c>
      <c r="B13" s="81">
        <v>10</v>
      </c>
    </row>
    <row r="14" spans="1:2" ht="18.75" x14ac:dyDescent="0.3">
      <c r="A14" s="80">
        <v>6</v>
      </c>
      <c r="B14" s="81">
        <v>11</v>
      </c>
    </row>
    <row r="15" spans="1:2" ht="18.75" x14ac:dyDescent="0.3">
      <c r="A15" s="80">
        <v>0</v>
      </c>
      <c r="B15" s="81">
        <v>5</v>
      </c>
    </row>
    <row r="16" spans="1:2" ht="19.5" thickBot="1" x14ac:dyDescent="0.35">
      <c r="A16" s="82">
        <v>2</v>
      </c>
      <c r="B16" s="83">
        <v>7</v>
      </c>
    </row>
    <row r="18" spans="1:2" ht="15.75" thickBot="1" x14ac:dyDescent="0.3"/>
    <row r="19" spans="1:2" ht="19.5" thickBot="1" x14ac:dyDescent="0.35">
      <c r="A19" s="141" t="s">
        <v>81</v>
      </c>
      <c r="B19" s="142"/>
    </row>
    <row r="20" spans="1:2" ht="18.75" x14ac:dyDescent="0.3">
      <c r="A20" s="86" t="s">
        <v>74</v>
      </c>
      <c r="B20" s="87">
        <v>5</v>
      </c>
    </row>
    <row r="21" spans="1:2" ht="18.75" x14ac:dyDescent="0.3">
      <c r="A21" s="80" t="s">
        <v>75</v>
      </c>
      <c r="B21" s="81">
        <v>1.5</v>
      </c>
    </row>
    <row r="22" spans="1:2" ht="18.75" x14ac:dyDescent="0.3">
      <c r="A22" s="80" t="s">
        <v>76</v>
      </c>
      <c r="B22" s="81">
        <v>0.125</v>
      </c>
    </row>
    <row r="23" spans="1:2" ht="18.75" x14ac:dyDescent="0.3">
      <c r="A23" s="80" t="s">
        <v>77</v>
      </c>
      <c r="B23" s="81">
        <v>0.75</v>
      </c>
    </row>
    <row r="24" spans="1:2" ht="19.5" thickBot="1" x14ac:dyDescent="0.35">
      <c r="A24" s="82" t="s">
        <v>78</v>
      </c>
      <c r="B24" s="83">
        <v>1</v>
      </c>
    </row>
    <row r="25" spans="1:2" ht="15.75" thickBot="1" x14ac:dyDescent="0.3"/>
    <row r="26" spans="1:2" ht="19.5" thickBot="1" x14ac:dyDescent="0.35">
      <c r="A26" s="143" t="s">
        <v>79</v>
      </c>
      <c r="B26" s="144"/>
    </row>
    <row r="27" spans="1:2" ht="19.5" thickBot="1" x14ac:dyDescent="0.35">
      <c r="A27" s="84" t="s">
        <v>72</v>
      </c>
      <c r="B27" s="85" t="s">
        <v>73</v>
      </c>
    </row>
    <row r="28" spans="1:2" ht="18.75" x14ac:dyDescent="0.3">
      <c r="A28" s="80">
        <v>1</v>
      </c>
      <c r="B28" s="81">
        <v>6</v>
      </c>
    </row>
    <row r="29" spans="1:2" ht="18.75" x14ac:dyDescent="0.3">
      <c r="A29" s="80">
        <v>3</v>
      </c>
      <c r="B29" s="81">
        <v>9</v>
      </c>
    </row>
    <row r="30" spans="1:2" ht="18.75" x14ac:dyDescent="0.3">
      <c r="A30" s="80">
        <v>4</v>
      </c>
      <c r="B30" s="81">
        <v>8</v>
      </c>
    </row>
    <row r="31" spans="1:2" ht="18.75" x14ac:dyDescent="0.3">
      <c r="A31" s="80">
        <v>5</v>
      </c>
      <c r="B31" s="81">
        <v>11</v>
      </c>
    </row>
    <row r="32" spans="1:2" ht="18.75" x14ac:dyDescent="0.3">
      <c r="A32" s="80">
        <v>6</v>
      </c>
      <c r="B32" s="81">
        <v>9</v>
      </c>
    </row>
    <row r="33" spans="1:11" ht="18.75" x14ac:dyDescent="0.3">
      <c r="A33" s="80">
        <v>0</v>
      </c>
      <c r="B33" s="81">
        <v>5</v>
      </c>
    </row>
    <row r="34" spans="1:11" ht="19.5" thickBot="1" x14ac:dyDescent="0.35">
      <c r="A34" s="82">
        <v>2</v>
      </c>
      <c r="B34" s="83">
        <v>7.5</v>
      </c>
    </row>
    <row r="37" spans="1:11" ht="25.5" customHeight="1" x14ac:dyDescent="0.35">
      <c r="A37" s="140" t="s">
        <v>84</v>
      </c>
      <c r="B37" s="140"/>
      <c r="C37" s="140"/>
      <c r="D37" s="140"/>
      <c r="E37" s="140"/>
      <c r="F37" s="140"/>
      <c r="G37" s="140"/>
      <c r="H37" s="140"/>
      <c r="I37" s="140"/>
      <c r="J37" s="140"/>
      <c r="K37" s="140"/>
    </row>
    <row r="38" spans="1:11" ht="15.75" thickBot="1" x14ac:dyDescent="0.3"/>
    <row r="39" spans="1:11" ht="27" thickTop="1" thickBot="1" x14ac:dyDescent="0.3">
      <c r="A39" s="88" t="s">
        <v>82</v>
      </c>
      <c r="B39" s="89" t="s">
        <v>83</v>
      </c>
    </row>
    <row r="40" spans="1:11" ht="25.5" thickBot="1" x14ac:dyDescent="0.3">
      <c r="A40" s="90">
        <v>3</v>
      </c>
      <c r="B40" s="91">
        <v>40</v>
      </c>
    </row>
    <row r="41" spans="1:11" ht="25.5" thickBot="1" x14ac:dyDescent="0.3">
      <c r="A41" s="90">
        <v>10</v>
      </c>
      <c r="B41" s="91">
        <v>35</v>
      </c>
    </row>
    <row r="42" spans="1:11" ht="25.5" thickBot="1" x14ac:dyDescent="0.3">
      <c r="A42" s="90">
        <v>11</v>
      </c>
      <c r="B42" s="91">
        <v>30</v>
      </c>
    </row>
    <row r="43" spans="1:11" ht="25.5" thickBot="1" x14ac:dyDescent="0.3">
      <c r="A43" s="90">
        <v>15</v>
      </c>
      <c r="B43" s="91">
        <v>32</v>
      </c>
    </row>
    <row r="44" spans="1:11" ht="25.5" thickBot="1" x14ac:dyDescent="0.3">
      <c r="A44" s="90">
        <v>22</v>
      </c>
      <c r="B44" s="91">
        <v>19</v>
      </c>
    </row>
    <row r="45" spans="1:11" ht="25.5" thickBot="1" x14ac:dyDescent="0.3">
      <c r="A45" s="90">
        <v>22</v>
      </c>
      <c r="B45" s="91">
        <v>26</v>
      </c>
    </row>
    <row r="46" spans="1:11" ht="25.5" thickBot="1" x14ac:dyDescent="0.3">
      <c r="A46" s="90">
        <v>23</v>
      </c>
      <c r="B46" s="91">
        <v>24</v>
      </c>
    </row>
    <row r="47" spans="1:11" ht="25.5" thickBot="1" x14ac:dyDescent="0.3">
      <c r="A47" s="90">
        <v>28</v>
      </c>
      <c r="B47" s="91">
        <v>22</v>
      </c>
    </row>
    <row r="48" spans="1:11" ht="25.5" thickBot="1" x14ac:dyDescent="0.3">
      <c r="A48" s="90">
        <v>28</v>
      </c>
      <c r="B48" s="91">
        <v>18</v>
      </c>
    </row>
    <row r="49" spans="1:7" ht="25.5" thickBot="1" x14ac:dyDescent="0.3">
      <c r="A49" s="92">
        <v>35</v>
      </c>
      <c r="B49" s="93">
        <v>6</v>
      </c>
    </row>
    <row r="50" spans="1:7" ht="15.75" thickTop="1" x14ac:dyDescent="0.25"/>
    <row r="51" spans="1:7" ht="15.75" thickBot="1" x14ac:dyDescent="0.3"/>
    <row r="52" spans="1:7" ht="46.5" thickTop="1" thickBot="1" x14ac:dyDescent="0.3">
      <c r="A52" s="94" t="s">
        <v>82</v>
      </c>
      <c r="B52" s="106" t="s">
        <v>83</v>
      </c>
      <c r="C52" s="107" t="s">
        <v>90</v>
      </c>
      <c r="D52" s="104" t="s">
        <v>85</v>
      </c>
      <c r="E52" s="105" t="s">
        <v>86</v>
      </c>
      <c r="F52" s="102" t="s">
        <v>91</v>
      </c>
      <c r="G52" s="103" t="s">
        <v>87</v>
      </c>
    </row>
    <row r="53" spans="1:7" ht="15.75" thickBot="1" x14ac:dyDescent="0.3">
      <c r="A53" s="95">
        <v>3</v>
      </c>
      <c r="B53" s="96">
        <v>40</v>
      </c>
      <c r="C53" s="97">
        <v>40.880000000000003</v>
      </c>
      <c r="D53" s="98">
        <v>0.88</v>
      </c>
      <c r="E53" s="99">
        <v>0.77</v>
      </c>
      <c r="F53" s="97">
        <v>14.8</v>
      </c>
      <c r="G53" s="99">
        <v>219.04</v>
      </c>
    </row>
    <row r="54" spans="1:7" ht="15.75" thickBot="1" x14ac:dyDescent="0.3">
      <c r="A54" s="95">
        <v>10</v>
      </c>
      <c r="B54" s="96">
        <v>35</v>
      </c>
      <c r="C54" s="97">
        <v>34.299999999999997</v>
      </c>
      <c r="D54" s="98">
        <v>-0.7</v>
      </c>
      <c r="E54" s="99">
        <v>0.49</v>
      </c>
      <c r="F54" s="97">
        <v>9.8000000000000007</v>
      </c>
      <c r="G54" s="99">
        <v>96.04</v>
      </c>
    </row>
    <row r="55" spans="1:7" ht="15.75" thickBot="1" x14ac:dyDescent="0.3">
      <c r="A55" s="95">
        <v>11</v>
      </c>
      <c r="B55" s="96">
        <v>30</v>
      </c>
      <c r="C55" s="97">
        <v>33.36</v>
      </c>
      <c r="D55" s="98">
        <v>3.36</v>
      </c>
      <c r="E55" s="99">
        <v>11.29</v>
      </c>
      <c r="F55" s="97">
        <v>4.8</v>
      </c>
      <c r="G55" s="99">
        <v>23.04</v>
      </c>
    </row>
    <row r="56" spans="1:7" ht="15.75" thickBot="1" x14ac:dyDescent="0.3">
      <c r="A56" s="95">
        <v>15</v>
      </c>
      <c r="B56" s="96">
        <v>32</v>
      </c>
      <c r="C56" s="97">
        <v>29.6</v>
      </c>
      <c r="D56" s="98">
        <v>-2.4</v>
      </c>
      <c r="E56" s="99">
        <v>5.76</v>
      </c>
      <c r="F56" s="97">
        <v>6.8</v>
      </c>
      <c r="G56" s="99">
        <v>46.24</v>
      </c>
    </row>
    <row r="57" spans="1:7" ht="15.75" thickBot="1" x14ac:dyDescent="0.3">
      <c r="A57" s="95">
        <v>22</v>
      </c>
      <c r="B57" s="96">
        <v>19</v>
      </c>
      <c r="C57" s="97">
        <v>23.02</v>
      </c>
      <c r="D57" s="98">
        <v>4.0199999999999996</v>
      </c>
      <c r="E57" s="99">
        <v>16.16</v>
      </c>
      <c r="F57" s="97">
        <v>-6.2</v>
      </c>
      <c r="G57" s="99">
        <v>38.44</v>
      </c>
    </row>
    <row r="58" spans="1:7" ht="15.75" thickBot="1" x14ac:dyDescent="0.3">
      <c r="A58" s="95">
        <v>22</v>
      </c>
      <c r="B58" s="96">
        <v>26</v>
      </c>
      <c r="C58" s="97">
        <v>23.02</v>
      </c>
      <c r="D58" s="98">
        <v>-2.98</v>
      </c>
      <c r="E58" s="99">
        <v>8.8800000000000008</v>
      </c>
      <c r="F58" s="97">
        <v>0.8</v>
      </c>
      <c r="G58" s="99">
        <v>0.64</v>
      </c>
    </row>
    <row r="59" spans="1:7" ht="15.75" thickBot="1" x14ac:dyDescent="0.3">
      <c r="A59" s="95">
        <v>23</v>
      </c>
      <c r="B59" s="96">
        <v>24</v>
      </c>
      <c r="C59" s="97">
        <v>22.08</v>
      </c>
      <c r="D59" s="98">
        <v>-1.92</v>
      </c>
      <c r="E59" s="99">
        <v>3.69</v>
      </c>
      <c r="F59" s="97">
        <v>-1.2</v>
      </c>
      <c r="G59" s="99">
        <v>1.44</v>
      </c>
    </row>
    <row r="60" spans="1:7" ht="15.75" thickBot="1" x14ac:dyDescent="0.3">
      <c r="A60" s="95">
        <v>28</v>
      </c>
      <c r="B60" s="96">
        <v>22</v>
      </c>
      <c r="C60" s="97">
        <v>17.38</v>
      </c>
      <c r="D60" s="98">
        <v>-4.62</v>
      </c>
      <c r="E60" s="99">
        <v>21.34</v>
      </c>
      <c r="F60" s="97">
        <v>-3.2</v>
      </c>
      <c r="G60" s="99">
        <v>10.24</v>
      </c>
    </row>
    <row r="61" spans="1:7" ht="15.75" thickBot="1" x14ac:dyDescent="0.3">
      <c r="A61" s="95">
        <v>28</v>
      </c>
      <c r="B61" s="96">
        <v>18</v>
      </c>
      <c r="C61" s="97">
        <v>17.38</v>
      </c>
      <c r="D61" s="98">
        <v>-0.62</v>
      </c>
      <c r="E61" s="99">
        <v>0.38</v>
      </c>
      <c r="F61" s="97">
        <v>-7.2</v>
      </c>
      <c r="G61" s="99">
        <v>51.84</v>
      </c>
    </row>
    <row r="62" spans="1:7" ht="15.75" thickBot="1" x14ac:dyDescent="0.3">
      <c r="A62" s="95">
        <v>35</v>
      </c>
      <c r="B62" s="96">
        <v>6</v>
      </c>
      <c r="C62" s="97">
        <v>10.8</v>
      </c>
      <c r="D62" s="98">
        <v>4.8</v>
      </c>
      <c r="E62" s="99">
        <v>23.04</v>
      </c>
      <c r="F62" s="97">
        <v>-19.2</v>
      </c>
      <c r="G62" s="99">
        <v>368.65</v>
      </c>
    </row>
    <row r="63" spans="1:7" ht="15.75" thickBot="1" x14ac:dyDescent="0.3">
      <c r="A63" s="100" t="s">
        <v>88</v>
      </c>
      <c r="B63" s="101">
        <v>25.2</v>
      </c>
      <c r="C63" s="145" t="s">
        <v>89</v>
      </c>
      <c r="D63" s="146"/>
      <c r="E63" s="101">
        <v>91.81</v>
      </c>
      <c r="F63" s="100" t="s">
        <v>89</v>
      </c>
      <c r="G63" s="101">
        <v>855.6</v>
      </c>
    </row>
    <row r="64" spans="1:7" ht="15.75" thickTop="1" x14ac:dyDescent="0.25"/>
    <row r="73" spans="1:7" ht="15.75" thickBot="1" x14ac:dyDescent="0.3"/>
    <row r="74" spans="1:7" ht="19.5" thickBot="1" x14ac:dyDescent="0.35">
      <c r="A74" s="79" t="s">
        <v>93</v>
      </c>
      <c r="B74" s="108" t="s">
        <v>94</v>
      </c>
      <c r="C74" s="109">
        <f xml:space="preserve"> E63/G63</f>
        <v>0.10730481533426835</v>
      </c>
      <c r="D74" s="138" t="s">
        <v>96</v>
      </c>
      <c r="E74" s="138"/>
      <c r="F74" s="138"/>
      <c r="G74" s="139"/>
    </row>
    <row r="75" spans="1:7" ht="19.5" thickBot="1" x14ac:dyDescent="0.35">
      <c r="A75" s="80"/>
      <c r="B75" s="78"/>
      <c r="C75" s="81"/>
      <c r="D75" s="78"/>
      <c r="E75" s="78"/>
      <c r="F75" s="78"/>
      <c r="G75" s="78"/>
    </row>
    <row r="76" spans="1:7" ht="19.5" thickBot="1" x14ac:dyDescent="0.35">
      <c r="A76" s="112" t="s">
        <v>92</v>
      </c>
      <c r="B76" s="110" t="s">
        <v>95</v>
      </c>
      <c r="C76" s="111">
        <f xml:space="preserve"> 1 - C74</f>
        <v>0.89269518466573161</v>
      </c>
      <c r="D76" s="138" t="s">
        <v>97</v>
      </c>
      <c r="E76" s="138"/>
      <c r="F76" s="138"/>
      <c r="G76" s="139"/>
    </row>
    <row r="81" spans="1:11" ht="23.25" x14ac:dyDescent="0.35">
      <c r="A81" s="140" t="s">
        <v>84</v>
      </c>
      <c r="B81" s="140"/>
      <c r="C81" s="140"/>
      <c r="D81" s="140"/>
      <c r="E81" s="140"/>
      <c r="F81" s="140"/>
      <c r="G81" s="140"/>
      <c r="H81" s="140"/>
      <c r="I81" s="140"/>
      <c r="J81" s="140"/>
      <c r="K81" s="140"/>
    </row>
    <row r="83" spans="1:11" ht="15.75" thickBot="1" x14ac:dyDescent="0.3"/>
    <row r="84" spans="1:11" ht="15.75" thickBot="1" x14ac:dyDescent="0.3">
      <c r="A84" s="115" t="s">
        <v>82</v>
      </c>
      <c r="B84" s="116" t="s">
        <v>83</v>
      </c>
    </row>
    <row r="85" spans="1:11" ht="15.75" thickBot="1" x14ac:dyDescent="0.3">
      <c r="A85" s="113">
        <v>1</v>
      </c>
      <c r="B85" s="114">
        <v>8</v>
      </c>
    </row>
    <row r="86" spans="1:11" ht="15.75" thickBot="1" x14ac:dyDescent="0.3">
      <c r="A86" s="95">
        <v>2</v>
      </c>
      <c r="B86" s="96">
        <v>8</v>
      </c>
    </row>
    <row r="87" spans="1:11" ht="15.75" thickBot="1" x14ac:dyDescent="0.3">
      <c r="A87" s="113">
        <v>3</v>
      </c>
      <c r="B87" s="96">
        <v>8</v>
      </c>
    </row>
    <row r="88" spans="1:11" ht="15.75" thickBot="1" x14ac:dyDescent="0.3">
      <c r="A88" s="95">
        <v>4</v>
      </c>
      <c r="B88" s="96">
        <v>8</v>
      </c>
    </row>
    <row r="89" spans="1:11" ht="15.75" thickBot="1" x14ac:dyDescent="0.3">
      <c r="A89" s="113">
        <v>5</v>
      </c>
      <c r="B89" s="96">
        <v>8</v>
      </c>
    </row>
    <row r="90" spans="1:11" ht="15.75" thickBot="1" x14ac:dyDescent="0.3">
      <c r="A90" s="95">
        <v>6</v>
      </c>
      <c r="B90" s="96">
        <v>8</v>
      </c>
    </row>
    <row r="91" spans="1:11" ht="15.75" thickBot="1" x14ac:dyDescent="0.3">
      <c r="A91" s="113">
        <v>7</v>
      </c>
      <c r="B91" s="96">
        <v>8</v>
      </c>
    </row>
    <row r="92" spans="1:11" ht="15.75" thickBot="1" x14ac:dyDescent="0.3">
      <c r="A92" s="95">
        <v>8</v>
      </c>
      <c r="B92" s="96">
        <v>8</v>
      </c>
    </row>
    <row r="93" spans="1:11" ht="15.75" thickBot="1" x14ac:dyDescent="0.3">
      <c r="A93" s="113">
        <v>9</v>
      </c>
      <c r="B93" s="96">
        <v>8</v>
      </c>
    </row>
    <row r="94" spans="1:11" ht="15.75" thickBot="1" x14ac:dyDescent="0.3">
      <c r="A94" s="95">
        <v>10</v>
      </c>
      <c r="B94" s="96">
        <v>8</v>
      </c>
    </row>
  </sheetData>
  <mergeCells count="9">
    <mergeCell ref="D74:G74"/>
    <mergeCell ref="D76:G76"/>
    <mergeCell ref="A81:K81"/>
    <mergeCell ref="A1:B1"/>
    <mergeCell ref="A8:B8"/>
    <mergeCell ref="A19:B19"/>
    <mergeCell ref="A26:B26"/>
    <mergeCell ref="A37:K37"/>
    <mergeCell ref="C63:D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topLeftCell="A4" workbookViewId="0">
      <selection activeCell="F23" sqref="F23"/>
    </sheetView>
  </sheetViews>
  <sheetFormatPr defaultRowHeight="15" x14ac:dyDescent="0.25"/>
  <cols>
    <col min="1" max="1" width="17.28515625" customWidth="1"/>
    <col min="2" max="2" width="18.5703125" customWidth="1"/>
    <col min="3" max="3" width="10.140625" customWidth="1"/>
    <col min="5" max="5" width="12" bestFit="1" customWidth="1"/>
    <col min="6" max="6" width="15.140625" customWidth="1"/>
    <col min="7" max="7" width="13.42578125" customWidth="1"/>
    <col min="8" max="8" width="13.5703125" customWidth="1"/>
    <col min="9" max="9" width="14.5703125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6" t="s">
        <v>19</v>
      </c>
      <c r="B3" s="16"/>
      <c r="D3" t="s">
        <v>56</v>
      </c>
      <c r="E3">
        <v>30</v>
      </c>
    </row>
    <row r="4" spans="1:9" x14ac:dyDescent="0.25">
      <c r="A4" t="s">
        <v>20</v>
      </c>
      <c r="B4" s="33">
        <v>0.89970020464649558</v>
      </c>
      <c r="D4" t="s">
        <v>55</v>
      </c>
      <c r="E4">
        <f xml:space="preserve"> B17 + E3*B18</f>
        <v>29.481818181818184</v>
      </c>
    </row>
    <row r="5" spans="1:9" x14ac:dyDescent="0.25">
      <c r="A5" t="s">
        <v>21</v>
      </c>
      <c r="B5" s="33">
        <v>0.80946045824094603</v>
      </c>
    </row>
    <row r="6" spans="1:9" x14ac:dyDescent="0.25">
      <c r="A6" t="s">
        <v>22</v>
      </c>
      <c r="B6">
        <v>0.79040650406504065</v>
      </c>
    </row>
    <row r="7" spans="1:9" x14ac:dyDescent="0.25">
      <c r="A7" t="s">
        <v>23</v>
      </c>
      <c r="B7">
        <v>1.5308939753086634</v>
      </c>
    </row>
    <row r="8" spans="1:9" ht="15.75" thickBot="1" x14ac:dyDescent="0.3">
      <c r="A8" s="14" t="s">
        <v>24</v>
      </c>
      <c r="B8" s="14">
        <v>12</v>
      </c>
    </row>
    <row r="10" spans="1:9" ht="15.75" thickBot="1" x14ac:dyDescent="0.3">
      <c r="A10" t="s">
        <v>25</v>
      </c>
    </row>
    <row r="11" spans="1:9" x14ac:dyDescent="0.25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9" x14ac:dyDescent="0.25">
      <c r="A12" t="s">
        <v>26</v>
      </c>
      <c r="B12">
        <v>1</v>
      </c>
      <c r="C12">
        <v>99.563636363636363</v>
      </c>
      <c r="D12">
        <v>99.563636363636363</v>
      </c>
      <c r="E12">
        <v>42.482544608223442</v>
      </c>
      <c r="F12">
        <v>6.7411369690086739E-5</v>
      </c>
    </row>
    <row r="13" spans="1:9" x14ac:dyDescent="0.25">
      <c r="A13" t="s">
        <v>27</v>
      </c>
      <c r="B13">
        <v>10</v>
      </c>
      <c r="C13">
        <v>23.43636363636363</v>
      </c>
      <c r="D13">
        <v>2.3436363636363629</v>
      </c>
    </row>
    <row r="14" spans="1:9" ht="15.75" thickBot="1" x14ac:dyDescent="0.3">
      <c r="A14" s="14" t="s">
        <v>28</v>
      </c>
      <c r="B14" s="14">
        <v>11</v>
      </c>
      <c r="C14" s="14">
        <v>123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35</v>
      </c>
      <c r="C16" s="15" t="s">
        <v>23</v>
      </c>
      <c r="D16" s="15" t="s">
        <v>36</v>
      </c>
      <c r="E16" s="15" t="s">
        <v>37</v>
      </c>
      <c r="F16" s="15" t="s">
        <v>38</v>
      </c>
      <c r="G16" s="15" t="s">
        <v>39</v>
      </c>
      <c r="H16" s="15" t="s">
        <v>40</v>
      </c>
      <c r="I16" s="15" t="s">
        <v>41</v>
      </c>
    </row>
    <row r="17" spans="1:9" x14ac:dyDescent="0.25">
      <c r="A17" t="s">
        <v>29</v>
      </c>
      <c r="B17" s="33">
        <v>9.3000000000000007</v>
      </c>
      <c r="C17">
        <v>3.4345746505649033</v>
      </c>
      <c r="D17">
        <v>2.7077588773533803</v>
      </c>
      <c r="E17">
        <v>2.201815202353986E-2</v>
      </c>
      <c r="F17">
        <v>1.6472907810291577</v>
      </c>
      <c r="G17">
        <v>16.952709218970845</v>
      </c>
      <c r="H17">
        <v>1.6472907810291577</v>
      </c>
      <c r="I17">
        <v>16.952709218970845</v>
      </c>
    </row>
    <row r="18" spans="1:9" ht="15.75" thickBot="1" x14ac:dyDescent="0.3">
      <c r="A18" s="14" t="s">
        <v>53</v>
      </c>
      <c r="B18" s="34">
        <v>0.67272727272727273</v>
      </c>
      <c r="C18" s="14">
        <v>0.1032128507598907</v>
      </c>
      <c r="D18" s="14">
        <v>6.5178635002754879</v>
      </c>
      <c r="E18" s="34">
        <v>6.7411369690086739E-5</v>
      </c>
      <c r="F18" s="14">
        <v>0.44275470992489918</v>
      </c>
      <c r="G18" s="14">
        <v>0.90269983552964628</v>
      </c>
      <c r="H18" s="14">
        <v>0.44275470992489918</v>
      </c>
      <c r="I18" s="14">
        <v>0.90269983552964628</v>
      </c>
    </row>
    <row r="22" spans="1:9" x14ac:dyDescent="0.25">
      <c r="A22" t="s">
        <v>43</v>
      </c>
    </row>
    <row r="23" spans="1:9" ht="15.75" thickBot="1" x14ac:dyDescent="0.3"/>
    <row r="24" spans="1:9" x14ac:dyDescent="0.25">
      <c r="A24" s="15" t="s">
        <v>44</v>
      </c>
      <c r="B24" s="15" t="s">
        <v>54</v>
      </c>
      <c r="C24" s="15" t="s">
        <v>46</v>
      </c>
    </row>
    <row r="25" spans="1:9" x14ac:dyDescent="0.25">
      <c r="A25">
        <v>1</v>
      </c>
      <c r="B25">
        <v>33.518181818181816</v>
      </c>
      <c r="C25">
        <v>-2.5181818181818159</v>
      </c>
    </row>
    <row r="26" spans="1:9" x14ac:dyDescent="0.25">
      <c r="A26">
        <v>2</v>
      </c>
      <c r="B26">
        <v>28.136363636363637</v>
      </c>
      <c r="C26">
        <v>0.86363636363636331</v>
      </c>
    </row>
    <row r="27" spans="1:9" x14ac:dyDescent="0.25">
      <c r="A27">
        <v>3</v>
      </c>
      <c r="B27">
        <v>32.845454545454544</v>
      </c>
      <c r="C27">
        <v>1.1545454545454561</v>
      </c>
    </row>
    <row r="28" spans="1:9" x14ac:dyDescent="0.25">
      <c r="A28">
        <v>4</v>
      </c>
      <c r="B28">
        <v>35.536363636363639</v>
      </c>
      <c r="C28">
        <v>-0.53636363636363882</v>
      </c>
    </row>
    <row r="29" spans="1:9" x14ac:dyDescent="0.25">
      <c r="A29">
        <v>5</v>
      </c>
      <c r="B29">
        <v>29.481818181818184</v>
      </c>
      <c r="C29">
        <v>-0.48181818181818414</v>
      </c>
    </row>
    <row r="30" spans="1:9" x14ac:dyDescent="0.25">
      <c r="A30">
        <v>6</v>
      </c>
      <c r="B30">
        <v>29.481818181818184</v>
      </c>
      <c r="C30">
        <v>0.51818181818181586</v>
      </c>
    </row>
    <row r="31" spans="1:9" x14ac:dyDescent="0.25">
      <c r="A31">
        <v>7</v>
      </c>
      <c r="B31">
        <v>30.154545454545456</v>
      </c>
      <c r="C31">
        <v>-0.1545454545454561</v>
      </c>
    </row>
    <row r="32" spans="1:9" x14ac:dyDescent="0.25">
      <c r="A32">
        <v>8</v>
      </c>
      <c r="B32">
        <v>34.86363636363636</v>
      </c>
      <c r="C32">
        <v>3.1363636363636402</v>
      </c>
    </row>
    <row r="33" spans="1:3" x14ac:dyDescent="0.25">
      <c r="A33">
        <v>9</v>
      </c>
      <c r="B33">
        <v>33.518181818181816</v>
      </c>
      <c r="C33">
        <v>0.48181818181818414</v>
      </c>
    </row>
    <row r="34" spans="1:3" x14ac:dyDescent="0.25">
      <c r="A34">
        <v>10</v>
      </c>
      <c r="B34">
        <v>34.86363636363636</v>
      </c>
      <c r="C34">
        <v>-1.8636363636363598</v>
      </c>
    </row>
    <row r="35" spans="1:3" x14ac:dyDescent="0.25">
      <c r="A35">
        <v>11</v>
      </c>
      <c r="B35">
        <v>28.809090909090909</v>
      </c>
      <c r="C35">
        <v>0.19090909090909136</v>
      </c>
    </row>
    <row r="36" spans="1:3" ht="15.75" thickBot="1" x14ac:dyDescent="0.3">
      <c r="A36" s="14">
        <v>12</v>
      </c>
      <c r="B36" s="14">
        <v>26.790909090909093</v>
      </c>
      <c r="C36" s="14">
        <v>-0.79090909090909278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O11"/>
  <sheetViews>
    <sheetView topLeftCell="A4" zoomScale="130" zoomScaleNormal="130" workbookViewId="0">
      <selection activeCell="K13" sqref="K13"/>
    </sheetView>
  </sheetViews>
  <sheetFormatPr defaultRowHeight="15" x14ac:dyDescent="0.25"/>
  <cols>
    <col min="2" max="2" width="5.42578125" bestFit="1" customWidth="1"/>
    <col min="3" max="3" width="8.42578125" bestFit="1" customWidth="1"/>
  </cols>
  <sheetData>
    <row r="3" spans="2:15" x14ac:dyDescent="0.25">
      <c r="B3" s="2" t="s">
        <v>58</v>
      </c>
      <c r="C3" s="2" t="s">
        <v>59</v>
      </c>
    </row>
    <row r="4" spans="2:15" x14ac:dyDescent="0.25">
      <c r="B4">
        <v>49</v>
      </c>
      <c r="C4">
        <v>124</v>
      </c>
    </row>
    <row r="5" spans="2:15" x14ac:dyDescent="0.25">
      <c r="B5">
        <v>69</v>
      </c>
      <c r="C5">
        <v>95</v>
      </c>
    </row>
    <row r="11" spans="2:15" x14ac:dyDescent="0.25">
      <c r="O11">
        <v>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0"/>
  <sheetViews>
    <sheetView topLeftCell="A19" zoomScale="175" zoomScaleNormal="175" workbookViewId="0">
      <selection activeCell="E59" sqref="E59:F59"/>
    </sheetView>
  </sheetViews>
  <sheetFormatPr defaultRowHeight="15" x14ac:dyDescent="0.25"/>
  <cols>
    <col min="1" max="1" width="5.42578125" bestFit="1" customWidth="1"/>
    <col min="2" max="2" width="7.5703125" bestFit="1" customWidth="1"/>
    <col min="3" max="4" width="13.140625" bestFit="1" customWidth="1"/>
    <col min="5" max="5" width="8.42578125" bestFit="1" customWidth="1"/>
    <col min="6" max="6" width="5.42578125" bestFit="1" customWidth="1"/>
    <col min="7" max="7" width="13.140625" bestFit="1" customWidth="1"/>
    <col min="8" max="8" width="14.5703125" bestFit="1" customWidth="1"/>
    <col min="9" max="9" width="17" bestFit="1" customWidth="1"/>
    <col min="10" max="10" width="18.42578125" bestFit="1" customWidth="1"/>
  </cols>
  <sheetData>
    <row r="1" spans="1:10" x14ac:dyDescent="0.25">
      <c r="A1" s="2" t="s">
        <v>99</v>
      </c>
      <c r="B1" s="2"/>
      <c r="C1" s="2">
        <v>0.08</v>
      </c>
    </row>
    <row r="2" spans="1:10" ht="15.75" thickBot="1" x14ac:dyDescent="0.3">
      <c r="A2" s="2" t="s">
        <v>100</v>
      </c>
    </row>
    <row r="3" spans="1:10" ht="15.75" thickBot="1" x14ac:dyDescent="0.3">
      <c r="A3" s="62" t="s">
        <v>60</v>
      </c>
      <c r="B3" s="63" t="s">
        <v>61</v>
      </c>
      <c r="C3" s="66" t="s">
        <v>62</v>
      </c>
      <c r="D3" s="67" t="s">
        <v>63</v>
      </c>
      <c r="E3" s="64" t="s">
        <v>64</v>
      </c>
      <c r="F3" s="65" t="s">
        <v>65</v>
      </c>
      <c r="G3" s="74" t="s">
        <v>66</v>
      </c>
      <c r="H3" s="75" t="s">
        <v>67</v>
      </c>
      <c r="I3" s="76" t="s">
        <v>68</v>
      </c>
      <c r="J3" s="77" t="s">
        <v>69</v>
      </c>
    </row>
    <row r="4" spans="1:10" x14ac:dyDescent="0.25">
      <c r="A4" s="68">
        <v>1100</v>
      </c>
      <c r="B4" s="69">
        <v>199000</v>
      </c>
      <c r="C4" s="117">
        <f xml:space="preserve"> (A4- MIN($A$4:$A$13))/(MAX($A$4:$A$13)-MIN($A$4:$A$13))</f>
        <v>0</v>
      </c>
      <c r="D4" s="118">
        <f xml:space="preserve"> (B4- MIN($B$4:$B$13))/(MAX($B$4:$B$13)-MIN($B$4:$B$13))</f>
        <v>0</v>
      </c>
      <c r="E4" s="68">
        <v>0.45</v>
      </c>
      <c r="F4" s="69">
        <v>0.75</v>
      </c>
      <c r="G4" s="123">
        <f xml:space="preserve"> $E$4 +$F$4*C4</f>
        <v>0.45</v>
      </c>
      <c r="H4" s="123">
        <f>0.5*POWER((D4-G4), 2)</f>
        <v>0.10125000000000001</v>
      </c>
      <c r="I4" s="123">
        <f xml:space="preserve"> -(D4-G4)</f>
        <v>0.45</v>
      </c>
      <c r="J4" s="123">
        <f xml:space="preserve"> -(D4-G4)*C4</f>
        <v>0</v>
      </c>
    </row>
    <row r="5" spans="1:10" x14ac:dyDescent="0.25">
      <c r="A5" s="70">
        <v>1400</v>
      </c>
      <c r="B5" s="71">
        <v>245000</v>
      </c>
      <c r="C5" s="119">
        <f t="shared" ref="C5:C13" si="0" xml:space="preserve"> (A5- MIN($A$4:$A$13))/(MAX($A$4:$A$13)-MIN($A$4:$A$13))</f>
        <v>0.22222222222222221</v>
      </c>
      <c r="D5" s="120">
        <f t="shared" ref="D5:D13" si="1" xml:space="preserve"> (B5- MIN($B$4:$B$13))/(MAX($B$4:$B$13)-MIN($B$4:$B$13))</f>
        <v>0.22330097087378642</v>
      </c>
      <c r="E5" s="70"/>
      <c r="F5" s="71"/>
      <c r="G5" s="124">
        <f t="shared" ref="G5:G13" si="2" xml:space="preserve"> $E$4 +$F$4*C5</f>
        <v>0.6166666666666667</v>
      </c>
      <c r="H5" s="124">
        <f t="shared" ref="H5:H13" si="3">0.5*POWER((D5-G5), 2)</f>
        <v>7.7368285313308416E-2</v>
      </c>
      <c r="I5" s="124">
        <f t="shared" ref="I5:I13" si="4" xml:space="preserve"> -(D5-G5)</f>
        <v>0.39336569579288028</v>
      </c>
      <c r="J5" s="124">
        <f t="shared" ref="J5:J13" si="5" xml:space="preserve"> -(D5-G5)*C5</f>
        <v>8.7414599065084503E-2</v>
      </c>
    </row>
    <row r="6" spans="1:10" x14ac:dyDescent="0.25">
      <c r="A6" s="70">
        <v>1425</v>
      </c>
      <c r="B6" s="71">
        <v>319000</v>
      </c>
      <c r="C6" s="119">
        <f t="shared" si="0"/>
        <v>0.24074074074074073</v>
      </c>
      <c r="D6" s="120">
        <f t="shared" si="1"/>
        <v>0.58252427184466016</v>
      </c>
      <c r="E6" s="70"/>
      <c r="F6" s="71"/>
      <c r="G6" s="124">
        <f t="shared" si="2"/>
        <v>0.63055555555555554</v>
      </c>
      <c r="H6" s="124">
        <f t="shared" si="3"/>
        <v>1.1535021074582619E-3</v>
      </c>
      <c r="I6" s="124">
        <f t="shared" si="4"/>
        <v>4.8031283710895378E-2</v>
      </c>
      <c r="J6" s="124">
        <f t="shared" si="5"/>
        <v>1.1563086819289628E-2</v>
      </c>
    </row>
    <row r="7" spans="1:10" x14ac:dyDescent="0.25">
      <c r="A7" s="70">
        <v>1550</v>
      </c>
      <c r="B7" s="71">
        <v>240000</v>
      </c>
      <c r="C7" s="119">
        <f t="shared" si="0"/>
        <v>0.33333333333333331</v>
      </c>
      <c r="D7" s="120">
        <f t="shared" si="1"/>
        <v>0.19902912621359223</v>
      </c>
      <c r="E7" s="70"/>
      <c r="F7" s="71"/>
      <c r="G7" s="124">
        <f t="shared" si="2"/>
        <v>0.7</v>
      </c>
      <c r="H7" s="124">
        <f t="shared" si="3"/>
        <v>0.12548590819115843</v>
      </c>
      <c r="I7" s="124">
        <f t="shared" si="4"/>
        <v>0.5009708737864077</v>
      </c>
      <c r="J7" s="124">
        <f t="shared" si="5"/>
        <v>0.16699029126213588</v>
      </c>
    </row>
    <row r="8" spans="1:10" x14ac:dyDescent="0.25">
      <c r="A8" s="70">
        <v>1600</v>
      </c>
      <c r="B8" s="71">
        <v>312000</v>
      </c>
      <c r="C8" s="119">
        <f t="shared" si="0"/>
        <v>0.37037037037037035</v>
      </c>
      <c r="D8" s="120">
        <f t="shared" si="1"/>
        <v>0.54854368932038833</v>
      </c>
      <c r="E8" s="70"/>
      <c r="F8" s="71"/>
      <c r="G8" s="124">
        <f t="shared" si="2"/>
        <v>0.72777777777777786</v>
      </c>
      <c r="H8" s="124">
        <f t="shared" si="3"/>
        <v>1.6062429232575667E-2</v>
      </c>
      <c r="I8" s="124">
        <f t="shared" si="4"/>
        <v>0.17923408845738953</v>
      </c>
      <c r="J8" s="124">
        <f t="shared" si="5"/>
        <v>6.6382995724959079E-2</v>
      </c>
    </row>
    <row r="9" spans="1:10" x14ac:dyDescent="0.25">
      <c r="A9" s="70">
        <v>1700</v>
      </c>
      <c r="B9" s="71">
        <v>279000</v>
      </c>
      <c r="C9" s="119">
        <f t="shared" si="0"/>
        <v>0.44444444444444442</v>
      </c>
      <c r="D9" s="120">
        <f t="shared" si="1"/>
        <v>0.38834951456310679</v>
      </c>
      <c r="E9" s="70"/>
      <c r="F9" s="71"/>
      <c r="G9" s="124">
        <f t="shared" si="2"/>
        <v>0.78333333333333333</v>
      </c>
      <c r="H9" s="124">
        <f t="shared" si="3"/>
        <v>7.8006108545155578E-2</v>
      </c>
      <c r="I9" s="124">
        <f t="shared" si="4"/>
        <v>0.39498381877022654</v>
      </c>
      <c r="J9" s="124">
        <f t="shared" si="5"/>
        <v>0.17554836389787845</v>
      </c>
    </row>
    <row r="10" spans="1:10" x14ac:dyDescent="0.25">
      <c r="A10" s="70">
        <v>1700</v>
      </c>
      <c r="B10" s="71">
        <v>310000</v>
      </c>
      <c r="C10" s="119">
        <f t="shared" si="0"/>
        <v>0.44444444444444442</v>
      </c>
      <c r="D10" s="120">
        <f t="shared" si="1"/>
        <v>0.53883495145631066</v>
      </c>
      <c r="E10" s="70"/>
      <c r="F10" s="71"/>
      <c r="G10" s="124">
        <f t="shared" si="2"/>
        <v>0.78333333333333333</v>
      </c>
      <c r="H10" s="124">
        <f t="shared" si="3"/>
        <v>2.9889729370241203E-2</v>
      </c>
      <c r="I10" s="124">
        <f t="shared" si="4"/>
        <v>0.24449838187702266</v>
      </c>
      <c r="J10" s="124">
        <f t="shared" si="5"/>
        <v>0.10866594750089896</v>
      </c>
    </row>
    <row r="11" spans="1:10" x14ac:dyDescent="0.25">
      <c r="A11" s="70">
        <v>1875</v>
      </c>
      <c r="B11" s="71">
        <v>308000</v>
      </c>
      <c r="C11" s="119">
        <f t="shared" si="0"/>
        <v>0.57407407407407407</v>
      </c>
      <c r="D11" s="120">
        <f xml:space="preserve"> (B11- MIN($B$4:$B$13))/(MAX($B$4:$B$13)-MIN($B$4:$B$13))</f>
        <v>0.529126213592233</v>
      </c>
      <c r="E11" s="70"/>
      <c r="F11" s="71"/>
      <c r="G11" s="124">
        <f t="shared" si="2"/>
        <v>0.88055555555555554</v>
      </c>
      <c r="H11" s="124">
        <f t="shared" si="3"/>
        <v>6.1751291196386948E-2</v>
      </c>
      <c r="I11" s="124">
        <f t="shared" si="4"/>
        <v>0.35142934196332254</v>
      </c>
      <c r="J11" s="124">
        <f t="shared" si="5"/>
        <v>0.20174647409005553</v>
      </c>
    </row>
    <row r="12" spans="1:10" x14ac:dyDescent="0.25">
      <c r="A12" s="70">
        <v>2350</v>
      </c>
      <c r="B12" s="71">
        <v>405000</v>
      </c>
      <c r="C12" s="119">
        <f t="shared" si="0"/>
        <v>0.92592592592592593</v>
      </c>
      <c r="D12" s="120">
        <f t="shared" si="1"/>
        <v>1</v>
      </c>
      <c r="E12" s="70"/>
      <c r="F12" s="71"/>
      <c r="G12" s="124">
        <f t="shared" si="2"/>
        <v>1.1444444444444444</v>
      </c>
      <c r="H12" s="124">
        <f t="shared" si="3"/>
        <v>1.0432098765432088E-2</v>
      </c>
      <c r="I12" s="124">
        <f t="shared" si="4"/>
        <v>0.14444444444444438</v>
      </c>
      <c r="J12" s="124">
        <f t="shared" si="5"/>
        <v>0.13374485596707814</v>
      </c>
    </row>
    <row r="13" spans="1:10" ht="15.75" thickBot="1" x14ac:dyDescent="0.3">
      <c r="A13" s="72">
        <v>2450</v>
      </c>
      <c r="B13" s="73">
        <v>324000</v>
      </c>
      <c r="C13" s="121">
        <f t="shared" si="0"/>
        <v>1</v>
      </c>
      <c r="D13" s="122">
        <f t="shared" si="1"/>
        <v>0.60679611650485432</v>
      </c>
      <c r="E13" s="72"/>
      <c r="F13" s="73"/>
      <c r="G13" s="125">
        <f t="shared" si="2"/>
        <v>1.2</v>
      </c>
      <c r="H13" s="125">
        <f t="shared" si="3"/>
        <v>0.17594542369686117</v>
      </c>
      <c r="I13" s="125">
        <f t="shared" si="4"/>
        <v>0.59320388349514563</v>
      </c>
      <c r="J13" s="125">
        <f t="shared" si="5"/>
        <v>0.59320388349514563</v>
      </c>
    </row>
    <row r="14" spans="1:10" ht="15.75" thickBot="1" x14ac:dyDescent="0.3">
      <c r="G14" s="126"/>
      <c r="H14" s="127">
        <f>SUM(H4:H13)</f>
        <v>0.67734477641857771</v>
      </c>
      <c r="I14" s="127">
        <f>SUM(I4:I13)</f>
        <v>3.300161812297735</v>
      </c>
      <c r="J14" s="127">
        <f>SUM(J4:J13)</f>
        <v>1.5452604978225257</v>
      </c>
    </row>
    <row r="15" spans="1:10" ht="15.75" thickBot="1" x14ac:dyDescent="0.3">
      <c r="A15" s="2" t="s">
        <v>101</v>
      </c>
    </row>
    <row r="16" spans="1:10" ht="15.75" thickBot="1" x14ac:dyDescent="0.3">
      <c r="A16" s="62" t="s">
        <v>60</v>
      </c>
      <c r="B16" s="63" t="s">
        <v>61</v>
      </c>
      <c r="C16" s="66" t="s">
        <v>62</v>
      </c>
      <c r="D16" s="67" t="s">
        <v>63</v>
      </c>
      <c r="E16" s="64" t="s">
        <v>64</v>
      </c>
      <c r="F16" s="65" t="s">
        <v>65</v>
      </c>
      <c r="G16" s="129" t="s">
        <v>66</v>
      </c>
      <c r="H16" s="75" t="s">
        <v>67</v>
      </c>
      <c r="I16" s="76" t="s">
        <v>68</v>
      </c>
      <c r="J16" s="77" t="s">
        <v>69</v>
      </c>
    </row>
    <row r="17" spans="1:10" x14ac:dyDescent="0.25">
      <c r="A17" s="68">
        <v>1100</v>
      </c>
      <c r="B17" s="69">
        <v>199000</v>
      </c>
      <c r="C17" s="117">
        <f xml:space="preserve"> (A17- MIN($A$4:$A$13))/(MAX($A$4:$A$13)-MIN($A$4:$A$13))</f>
        <v>0</v>
      </c>
      <c r="D17" s="118">
        <f xml:space="preserve"> (B17- MIN($B$4:$B$13))/(MAX($B$4:$B$13)-MIN($B$4:$B$13))</f>
        <v>0</v>
      </c>
      <c r="E17" s="68">
        <f xml:space="preserve"> E4 - $C$1 * I14</f>
        <v>0.18598705501618124</v>
      </c>
      <c r="F17" s="128">
        <f xml:space="preserve"> F4 - $C$1 * J14</f>
        <v>0.62637916017419792</v>
      </c>
      <c r="G17" s="130">
        <f t="shared" ref="G17:G26" si="6" xml:space="preserve"> $E$17 +$F$17*C17</f>
        <v>0.18598705501618124</v>
      </c>
      <c r="H17" s="118">
        <f>0.5*POWER((D17-G17), 2)</f>
        <v>1.7295592316796012E-2</v>
      </c>
      <c r="I17" s="123">
        <f xml:space="preserve"> -(D17-G17)</f>
        <v>0.18598705501618124</v>
      </c>
      <c r="J17" s="123">
        <f xml:space="preserve"> -(D17-G17)*C17</f>
        <v>0</v>
      </c>
    </row>
    <row r="18" spans="1:10" x14ac:dyDescent="0.25">
      <c r="A18" s="70">
        <v>1400</v>
      </c>
      <c r="B18" s="71">
        <v>245000</v>
      </c>
      <c r="C18" s="119">
        <f t="shared" ref="C18:C26" si="7" xml:space="preserve"> (A18- MIN($A$4:$A$13))/(MAX($A$4:$A$13)-MIN($A$4:$A$13))</f>
        <v>0.22222222222222221</v>
      </c>
      <c r="D18" s="120">
        <f t="shared" ref="D18:D26" si="8" xml:space="preserve"> (B18- MIN($B$4:$B$13))/(MAX($B$4:$B$13)-MIN($B$4:$B$13))</f>
        <v>0.22330097087378642</v>
      </c>
      <c r="E18" s="70"/>
      <c r="G18" s="130">
        <f t="shared" si="6"/>
        <v>0.32518242394378077</v>
      </c>
      <c r="H18" s="120">
        <f t="shared" ref="H18:H26" si="9">0.5*POWER((D18-G18), 2)</f>
        <v>5.1899152398267312E-3</v>
      </c>
      <c r="I18" s="124">
        <f t="shared" ref="I18:I26" si="10" xml:space="preserve"> -(D18-G18)</f>
        <v>0.10188145306999435</v>
      </c>
      <c r="J18" s="124">
        <f t="shared" ref="J18:J26" si="11" xml:space="preserve"> -(D18-G18)*C18</f>
        <v>2.2640322904443188E-2</v>
      </c>
    </row>
    <row r="19" spans="1:10" x14ac:dyDescent="0.25">
      <c r="A19" s="70">
        <v>1425</v>
      </c>
      <c r="B19" s="71">
        <v>319000</v>
      </c>
      <c r="C19" s="119">
        <f t="shared" si="7"/>
        <v>0.24074074074074073</v>
      </c>
      <c r="D19" s="120">
        <f t="shared" si="8"/>
        <v>0.58252427184466016</v>
      </c>
      <c r="E19" s="70"/>
      <c r="G19" s="130">
        <f t="shared" si="6"/>
        <v>0.33678203802108075</v>
      </c>
      <c r="H19" s="120">
        <f t="shared" si="9"/>
        <v>3.0194622742301388E-2</v>
      </c>
      <c r="I19" s="124">
        <f t="shared" si="10"/>
        <v>-0.2457422338235794</v>
      </c>
      <c r="J19" s="124">
        <f t="shared" si="11"/>
        <v>-5.9160167401972816E-2</v>
      </c>
    </row>
    <row r="20" spans="1:10" x14ac:dyDescent="0.25">
      <c r="A20" s="70">
        <v>1550</v>
      </c>
      <c r="B20" s="71">
        <v>240000</v>
      </c>
      <c r="C20" s="119">
        <f t="shared" si="7"/>
        <v>0.33333333333333331</v>
      </c>
      <c r="D20" s="120">
        <f t="shared" si="8"/>
        <v>0.19902912621359223</v>
      </c>
      <c r="E20" s="70"/>
      <c r="G20" s="130">
        <f t="shared" si="6"/>
        <v>0.39478010840758054</v>
      </c>
      <c r="H20" s="120">
        <f t="shared" si="9"/>
        <v>1.9159223514955564E-2</v>
      </c>
      <c r="I20" s="124">
        <f t="shared" si="10"/>
        <v>0.19575098219398832</v>
      </c>
      <c r="J20" s="124">
        <f t="shared" si="11"/>
        <v>6.5250327397996105E-2</v>
      </c>
    </row>
    <row r="21" spans="1:10" x14ac:dyDescent="0.25">
      <c r="A21" s="70">
        <v>1600</v>
      </c>
      <c r="B21" s="71">
        <v>312000</v>
      </c>
      <c r="C21" s="119">
        <f t="shared" si="7"/>
        <v>0.37037037037037035</v>
      </c>
      <c r="D21" s="120">
        <f t="shared" si="8"/>
        <v>0.54854368932038833</v>
      </c>
      <c r="E21" s="70"/>
      <c r="G21" s="130">
        <f t="shared" si="6"/>
        <v>0.41797933656218045</v>
      </c>
      <c r="H21" s="120">
        <f t="shared" si="9"/>
        <v>8.523525105584873E-3</v>
      </c>
      <c r="I21" s="124">
        <f t="shared" si="10"/>
        <v>-0.13056435275820788</v>
      </c>
      <c r="J21" s="124">
        <f t="shared" si="11"/>
        <v>-4.8357167688225136E-2</v>
      </c>
    </row>
    <row r="22" spans="1:10" x14ac:dyDescent="0.25">
      <c r="A22" s="70">
        <v>1700</v>
      </c>
      <c r="B22" s="71">
        <v>279000</v>
      </c>
      <c r="C22" s="119">
        <f t="shared" si="7"/>
        <v>0.44444444444444442</v>
      </c>
      <c r="D22" s="120">
        <f t="shared" si="8"/>
        <v>0.38834951456310679</v>
      </c>
      <c r="E22" s="70"/>
      <c r="G22" s="130">
        <f t="shared" si="6"/>
        <v>0.46437779287138031</v>
      </c>
      <c r="H22" s="120">
        <f t="shared" si="9"/>
        <v>2.8901495512601472E-3</v>
      </c>
      <c r="I22" s="124">
        <f t="shared" si="10"/>
        <v>7.6028278308273523E-2</v>
      </c>
      <c r="J22" s="124">
        <f t="shared" si="11"/>
        <v>3.3790345914788231E-2</v>
      </c>
    </row>
    <row r="23" spans="1:10" x14ac:dyDescent="0.25">
      <c r="A23" s="70">
        <v>1700</v>
      </c>
      <c r="B23" s="71">
        <v>310000</v>
      </c>
      <c r="C23" s="119">
        <f t="shared" si="7"/>
        <v>0.44444444444444442</v>
      </c>
      <c r="D23" s="120">
        <f t="shared" si="8"/>
        <v>0.53883495145631066</v>
      </c>
      <c r="E23" s="70"/>
      <c r="G23" s="130">
        <f t="shared" si="6"/>
        <v>0.46437779287138031</v>
      </c>
      <c r="H23" s="120">
        <f t="shared" si="9"/>
        <v>2.7719342322707337E-3</v>
      </c>
      <c r="I23" s="124">
        <f t="shared" si="10"/>
        <v>-7.445715858493035E-2</v>
      </c>
      <c r="J23" s="124">
        <f t="shared" si="11"/>
        <v>-3.3092070482191267E-2</v>
      </c>
    </row>
    <row r="24" spans="1:10" x14ac:dyDescent="0.25">
      <c r="A24" s="70">
        <v>1875</v>
      </c>
      <c r="B24" s="71">
        <v>308000</v>
      </c>
      <c r="C24" s="119">
        <f t="shared" si="7"/>
        <v>0.57407407407407407</v>
      </c>
      <c r="D24" s="120">
        <f t="shared" si="8"/>
        <v>0.529126213592233</v>
      </c>
      <c r="E24" s="70"/>
      <c r="G24" s="130">
        <f t="shared" si="6"/>
        <v>0.54557509141248006</v>
      </c>
      <c r="H24" s="120">
        <f t="shared" si="9"/>
        <v>1.3528279077270792E-4</v>
      </c>
      <c r="I24" s="124">
        <f t="shared" si="10"/>
        <v>1.6448877820247065E-2</v>
      </c>
      <c r="J24" s="124">
        <f t="shared" si="11"/>
        <v>9.4428743042159081E-3</v>
      </c>
    </row>
    <row r="25" spans="1:10" x14ac:dyDescent="0.25">
      <c r="A25" s="70">
        <v>2350</v>
      </c>
      <c r="B25" s="71">
        <v>405000</v>
      </c>
      <c r="C25" s="119">
        <f t="shared" si="7"/>
        <v>0.92592592592592593</v>
      </c>
      <c r="D25" s="120">
        <f t="shared" si="8"/>
        <v>1</v>
      </c>
      <c r="E25" s="70"/>
      <c r="G25" s="130">
        <f t="shared" si="6"/>
        <v>0.76596775888117929</v>
      </c>
      <c r="H25" s="120">
        <f t="shared" si="9"/>
        <v>2.7385544941548916E-2</v>
      </c>
      <c r="I25" s="124">
        <f t="shared" si="10"/>
        <v>-0.23403224111882071</v>
      </c>
      <c r="J25" s="124">
        <f t="shared" si="11"/>
        <v>-0.21669651955446362</v>
      </c>
    </row>
    <row r="26" spans="1:10" ht="15.75" thickBot="1" x14ac:dyDescent="0.3">
      <c r="A26" s="72">
        <v>2450</v>
      </c>
      <c r="B26" s="73">
        <v>324000</v>
      </c>
      <c r="C26" s="121">
        <f t="shared" si="7"/>
        <v>1</v>
      </c>
      <c r="D26" s="122">
        <f t="shared" si="8"/>
        <v>0.60679611650485432</v>
      </c>
      <c r="E26" s="72"/>
      <c r="F26" s="14"/>
      <c r="G26" s="130">
        <f t="shared" si="6"/>
        <v>0.81236621519037922</v>
      </c>
      <c r="H26" s="122">
        <f t="shared" si="9"/>
        <v>2.112953273678822E-2</v>
      </c>
      <c r="I26" s="125">
        <f t="shared" si="10"/>
        <v>0.20557009868552489</v>
      </c>
      <c r="J26" s="125">
        <f t="shared" si="11"/>
        <v>0.20557009868552489</v>
      </c>
    </row>
    <row r="27" spans="1:10" ht="15.75" thickBot="1" x14ac:dyDescent="0.3">
      <c r="G27" s="126"/>
      <c r="H27" s="127">
        <f>SUM(H17:H26)</f>
        <v>0.13467532317210529</v>
      </c>
      <c r="I27" s="127">
        <f>SUM(I17:I26)</f>
        <v>9.6870758808671048E-2</v>
      </c>
      <c r="J27" s="127">
        <f>SUM(J17:J26)</f>
        <v>-2.0611955919884517E-2</v>
      </c>
    </row>
    <row r="28" spans="1:10" x14ac:dyDescent="0.25">
      <c r="G28" s="21" t="s">
        <v>105</v>
      </c>
      <c r="H28" s="126">
        <f xml:space="preserve"> H14 - H27</f>
        <v>0.54266945324647242</v>
      </c>
    </row>
    <row r="29" spans="1:10" ht="15.75" thickBot="1" x14ac:dyDescent="0.3">
      <c r="A29" s="2" t="s">
        <v>102</v>
      </c>
    </row>
    <row r="30" spans="1:10" ht="15.75" thickBot="1" x14ac:dyDescent="0.3">
      <c r="A30" s="62" t="s">
        <v>60</v>
      </c>
      <c r="B30" s="63" t="s">
        <v>61</v>
      </c>
      <c r="C30" s="66" t="s">
        <v>62</v>
      </c>
      <c r="D30" s="67" t="s">
        <v>63</v>
      </c>
      <c r="E30" s="64" t="s">
        <v>64</v>
      </c>
      <c r="F30" s="65" t="s">
        <v>65</v>
      </c>
      <c r="G30" s="129" t="s">
        <v>66</v>
      </c>
      <c r="H30" s="75" t="s">
        <v>67</v>
      </c>
      <c r="I30" s="76" t="s">
        <v>68</v>
      </c>
      <c r="J30" s="77" t="s">
        <v>69</v>
      </c>
    </row>
    <row r="31" spans="1:10" x14ac:dyDescent="0.25">
      <c r="A31" s="68">
        <v>1100</v>
      </c>
      <c r="B31" s="69">
        <v>199000</v>
      </c>
      <c r="C31" s="117">
        <f xml:space="preserve"> (A31- MIN($A$4:$A$13))/(MAX($A$4:$A$13)-MIN($A$4:$A$13))</f>
        <v>0</v>
      </c>
      <c r="D31" s="118">
        <f xml:space="preserve"> (B31- MIN($B$4:$B$13))/(MAX($B$4:$B$13)-MIN($B$4:$B$13))</f>
        <v>0</v>
      </c>
      <c r="E31" s="68">
        <f xml:space="preserve"> E17 - $C$1 * I27</f>
        <v>0.17823739431148755</v>
      </c>
      <c r="F31" s="128">
        <f xml:space="preserve"> F17 - $C$1 * J27</f>
        <v>0.62802811664778868</v>
      </c>
      <c r="G31" s="130">
        <f xml:space="preserve"> $E$31 +$F$31*C31</f>
        <v>0.17823739431148755</v>
      </c>
      <c r="H31" s="118">
        <f>0.5*POWER((D31-G31), 2)</f>
        <v>1.5884284365474347E-2</v>
      </c>
      <c r="I31" s="123">
        <f xml:space="preserve"> -(D31-G31)</f>
        <v>0.17823739431148755</v>
      </c>
      <c r="J31" s="123">
        <f xml:space="preserve"> -(D31-G31)*C31</f>
        <v>0</v>
      </c>
    </row>
    <row r="32" spans="1:10" x14ac:dyDescent="0.25">
      <c r="A32" s="70">
        <v>1400</v>
      </c>
      <c r="B32" s="71">
        <v>245000</v>
      </c>
      <c r="C32" s="119">
        <f t="shared" ref="C32:C40" si="12" xml:space="preserve"> (A32- MIN($A$4:$A$13))/(MAX($A$4:$A$13)-MIN($A$4:$A$13))</f>
        <v>0.22222222222222221</v>
      </c>
      <c r="D32" s="120">
        <f t="shared" ref="D32:D40" si="13" xml:space="preserve"> (B32- MIN($B$4:$B$13))/(MAX($B$4:$B$13)-MIN($B$4:$B$13))</f>
        <v>0.22330097087378642</v>
      </c>
      <c r="E32" s="70"/>
      <c r="G32" s="130">
        <f t="shared" ref="G32:G40" si="14" xml:space="preserve"> $E$31 +$F$31*C32</f>
        <v>0.3177991980109961</v>
      </c>
      <c r="H32" s="120">
        <f t="shared" ref="H32:H40" si="15">0.5*POWER((D32-G32), 2)</f>
        <v>4.4649574660378362E-3</v>
      </c>
      <c r="I32" s="124">
        <f t="shared" ref="I32:I40" si="16" xml:space="preserve"> -(D32-G32)</f>
        <v>9.4498227137209678E-2</v>
      </c>
      <c r="J32" s="124">
        <f t="shared" ref="J32:J40" si="17" xml:space="preserve"> -(D32-G32)*C32</f>
        <v>2.0999606030491037E-2</v>
      </c>
    </row>
    <row r="33" spans="1:10" x14ac:dyDescent="0.25">
      <c r="A33" s="70">
        <v>1425</v>
      </c>
      <c r="B33" s="71">
        <v>319000</v>
      </c>
      <c r="C33" s="119">
        <f t="shared" si="12"/>
        <v>0.24074074074074073</v>
      </c>
      <c r="D33" s="120">
        <f t="shared" si="13"/>
        <v>0.58252427184466016</v>
      </c>
      <c r="E33" s="70"/>
      <c r="G33" s="130">
        <f t="shared" si="14"/>
        <v>0.3294293483192885</v>
      </c>
      <c r="H33" s="120">
        <f t="shared" si="15"/>
        <v>3.2028520157156862E-2</v>
      </c>
      <c r="I33" s="124">
        <f t="shared" si="16"/>
        <v>-0.25309492352537166</v>
      </c>
      <c r="J33" s="124">
        <f t="shared" si="17"/>
        <v>-6.0930259367219103E-2</v>
      </c>
    </row>
    <row r="34" spans="1:10" x14ac:dyDescent="0.25">
      <c r="A34" s="70">
        <v>1550</v>
      </c>
      <c r="B34" s="71">
        <v>240000</v>
      </c>
      <c r="C34" s="119">
        <f t="shared" si="12"/>
        <v>0.33333333333333331</v>
      </c>
      <c r="D34" s="120">
        <f t="shared" si="13"/>
        <v>0.19902912621359223</v>
      </c>
      <c r="E34" s="70"/>
      <c r="G34" s="130">
        <f t="shared" si="14"/>
        <v>0.38758009986075043</v>
      </c>
      <c r="H34" s="120">
        <f t="shared" si="15"/>
        <v>1.7775734831645674E-2</v>
      </c>
      <c r="I34" s="124">
        <f t="shared" si="16"/>
        <v>0.1885509736471582</v>
      </c>
      <c r="J34" s="124">
        <f t="shared" si="17"/>
        <v>6.2850324549052733E-2</v>
      </c>
    </row>
    <row r="35" spans="1:10" x14ac:dyDescent="0.25">
      <c r="A35" s="70">
        <v>1600</v>
      </c>
      <c r="B35" s="71">
        <v>312000</v>
      </c>
      <c r="C35" s="119">
        <f t="shared" si="12"/>
        <v>0.37037037037037035</v>
      </c>
      <c r="D35" s="120">
        <f t="shared" si="13"/>
        <v>0.54854368932038833</v>
      </c>
      <c r="E35" s="70"/>
      <c r="G35" s="130">
        <f t="shared" si="14"/>
        <v>0.41084040047733517</v>
      </c>
      <c r="H35" s="120">
        <f t="shared" si="15"/>
        <v>9.4810978790966643E-3</v>
      </c>
      <c r="I35" s="124">
        <f t="shared" si="16"/>
        <v>-0.13770328884305316</v>
      </c>
      <c r="J35" s="124">
        <f t="shared" si="17"/>
        <v>-5.1001218090019687E-2</v>
      </c>
    </row>
    <row r="36" spans="1:10" x14ac:dyDescent="0.25">
      <c r="A36" s="70">
        <v>1700</v>
      </c>
      <c r="B36" s="71">
        <v>279000</v>
      </c>
      <c r="C36" s="119">
        <f t="shared" si="12"/>
        <v>0.44444444444444442</v>
      </c>
      <c r="D36" s="120">
        <f t="shared" si="13"/>
        <v>0.38834951456310679</v>
      </c>
      <c r="E36" s="70"/>
      <c r="G36" s="130">
        <f t="shared" si="14"/>
        <v>0.4573610017105047</v>
      </c>
      <c r="H36" s="120">
        <f t="shared" si="15"/>
        <v>2.3812926791477334E-3</v>
      </c>
      <c r="I36" s="124">
        <f t="shared" si="16"/>
        <v>6.901148714739791E-2</v>
      </c>
      <c r="J36" s="124">
        <f t="shared" si="17"/>
        <v>3.0671772065510181E-2</v>
      </c>
    </row>
    <row r="37" spans="1:10" x14ac:dyDescent="0.25">
      <c r="A37" s="70">
        <v>1700</v>
      </c>
      <c r="B37" s="71">
        <v>310000</v>
      </c>
      <c r="C37" s="119">
        <f t="shared" si="12"/>
        <v>0.44444444444444442</v>
      </c>
      <c r="D37" s="120">
        <f t="shared" si="13"/>
        <v>0.53883495145631066</v>
      </c>
      <c r="E37" s="70"/>
      <c r="G37" s="130">
        <f t="shared" si="14"/>
        <v>0.4573610017105047</v>
      </c>
      <c r="H37" s="120">
        <f t="shared" si="15"/>
        <v>3.3190022435910576E-3</v>
      </c>
      <c r="I37" s="124">
        <f t="shared" si="16"/>
        <v>-8.1473949745805962E-2</v>
      </c>
      <c r="J37" s="124">
        <f t="shared" si="17"/>
        <v>-3.6210644331469317E-2</v>
      </c>
    </row>
    <row r="38" spans="1:10" x14ac:dyDescent="0.25">
      <c r="A38" s="70">
        <v>1875</v>
      </c>
      <c r="B38" s="71">
        <v>308000</v>
      </c>
      <c r="C38" s="119">
        <f t="shared" si="12"/>
        <v>0.57407407407407407</v>
      </c>
      <c r="D38" s="120">
        <f t="shared" si="13"/>
        <v>0.529126213592233</v>
      </c>
      <c r="E38" s="70"/>
      <c r="G38" s="130">
        <f t="shared" si="14"/>
        <v>0.53877205386855143</v>
      </c>
      <c r="H38" s="120">
        <f t="shared" si="15"/>
        <v>4.6521117318123394E-5</v>
      </c>
      <c r="I38" s="124">
        <f t="shared" si="16"/>
        <v>9.6458402763184292E-3</v>
      </c>
      <c r="J38" s="124">
        <f t="shared" si="17"/>
        <v>5.5374268252939129E-3</v>
      </c>
    </row>
    <row r="39" spans="1:10" x14ac:dyDescent="0.25">
      <c r="A39" s="70">
        <v>2350</v>
      </c>
      <c r="B39" s="71">
        <v>405000</v>
      </c>
      <c r="C39" s="119">
        <f t="shared" si="12"/>
        <v>0.92592592592592593</v>
      </c>
      <c r="D39" s="120">
        <f t="shared" si="13"/>
        <v>1</v>
      </c>
      <c r="E39" s="70"/>
      <c r="G39" s="130">
        <f t="shared" si="14"/>
        <v>0.75974490972610675</v>
      </c>
      <c r="H39" s="120">
        <f t="shared" si="15"/>
        <v>2.8861254201258298E-2</v>
      </c>
      <c r="I39" s="124">
        <f t="shared" si="16"/>
        <v>-0.24025509027389325</v>
      </c>
      <c r="J39" s="124">
        <f t="shared" si="17"/>
        <v>-0.22245841692027152</v>
      </c>
    </row>
    <row r="40" spans="1:10" ht="15.75" thickBot="1" x14ac:dyDescent="0.3">
      <c r="A40" s="72">
        <v>2450</v>
      </c>
      <c r="B40" s="73">
        <v>324000</v>
      </c>
      <c r="C40" s="121">
        <f t="shared" si="12"/>
        <v>1</v>
      </c>
      <c r="D40" s="122">
        <f t="shared" si="13"/>
        <v>0.60679611650485432</v>
      </c>
      <c r="E40" s="72"/>
      <c r="F40" s="14"/>
      <c r="G40" s="130">
        <f t="shared" si="14"/>
        <v>0.80626551095927623</v>
      </c>
      <c r="H40" s="122">
        <f t="shared" si="15"/>
        <v>1.9894019662006882E-2</v>
      </c>
      <c r="I40" s="125">
        <f t="shared" si="16"/>
        <v>0.19946939445442191</v>
      </c>
      <c r="J40" s="125">
        <f t="shared" si="17"/>
        <v>0.19946939445442191</v>
      </c>
    </row>
    <row r="41" spans="1:10" ht="15.75" thickBot="1" x14ac:dyDescent="0.3">
      <c r="G41" s="126"/>
      <c r="H41" s="127">
        <f>SUM(H31:H40)</f>
        <v>0.13413668460273345</v>
      </c>
      <c r="I41" s="127">
        <f>SUM(I31:I40)</f>
        <v>2.6886064585869646E-2</v>
      </c>
      <c r="J41" s="127">
        <f>SUM(J31:J40)</f>
        <v>-5.1072014784209863E-2</v>
      </c>
    </row>
    <row r="42" spans="1:10" x14ac:dyDescent="0.25">
      <c r="G42" s="21" t="s">
        <v>105</v>
      </c>
      <c r="H42" s="126">
        <f xml:space="preserve"> H27-H41</f>
        <v>5.3863856937183541E-4</v>
      </c>
    </row>
    <row r="43" spans="1:10" ht="15.75" thickBot="1" x14ac:dyDescent="0.3">
      <c r="A43" s="2" t="s">
        <v>103</v>
      </c>
    </row>
    <row r="44" spans="1:10" ht="15.75" thickBot="1" x14ac:dyDescent="0.3">
      <c r="A44" s="62" t="s">
        <v>60</v>
      </c>
      <c r="B44" s="63" t="s">
        <v>61</v>
      </c>
      <c r="C44" s="66" t="s">
        <v>62</v>
      </c>
      <c r="D44" s="67" t="s">
        <v>63</v>
      </c>
      <c r="E44" s="64" t="s">
        <v>64</v>
      </c>
      <c r="F44" s="65" t="s">
        <v>65</v>
      </c>
      <c r="G44" s="129" t="s">
        <v>66</v>
      </c>
      <c r="H44" s="75" t="s">
        <v>67</v>
      </c>
      <c r="I44" s="76" t="s">
        <v>68</v>
      </c>
      <c r="J44" s="77" t="s">
        <v>69</v>
      </c>
    </row>
    <row r="45" spans="1:10" x14ac:dyDescent="0.25">
      <c r="A45" s="68">
        <v>1100</v>
      </c>
      <c r="B45" s="69">
        <v>199000</v>
      </c>
      <c r="C45" s="117">
        <f xml:space="preserve"> (A45- MIN($A$4:$A$13))/(MAX($A$4:$A$13)-MIN($A$4:$A$13))</f>
        <v>0</v>
      </c>
      <c r="D45" s="118">
        <f xml:space="preserve"> (B45- MIN($B$4:$B$13))/(MAX($B$4:$B$13)-MIN($B$4:$B$13))</f>
        <v>0</v>
      </c>
      <c r="E45" s="68">
        <f xml:space="preserve"> E31 - $C$1 * I41</f>
        <v>0.17608650914461799</v>
      </c>
      <c r="F45" s="128">
        <f xml:space="preserve"> F31 - $C$1 * J41</f>
        <v>0.63211387783052542</v>
      </c>
      <c r="G45" s="130">
        <f xml:space="preserve"> $E$45 +$F$45*C45</f>
        <v>0.17608650914461799</v>
      </c>
      <c r="H45" s="118">
        <f>0.5*POWER((D45-G45), 2)</f>
        <v>1.5503229351368816E-2</v>
      </c>
      <c r="I45" s="123">
        <f xml:space="preserve"> -(D45-G45)</f>
        <v>0.17608650914461799</v>
      </c>
      <c r="J45" s="123">
        <f xml:space="preserve"> -(D45-G45)*C45</f>
        <v>0</v>
      </c>
    </row>
    <row r="46" spans="1:10" x14ac:dyDescent="0.25">
      <c r="A46" s="70">
        <v>1400</v>
      </c>
      <c r="B46" s="71">
        <v>245000</v>
      </c>
      <c r="C46" s="119">
        <f t="shared" ref="C46:C54" si="18" xml:space="preserve"> (A46- MIN($A$4:$A$13))/(MAX($A$4:$A$13)-MIN($A$4:$A$13))</f>
        <v>0.22222222222222221</v>
      </c>
      <c r="D46" s="120">
        <f t="shared" ref="D46:D54" si="19" xml:space="preserve"> (B46- MIN($B$4:$B$13))/(MAX($B$4:$B$13)-MIN($B$4:$B$13))</f>
        <v>0.22330097087378642</v>
      </c>
      <c r="E46" s="70"/>
      <c r="G46" s="130">
        <f t="shared" ref="G46:G54" si="20" xml:space="preserve"> $E$45 +$F$45*C46</f>
        <v>0.31655625977362362</v>
      </c>
      <c r="H46" s="120">
        <f t="shared" ref="H46:H54" si="21">0.5*POWER((D46-G46), 2)</f>
        <v>4.3482744538960493E-3</v>
      </c>
      <c r="I46" s="124">
        <f t="shared" ref="I46:I54" si="22" xml:space="preserve"> -(D46-G46)</f>
        <v>9.3255288899837196E-2</v>
      </c>
      <c r="J46" s="124">
        <f t="shared" ref="J46:J54" si="23" xml:space="preserve"> -(D46-G46)*C46</f>
        <v>2.0723397533297154E-2</v>
      </c>
    </row>
    <row r="47" spans="1:10" x14ac:dyDescent="0.25">
      <c r="A47" s="70">
        <v>1425</v>
      </c>
      <c r="B47" s="71">
        <v>319000</v>
      </c>
      <c r="C47" s="119">
        <f t="shared" si="18"/>
        <v>0.24074074074074073</v>
      </c>
      <c r="D47" s="120">
        <f t="shared" si="19"/>
        <v>0.58252427184466016</v>
      </c>
      <c r="E47" s="70"/>
      <c r="G47" s="130">
        <f t="shared" si="20"/>
        <v>0.32826207232604077</v>
      </c>
      <c r="H47" s="120">
        <f t="shared" si="21"/>
        <v>3.2324633052023106E-2</v>
      </c>
      <c r="I47" s="124">
        <f t="shared" si="22"/>
        <v>-0.25426219951861939</v>
      </c>
      <c r="J47" s="124">
        <f t="shared" si="23"/>
        <v>-6.121127025448244E-2</v>
      </c>
    </row>
    <row r="48" spans="1:10" x14ac:dyDescent="0.25">
      <c r="A48" s="70">
        <v>1550</v>
      </c>
      <c r="B48" s="71">
        <v>240000</v>
      </c>
      <c r="C48" s="119">
        <f t="shared" si="18"/>
        <v>0.33333333333333331</v>
      </c>
      <c r="D48" s="120">
        <f t="shared" si="19"/>
        <v>0.19902912621359223</v>
      </c>
      <c r="E48" s="70"/>
      <c r="G48" s="130">
        <f t="shared" si="20"/>
        <v>0.38679113508812646</v>
      </c>
      <c r="H48" s="120">
        <f t="shared" si="21"/>
        <v>1.7627285988300337E-2</v>
      </c>
      <c r="I48" s="124">
        <f t="shared" si="22"/>
        <v>0.18776200887453423</v>
      </c>
      <c r="J48" s="124">
        <f t="shared" si="23"/>
        <v>6.2587336291511406E-2</v>
      </c>
    </row>
    <row r="49" spans="1:10" x14ac:dyDescent="0.25">
      <c r="A49" s="70">
        <v>1600</v>
      </c>
      <c r="B49" s="71">
        <v>312000</v>
      </c>
      <c r="C49" s="119">
        <f t="shared" si="18"/>
        <v>0.37037037037037035</v>
      </c>
      <c r="D49" s="120">
        <f t="shared" si="19"/>
        <v>0.54854368932038833</v>
      </c>
      <c r="E49" s="70"/>
      <c r="G49" s="130">
        <f t="shared" si="20"/>
        <v>0.41020276019296076</v>
      </c>
      <c r="H49" s="120">
        <f t="shared" si="21"/>
        <v>9.5691063359199698E-3</v>
      </c>
      <c r="I49" s="124">
        <f t="shared" si="22"/>
        <v>-0.13834092912742757</v>
      </c>
      <c r="J49" s="124">
        <f t="shared" si="23"/>
        <v>-5.1237381158306505E-2</v>
      </c>
    </row>
    <row r="50" spans="1:10" x14ac:dyDescent="0.25">
      <c r="A50" s="70">
        <v>1700</v>
      </c>
      <c r="B50" s="71">
        <v>279000</v>
      </c>
      <c r="C50" s="119">
        <f t="shared" si="18"/>
        <v>0.44444444444444442</v>
      </c>
      <c r="D50" s="120">
        <f t="shared" si="19"/>
        <v>0.38834951456310679</v>
      </c>
      <c r="E50" s="70"/>
      <c r="G50" s="130">
        <f t="shared" si="20"/>
        <v>0.45702601040262925</v>
      </c>
      <c r="H50" s="120">
        <f t="shared" si="21"/>
        <v>2.3582305403979727E-3</v>
      </c>
      <c r="I50" s="124">
        <f t="shared" si="22"/>
        <v>6.8676495839522456E-2</v>
      </c>
      <c r="J50" s="124">
        <f t="shared" si="23"/>
        <v>3.0522887039787755E-2</v>
      </c>
    </row>
    <row r="51" spans="1:10" x14ac:dyDescent="0.25">
      <c r="A51" s="70">
        <v>1700</v>
      </c>
      <c r="B51" s="71">
        <v>310000</v>
      </c>
      <c r="C51" s="119">
        <f t="shared" si="18"/>
        <v>0.44444444444444442</v>
      </c>
      <c r="D51" s="120">
        <f t="shared" si="19"/>
        <v>0.53883495145631066</v>
      </c>
      <c r="E51" s="70"/>
      <c r="G51" s="130">
        <f t="shared" si="20"/>
        <v>0.45702601040262925</v>
      </c>
      <c r="H51" s="120">
        <f t="shared" si="21"/>
        <v>3.3463514181623602E-3</v>
      </c>
      <c r="I51" s="124">
        <f t="shared" si="22"/>
        <v>-8.1808941053681417E-2</v>
      </c>
      <c r="J51" s="124">
        <f t="shared" si="23"/>
        <v>-3.6359529357191736E-2</v>
      </c>
    </row>
    <row r="52" spans="1:10" x14ac:dyDescent="0.25">
      <c r="A52" s="70">
        <v>1875</v>
      </c>
      <c r="B52" s="71">
        <v>308000</v>
      </c>
      <c r="C52" s="119">
        <f t="shared" si="18"/>
        <v>0.57407407407407407</v>
      </c>
      <c r="D52" s="120">
        <f t="shared" si="19"/>
        <v>0.529126213592233</v>
      </c>
      <c r="E52" s="70"/>
      <c r="G52" s="130">
        <f t="shared" si="20"/>
        <v>0.53896669826954924</v>
      </c>
      <c r="H52" s="120">
        <f t="shared" si="21"/>
        <v>4.8417569342247868E-5</v>
      </c>
      <c r="I52" s="124">
        <f t="shared" si="22"/>
        <v>9.8404846773162413E-3</v>
      </c>
      <c r="J52" s="124">
        <f t="shared" si="23"/>
        <v>5.6491671295704352E-3</v>
      </c>
    </row>
    <row r="53" spans="1:10" x14ac:dyDescent="0.25">
      <c r="A53" s="70">
        <v>2350</v>
      </c>
      <c r="B53" s="71">
        <v>405000</v>
      </c>
      <c r="C53" s="119">
        <f t="shared" si="18"/>
        <v>0.92592592592592593</v>
      </c>
      <c r="D53" s="120">
        <f t="shared" si="19"/>
        <v>1</v>
      </c>
      <c r="E53" s="70"/>
      <c r="G53" s="130">
        <f t="shared" si="20"/>
        <v>0.7613771367654748</v>
      </c>
      <c r="H53" s="120">
        <f t="shared" si="21"/>
        <v>2.8470435429121459E-2</v>
      </c>
      <c r="I53" s="124">
        <f t="shared" si="22"/>
        <v>-0.2386228632345252</v>
      </c>
      <c r="J53" s="124">
        <f t="shared" si="23"/>
        <v>-0.22094709558752332</v>
      </c>
    </row>
    <row r="54" spans="1:10" ht="15.75" thickBot="1" x14ac:dyDescent="0.3">
      <c r="A54" s="72">
        <v>2450</v>
      </c>
      <c r="B54" s="73">
        <v>324000</v>
      </c>
      <c r="C54" s="121">
        <f t="shared" si="18"/>
        <v>1</v>
      </c>
      <c r="D54" s="122">
        <f t="shared" si="19"/>
        <v>0.60679611650485432</v>
      </c>
      <c r="E54" s="72"/>
      <c r="F54" s="14"/>
      <c r="G54" s="130">
        <f t="shared" si="20"/>
        <v>0.8082003869751434</v>
      </c>
      <c r="H54" s="122">
        <f t="shared" si="21"/>
        <v>2.028184008183468E-2</v>
      </c>
      <c r="I54" s="125">
        <f t="shared" si="22"/>
        <v>0.20140427047028908</v>
      </c>
      <c r="J54" s="125">
        <f t="shared" si="23"/>
        <v>0.20140427047028908</v>
      </c>
    </row>
    <row r="55" spans="1:10" ht="15.75" thickBot="1" x14ac:dyDescent="0.3">
      <c r="G55" s="126"/>
      <c r="H55" s="127">
        <f>SUM(H45:H54)</f>
        <v>0.13387780422036702</v>
      </c>
      <c r="I55" s="127">
        <f>SUM(I45:I54)</f>
        <v>2.3990124971863619E-2</v>
      </c>
      <c r="J55" s="127">
        <f>SUM(J45:J54)</f>
        <v>-4.8868217893048183E-2</v>
      </c>
    </row>
    <row r="56" spans="1:10" x14ac:dyDescent="0.25">
      <c r="G56" s="21" t="s">
        <v>105</v>
      </c>
      <c r="H56" s="126">
        <f xml:space="preserve"> H41-H55</f>
        <v>2.5888038236643318E-4</v>
      </c>
      <c r="I56" s="126"/>
      <c r="J56" s="126"/>
    </row>
    <row r="57" spans="1:10" ht="15.75" thickBot="1" x14ac:dyDescent="0.3">
      <c r="A57" s="2" t="s">
        <v>104</v>
      </c>
    </row>
    <row r="58" spans="1:10" ht="15.75" thickBot="1" x14ac:dyDescent="0.3">
      <c r="A58" s="62" t="s">
        <v>60</v>
      </c>
      <c r="B58" s="63" t="s">
        <v>61</v>
      </c>
      <c r="C58" s="66" t="s">
        <v>62</v>
      </c>
      <c r="D58" s="67" t="s">
        <v>63</v>
      </c>
      <c r="E58" s="64" t="s">
        <v>64</v>
      </c>
      <c r="F58" s="65" t="s">
        <v>65</v>
      </c>
      <c r="G58" s="129" t="s">
        <v>66</v>
      </c>
      <c r="H58" s="75" t="s">
        <v>67</v>
      </c>
      <c r="I58" s="76" t="s">
        <v>68</v>
      </c>
      <c r="J58" s="77" t="s">
        <v>69</v>
      </c>
    </row>
    <row r="59" spans="1:10" x14ac:dyDescent="0.25">
      <c r="A59" s="68">
        <v>1100</v>
      </c>
      <c r="B59" s="69">
        <v>199000</v>
      </c>
      <c r="C59" s="117">
        <f xml:space="preserve"> (A59- MIN($A$4:$A$13))/(MAX($A$4:$A$13)-MIN($A$4:$A$13))</f>
        <v>0</v>
      </c>
      <c r="D59" s="118">
        <f xml:space="preserve"> (B59- MIN($B$4:$B$13))/(MAX($B$4:$B$13)-MIN($B$4:$B$13))</f>
        <v>0</v>
      </c>
      <c r="E59" s="68">
        <f xml:space="preserve"> E45 - $C$1 * I55</f>
        <v>0.1741672991468689</v>
      </c>
      <c r="F59" s="128">
        <f xml:space="preserve"> F45 - $C$1 * J55</f>
        <v>0.6360233352619693</v>
      </c>
      <c r="G59" s="130">
        <f xml:space="preserve"> $E$59 +$F$59*C59</f>
        <v>0.1741672991468689</v>
      </c>
      <c r="H59" s="118">
        <f>0.5*POWER((D59-G59), 2)</f>
        <v>1.5167124046057461E-2</v>
      </c>
      <c r="I59" s="123">
        <f xml:space="preserve"> -(D59-G59)</f>
        <v>0.1741672991468689</v>
      </c>
      <c r="J59" s="123">
        <f xml:space="preserve"> -(D59-G59)*C59</f>
        <v>0</v>
      </c>
    </row>
    <row r="60" spans="1:10" x14ac:dyDescent="0.25">
      <c r="A60" s="70">
        <v>1400</v>
      </c>
      <c r="B60" s="71">
        <v>245000</v>
      </c>
      <c r="C60" s="119">
        <f t="shared" ref="C60:C68" si="24" xml:space="preserve"> (A60- MIN($A$4:$A$13))/(MAX($A$4:$A$13)-MIN($A$4:$A$13))</f>
        <v>0.22222222222222221</v>
      </c>
      <c r="D60" s="120">
        <f t="shared" ref="D60:D68" si="25" xml:space="preserve"> (B60- MIN($B$4:$B$13))/(MAX($B$4:$B$13)-MIN($B$4:$B$13))</f>
        <v>0.22330097087378642</v>
      </c>
      <c r="E60" s="70"/>
      <c r="G60" s="130">
        <f t="shared" ref="G60:G68" si="26" xml:space="preserve"> $E$59 +$F$59*C60</f>
        <v>0.31550581809397316</v>
      </c>
      <c r="H60" s="120">
        <f t="shared" ref="H60:H68" si="27">0.5*POWER((D60-G60), 2)</f>
        <v>4.250866925448989E-3</v>
      </c>
      <c r="I60" s="124">
        <f t="shared" ref="I60:I68" si="28" xml:space="preserve"> -(D60-G60)</f>
        <v>9.2204847220186736E-2</v>
      </c>
      <c r="J60" s="124">
        <f t="shared" ref="J60:J68" si="29" xml:space="preserve"> -(D60-G60)*C60</f>
        <v>2.0489966048930386E-2</v>
      </c>
    </row>
    <row r="61" spans="1:10" x14ac:dyDescent="0.25">
      <c r="A61" s="70">
        <v>1425</v>
      </c>
      <c r="B61" s="71">
        <v>319000</v>
      </c>
      <c r="C61" s="119">
        <f t="shared" si="24"/>
        <v>0.24074074074074073</v>
      </c>
      <c r="D61" s="120">
        <f t="shared" si="25"/>
        <v>0.58252427184466016</v>
      </c>
      <c r="E61" s="70"/>
      <c r="G61" s="130">
        <f t="shared" si="26"/>
        <v>0.32728402800623191</v>
      </c>
      <c r="H61" s="120">
        <f t="shared" si="27"/>
        <v>3.2573791037350155E-2</v>
      </c>
      <c r="I61" s="124">
        <f t="shared" si="28"/>
        <v>-0.25524024383842825</v>
      </c>
      <c r="J61" s="124">
        <f t="shared" si="29"/>
        <v>-6.1446725368510501E-2</v>
      </c>
    </row>
    <row r="62" spans="1:10" x14ac:dyDescent="0.25">
      <c r="A62" s="70">
        <v>1550</v>
      </c>
      <c r="B62" s="71">
        <v>240000</v>
      </c>
      <c r="C62" s="119">
        <f t="shared" si="24"/>
        <v>0.33333333333333331</v>
      </c>
      <c r="D62" s="120">
        <f t="shared" si="25"/>
        <v>0.19902912621359223</v>
      </c>
      <c r="E62" s="70"/>
      <c r="G62" s="130">
        <f t="shared" si="26"/>
        <v>0.38617507756752534</v>
      </c>
      <c r="H62" s="120">
        <f t="shared" si="27"/>
        <v>1.7511803554084351E-2</v>
      </c>
      <c r="I62" s="124">
        <f t="shared" si="28"/>
        <v>0.18714595135393311</v>
      </c>
      <c r="J62" s="124">
        <f t="shared" si="29"/>
        <v>6.2381983784644365E-2</v>
      </c>
    </row>
    <row r="63" spans="1:10" x14ac:dyDescent="0.25">
      <c r="A63" s="70">
        <v>1600</v>
      </c>
      <c r="B63" s="71">
        <v>312000</v>
      </c>
      <c r="C63" s="119">
        <f t="shared" si="24"/>
        <v>0.37037037037037035</v>
      </c>
      <c r="D63" s="120">
        <f t="shared" si="25"/>
        <v>0.54854368932038833</v>
      </c>
      <c r="E63" s="70"/>
      <c r="G63" s="130">
        <f t="shared" si="26"/>
        <v>0.40973149739204273</v>
      </c>
      <c r="H63" s="120">
        <f t="shared" si="27"/>
        <v>9.634412313975927E-3</v>
      </c>
      <c r="I63" s="124">
        <f t="shared" si="28"/>
        <v>-0.1388121919283456</v>
      </c>
      <c r="J63" s="124">
        <f t="shared" si="29"/>
        <v>-5.1411922936424291E-2</v>
      </c>
    </row>
    <row r="64" spans="1:10" x14ac:dyDescent="0.25">
      <c r="A64" s="70">
        <v>1700</v>
      </c>
      <c r="B64" s="71">
        <v>279000</v>
      </c>
      <c r="C64" s="119">
        <f t="shared" si="24"/>
        <v>0.44444444444444442</v>
      </c>
      <c r="D64" s="120">
        <f t="shared" si="25"/>
        <v>0.38834951456310679</v>
      </c>
      <c r="E64" s="70"/>
      <c r="G64" s="130">
        <f t="shared" si="26"/>
        <v>0.45684433704107746</v>
      </c>
      <c r="H64" s="120">
        <f t="shared" si="27"/>
        <v>2.3457703531443584E-3</v>
      </c>
      <c r="I64" s="124">
        <f t="shared" si="28"/>
        <v>6.8494822477970674E-2</v>
      </c>
      <c r="J64" s="124">
        <f t="shared" si="29"/>
        <v>3.0442143323542521E-2</v>
      </c>
    </row>
    <row r="65" spans="1:10" x14ac:dyDescent="0.25">
      <c r="A65" s="70">
        <v>1700</v>
      </c>
      <c r="B65" s="71">
        <v>310000</v>
      </c>
      <c r="C65" s="119">
        <f t="shared" si="24"/>
        <v>0.44444444444444442</v>
      </c>
      <c r="D65" s="120">
        <f t="shared" si="25"/>
        <v>0.53883495145631066</v>
      </c>
      <c r="E65" s="70"/>
      <c r="G65" s="130">
        <f t="shared" si="26"/>
        <v>0.45684433704107746</v>
      </c>
      <c r="H65" s="120">
        <f t="shared" si="27"/>
        <v>3.361230426093723E-3</v>
      </c>
      <c r="I65" s="124">
        <f t="shared" si="28"/>
        <v>-8.1990614415233198E-2</v>
      </c>
      <c r="J65" s="124">
        <f t="shared" si="29"/>
        <v>-3.6440273073436974E-2</v>
      </c>
    </row>
    <row r="66" spans="1:10" x14ac:dyDescent="0.25">
      <c r="A66" s="70">
        <v>1875</v>
      </c>
      <c r="B66" s="71">
        <v>308000</v>
      </c>
      <c r="C66" s="119">
        <f t="shared" si="24"/>
        <v>0.57407407407407407</v>
      </c>
      <c r="D66" s="120">
        <f t="shared" si="25"/>
        <v>0.529126213592233</v>
      </c>
      <c r="E66" s="70"/>
      <c r="G66" s="130">
        <f t="shared" si="26"/>
        <v>0.53929180642688834</v>
      </c>
      <c r="H66" s="120">
        <f t="shared" si="27"/>
        <v>5.1669638839998055E-5</v>
      </c>
      <c r="I66" s="124">
        <f t="shared" si="28"/>
        <v>1.0165592834655346E-2</v>
      </c>
      <c r="J66" s="124">
        <f t="shared" si="29"/>
        <v>5.8358032939688099E-3</v>
      </c>
    </row>
    <row r="67" spans="1:10" x14ac:dyDescent="0.25">
      <c r="A67" s="70">
        <v>2350</v>
      </c>
      <c r="B67" s="71">
        <v>405000</v>
      </c>
      <c r="C67" s="119">
        <f t="shared" si="24"/>
        <v>0.92592592592592593</v>
      </c>
      <c r="D67" s="120">
        <f t="shared" si="25"/>
        <v>1</v>
      </c>
      <c r="E67" s="70"/>
      <c r="G67" s="130">
        <f t="shared" si="26"/>
        <v>0.76307779475980342</v>
      </c>
      <c r="H67" s="120">
        <f t="shared" si="27"/>
        <v>2.8066065667938917E-2</v>
      </c>
      <c r="I67" s="124">
        <f t="shared" si="28"/>
        <v>-0.23692220524019658</v>
      </c>
      <c r="J67" s="124">
        <f t="shared" si="29"/>
        <v>-0.21937241225944129</v>
      </c>
    </row>
    <row r="68" spans="1:10" ht="15.75" thickBot="1" x14ac:dyDescent="0.3">
      <c r="A68" s="72">
        <v>2450</v>
      </c>
      <c r="B68" s="73">
        <v>324000</v>
      </c>
      <c r="C68" s="121">
        <f t="shared" si="24"/>
        <v>1</v>
      </c>
      <c r="D68" s="122">
        <f t="shared" si="25"/>
        <v>0.60679611650485432</v>
      </c>
      <c r="E68" s="72"/>
      <c r="F68" s="14"/>
      <c r="G68" s="130">
        <f t="shared" si="26"/>
        <v>0.81019063440883821</v>
      </c>
      <c r="H68" s="122">
        <f t="shared" si="27"/>
        <v>2.0684664956697012E-2</v>
      </c>
      <c r="I68" s="125">
        <f t="shared" si="28"/>
        <v>0.20339451790398388</v>
      </c>
      <c r="J68" s="125">
        <f t="shared" si="29"/>
        <v>0.20339451790398388</v>
      </c>
    </row>
    <row r="69" spans="1:10" ht="15.75" thickBot="1" x14ac:dyDescent="0.3">
      <c r="G69" s="126"/>
      <c r="H69" s="127">
        <f>SUM(H59:H68)</f>
        <v>0.13364739891963087</v>
      </c>
      <c r="I69" s="127">
        <f>SUM(I59:I68)</f>
        <v>2.2607775515395029E-2</v>
      </c>
      <c r="J69" s="127">
        <f>SUM(J59:J68)</f>
        <v>-4.6126919282743095E-2</v>
      </c>
    </row>
    <row r="70" spans="1:10" x14ac:dyDescent="0.25">
      <c r="G70" s="21" t="s">
        <v>105</v>
      </c>
      <c r="H70" s="126">
        <f xml:space="preserve"> H55 - H69</f>
        <v>2.3040530073614729E-4</v>
      </c>
    </row>
  </sheetData>
  <sortState xmlns:xlrd2="http://schemas.microsoft.com/office/spreadsheetml/2017/richdata2" ref="A4:B13">
    <sortCondition ref="A4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math-stats</vt:lpstr>
      <vt:lpstr>text sms</vt:lpstr>
      <vt:lpstr>students-books</vt:lpstr>
      <vt:lpstr>R2</vt:lpstr>
      <vt:lpstr>Sheet8</vt:lpstr>
      <vt:lpstr>Sheet2</vt:lpstr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2018-07-09T02:57:16Z</dcterms:created>
  <dcterms:modified xsi:type="dcterms:W3CDTF">2019-11-22T07:30:50Z</dcterms:modified>
</cp:coreProperties>
</file>