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cente\Documents\Ago-Ene.26\SW\Emprendimiento\Guías.Prácticas\"/>
    </mc:Choice>
  </mc:AlternateContent>
  <bookViews>
    <workbookView xWindow="0" yWindow="0" windowWidth="28800" windowHeight="12330"/>
  </bookViews>
  <sheets>
    <sheet name="Caso1" sheetId="1" r:id="rId1"/>
    <sheet name="Caso2" sheetId="4" r:id="rId2"/>
    <sheet name="Caso3" sheetId="2" r:id="rId3"/>
    <sheet name="Hoja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4" l="1"/>
  <c r="D21" i="3"/>
  <c r="D11" i="3"/>
  <c r="E10" i="3" s="1"/>
  <c r="I10" i="3" s="1"/>
  <c r="H10" i="3"/>
  <c r="H9" i="3"/>
  <c r="H8" i="3"/>
  <c r="E8" i="3"/>
  <c r="I8" i="3" s="1"/>
  <c r="H7" i="3"/>
  <c r="H11" i="3" s="1"/>
  <c r="E7" i="3"/>
  <c r="I7" i="3" s="1"/>
  <c r="H6" i="3"/>
  <c r="I21" i="3" l="1"/>
  <c r="E6" i="3"/>
  <c r="E9" i="3"/>
  <c r="I9" i="3" s="1"/>
  <c r="E11" i="3" l="1"/>
  <c r="I6" i="3"/>
  <c r="I11" i="3" s="1"/>
  <c r="J9" i="3" l="1"/>
  <c r="J10" i="3"/>
  <c r="J8" i="3"/>
  <c r="J7" i="3"/>
  <c r="J6" i="3"/>
  <c r="L10" i="3" l="1"/>
  <c r="K10" i="3"/>
  <c r="K6" i="3"/>
  <c r="J11" i="3"/>
  <c r="L7" i="3"/>
  <c r="K7" i="3"/>
  <c r="L8" i="3"/>
  <c r="K8" i="3"/>
  <c r="L9" i="3"/>
  <c r="K9" i="3"/>
  <c r="L11" i="3" l="1"/>
  <c r="J21" i="3" s="1"/>
  <c r="K21" i="3" s="1"/>
  <c r="K11" i="3"/>
  <c r="H21" i="3" s="1"/>
  <c r="D25" i="2" l="1"/>
  <c r="D15" i="2"/>
  <c r="G15" i="1"/>
</calcChain>
</file>

<file path=xl/sharedStrings.xml><?xml version="1.0" encoding="utf-8"?>
<sst xmlns="http://schemas.openxmlformats.org/spreadsheetml/2006/main" count="129" uniqueCount="87">
  <si>
    <t>Cálculo de Punto de Equilibrio para Varios Productos o Líneas de Productos</t>
  </si>
  <si>
    <t>LÍNEAS</t>
  </si>
  <si>
    <t>Precio de Venta</t>
  </si>
  <si>
    <t>Costo Variable</t>
  </si>
  <si>
    <t>Margen Contribución</t>
  </si>
  <si>
    <t>No. Unid.=</t>
  </si>
  <si>
    <t>Costo Fijo</t>
  </si>
  <si>
    <t>% Participación</t>
  </si>
  <si>
    <t>Precio Vta - Costo Variable</t>
  </si>
  <si>
    <t>M.C. Ponderado</t>
  </si>
  <si>
    <t>COSTOS FIJOS</t>
  </si>
  <si>
    <t>UTILIDAD DESEADA</t>
  </si>
  <si>
    <t>REPOSTERÍA "DELICIAS"</t>
  </si>
  <si>
    <t>PRODUCTOS</t>
  </si>
  <si>
    <t>PPTO. VENTAS MES</t>
  </si>
  <si>
    <t>% PARTICIPACIÓN</t>
  </si>
  <si>
    <t>PRECIO</t>
  </si>
  <si>
    <t>COSTO VARIABLE</t>
  </si>
  <si>
    <t>MARGEN DE CONTRIBUCIÓN</t>
  </si>
  <si>
    <t>MARGEN PONDERADO</t>
  </si>
  <si>
    <t>PTO. EQUILIBRIO Qx</t>
  </si>
  <si>
    <t>PTO. EQUILIBRIO $</t>
  </si>
  <si>
    <t>COSTO VARIABLE TOTAL</t>
  </si>
  <si>
    <t>TORTA DE CHOCOLATE</t>
  </si>
  <si>
    <t>TORTA DE VAINILLA</t>
  </si>
  <si>
    <t>CHEESE CAKE</t>
  </si>
  <si>
    <t>MIL HOJAS</t>
  </si>
  <si>
    <t>FLAN DE CARAMELO</t>
  </si>
  <si>
    <t>TOTALES</t>
  </si>
  <si>
    <t>COSTOS Y GASTOS FIJOS / MES</t>
  </si>
  <si>
    <t>VALOR</t>
  </si>
  <si>
    <t>Arriendo</t>
  </si>
  <si>
    <t>P.E.Qx=</t>
  </si>
  <si>
    <t>Costos fijos totales * % Participación</t>
  </si>
  <si>
    <t>Servicios Públicos</t>
  </si>
  <si>
    <t>Margen Ponderado Total</t>
  </si>
  <si>
    <t>Nómina</t>
  </si>
  <si>
    <t>Seguros</t>
  </si>
  <si>
    <t>P.E.Qx$=</t>
  </si>
  <si>
    <t>P.E.Qx * PRECIO</t>
  </si>
  <si>
    <t>Gtos. Financieros</t>
  </si>
  <si>
    <t>Vigilancia</t>
  </si>
  <si>
    <t>INGRESOS=</t>
  </si>
  <si>
    <t>COSTOS FIJOS + COSTOS VARIABLES</t>
  </si>
  <si>
    <t>TOTAL</t>
  </si>
  <si>
    <t>PRODUCTO</t>
  </si>
  <si>
    <t>P.E.</t>
  </si>
  <si>
    <t>Caso Práctico 2</t>
  </si>
  <si>
    <t>Caso Práctico 1</t>
  </si>
  <si>
    <t>Caso Práctico 3</t>
  </si>
  <si>
    <t>EMPRESA SW -TECHNOLOGY</t>
  </si>
  <si>
    <t>SW 1</t>
  </si>
  <si>
    <t>SW 2</t>
  </si>
  <si>
    <t>SW 3</t>
  </si>
  <si>
    <t>SW 4</t>
  </si>
  <si>
    <t>DISTRIBUIDORA DE ELECTRODOMÉSTICOS</t>
  </si>
  <si>
    <t xml:space="preserve">                                                                                                                                                                  </t>
  </si>
  <si>
    <t>Refrigeradora No Frost 14 pies</t>
  </si>
  <si>
    <r>
      <t>Cocina a gas 4 hornillas con horno</t>
    </r>
    <r>
      <rPr>
        <sz val="9"/>
        <color theme="1"/>
        <rFont val="Calibri"/>
        <family val="2"/>
        <scheme val="minor"/>
      </rPr>
      <t xml:space="preserve"> </t>
    </r>
  </si>
  <si>
    <t>Lavadora automática 12 kg</t>
  </si>
  <si>
    <t xml:space="preserve">Secadora eléctrica 15 kg </t>
  </si>
  <si>
    <t xml:space="preserve">Televisor Smart TV 50” </t>
  </si>
  <si>
    <t xml:space="preserve">Televisor Smart TV 65” </t>
  </si>
  <si>
    <t xml:space="preserve">Microondas digital 30 litros </t>
  </si>
  <si>
    <t xml:space="preserve">Licuadora de 3 velocidades </t>
  </si>
  <si>
    <t xml:space="preserve">Batidora de pedestal </t>
  </si>
  <si>
    <t xml:space="preserve">Extractor de jugos eléctrico </t>
  </si>
  <si>
    <t>Ventilador de pedestal 18”</t>
  </si>
  <si>
    <t>Aspiradora ciclónica 1800W</t>
  </si>
  <si>
    <t xml:space="preserve">Plancha a vapor </t>
  </si>
  <si>
    <t xml:space="preserve">Cafetera eléctrica 12 tazas </t>
  </si>
  <si>
    <t xml:space="preserve">Equipo de sonido Bluetooth 300W </t>
  </si>
  <si>
    <t>Arriendo de local (zona comercial mediana)</t>
  </si>
  <si>
    <t>Sueldos (3 empleados + propietario)</t>
  </si>
  <si>
    <t>Aportes patronales (IESS)</t>
  </si>
  <si>
    <t>Servicios básicos (luz, agua, teléfono, internet)</t>
  </si>
  <si>
    <t>Publicidad y marketing</t>
  </si>
  <si>
    <t>Transporte y logística</t>
  </si>
  <si>
    <t>Depreciación de equipos y mobiliario</t>
  </si>
  <si>
    <t>Gastos administrativos varios</t>
  </si>
  <si>
    <t>Mes 1</t>
  </si>
  <si>
    <t xml:space="preserve">Mes 2 </t>
  </si>
  <si>
    <t>1.</t>
  </si>
  <si>
    <t>2.</t>
  </si>
  <si>
    <t>3.</t>
  </si>
  <si>
    <t>Cálculo de Punto de Equilibrio para Varios Productos o Líneas de Productos - Mes 1</t>
  </si>
  <si>
    <t>Cálculo de Punto de Equilibrio para Varios Productos o Líneas de Productos - Mes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</si>
</sst>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$&quot;* #,##0.00_ ;_ &quot;$&quot;* \-#,##0.00_ ;_ &quot;$&quot;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4" fontId="0" fillId="0" borderId="1" xfId="1" applyFont="1" applyBorder="1"/>
    <xf numFmtId="0" fontId="0" fillId="0" borderId="0" xfId="0" applyAlignment="1">
      <alignment horizontal="right"/>
    </xf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0" xfId="0" applyBorder="1"/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2" fontId="0" fillId="0" borderId="1" xfId="0" applyNumberFormat="1" applyBorder="1"/>
    <xf numFmtId="4" fontId="0" fillId="0" borderId="1" xfId="0" applyNumberFormat="1" applyBorder="1"/>
    <xf numFmtId="1" fontId="0" fillId="0" borderId="1" xfId="0" applyNumberFormat="1" applyBorder="1"/>
    <xf numFmtId="3" fontId="0" fillId="0" borderId="0" xfId="0" applyNumberFormat="1"/>
    <xf numFmtId="0" fontId="0" fillId="7" borderId="1" xfId="0" applyFill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2" fontId="0" fillId="0" borderId="0" xfId="0" applyNumberFormat="1"/>
    <xf numFmtId="9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" fontId="0" fillId="8" borderId="1" xfId="0" applyNumberFormat="1" applyFill="1" applyBorder="1"/>
    <xf numFmtId="4" fontId="0" fillId="6" borderId="1" xfId="0" applyNumberFormat="1" applyFill="1" applyBorder="1"/>
    <xf numFmtId="2" fontId="0" fillId="3" borderId="1" xfId="0" applyNumberFormat="1" applyFill="1" applyBorder="1"/>
    <xf numFmtId="1" fontId="2" fillId="0" borderId="1" xfId="0" applyNumberFormat="1" applyFont="1" applyBorder="1"/>
    <xf numFmtId="2" fontId="0" fillId="9" borderId="1" xfId="0" applyNumberFormat="1" applyFill="1" applyBorder="1"/>
    <xf numFmtId="2" fontId="0" fillId="10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8" borderId="0" xfId="0" applyFill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9" borderId="0" xfId="0" applyFill="1" applyAlignment="1">
      <alignment horizontal="right"/>
    </xf>
    <xf numFmtId="0" fontId="0" fillId="9" borderId="0" xfId="0" applyFill="1"/>
    <xf numFmtId="0" fontId="0" fillId="0" borderId="7" xfId="0" applyBorder="1"/>
    <xf numFmtId="0" fontId="0" fillId="0" borderId="8" xfId="0" applyBorder="1"/>
    <xf numFmtId="0" fontId="0" fillId="11" borderId="1" xfId="0" applyFill="1" applyBorder="1"/>
    <xf numFmtId="2" fontId="0" fillId="9" borderId="0" xfId="0" applyNumberFormat="1" applyFill="1"/>
    <xf numFmtId="0" fontId="0" fillId="11" borderId="0" xfId="0" applyFill="1"/>
    <xf numFmtId="2" fontId="0" fillId="10" borderId="0" xfId="0" applyNumberFormat="1" applyFill="1"/>
    <xf numFmtId="2" fontId="0" fillId="12" borderId="0" xfId="0" applyNumberFormat="1" applyFill="1"/>
    <xf numFmtId="0" fontId="5" fillId="2" borderId="1" xfId="0" applyFont="1" applyFill="1" applyBorder="1" applyAlignment="1">
      <alignment horizontal="center" vertical="center" wrapText="1"/>
    </xf>
    <xf numFmtId="3" fontId="0" fillId="0" borderId="0" xfId="0" applyNumberFormat="1" applyFill="1"/>
    <xf numFmtId="44" fontId="0" fillId="0" borderId="0" xfId="1" applyFont="1"/>
    <xf numFmtId="44" fontId="0" fillId="0" borderId="1" xfId="1" applyFont="1" applyFill="1" applyBorder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3" borderId="1" xfId="0" applyFill="1" applyBorder="1"/>
    <xf numFmtId="0" fontId="0" fillId="14" borderId="1" xfId="0" applyFill="1" applyBorder="1"/>
    <xf numFmtId="0" fontId="2" fillId="13" borderId="0" xfId="0" applyFont="1" applyFill="1"/>
    <xf numFmtId="0" fontId="0" fillId="13" borderId="0" xfId="0" applyFill="1"/>
    <xf numFmtId="0" fontId="2" fillId="14" borderId="0" xfId="0" applyFont="1" applyFill="1"/>
    <xf numFmtId="0" fontId="0" fillId="14" borderId="0" xfId="0" applyFill="1"/>
    <xf numFmtId="0" fontId="0" fillId="3" borderId="2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7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6" borderId="3" xfId="0" applyFill="1" applyBorder="1" applyAlignment="1">
      <alignment horizontal="right"/>
    </xf>
    <xf numFmtId="0" fontId="0" fillId="6" borderId="4" xfId="0" applyFill="1" applyBorder="1" applyAlignment="1">
      <alignment horizontal="right"/>
    </xf>
    <xf numFmtId="0" fontId="0" fillId="3" borderId="0" xfId="0" applyFill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4" fontId="0" fillId="3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0"/>
  <sheetViews>
    <sheetView tabSelected="1" workbookViewId="0">
      <selection activeCell="E16" sqref="E16"/>
    </sheetView>
  </sheetViews>
  <sheetFormatPr baseColWidth="10" defaultRowHeight="15" x14ac:dyDescent="0.25"/>
  <cols>
    <col min="2" max="2" width="26" customWidth="1"/>
    <col min="3" max="3" width="12" bestFit="1" customWidth="1"/>
  </cols>
  <sheetData>
    <row r="4" spans="2:10" x14ac:dyDescent="0.25">
      <c r="B4" s="1" t="s">
        <v>48</v>
      </c>
    </row>
    <row r="5" spans="2:10" x14ac:dyDescent="0.25">
      <c r="B5" s="1" t="s">
        <v>0</v>
      </c>
    </row>
    <row r="8" spans="2:10" x14ac:dyDescent="0.25">
      <c r="B8" s="1" t="s">
        <v>50</v>
      </c>
    </row>
    <row r="11" spans="2:10" ht="22.5" customHeight="1" x14ac:dyDescent="0.25">
      <c r="B11" s="2" t="s">
        <v>1</v>
      </c>
      <c r="C11" s="3" t="s">
        <v>51</v>
      </c>
      <c r="D11" s="3" t="s">
        <v>52</v>
      </c>
      <c r="E11" s="3" t="s">
        <v>53</v>
      </c>
      <c r="F11" s="2" t="s">
        <v>54</v>
      </c>
    </row>
    <row r="12" spans="2:10" x14ac:dyDescent="0.25">
      <c r="B12" s="4" t="s">
        <v>2</v>
      </c>
      <c r="C12" s="5">
        <v>3500</v>
      </c>
      <c r="D12" s="5">
        <v>1500</v>
      </c>
      <c r="E12" s="5">
        <v>2400</v>
      </c>
      <c r="F12" s="5">
        <v>800</v>
      </c>
    </row>
    <row r="13" spans="2:10" x14ac:dyDescent="0.25">
      <c r="B13" s="4" t="s">
        <v>3</v>
      </c>
      <c r="C13" s="5">
        <v>2745</v>
      </c>
      <c r="D13" s="5">
        <v>950</v>
      </c>
      <c r="E13" s="5">
        <v>1860</v>
      </c>
      <c r="F13" s="5">
        <v>380</v>
      </c>
    </row>
    <row r="14" spans="2:10" x14ac:dyDescent="0.25">
      <c r="B14" s="4" t="s">
        <v>4</v>
      </c>
      <c r="C14" s="5"/>
      <c r="D14" s="5"/>
      <c r="E14" s="5"/>
      <c r="F14" s="5"/>
      <c r="H14" s="6" t="s">
        <v>5</v>
      </c>
      <c r="I14" s="56" t="s">
        <v>6</v>
      </c>
      <c r="J14" s="56"/>
    </row>
    <row r="15" spans="2:10" x14ac:dyDescent="0.25">
      <c r="B15" s="4" t="s">
        <v>7</v>
      </c>
      <c r="C15" s="7">
        <v>0.12</v>
      </c>
      <c r="D15" s="7">
        <v>0.42</v>
      </c>
      <c r="E15" s="7">
        <v>0.28999999999999998</v>
      </c>
      <c r="F15" s="8">
        <v>0.17</v>
      </c>
      <c r="G15" s="19">
        <f>SUM(C15:F15)</f>
        <v>1</v>
      </c>
      <c r="I15" t="s">
        <v>8</v>
      </c>
    </row>
    <row r="16" spans="2:10" x14ac:dyDescent="0.25">
      <c r="B16" s="4" t="s">
        <v>9</v>
      </c>
      <c r="C16" s="4"/>
      <c r="D16" s="4"/>
      <c r="E16" s="4"/>
      <c r="F16" s="4"/>
    </row>
    <row r="17" spans="2:11" x14ac:dyDescent="0.25">
      <c r="H17" s="9"/>
      <c r="I17" s="9"/>
      <c r="J17" s="9"/>
      <c r="K17" s="9"/>
    </row>
    <row r="18" spans="2:11" x14ac:dyDescent="0.25">
      <c r="H18" s="9"/>
      <c r="I18" s="9"/>
      <c r="J18" s="9"/>
      <c r="K18" s="9"/>
    </row>
    <row r="19" spans="2:11" x14ac:dyDescent="0.25">
      <c r="B19" t="s">
        <v>10</v>
      </c>
      <c r="C19" s="79">
        <v>132950</v>
      </c>
    </row>
    <row r="20" spans="2:11" x14ac:dyDescent="0.25">
      <c r="B20" t="s">
        <v>11</v>
      </c>
    </row>
  </sheetData>
  <mergeCells count="1">
    <mergeCell ref="I14:J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30"/>
  <sheetViews>
    <sheetView topLeftCell="A7" workbookViewId="0">
      <selection activeCell="J4" sqref="J4"/>
    </sheetView>
  </sheetViews>
  <sheetFormatPr baseColWidth="10" defaultRowHeight="15" x14ac:dyDescent="0.25"/>
  <cols>
    <col min="1" max="1" width="5.140625" customWidth="1"/>
    <col min="2" max="2" width="20" customWidth="1"/>
  </cols>
  <sheetData>
    <row r="4" spans="1:17" x14ac:dyDescent="0.25">
      <c r="B4" s="1" t="s">
        <v>47</v>
      </c>
    </row>
    <row r="5" spans="1:17" x14ac:dyDescent="0.25">
      <c r="A5" t="s">
        <v>82</v>
      </c>
      <c r="B5" s="1" t="s">
        <v>0</v>
      </c>
    </row>
    <row r="6" spans="1:17" x14ac:dyDescent="0.25">
      <c r="A6" t="s">
        <v>83</v>
      </c>
      <c r="B6" s="54" t="s">
        <v>85</v>
      </c>
      <c r="C6" s="55"/>
      <c r="D6" s="55"/>
      <c r="E6" s="55"/>
      <c r="F6" s="55"/>
      <c r="G6" s="55"/>
    </row>
    <row r="7" spans="1:17" x14ac:dyDescent="0.25">
      <c r="A7" t="s">
        <v>84</v>
      </c>
      <c r="B7" s="52" t="s">
        <v>86</v>
      </c>
      <c r="C7" s="53"/>
      <c r="D7" s="53"/>
      <c r="E7" s="53"/>
      <c r="F7" s="53"/>
      <c r="G7" s="53"/>
    </row>
    <row r="9" spans="1:17" x14ac:dyDescent="0.25">
      <c r="B9" s="1" t="s">
        <v>55</v>
      </c>
    </row>
    <row r="11" spans="1:17" ht="45" customHeight="1" x14ac:dyDescent="0.25">
      <c r="B11" s="2" t="s">
        <v>1</v>
      </c>
      <c r="C11" s="44" t="s">
        <v>57</v>
      </c>
      <c r="D11" s="44" t="s">
        <v>58</v>
      </c>
      <c r="E11" s="44" t="s">
        <v>59</v>
      </c>
      <c r="F11" s="44" t="s">
        <v>60</v>
      </c>
      <c r="G11" s="44" t="s">
        <v>61</v>
      </c>
      <c r="H11" s="44" t="s">
        <v>62</v>
      </c>
      <c r="I11" s="44" t="s">
        <v>63</v>
      </c>
      <c r="J11" s="44" t="s">
        <v>64</v>
      </c>
      <c r="K11" s="44" t="s">
        <v>65</v>
      </c>
      <c r="L11" s="44" t="s">
        <v>66</v>
      </c>
      <c r="M11" s="44" t="s">
        <v>67</v>
      </c>
      <c r="N11" s="44" t="s">
        <v>68</v>
      </c>
      <c r="O11" s="44" t="s">
        <v>69</v>
      </c>
      <c r="P11" s="44" t="s">
        <v>70</v>
      </c>
      <c r="Q11" s="44" t="s">
        <v>71</v>
      </c>
    </row>
    <row r="12" spans="1:17" x14ac:dyDescent="0.25">
      <c r="B12" s="4" t="s">
        <v>2</v>
      </c>
      <c r="C12" s="5">
        <v>580</v>
      </c>
      <c r="D12" s="5">
        <v>280</v>
      </c>
      <c r="E12" s="5">
        <v>420</v>
      </c>
      <c r="F12" s="5">
        <v>450</v>
      </c>
      <c r="G12" s="47">
        <v>480</v>
      </c>
      <c r="H12" s="47">
        <v>780</v>
      </c>
      <c r="I12" s="47">
        <v>120</v>
      </c>
      <c r="J12" s="47">
        <v>45</v>
      </c>
      <c r="K12" s="47">
        <v>85</v>
      </c>
      <c r="L12" s="47">
        <v>65</v>
      </c>
      <c r="M12" s="47">
        <v>55</v>
      </c>
      <c r="N12" s="47">
        <v>150</v>
      </c>
      <c r="O12" s="47">
        <v>35</v>
      </c>
      <c r="P12" s="47">
        <v>70</v>
      </c>
      <c r="Q12" s="47">
        <v>220</v>
      </c>
    </row>
    <row r="13" spans="1:17" x14ac:dyDescent="0.25">
      <c r="B13" s="4" t="s">
        <v>3</v>
      </c>
      <c r="C13" s="5">
        <v>435</v>
      </c>
      <c r="D13" s="5">
        <v>210</v>
      </c>
      <c r="E13" s="5">
        <v>315</v>
      </c>
      <c r="F13" s="5">
        <v>340</v>
      </c>
      <c r="G13" s="47">
        <v>360</v>
      </c>
      <c r="H13" s="47">
        <v>585</v>
      </c>
      <c r="I13" s="47">
        <v>90</v>
      </c>
      <c r="J13" s="47">
        <v>34</v>
      </c>
      <c r="K13" s="47">
        <v>64</v>
      </c>
      <c r="L13" s="47">
        <v>49</v>
      </c>
      <c r="M13" s="47">
        <v>41</v>
      </c>
      <c r="N13" s="47">
        <v>113</v>
      </c>
      <c r="O13" s="47">
        <v>26</v>
      </c>
      <c r="P13" s="47">
        <v>53</v>
      </c>
      <c r="Q13" s="47">
        <v>165</v>
      </c>
    </row>
    <row r="14" spans="1:17" x14ac:dyDescent="0.25">
      <c r="B14" s="4" t="s">
        <v>4</v>
      </c>
      <c r="C14" s="4"/>
      <c r="D14" s="4"/>
      <c r="E14" s="4"/>
      <c r="F14" s="4"/>
      <c r="G14" s="4">
        <f t="shared" ref="G14" si="0">G12-G13</f>
        <v>120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3.25" customHeight="1" x14ac:dyDescent="0.25">
      <c r="B15" s="49" t="s">
        <v>7</v>
      </c>
      <c r="C15" s="48">
        <v>0.15</v>
      </c>
      <c r="D15" s="48">
        <v>0.1</v>
      </c>
      <c r="E15" s="48">
        <v>0.12</v>
      </c>
      <c r="F15" s="48">
        <v>7.0000000000000007E-2</v>
      </c>
      <c r="G15" s="48">
        <v>0.12</v>
      </c>
      <c r="H15" s="48">
        <v>0.08</v>
      </c>
      <c r="I15" s="48">
        <v>0.04</v>
      </c>
      <c r="J15" s="48">
        <v>0.03</v>
      </c>
      <c r="K15" s="48">
        <v>0.04</v>
      </c>
      <c r="L15" s="48">
        <v>0.02</v>
      </c>
      <c r="M15" s="48">
        <v>0.03</v>
      </c>
      <c r="N15" s="48">
        <v>0.05</v>
      </c>
      <c r="O15" s="48">
        <v>0.03</v>
      </c>
      <c r="P15" s="48">
        <v>0.05</v>
      </c>
      <c r="Q15" s="48">
        <v>0.08</v>
      </c>
    </row>
    <row r="16" spans="1:17" ht="23.25" customHeight="1" x14ac:dyDescent="0.25">
      <c r="B16" s="4" t="s">
        <v>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2:17" x14ac:dyDescent="0.25">
      <c r="H17" s="9"/>
      <c r="I17" s="9"/>
      <c r="J17" s="9"/>
      <c r="K17" s="9"/>
    </row>
    <row r="18" spans="2:17" ht="23.25" customHeight="1" x14ac:dyDescent="0.25">
      <c r="B18" s="51" t="s">
        <v>80</v>
      </c>
      <c r="C18" s="51">
        <v>12</v>
      </c>
      <c r="D18" s="51">
        <v>14</v>
      </c>
      <c r="E18" s="51">
        <v>6</v>
      </c>
      <c r="F18" s="51">
        <v>1</v>
      </c>
      <c r="G18" s="51">
        <v>8</v>
      </c>
      <c r="H18" s="51">
        <v>1</v>
      </c>
      <c r="I18" s="51">
        <v>5</v>
      </c>
      <c r="J18" s="51">
        <v>24</v>
      </c>
      <c r="K18" s="51">
        <v>17</v>
      </c>
      <c r="L18" s="51">
        <v>19</v>
      </c>
      <c r="M18" s="51">
        <v>24</v>
      </c>
      <c r="N18" s="51">
        <v>8</v>
      </c>
      <c r="O18" s="51">
        <v>21</v>
      </c>
      <c r="P18" s="51">
        <v>16</v>
      </c>
      <c r="Q18" s="51">
        <v>14</v>
      </c>
    </row>
    <row r="19" spans="2:17" x14ac:dyDescent="0.25">
      <c r="H19" s="9"/>
      <c r="I19" s="9"/>
      <c r="J19" s="9"/>
      <c r="K19" s="9"/>
    </row>
    <row r="20" spans="2:17" ht="23.25" customHeight="1" x14ac:dyDescent="0.25">
      <c r="B20" s="50" t="s">
        <v>81</v>
      </c>
      <c r="C20" s="50">
        <v>5</v>
      </c>
      <c r="D20" s="50">
        <v>6</v>
      </c>
      <c r="E20" s="50">
        <v>4</v>
      </c>
      <c r="F20" s="50">
        <v>6</v>
      </c>
      <c r="G20" s="50">
        <v>7</v>
      </c>
      <c r="H20" s="50">
        <v>2</v>
      </c>
      <c r="I20" s="50">
        <v>6</v>
      </c>
      <c r="J20" s="50">
        <v>11</v>
      </c>
      <c r="K20" s="50">
        <v>7</v>
      </c>
      <c r="L20" s="50">
        <v>9</v>
      </c>
      <c r="M20" s="50">
        <v>11</v>
      </c>
      <c r="N20" s="50">
        <v>5</v>
      </c>
      <c r="O20" s="50">
        <v>13</v>
      </c>
      <c r="P20" s="50">
        <v>11</v>
      </c>
      <c r="Q20" s="50">
        <v>6</v>
      </c>
    </row>
    <row r="21" spans="2:17" x14ac:dyDescent="0.25">
      <c r="H21" s="9"/>
      <c r="I21" s="9"/>
      <c r="J21" s="9"/>
      <c r="K21" s="9"/>
    </row>
    <row r="22" spans="2:17" x14ac:dyDescent="0.25">
      <c r="B22" s="1" t="s">
        <v>10</v>
      </c>
      <c r="C22" s="45"/>
      <c r="E22" s="46"/>
    </row>
    <row r="23" spans="2:17" x14ac:dyDescent="0.25">
      <c r="B23" t="s">
        <v>72</v>
      </c>
      <c r="E23" s="46">
        <v>1200</v>
      </c>
      <c r="H23" s="6"/>
      <c r="I23" s="57"/>
      <c r="J23" s="57"/>
    </row>
    <row r="24" spans="2:17" x14ac:dyDescent="0.25">
      <c r="B24" t="s">
        <v>73</v>
      </c>
      <c r="E24" s="46">
        <v>3600</v>
      </c>
    </row>
    <row r="25" spans="2:17" x14ac:dyDescent="0.25">
      <c r="B25" t="s">
        <v>74</v>
      </c>
      <c r="E25" s="46">
        <v>400</v>
      </c>
    </row>
    <row r="26" spans="2:17" x14ac:dyDescent="0.25">
      <c r="B26" t="s">
        <v>75</v>
      </c>
      <c r="E26" s="46">
        <v>350</v>
      </c>
    </row>
    <row r="27" spans="2:17" x14ac:dyDescent="0.25">
      <c r="B27" t="s">
        <v>76</v>
      </c>
      <c r="E27" s="46">
        <v>250</v>
      </c>
    </row>
    <row r="28" spans="2:17" x14ac:dyDescent="0.25">
      <c r="B28" t="s">
        <v>77</v>
      </c>
      <c r="E28" s="46">
        <v>300</v>
      </c>
    </row>
    <row r="29" spans="2:17" x14ac:dyDescent="0.25">
      <c r="B29" t="s">
        <v>78</v>
      </c>
      <c r="E29" s="46">
        <v>200</v>
      </c>
    </row>
    <row r="30" spans="2:17" x14ac:dyDescent="0.25">
      <c r="B30" t="s">
        <v>79</v>
      </c>
      <c r="E30" s="46">
        <v>200</v>
      </c>
    </row>
  </sheetData>
  <mergeCells count="1">
    <mergeCell ref="I23:J2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5"/>
  <sheetViews>
    <sheetView workbookViewId="0">
      <selection activeCell="B5" sqref="B5"/>
    </sheetView>
  </sheetViews>
  <sheetFormatPr baseColWidth="10" defaultRowHeight="15" x14ac:dyDescent="0.25"/>
  <sheetData>
    <row r="4" spans="2:12" x14ac:dyDescent="0.25">
      <c r="B4" s="1" t="s">
        <v>49</v>
      </c>
    </row>
    <row r="5" spans="2:12" x14ac:dyDescent="0.25">
      <c r="B5" s="1" t="s">
        <v>0</v>
      </c>
    </row>
    <row r="7" spans="2:12" x14ac:dyDescent="0.25">
      <c r="B7" s="67" t="s">
        <v>12</v>
      </c>
      <c r="C7" s="67"/>
      <c r="D7" s="67"/>
    </row>
    <row r="9" spans="2:12" ht="22.5" x14ac:dyDescent="0.25">
      <c r="B9" s="68" t="s">
        <v>13</v>
      </c>
      <c r="C9" s="69"/>
      <c r="D9" s="10" t="s">
        <v>14</v>
      </c>
      <c r="E9" s="10" t="s">
        <v>15</v>
      </c>
      <c r="F9" s="10" t="s">
        <v>16</v>
      </c>
      <c r="G9" s="10" t="s">
        <v>17</v>
      </c>
      <c r="H9" s="10" t="s">
        <v>18</v>
      </c>
      <c r="I9" s="10" t="s">
        <v>19</v>
      </c>
      <c r="J9" s="10" t="s">
        <v>20</v>
      </c>
      <c r="K9" s="10" t="s">
        <v>21</v>
      </c>
      <c r="L9" s="10" t="s">
        <v>22</v>
      </c>
    </row>
    <row r="10" spans="2:12" x14ac:dyDescent="0.25">
      <c r="B10" s="11" t="s">
        <v>23</v>
      </c>
      <c r="C10" s="4"/>
      <c r="D10" s="5">
        <v>450</v>
      </c>
      <c r="E10" s="5"/>
      <c r="F10" s="5">
        <v>22</v>
      </c>
      <c r="G10" s="5">
        <v>9.4499999999999993</v>
      </c>
      <c r="H10" s="13"/>
      <c r="I10" s="12"/>
      <c r="J10" s="14"/>
      <c r="K10" s="12"/>
      <c r="L10" s="12"/>
    </row>
    <row r="11" spans="2:12" x14ac:dyDescent="0.25">
      <c r="B11" s="11" t="s">
        <v>24</v>
      </c>
      <c r="C11" s="4"/>
      <c r="D11" s="5">
        <v>560</v>
      </c>
      <c r="E11" s="5"/>
      <c r="F11" s="5">
        <v>25</v>
      </c>
      <c r="G11" s="5">
        <v>11.34</v>
      </c>
      <c r="H11" s="13"/>
      <c r="I11" s="12"/>
      <c r="J11" s="14"/>
      <c r="K11" s="12"/>
      <c r="L11" s="12"/>
    </row>
    <row r="12" spans="2:12" x14ac:dyDescent="0.25">
      <c r="B12" s="70" t="s">
        <v>25</v>
      </c>
      <c r="C12" s="71"/>
      <c r="D12" s="5">
        <v>236</v>
      </c>
      <c r="E12" s="5"/>
      <c r="F12" s="5">
        <v>5</v>
      </c>
      <c r="G12" s="5">
        <v>1.19</v>
      </c>
      <c r="H12" s="13"/>
      <c r="I12" s="12"/>
      <c r="J12" s="14"/>
      <c r="K12" s="12"/>
      <c r="L12" s="12"/>
    </row>
    <row r="13" spans="2:12" x14ac:dyDescent="0.25">
      <c r="B13" s="70" t="s">
        <v>26</v>
      </c>
      <c r="C13" s="71"/>
      <c r="D13" s="5">
        <v>297</v>
      </c>
      <c r="E13" s="5"/>
      <c r="F13" s="5">
        <v>2</v>
      </c>
      <c r="G13" s="5">
        <v>1.05</v>
      </c>
      <c r="H13" s="13"/>
      <c r="I13" s="12"/>
      <c r="J13" s="14"/>
      <c r="K13" s="12"/>
      <c r="L13" s="12"/>
    </row>
    <row r="14" spans="2:12" x14ac:dyDescent="0.25">
      <c r="B14" s="11" t="s">
        <v>27</v>
      </c>
      <c r="C14" s="4"/>
      <c r="D14" s="5">
        <v>205</v>
      </c>
      <c r="E14" s="5"/>
      <c r="F14" s="5">
        <v>2</v>
      </c>
      <c r="G14" s="5">
        <v>0.97</v>
      </c>
      <c r="H14" s="13"/>
      <c r="I14" s="12"/>
      <c r="J14" s="14"/>
      <c r="K14" s="12"/>
      <c r="L14" s="12"/>
    </row>
    <row r="15" spans="2:12" x14ac:dyDescent="0.25">
      <c r="B15" s="72" t="s">
        <v>28</v>
      </c>
      <c r="C15" s="73"/>
      <c r="D15" s="5">
        <f>SUM(D10:D14)</f>
        <v>1748</v>
      </c>
      <c r="E15" s="5"/>
      <c r="F15" s="5"/>
      <c r="G15" s="5"/>
      <c r="H15" s="13"/>
      <c r="I15" s="12"/>
      <c r="J15" s="4"/>
      <c r="K15" s="12"/>
      <c r="L15" s="12"/>
    </row>
    <row r="16" spans="2:12" x14ac:dyDescent="0.25">
      <c r="H16" s="15"/>
    </row>
    <row r="18" spans="2:11" ht="29.25" customHeight="1" x14ac:dyDescent="0.25">
      <c r="B18" s="66" t="s">
        <v>29</v>
      </c>
      <c r="C18" s="66"/>
      <c r="D18" s="16" t="s">
        <v>30</v>
      </c>
    </row>
    <row r="19" spans="2:11" x14ac:dyDescent="0.25">
      <c r="B19" s="60" t="s">
        <v>31</v>
      </c>
      <c r="C19" s="61"/>
      <c r="D19" s="5">
        <v>500</v>
      </c>
      <c r="H19" s="6" t="s">
        <v>32</v>
      </c>
      <c r="I19" s="62" t="s">
        <v>33</v>
      </c>
      <c r="J19" s="62"/>
      <c r="K19" s="62"/>
    </row>
    <row r="20" spans="2:11" x14ac:dyDescent="0.25">
      <c r="B20" s="4" t="s">
        <v>34</v>
      </c>
      <c r="C20" s="4"/>
      <c r="D20" s="5">
        <v>215</v>
      </c>
      <c r="I20" s="63" t="s">
        <v>35</v>
      </c>
      <c r="J20" s="63"/>
      <c r="K20" s="63"/>
    </row>
    <row r="21" spans="2:11" x14ac:dyDescent="0.25">
      <c r="B21" s="64" t="s">
        <v>36</v>
      </c>
      <c r="C21" s="65"/>
      <c r="D21" s="5">
        <v>1598</v>
      </c>
    </row>
    <row r="22" spans="2:11" x14ac:dyDescent="0.25">
      <c r="B22" s="64" t="s">
        <v>37</v>
      </c>
      <c r="C22" s="65"/>
      <c r="D22" s="5">
        <v>28</v>
      </c>
      <c r="H22" s="6" t="s">
        <v>38</v>
      </c>
      <c r="I22" t="s">
        <v>39</v>
      </c>
    </row>
    <row r="23" spans="2:11" x14ac:dyDescent="0.25">
      <c r="B23" s="4" t="s">
        <v>40</v>
      </c>
      <c r="C23" s="4"/>
      <c r="D23" s="5">
        <v>275</v>
      </c>
    </row>
    <row r="24" spans="2:11" x14ac:dyDescent="0.25">
      <c r="B24" s="64" t="s">
        <v>41</v>
      </c>
      <c r="C24" s="65"/>
      <c r="D24" s="5">
        <v>128</v>
      </c>
      <c r="H24" t="s">
        <v>42</v>
      </c>
      <c r="I24" t="s">
        <v>43</v>
      </c>
    </row>
    <row r="25" spans="2:11" x14ac:dyDescent="0.25">
      <c r="B25" s="58" t="s">
        <v>44</v>
      </c>
      <c r="C25" s="59"/>
      <c r="D25" s="5">
        <f>SUM(D19:D24)</f>
        <v>2744</v>
      </c>
      <c r="H25" s="18"/>
      <c r="J25" s="18"/>
      <c r="K25" s="18"/>
    </row>
  </sheetData>
  <mergeCells count="13">
    <mergeCell ref="B18:C18"/>
    <mergeCell ref="B7:D7"/>
    <mergeCell ref="B9:C9"/>
    <mergeCell ref="B12:C12"/>
    <mergeCell ref="B13:C13"/>
    <mergeCell ref="B15:C15"/>
    <mergeCell ref="B25:C25"/>
    <mergeCell ref="B19:C19"/>
    <mergeCell ref="I19:K19"/>
    <mergeCell ref="I20:K20"/>
    <mergeCell ref="B21:C21"/>
    <mergeCell ref="B22:C22"/>
    <mergeCell ref="B24:C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workbookViewId="0">
      <selection activeCell="L6" sqref="L6"/>
    </sheetView>
  </sheetViews>
  <sheetFormatPr baseColWidth="10" defaultRowHeight="15" x14ac:dyDescent="0.25"/>
  <sheetData>
    <row r="3" spans="2:12" x14ac:dyDescent="0.25">
      <c r="B3" t="s">
        <v>12</v>
      </c>
    </row>
    <row r="5" spans="2:12" ht="22.5" x14ac:dyDescent="0.25">
      <c r="B5" s="75" t="s">
        <v>45</v>
      </c>
      <c r="C5" s="76"/>
      <c r="D5" s="20" t="s">
        <v>14</v>
      </c>
      <c r="E5" s="20" t="s">
        <v>15</v>
      </c>
      <c r="F5" s="20" t="s">
        <v>16</v>
      </c>
      <c r="G5" s="20" t="s">
        <v>17</v>
      </c>
      <c r="H5" s="20" t="s">
        <v>18</v>
      </c>
      <c r="I5" s="20" t="s">
        <v>19</v>
      </c>
      <c r="J5" s="20" t="s">
        <v>20</v>
      </c>
      <c r="K5" s="20" t="s">
        <v>21</v>
      </c>
      <c r="L5" s="20" t="s">
        <v>22</v>
      </c>
    </row>
    <row r="6" spans="2:12" x14ac:dyDescent="0.25">
      <c r="B6" s="11" t="s">
        <v>23</v>
      </c>
      <c r="C6" s="4"/>
      <c r="D6" s="4">
        <v>450</v>
      </c>
      <c r="E6" s="12">
        <f>(D6*100)/D11</f>
        <v>25.743707093821509</v>
      </c>
      <c r="F6" s="21">
        <v>22</v>
      </c>
      <c r="G6" s="13">
        <v>9.4499999999999993</v>
      </c>
      <c r="H6" s="13">
        <f>F6-G6</f>
        <v>12.55</v>
      </c>
      <c r="I6" s="12">
        <f>(E6*H6)/100</f>
        <v>3.2308352402745997</v>
      </c>
      <c r="J6" s="22">
        <f>(D21*0.2574)/I11</f>
        <v>84.047594944981327</v>
      </c>
      <c r="K6" s="12">
        <f>J6*F6</f>
        <v>1849.0470887895892</v>
      </c>
      <c r="L6" s="12" t="s">
        <v>56</v>
      </c>
    </row>
    <row r="7" spans="2:12" x14ac:dyDescent="0.25">
      <c r="B7" s="11" t="s">
        <v>24</v>
      </c>
      <c r="C7" s="4"/>
      <c r="D7" s="4">
        <v>560</v>
      </c>
      <c r="E7" s="12">
        <f>(D7*100)/D11</f>
        <v>32.036613272311214</v>
      </c>
      <c r="F7" s="21">
        <v>25</v>
      </c>
      <c r="G7" s="13">
        <v>11.34</v>
      </c>
      <c r="H7" s="13">
        <f>F7-G7</f>
        <v>13.66</v>
      </c>
      <c r="I7" s="12">
        <f>(E7*H7)/100</f>
        <v>4.3762013729977118</v>
      </c>
      <c r="J7" s="22">
        <f>(D21*0.3204)/I11</f>
        <v>104.61868461682992</v>
      </c>
      <c r="K7" s="12">
        <f>J7*F7</f>
        <v>2615.4671154207481</v>
      </c>
      <c r="L7" s="12">
        <f>(J7*G7)</f>
        <v>1186.3758835548513</v>
      </c>
    </row>
    <row r="8" spans="2:12" x14ac:dyDescent="0.25">
      <c r="B8" s="70" t="s">
        <v>25</v>
      </c>
      <c r="C8" s="71"/>
      <c r="D8" s="4">
        <v>236</v>
      </c>
      <c r="E8" s="12">
        <f>(D8*100)/D11</f>
        <v>13.501144164759726</v>
      </c>
      <c r="F8" s="21">
        <v>5</v>
      </c>
      <c r="G8" s="13">
        <v>1.19</v>
      </c>
      <c r="H8" s="13">
        <f>F8-G8</f>
        <v>3.81</v>
      </c>
      <c r="I8" s="12">
        <f>(E8*H8)/100</f>
        <v>0.51439359267734563</v>
      </c>
      <c r="J8" s="22">
        <f>(D21*0.135)/I11</f>
        <v>44.080906439675523</v>
      </c>
      <c r="K8" s="12">
        <f>J8*F8</f>
        <v>220.40453219837761</v>
      </c>
      <c r="L8" s="12">
        <f>(J8*G8)</f>
        <v>52.456278663213872</v>
      </c>
    </row>
    <row r="9" spans="2:12" x14ac:dyDescent="0.25">
      <c r="B9" s="70" t="s">
        <v>26</v>
      </c>
      <c r="C9" s="71"/>
      <c r="D9" s="4">
        <v>297</v>
      </c>
      <c r="E9" s="12">
        <f>(D9*100)/D11</f>
        <v>16.990846681922196</v>
      </c>
      <c r="F9" s="21">
        <v>2</v>
      </c>
      <c r="G9" s="13">
        <v>1.05</v>
      </c>
      <c r="H9" s="13">
        <f>F9-G9</f>
        <v>0.95</v>
      </c>
      <c r="I9" s="12">
        <f>(E9*H9)/100</f>
        <v>0.16141304347826085</v>
      </c>
      <c r="J9" s="22">
        <f>(D21*0.1699)/I11</f>
        <v>55.476637067413861</v>
      </c>
      <c r="K9" s="12">
        <f>J9*F9</f>
        <v>110.95327413482772</v>
      </c>
      <c r="L9" s="12">
        <f>(J9*G9)</f>
        <v>58.250468920784556</v>
      </c>
    </row>
    <row r="10" spans="2:12" x14ac:dyDescent="0.25">
      <c r="B10" s="11" t="s">
        <v>27</v>
      </c>
      <c r="C10" s="4"/>
      <c r="D10" s="4">
        <v>205</v>
      </c>
      <c r="E10" s="12">
        <f>(D10*100)/D11</f>
        <v>11.727688787185354</v>
      </c>
      <c r="F10" s="21">
        <v>2</v>
      </c>
      <c r="G10" s="13">
        <v>0.97</v>
      </c>
      <c r="H10" s="13">
        <f>F10-G10</f>
        <v>1.03</v>
      </c>
      <c r="I10" s="12">
        <f>(E10*H10)/100</f>
        <v>0.12079519450800914</v>
      </c>
      <c r="J10" s="22">
        <f>(D21*0.1173)/I11</f>
        <v>38.301409817584734</v>
      </c>
      <c r="K10" s="12">
        <f>J10*F10</f>
        <v>76.602819635169467</v>
      </c>
      <c r="L10" s="12">
        <f>(J10*G10)</f>
        <v>37.152367523057194</v>
      </c>
    </row>
    <row r="11" spans="2:12" x14ac:dyDescent="0.25">
      <c r="B11" s="72" t="s">
        <v>28</v>
      </c>
      <c r="C11" s="73"/>
      <c r="D11" s="4">
        <f>SUM(D6:D10)</f>
        <v>1748</v>
      </c>
      <c r="E11" s="12">
        <f>SUM(E6:E10)</f>
        <v>100</v>
      </c>
      <c r="F11" s="4"/>
      <c r="G11" s="4"/>
      <c r="H11" s="23">
        <f>SUM(H6:H10)</f>
        <v>32</v>
      </c>
      <c r="I11" s="24">
        <f>SUM(I6:I10)</f>
        <v>8.4036384439359271</v>
      </c>
      <c r="J11" s="25">
        <f>SUM(J6:J10)</f>
        <v>326.52523288648536</v>
      </c>
      <c r="K11" s="26">
        <f>SUM(K6:K10)</f>
        <v>4872.4748301787122</v>
      </c>
      <c r="L11" s="27">
        <f>SUM(L6:L10)</f>
        <v>1334.2349986619067</v>
      </c>
    </row>
    <row r="12" spans="2:12" x14ac:dyDescent="0.25">
      <c r="H12" s="15"/>
    </row>
    <row r="14" spans="2:12" ht="27" customHeight="1" x14ac:dyDescent="0.25">
      <c r="B14" s="77" t="s">
        <v>29</v>
      </c>
      <c r="C14" s="78"/>
      <c r="D14" s="28" t="s">
        <v>30</v>
      </c>
    </row>
    <row r="15" spans="2:12" x14ac:dyDescent="0.25">
      <c r="B15" s="17" t="s">
        <v>31</v>
      </c>
      <c r="C15" s="29"/>
      <c r="D15" s="4">
        <v>500</v>
      </c>
      <c r="H15" s="30" t="s">
        <v>32</v>
      </c>
      <c r="I15" s="62" t="s">
        <v>33</v>
      </c>
      <c r="J15" s="62"/>
      <c r="K15" s="62"/>
    </row>
    <row r="16" spans="2:12" x14ac:dyDescent="0.25">
      <c r="B16" s="31" t="s">
        <v>34</v>
      </c>
      <c r="C16" s="32"/>
      <c r="D16" s="4">
        <v>215</v>
      </c>
      <c r="I16" s="74" t="s">
        <v>35</v>
      </c>
      <c r="J16" s="74"/>
      <c r="K16" s="74"/>
    </row>
    <row r="17" spans="2:12" x14ac:dyDescent="0.25">
      <c r="B17" s="33" t="s">
        <v>36</v>
      </c>
      <c r="C17" s="34"/>
      <c r="D17" s="4">
        <v>1598</v>
      </c>
    </row>
    <row r="18" spans="2:12" x14ac:dyDescent="0.25">
      <c r="B18" s="31" t="s">
        <v>37</v>
      </c>
      <c r="C18" s="32"/>
      <c r="D18" s="4">
        <v>28</v>
      </c>
      <c r="H18" s="35" t="s">
        <v>38</v>
      </c>
      <c r="I18" t="s">
        <v>39</v>
      </c>
    </row>
    <row r="19" spans="2:12" x14ac:dyDescent="0.25">
      <c r="B19" s="33" t="s">
        <v>40</v>
      </c>
      <c r="C19" s="34"/>
      <c r="D19" s="4">
        <v>275</v>
      </c>
    </row>
    <row r="20" spans="2:12" x14ac:dyDescent="0.25">
      <c r="B20" s="33" t="s">
        <v>41</v>
      </c>
      <c r="C20" s="34"/>
      <c r="D20" s="4">
        <v>128</v>
      </c>
      <c r="H20" s="36" t="s">
        <v>42</v>
      </c>
      <c r="I20" t="s">
        <v>43</v>
      </c>
    </row>
    <row r="21" spans="2:12" x14ac:dyDescent="0.25">
      <c r="B21" s="37" t="s">
        <v>44</v>
      </c>
      <c r="C21" s="38"/>
      <c r="D21" s="39">
        <f>SUM(D15:D20)</f>
        <v>2744</v>
      </c>
      <c r="G21" t="s">
        <v>46</v>
      </c>
      <c r="H21" s="40">
        <f>K11</f>
        <v>4872.4748301787122</v>
      </c>
      <c r="I21" s="41">
        <f>D21</f>
        <v>2744</v>
      </c>
      <c r="J21" s="42">
        <f>L11</f>
        <v>1334.2349986619067</v>
      </c>
      <c r="K21" s="43">
        <f>SUM(I21:J21)</f>
        <v>4078.2349986619065</v>
      </c>
      <c r="L21" t="s">
        <v>46</v>
      </c>
    </row>
  </sheetData>
  <mergeCells count="7">
    <mergeCell ref="I16:K16"/>
    <mergeCell ref="B5:C5"/>
    <mergeCell ref="B8:C8"/>
    <mergeCell ref="B9:C9"/>
    <mergeCell ref="B11:C11"/>
    <mergeCell ref="B14:C14"/>
    <mergeCell ref="I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Caso1</vt:lpstr>
      <vt:lpstr>Caso2</vt:lpstr>
      <vt:lpstr>Caso3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2022-11-15T19:56:17Z</dcterms:created>
  <dcterms:modified xsi:type="dcterms:W3CDTF">2025-09-23T19:56:59Z</dcterms:modified>
</cp:coreProperties>
</file>