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GDescent_S_ Regression\"/>
    </mc:Choice>
  </mc:AlternateContent>
  <xr:revisionPtr revIDLastSave="0" documentId="13_ncr:1_{EDC21C94-8892-4252-985F-420CA7D3D34F}" xr6:coauthVersionLast="45" xr6:coauthVersionMax="45" xr10:uidLastSave="{00000000-0000-0000-0000-000000000000}"/>
  <bookViews>
    <workbookView xWindow="-108" yWindow="-108" windowWidth="23256" windowHeight="12576" xr2:uid="{180C60CF-3638-4C43-8526-0445DECB3395}"/>
  </bookViews>
  <sheets>
    <sheet name="compaison" sheetId="15" r:id="rId1"/>
    <sheet name="regression" sheetId="3" r:id="rId2"/>
    <sheet name="data no mntm" sheetId="1" r:id="rId3"/>
    <sheet name="1 epoch with mntm" sheetId="5" r:id="rId4"/>
    <sheet name="1 epoch" sheetId="14" r:id="rId5"/>
    <sheet name="2 epoch with mntm" sheetId="12" r:id="rId6"/>
    <sheet name="2 epoch" sheetId="6" r:id="rId7"/>
    <sheet name="3 epoch with mntm" sheetId="13" r:id="rId8"/>
    <sheet name="3 epoch" sheetId="7" r:id="rId9"/>
    <sheet name="4 epoch" sheetId="8" r:id="rId10"/>
    <sheet name="5 epoch" sheetId="9" r:id="rId11"/>
    <sheet name="6 epoch" sheetId="10" r:id="rId12"/>
    <sheet name="7 epoch " sheetId="11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4" l="1"/>
  <c r="B20" i="14"/>
  <c r="B14" i="14"/>
  <c r="B15" i="14" s="1"/>
  <c r="C13" i="14"/>
  <c r="C14" i="14" s="1"/>
  <c r="C15" i="14" s="1"/>
  <c r="B13" i="14"/>
  <c r="D10" i="14" s="1"/>
  <c r="F10" i="14" s="1"/>
  <c r="L22" i="13"/>
  <c r="L18" i="13"/>
  <c r="D21" i="13"/>
  <c r="D20" i="13"/>
  <c r="C21" i="13"/>
  <c r="C20" i="13"/>
  <c r="B20" i="13"/>
  <c r="B21" i="13" s="1"/>
  <c r="K16" i="13"/>
  <c r="K15" i="13"/>
  <c r="C14" i="13"/>
  <c r="C15" i="13" s="1"/>
  <c r="C13" i="13"/>
  <c r="B13" i="13"/>
  <c r="B14" i="13" s="1"/>
  <c r="B15" i="13" s="1"/>
  <c r="K29" i="12"/>
  <c r="K28" i="12"/>
  <c r="L22" i="12"/>
  <c r="L18" i="12"/>
  <c r="C21" i="12"/>
  <c r="C20" i="12"/>
  <c r="B20" i="12"/>
  <c r="B21" i="12" s="1"/>
  <c r="K16" i="12"/>
  <c r="K15" i="12"/>
  <c r="C15" i="12"/>
  <c r="E9" i="12" s="1"/>
  <c r="B15" i="12"/>
  <c r="D4" i="12" s="1"/>
  <c r="F4" i="12" s="1"/>
  <c r="C14" i="12"/>
  <c r="B14" i="12"/>
  <c r="C13" i="12"/>
  <c r="B13" i="12"/>
  <c r="D12" i="12" s="1"/>
  <c r="F12" i="12" s="1"/>
  <c r="E12" i="12"/>
  <c r="E8" i="12"/>
  <c r="E4" i="12"/>
  <c r="L24" i="5"/>
  <c r="L16" i="5"/>
  <c r="L15" i="5"/>
  <c r="L22" i="5"/>
  <c r="K16" i="5"/>
  <c r="K15" i="5"/>
  <c r="L18" i="5" s="1"/>
  <c r="L20" i="5" s="1"/>
  <c r="E9" i="14" l="1"/>
  <c r="E5" i="14"/>
  <c r="E10" i="14"/>
  <c r="E6" i="14"/>
  <c r="E4" i="14"/>
  <c r="D9" i="14"/>
  <c r="F9" i="14" s="1"/>
  <c r="D5" i="14"/>
  <c r="F5" i="14" s="1"/>
  <c r="D12" i="14"/>
  <c r="F12" i="14" s="1"/>
  <c r="D4" i="14"/>
  <c r="F4" i="14" s="1"/>
  <c r="D8" i="14"/>
  <c r="F8" i="14" s="1"/>
  <c r="E8" i="14"/>
  <c r="D3" i="14"/>
  <c r="D7" i="14"/>
  <c r="F7" i="14" s="1"/>
  <c r="D11" i="14"/>
  <c r="F11" i="14" s="1"/>
  <c r="E12" i="14"/>
  <c r="E3" i="14"/>
  <c r="E7" i="14"/>
  <c r="E11" i="14"/>
  <c r="D6" i="14"/>
  <c r="F6" i="14" s="1"/>
  <c r="E9" i="13"/>
  <c r="E5" i="13"/>
  <c r="E10" i="13"/>
  <c r="D5" i="13"/>
  <c r="F5" i="13" s="1"/>
  <c r="D8" i="13"/>
  <c r="F8" i="13" s="1"/>
  <c r="D12" i="13"/>
  <c r="F12" i="13" s="1"/>
  <c r="D7" i="13"/>
  <c r="F7" i="13" s="1"/>
  <c r="E3" i="13"/>
  <c r="E7" i="13"/>
  <c r="E11" i="13"/>
  <c r="E4" i="13"/>
  <c r="E12" i="13"/>
  <c r="D11" i="13"/>
  <c r="F11" i="13" s="1"/>
  <c r="D6" i="13"/>
  <c r="F6" i="13" s="1"/>
  <c r="D10" i="13"/>
  <c r="F10" i="13" s="1"/>
  <c r="D9" i="13"/>
  <c r="F9" i="13" s="1"/>
  <c r="D4" i="13"/>
  <c r="F4" i="13" s="1"/>
  <c r="E8" i="13"/>
  <c r="D3" i="13"/>
  <c r="E6" i="13"/>
  <c r="I12" i="12"/>
  <c r="G12" i="12"/>
  <c r="H12" i="12"/>
  <c r="E6" i="12"/>
  <c r="D7" i="12"/>
  <c r="F7" i="12" s="1"/>
  <c r="E3" i="12"/>
  <c r="E7" i="12"/>
  <c r="E11" i="12"/>
  <c r="H4" i="12"/>
  <c r="D6" i="12"/>
  <c r="F6" i="12" s="1"/>
  <c r="D10" i="12"/>
  <c r="F10" i="12" s="1"/>
  <c r="I4" i="12"/>
  <c r="E10" i="12"/>
  <c r="D5" i="12"/>
  <c r="F5" i="12" s="1"/>
  <c r="D9" i="12"/>
  <c r="F9" i="12" s="1"/>
  <c r="I9" i="12" s="1"/>
  <c r="E5" i="12"/>
  <c r="D3" i="12"/>
  <c r="D11" i="12"/>
  <c r="F11" i="12" s="1"/>
  <c r="D8" i="12"/>
  <c r="F8" i="12" s="1"/>
  <c r="G8" i="12" s="1"/>
  <c r="I16" i="1"/>
  <c r="I15" i="1"/>
  <c r="H21" i="11"/>
  <c r="H20" i="11"/>
  <c r="G20" i="11"/>
  <c r="G21" i="11" s="1"/>
  <c r="F20" i="11"/>
  <c r="F21" i="11" s="1"/>
  <c r="E20" i="11"/>
  <c r="E21" i="11" s="1"/>
  <c r="D20" i="11"/>
  <c r="D21" i="11" s="1"/>
  <c r="C20" i="11"/>
  <c r="C21" i="11" s="1"/>
  <c r="B20" i="11"/>
  <c r="B21" i="11" s="1"/>
  <c r="C13" i="11"/>
  <c r="C14" i="11" s="1"/>
  <c r="C15" i="11" s="1"/>
  <c r="B13" i="11"/>
  <c r="G21" i="10"/>
  <c r="G20" i="10"/>
  <c r="C21" i="10"/>
  <c r="F20" i="10"/>
  <c r="F21" i="10" s="1"/>
  <c r="E20" i="10"/>
  <c r="E21" i="10" s="1"/>
  <c r="D20" i="10"/>
  <c r="D21" i="10" s="1"/>
  <c r="C20" i="10"/>
  <c r="B20" i="10"/>
  <c r="B21" i="10" s="1"/>
  <c r="C14" i="10"/>
  <c r="C15" i="10" s="1"/>
  <c r="B14" i="10"/>
  <c r="B15" i="10" s="1"/>
  <c r="D5" i="10" s="1"/>
  <c r="F5" i="10" s="1"/>
  <c r="C13" i="10"/>
  <c r="B13" i="10"/>
  <c r="D12" i="10" s="1"/>
  <c r="F12" i="10" s="1"/>
  <c r="F21" i="9"/>
  <c r="F20" i="9"/>
  <c r="E21" i="9"/>
  <c r="D21" i="9"/>
  <c r="E20" i="9"/>
  <c r="D20" i="9"/>
  <c r="C20" i="9"/>
  <c r="C21" i="9" s="1"/>
  <c r="B20" i="9"/>
  <c r="B21" i="9" s="1"/>
  <c r="B14" i="9"/>
  <c r="B15" i="9" s="1"/>
  <c r="C13" i="9"/>
  <c r="B13" i="9"/>
  <c r="D10" i="9" s="1"/>
  <c r="F10" i="9" s="1"/>
  <c r="E21" i="8"/>
  <c r="E20" i="8"/>
  <c r="C21" i="8"/>
  <c r="D20" i="8"/>
  <c r="D21" i="8" s="1"/>
  <c r="C20" i="8"/>
  <c r="B20" i="8"/>
  <c r="B21" i="8" s="1"/>
  <c r="C14" i="8"/>
  <c r="C15" i="8" s="1"/>
  <c r="B14" i="8"/>
  <c r="B15" i="8" s="1"/>
  <c r="C13" i="8"/>
  <c r="B13" i="8"/>
  <c r="D10" i="8" s="1"/>
  <c r="F10" i="8" s="1"/>
  <c r="D21" i="7"/>
  <c r="D20" i="7"/>
  <c r="B21" i="7"/>
  <c r="C20" i="7"/>
  <c r="C21" i="7" s="1"/>
  <c r="B20" i="7"/>
  <c r="C14" i="7"/>
  <c r="C15" i="7" s="1"/>
  <c r="B14" i="7"/>
  <c r="B15" i="7" s="1"/>
  <c r="C13" i="7"/>
  <c r="B13" i="7"/>
  <c r="D11" i="7" s="1"/>
  <c r="F11" i="7" s="1"/>
  <c r="B21" i="5"/>
  <c r="C21" i="6"/>
  <c r="B21" i="6"/>
  <c r="C20" i="6"/>
  <c r="B20" i="6"/>
  <c r="B20" i="5"/>
  <c r="B14" i="6"/>
  <c r="B15" i="6" s="1"/>
  <c r="C13" i="6"/>
  <c r="C14" i="6" s="1"/>
  <c r="C15" i="6" s="1"/>
  <c r="B13" i="6"/>
  <c r="D10" i="6" s="1"/>
  <c r="F10" i="6" s="1"/>
  <c r="I16" i="5"/>
  <c r="I15" i="5"/>
  <c r="I3" i="5"/>
  <c r="H3" i="5"/>
  <c r="G3" i="5"/>
  <c r="F3" i="5"/>
  <c r="E4" i="5"/>
  <c r="E5" i="5"/>
  <c r="E6" i="5"/>
  <c r="E7" i="5"/>
  <c r="E8" i="5"/>
  <c r="E9" i="5"/>
  <c r="E10" i="5"/>
  <c r="E11" i="5"/>
  <c r="E12" i="5"/>
  <c r="E3" i="5"/>
  <c r="D4" i="5"/>
  <c r="D5" i="5"/>
  <c r="D6" i="5"/>
  <c r="D7" i="5"/>
  <c r="D8" i="5"/>
  <c r="D9" i="5"/>
  <c r="D10" i="5"/>
  <c r="D11" i="5"/>
  <c r="D12" i="5"/>
  <c r="D3" i="5"/>
  <c r="F3" i="1"/>
  <c r="C14" i="5"/>
  <c r="C15" i="5" s="1"/>
  <c r="C13" i="5"/>
  <c r="B13" i="5"/>
  <c r="I13" i="1"/>
  <c r="H1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I7" i="14" l="1"/>
  <c r="G7" i="14"/>
  <c r="H7" i="14"/>
  <c r="I9" i="14"/>
  <c r="G9" i="14"/>
  <c r="H9" i="14"/>
  <c r="I3" i="14"/>
  <c r="G3" i="14"/>
  <c r="E13" i="14"/>
  <c r="E14" i="14" s="1"/>
  <c r="E15" i="14" s="1"/>
  <c r="H12" i="14"/>
  <c r="I12" i="14"/>
  <c r="G12" i="14"/>
  <c r="H4" i="14"/>
  <c r="G4" i="14"/>
  <c r="I4" i="14"/>
  <c r="F3" i="14"/>
  <c r="H3" i="14" s="1"/>
  <c r="H13" i="14" s="1"/>
  <c r="I15" i="14" s="1"/>
  <c r="D13" i="14"/>
  <c r="D14" i="14" s="1"/>
  <c r="D15" i="14" s="1"/>
  <c r="G6" i="14"/>
  <c r="H6" i="14"/>
  <c r="I6" i="14"/>
  <c r="H8" i="14"/>
  <c r="I8" i="14"/>
  <c r="G8" i="14"/>
  <c r="G10" i="14"/>
  <c r="I10" i="14"/>
  <c r="H10" i="14"/>
  <c r="I11" i="14"/>
  <c r="G11" i="14"/>
  <c r="H11" i="14"/>
  <c r="I5" i="14"/>
  <c r="H5" i="14"/>
  <c r="G5" i="14"/>
  <c r="E13" i="13"/>
  <c r="E14" i="13"/>
  <c r="E15" i="13" s="1"/>
  <c r="H6" i="13"/>
  <c r="G6" i="13"/>
  <c r="I6" i="13"/>
  <c r="I12" i="13"/>
  <c r="H12" i="13"/>
  <c r="G12" i="13"/>
  <c r="D13" i="13"/>
  <c r="F3" i="13"/>
  <c r="H3" i="13" s="1"/>
  <c r="D14" i="13"/>
  <c r="D15" i="13" s="1"/>
  <c r="I4" i="13"/>
  <c r="H4" i="13"/>
  <c r="I10" i="13"/>
  <c r="H10" i="13"/>
  <c r="G10" i="13"/>
  <c r="I8" i="13"/>
  <c r="H8" i="13"/>
  <c r="G8" i="13"/>
  <c r="G11" i="13"/>
  <c r="H11" i="13"/>
  <c r="I11" i="13"/>
  <c r="G5" i="13"/>
  <c r="H5" i="13"/>
  <c r="I5" i="13"/>
  <c r="G7" i="13"/>
  <c r="I7" i="13"/>
  <c r="H7" i="13"/>
  <c r="G9" i="13"/>
  <c r="I9" i="13"/>
  <c r="H9" i="13"/>
  <c r="H6" i="12"/>
  <c r="G6" i="12"/>
  <c r="I6" i="12"/>
  <c r="D13" i="12"/>
  <c r="D14" i="12"/>
  <c r="D15" i="12" s="1"/>
  <c r="F3" i="12"/>
  <c r="G4" i="12" s="1"/>
  <c r="H5" i="12"/>
  <c r="G5" i="12"/>
  <c r="I5" i="12"/>
  <c r="I11" i="12"/>
  <c r="G11" i="12"/>
  <c r="H11" i="12"/>
  <c r="G9" i="12"/>
  <c r="H10" i="12"/>
  <c r="I10" i="12"/>
  <c r="G10" i="12"/>
  <c r="E13" i="12"/>
  <c r="E14" i="12" s="1"/>
  <c r="E15" i="12" s="1"/>
  <c r="H9" i="12"/>
  <c r="I8" i="12"/>
  <c r="H8" i="12"/>
  <c r="I7" i="12"/>
  <c r="G7" i="12"/>
  <c r="H7" i="12"/>
  <c r="D11" i="11"/>
  <c r="F11" i="11" s="1"/>
  <c r="E12" i="11"/>
  <c r="E8" i="11"/>
  <c r="E4" i="11"/>
  <c r="E11" i="11"/>
  <c r="E3" i="11"/>
  <c r="E5" i="11"/>
  <c r="E9" i="11"/>
  <c r="E7" i="11"/>
  <c r="E6" i="11"/>
  <c r="E10" i="11"/>
  <c r="B14" i="11"/>
  <c r="B15" i="11" s="1"/>
  <c r="D12" i="11"/>
  <c r="F12" i="11" s="1"/>
  <c r="E9" i="10"/>
  <c r="E5" i="10"/>
  <c r="E10" i="10"/>
  <c r="E12" i="10"/>
  <c r="E6" i="10"/>
  <c r="E8" i="10"/>
  <c r="E4" i="10"/>
  <c r="E11" i="10"/>
  <c r="D3" i="10"/>
  <c r="D7" i="10"/>
  <c r="F7" i="10" s="1"/>
  <c r="D11" i="10"/>
  <c r="F11" i="10" s="1"/>
  <c r="E3" i="10"/>
  <c r="E7" i="10"/>
  <c r="D6" i="10"/>
  <c r="F6" i="10" s="1"/>
  <c r="D10" i="10"/>
  <c r="F10" i="10" s="1"/>
  <c r="D9" i="10"/>
  <c r="F9" i="10" s="1"/>
  <c r="D4" i="10"/>
  <c r="F4" i="10" s="1"/>
  <c r="D8" i="10"/>
  <c r="F8" i="10" s="1"/>
  <c r="E9" i="9"/>
  <c r="D9" i="9"/>
  <c r="F9" i="9" s="1"/>
  <c r="D5" i="9"/>
  <c r="F5" i="9" s="1"/>
  <c r="D4" i="9"/>
  <c r="F4" i="9" s="1"/>
  <c r="D8" i="9"/>
  <c r="F8" i="9" s="1"/>
  <c r="D12" i="9"/>
  <c r="F12" i="9" s="1"/>
  <c r="E12" i="9"/>
  <c r="E3" i="9"/>
  <c r="C14" i="9"/>
  <c r="C15" i="9" s="1"/>
  <c r="E4" i="9" s="1"/>
  <c r="E5" i="9"/>
  <c r="D3" i="9"/>
  <c r="D7" i="9"/>
  <c r="F7" i="9" s="1"/>
  <c r="D11" i="9"/>
  <c r="F11" i="9" s="1"/>
  <c r="D6" i="9"/>
  <c r="F6" i="9" s="1"/>
  <c r="E7" i="8"/>
  <c r="E3" i="8"/>
  <c r="E11" i="8"/>
  <c r="E12" i="8"/>
  <c r="E8" i="8"/>
  <c r="E4" i="8"/>
  <c r="E6" i="8"/>
  <c r="E9" i="8"/>
  <c r="E5" i="8"/>
  <c r="E10" i="8"/>
  <c r="D5" i="8"/>
  <c r="F5" i="8" s="1"/>
  <c r="D9" i="8"/>
  <c r="F9" i="8" s="1"/>
  <c r="D4" i="8"/>
  <c r="F4" i="8" s="1"/>
  <c r="D8" i="8"/>
  <c r="F8" i="8" s="1"/>
  <c r="D12" i="8"/>
  <c r="F12" i="8" s="1"/>
  <c r="D3" i="8"/>
  <c r="D7" i="8"/>
  <c r="F7" i="8" s="1"/>
  <c r="D11" i="8"/>
  <c r="F11" i="8" s="1"/>
  <c r="D6" i="8"/>
  <c r="F6" i="8" s="1"/>
  <c r="E12" i="7"/>
  <c r="E8" i="7"/>
  <c r="E4" i="7"/>
  <c r="E7" i="7"/>
  <c r="E11" i="7"/>
  <c r="E3" i="7"/>
  <c r="E9" i="7"/>
  <c r="E5" i="7"/>
  <c r="E6" i="7"/>
  <c r="E10" i="7"/>
  <c r="D6" i="7"/>
  <c r="F6" i="7" s="1"/>
  <c r="D10" i="7"/>
  <c r="F10" i="7" s="1"/>
  <c r="D5" i="7"/>
  <c r="F5" i="7" s="1"/>
  <c r="D9" i="7"/>
  <c r="F9" i="7" s="1"/>
  <c r="D4" i="7"/>
  <c r="F4" i="7" s="1"/>
  <c r="D8" i="7"/>
  <c r="F8" i="7" s="1"/>
  <c r="D12" i="7"/>
  <c r="F12" i="7" s="1"/>
  <c r="D3" i="7"/>
  <c r="D7" i="7"/>
  <c r="F7" i="7" s="1"/>
  <c r="D9" i="6"/>
  <c r="F9" i="6" s="1"/>
  <c r="D5" i="6"/>
  <c r="F5" i="6" s="1"/>
  <c r="D3" i="6"/>
  <c r="D4" i="6"/>
  <c r="F4" i="6" s="1"/>
  <c r="D11" i="6"/>
  <c r="F11" i="6" s="1"/>
  <c r="D7" i="6"/>
  <c r="F7" i="6" s="1"/>
  <c r="D12" i="6"/>
  <c r="F12" i="6" s="1"/>
  <c r="D8" i="6"/>
  <c r="F8" i="6" s="1"/>
  <c r="E10" i="6"/>
  <c r="E6" i="6"/>
  <c r="E5" i="6"/>
  <c r="E9" i="6"/>
  <c r="E4" i="6"/>
  <c r="E8" i="6"/>
  <c r="E12" i="6"/>
  <c r="E3" i="6"/>
  <c r="E7" i="6"/>
  <c r="E11" i="6"/>
  <c r="D6" i="6"/>
  <c r="F6" i="6" s="1"/>
  <c r="G4" i="5"/>
  <c r="B14" i="5"/>
  <c r="B15" i="5" s="1"/>
  <c r="F5" i="5" s="1"/>
  <c r="G13" i="14" l="1"/>
  <c r="I13" i="14"/>
  <c r="I16" i="14" s="1"/>
  <c r="G3" i="13"/>
  <c r="G4" i="13"/>
  <c r="G13" i="13"/>
  <c r="H13" i="13"/>
  <c r="I15" i="13" s="1"/>
  <c r="I3" i="13"/>
  <c r="I13" i="13" s="1"/>
  <c r="I3" i="12"/>
  <c r="I13" i="12" s="1"/>
  <c r="G3" i="12"/>
  <c r="G13" i="12" s="1"/>
  <c r="H3" i="12"/>
  <c r="H13" i="12" s="1"/>
  <c r="H12" i="11"/>
  <c r="I12" i="11"/>
  <c r="G12" i="11"/>
  <c r="D7" i="11"/>
  <c r="F7" i="11" s="1"/>
  <c r="I7" i="11" s="1"/>
  <c r="D3" i="11"/>
  <c r="D8" i="11"/>
  <c r="F8" i="11" s="1"/>
  <c r="H8" i="11" s="1"/>
  <c r="D4" i="11"/>
  <c r="F4" i="11" s="1"/>
  <c r="I4" i="11" s="1"/>
  <c r="D9" i="11"/>
  <c r="F9" i="11" s="1"/>
  <c r="I9" i="11" s="1"/>
  <c r="D5" i="11"/>
  <c r="F5" i="11" s="1"/>
  <c r="G5" i="11" s="1"/>
  <c r="D10" i="11"/>
  <c r="F10" i="11" s="1"/>
  <c r="I10" i="11" s="1"/>
  <c r="D6" i="11"/>
  <c r="F6" i="11" s="1"/>
  <c r="I6" i="11" s="1"/>
  <c r="E13" i="11"/>
  <c r="E14" i="11" s="1"/>
  <c r="E15" i="11" s="1"/>
  <c r="I11" i="11"/>
  <c r="H11" i="11"/>
  <c r="G11" i="11"/>
  <c r="I9" i="10"/>
  <c r="G9" i="10"/>
  <c r="H9" i="10"/>
  <c r="I11" i="10"/>
  <c r="H11" i="10"/>
  <c r="G11" i="10"/>
  <c r="H4" i="10"/>
  <c r="I4" i="10"/>
  <c r="I8" i="10"/>
  <c r="H8" i="10"/>
  <c r="G8" i="10"/>
  <c r="E13" i="10"/>
  <c r="E14" i="10" s="1"/>
  <c r="E15" i="10" s="1"/>
  <c r="G3" i="10"/>
  <c r="H12" i="10"/>
  <c r="G12" i="10"/>
  <c r="I12" i="10"/>
  <c r="D13" i="10"/>
  <c r="D14" i="10"/>
  <c r="D15" i="10" s="1"/>
  <c r="F3" i="10"/>
  <c r="I3" i="10" s="1"/>
  <c r="H7" i="10"/>
  <c r="G7" i="10"/>
  <c r="I7" i="10"/>
  <c r="H6" i="10"/>
  <c r="G6" i="10"/>
  <c r="I6" i="10"/>
  <c r="H10" i="10"/>
  <c r="G10" i="10"/>
  <c r="I10" i="10"/>
  <c r="I5" i="10"/>
  <c r="G5" i="10"/>
  <c r="H5" i="10"/>
  <c r="H4" i="9"/>
  <c r="I4" i="9"/>
  <c r="H12" i="9"/>
  <c r="G12" i="9"/>
  <c r="I12" i="9"/>
  <c r="I9" i="9"/>
  <c r="H9" i="9"/>
  <c r="G9" i="9"/>
  <c r="E8" i="9"/>
  <c r="F3" i="9"/>
  <c r="G4" i="9" s="1"/>
  <c r="D13" i="9"/>
  <c r="D14" i="9" s="1"/>
  <c r="D15" i="9" s="1"/>
  <c r="E6" i="9"/>
  <c r="E10" i="9"/>
  <c r="H5" i="9"/>
  <c r="I5" i="9"/>
  <c r="G5" i="9"/>
  <c r="E11" i="9"/>
  <c r="E7" i="9"/>
  <c r="F3" i="8"/>
  <c r="I3" i="8" s="1"/>
  <c r="D13" i="8"/>
  <c r="D14" i="8" s="1"/>
  <c r="D15" i="8" s="1"/>
  <c r="I6" i="8"/>
  <c r="H6" i="8"/>
  <c r="G6" i="8"/>
  <c r="H4" i="8"/>
  <c r="I4" i="8"/>
  <c r="I7" i="8"/>
  <c r="H7" i="8"/>
  <c r="G7" i="8"/>
  <c r="H8" i="8"/>
  <c r="G8" i="8"/>
  <c r="I8" i="8"/>
  <c r="E13" i="8"/>
  <c r="E14" i="8"/>
  <c r="E15" i="8" s="1"/>
  <c r="I9" i="8"/>
  <c r="H9" i="8"/>
  <c r="G9" i="8"/>
  <c r="H12" i="8"/>
  <c r="G12" i="8"/>
  <c r="I12" i="8"/>
  <c r="I10" i="8"/>
  <c r="H10" i="8"/>
  <c r="G10" i="8"/>
  <c r="I5" i="8"/>
  <c r="H5" i="8"/>
  <c r="G5" i="8"/>
  <c r="I11" i="8"/>
  <c r="H11" i="8"/>
  <c r="G11" i="8"/>
  <c r="I12" i="7"/>
  <c r="G12" i="7"/>
  <c r="H12" i="7"/>
  <c r="H5" i="7"/>
  <c r="G5" i="7"/>
  <c r="I5" i="7"/>
  <c r="I6" i="7"/>
  <c r="H6" i="7"/>
  <c r="G6" i="7"/>
  <c r="H9" i="7"/>
  <c r="G9" i="7"/>
  <c r="I9" i="7"/>
  <c r="I7" i="7"/>
  <c r="H7" i="7"/>
  <c r="G7" i="7"/>
  <c r="E13" i="7"/>
  <c r="E14" i="7"/>
  <c r="E15" i="7" s="1"/>
  <c r="H3" i="7"/>
  <c r="I4" i="7"/>
  <c r="H4" i="7"/>
  <c r="H11" i="7"/>
  <c r="I11" i="7"/>
  <c r="G11" i="7"/>
  <c r="F3" i="7"/>
  <c r="G3" i="7" s="1"/>
  <c r="D13" i="7"/>
  <c r="D14" i="7" s="1"/>
  <c r="D15" i="7" s="1"/>
  <c r="I10" i="7"/>
  <c r="H10" i="7"/>
  <c r="G10" i="7"/>
  <c r="I8" i="7"/>
  <c r="H8" i="7"/>
  <c r="G8" i="7"/>
  <c r="I6" i="6"/>
  <c r="H6" i="6"/>
  <c r="G6" i="6"/>
  <c r="H7" i="6"/>
  <c r="G7" i="6"/>
  <c r="I7" i="6"/>
  <c r="G10" i="6"/>
  <c r="I10" i="6"/>
  <c r="H10" i="6"/>
  <c r="E13" i="6"/>
  <c r="E14" i="6"/>
  <c r="E15" i="6" s="1"/>
  <c r="I12" i="6"/>
  <c r="H12" i="6"/>
  <c r="G12" i="6"/>
  <c r="I8" i="6"/>
  <c r="H8" i="6"/>
  <c r="G8" i="6"/>
  <c r="H11" i="6"/>
  <c r="G11" i="6"/>
  <c r="I11" i="6"/>
  <c r="H4" i="6"/>
  <c r="I4" i="6"/>
  <c r="H9" i="6"/>
  <c r="I9" i="6"/>
  <c r="G9" i="6"/>
  <c r="H5" i="6"/>
  <c r="I5" i="6"/>
  <c r="G5" i="6"/>
  <c r="F3" i="6"/>
  <c r="H3" i="6" s="1"/>
  <c r="D14" i="6"/>
  <c r="D15" i="6" s="1"/>
  <c r="D13" i="6"/>
  <c r="I5" i="5"/>
  <c r="H5" i="5"/>
  <c r="G5" i="5"/>
  <c r="F6" i="5"/>
  <c r="I6" i="5" s="1"/>
  <c r="F8" i="5"/>
  <c r="H8" i="5" s="1"/>
  <c r="F10" i="5"/>
  <c r="I10" i="5" s="1"/>
  <c r="H6" i="5"/>
  <c r="G6" i="5"/>
  <c r="E13" i="5"/>
  <c r="E14" i="5" s="1"/>
  <c r="E15" i="5" s="1"/>
  <c r="F4" i="5"/>
  <c r="H4" i="5" s="1"/>
  <c r="F12" i="5"/>
  <c r="F9" i="5"/>
  <c r="I9" i="5" s="1"/>
  <c r="F7" i="5"/>
  <c r="H7" i="5" s="1"/>
  <c r="F11" i="5"/>
  <c r="H11" i="5" s="1"/>
  <c r="L20" i="13" l="1"/>
  <c r="L24" i="13"/>
  <c r="I16" i="13"/>
  <c r="I15" i="12"/>
  <c r="L20" i="12"/>
  <c r="I16" i="12"/>
  <c r="L24" i="12"/>
  <c r="H4" i="11"/>
  <c r="H5" i="11"/>
  <c r="H6" i="11"/>
  <c r="I8" i="11"/>
  <c r="G9" i="11"/>
  <c r="H9" i="11"/>
  <c r="G8" i="11"/>
  <c r="G6" i="11"/>
  <c r="G7" i="11"/>
  <c r="G10" i="11"/>
  <c r="H7" i="11"/>
  <c r="H10" i="11"/>
  <c r="I5" i="11"/>
  <c r="D13" i="11"/>
  <c r="F3" i="11"/>
  <c r="D14" i="11"/>
  <c r="D15" i="11" s="1"/>
  <c r="G4" i="10"/>
  <c r="G13" i="10" s="1"/>
  <c r="I13" i="10"/>
  <c r="I16" i="10" s="1"/>
  <c r="H3" i="10"/>
  <c r="H13" i="10" s="1"/>
  <c r="I15" i="10" s="1"/>
  <c r="I3" i="9"/>
  <c r="G3" i="9"/>
  <c r="G13" i="9" s="1"/>
  <c r="H3" i="9"/>
  <c r="I10" i="9"/>
  <c r="H10" i="9"/>
  <c r="G10" i="9"/>
  <c r="I6" i="9"/>
  <c r="H6" i="9"/>
  <c r="G6" i="9"/>
  <c r="I7" i="9"/>
  <c r="H7" i="9"/>
  <c r="G7" i="9"/>
  <c r="G11" i="9"/>
  <c r="I11" i="9"/>
  <c r="H11" i="9"/>
  <c r="E14" i="9"/>
  <c r="E15" i="9" s="1"/>
  <c r="E13" i="9"/>
  <c r="H8" i="9"/>
  <c r="G8" i="9"/>
  <c r="I8" i="9"/>
  <c r="I13" i="8"/>
  <c r="I16" i="8" s="1"/>
  <c r="G4" i="8"/>
  <c r="G3" i="8"/>
  <c r="H3" i="8"/>
  <c r="H13" i="8" s="1"/>
  <c r="I15" i="8" s="1"/>
  <c r="G4" i="7"/>
  <c r="G13" i="7" s="1"/>
  <c r="H13" i="7"/>
  <c r="I15" i="7" s="1"/>
  <c r="I3" i="7"/>
  <c r="I13" i="7" s="1"/>
  <c r="I16" i="7" s="1"/>
  <c r="H13" i="6"/>
  <c r="I15" i="6" s="1"/>
  <c r="G4" i="6"/>
  <c r="I3" i="6"/>
  <c r="I13" i="6" s="1"/>
  <c r="I16" i="6" s="1"/>
  <c r="G3" i="6"/>
  <c r="I8" i="5"/>
  <c r="G11" i="5"/>
  <c r="G9" i="5"/>
  <c r="H9" i="5"/>
  <c r="G7" i="5"/>
  <c r="I11" i="5"/>
  <c r="I7" i="5"/>
  <c r="H12" i="5"/>
  <c r="G12" i="5"/>
  <c r="I12" i="5"/>
  <c r="G8" i="5"/>
  <c r="G10" i="5"/>
  <c r="D13" i="5"/>
  <c r="D14" i="5" s="1"/>
  <c r="D15" i="5" s="1"/>
  <c r="I4" i="5"/>
  <c r="H10" i="5"/>
  <c r="H3" i="11" l="1"/>
  <c r="H13" i="11" s="1"/>
  <c r="I15" i="11" s="1"/>
  <c r="I3" i="11"/>
  <c r="I13" i="11" s="1"/>
  <c r="I16" i="11" s="1"/>
  <c r="G3" i="11"/>
  <c r="G4" i="11"/>
  <c r="H13" i="9"/>
  <c r="I15" i="9" s="1"/>
  <c r="I13" i="9"/>
  <c r="I16" i="9" s="1"/>
  <c r="G13" i="8"/>
  <c r="G13" i="6"/>
  <c r="I13" i="5"/>
  <c r="G13" i="5"/>
  <c r="H13" i="5"/>
  <c r="G1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D15" i="1"/>
  <c r="E15" i="1"/>
  <c r="D14" i="1"/>
  <c r="E14" i="1"/>
  <c r="D13" i="1"/>
  <c r="E13" i="1"/>
  <c r="E4" i="1"/>
  <c r="E5" i="1"/>
  <c r="E6" i="1"/>
  <c r="E7" i="1"/>
  <c r="E8" i="1"/>
  <c r="E9" i="1"/>
  <c r="E10" i="1"/>
  <c r="E11" i="1"/>
  <c r="E12" i="1"/>
  <c r="C13" i="1"/>
  <c r="B13" i="1"/>
  <c r="G13" i="11" l="1"/>
  <c r="C14" i="1"/>
  <c r="C15" i="1" s="1"/>
  <c r="E3" i="1" s="1"/>
  <c r="B14" i="1" l="1"/>
  <c r="B15" i="1" s="1"/>
  <c r="D9" i="1" l="1"/>
  <c r="D5" i="1"/>
  <c r="D7" i="1"/>
  <c r="D11" i="1"/>
  <c r="D4" i="1"/>
  <c r="D12" i="1"/>
  <c r="D8" i="1"/>
  <c r="D3" i="1"/>
  <c r="D10" i="1"/>
  <c r="D6" i="1"/>
</calcChain>
</file>

<file path=xl/sharedStrings.xml><?xml version="1.0" encoding="utf-8"?>
<sst xmlns="http://schemas.openxmlformats.org/spreadsheetml/2006/main" count="400" uniqueCount="135">
  <si>
    <t>Sq Ft</t>
  </si>
  <si>
    <t>Price$</t>
  </si>
  <si>
    <t>MIN</t>
  </si>
  <si>
    <t>MAX</t>
  </si>
  <si>
    <t>RANGE</t>
  </si>
  <si>
    <t>X</t>
  </si>
  <si>
    <t>Y</t>
  </si>
  <si>
    <t>a =</t>
  </si>
  <si>
    <t>b=</t>
  </si>
  <si>
    <t>SSE</t>
  </si>
  <si>
    <t>(1/2)SSE</t>
  </si>
  <si>
    <t>Total SSE=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</si>
  <si>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</si>
  <si>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</si>
  <si>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</si>
  <si>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</si>
  <si>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</si>
  <si>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</si>
  <si>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</si>
  <si>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</si>
  <si>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</si>
  <si>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</si>
  <si>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</si>
  <si>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</si>
  <si>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</si>
  <si>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</si>
  <si>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</si>
  <si>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</si>
  <si>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</si>
  <si>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</si>
  <si>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</si>
  <si>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</si>
  <si>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</si>
  <si>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</si>
  <si>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</si>
  <si>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</si>
  <si>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YP</t>
  </si>
  <si>
    <r>
      <t>del SSE/del(</t>
    </r>
    <r>
      <rPr>
        <b/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=-(Y-YP)</t>
    </r>
  </si>
  <si>
    <r>
      <t>del SSE/del(</t>
    </r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=-(Y-YP)X</t>
    </r>
  </si>
  <si>
    <t>a_2</t>
  </si>
  <si>
    <t>b_2</t>
  </si>
  <si>
    <t>Org</t>
  </si>
  <si>
    <t>1st epoch</t>
  </si>
  <si>
    <t>2nd epoch</t>
  </si>
  <si>
    <t>a_3</t>
  </si>
  <si>
    <t>b_3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</si>
  <si>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</t>
    </r>
    <r>
      <rPr>
        <sz val="11"/>
        <color theme="1"/>
        <rFont val="Calibri"/>
        <family val="2"/>
        <scheme val="minor"/>
      </rPr>
      <t xml:space="preserve"> epoch</t>
    </r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</si>
  <si>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epoch</t>
    </r>
  </si>
  <si>
    <t>Reduction</t>
  </si>
  <si>
    <t>Redcn%</t>
  </si>
  <si>
    <t>3rd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</si>
  <si>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epoch</t>
    </r>
  </si>
  <si>
    <t>4th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</si>
  <si>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epoch</t>
    </r>
  </si>
  <si>
    <t>5th epoch</t>
  </si>
  <si>
    <t>a_4</t>
  </si>
  <si>
    <t>b_4</t>
  </si>
  <si>
    <t>a_5</t>
  </si>
  <si>
    <t>b_5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</si>
  <si>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sixth</t>
    </r>
    <r>
      <rPr>
        <sz val="11"/>
        <color theme="1"/>
        <rFont val="Calibri"/>
        <family val="2"/>
        <scheme val="minor"/>
      </rPr>
      <t xml:space="preserve"> epoch</t>
    </r>
  </si>
  <si>
    <t>a_6</t>
  </si>
  <si>
    <t>b_6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</si>
  <si>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7th</t>
    </r>
    <r>
      <rPr>
        <sz val="11"/>
        <color theme="1"/>
        <rFont val="Calibri"/>
        <family val="2"/>
        <scheme val="minor"/>
      </rPr>
      <t xml:space="preserve"> epoch</t>
    </r>
  </si>
  <si>
    <t>a_7</t>
  </si>
  <si>
    <t>b_7</t>
  </si>
  <si>
    <t>6th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</si>
  <si>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8th</t>
    </r>
    <r>
      <rPr>
        <sz val="11"/>
        <color theme="1"/>
        <rFont val="Calibri"/>
        <family val="2"/>
        <scheme val="minor"/>
      </rPr>
      <t xml:space="preserve"> epoch</t>
    </r>
  </si>
  <si>
    <t>7th epoch</t>
  </si>
  <si>
    <t>a_8</t>
  </si>
  <si>
    <t>b_8</t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</si>
  <si>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first </t>
    </r>
    <r>
      <rPr>
        <sz val="11"/>
        <color theme="1"/>
        <rFont val="Calibri"/>
        <family val="2"/>
        <scheme val="minor"/>
      </rPr>
      <t>epoch</t>
    </r>
  </si>
  <si>
    <t>a_1</t>
  </si>
  <si>
    <t>b_1</t>
  </si>
  <si>
    <t>source:</t>
  </si>
  <si>
    <t>https://www.kdnuggets.com/2017/04/simple-understand-gradient-descent-algorithm.html</t>
  </si>
  <si>
    <t>org</t>
  </si>
  <si>
    <t>1 epoch</t>
  </si>
  <si>
    <t>2 epoch</t>
  </si>
  <si>
    <t>3 epoch</t>
  </si>
  <si>
    <t>4 epoch</t>
  </si>
  <si>
    <t>5 epoch</t>
  </si>
  <si>
    <t>6 epoch</t>
  </si>
  <si>
    <t>7 epoch</t>
  </si>
  <si>
    <t>learning rate, neeta =</t>
  </si>
  <si>
    <t>momentum, beta=</t>
  </si>
  <si>
    <r>
      <t xml:space="preserve">Updated a &amp; b for </t>
    </r>
    <r>
      <rPr>
        <b/>
        <sz val="11"/>
        <color rgb="FFFF0000"/>
        <rFont val="Calibri"/>
        <family val="2"/>
        <scheme val="minor"/>
      </rPr>
      <t>2nd</t>
    </r>
    <r>
      <rPr>
        <b/>
        <sz val="11"/>
        <color theme="1"/>
        <rFont val="Calibri"/>
        <family val="2"/>
        <scheme val="minor"/>
      </rPr>
      <t xml:space="preserve"> epoch </t>
    </r>
  </si>
  <si>
    <t xml:space="preserve">  =beta(0.90)*AVG of previous D_a's [previous is only one 3.30 so same is  </t>
  </si>
  <si>
    <t>average] + (1-beta), 0.10 * current D_a, 2.91</t>
  </si>
  <si>
    <t>D_a</t>
  </si>
  <si>
    <t>D_b</t>
  </si>
  <si>
    <r>
      <t xml:space="preserve">a (n+1, </t>
    </r>
    <r>
      <rPr>
        <b/>
        <sz val="11"/>
        <color rgb="FFFF0000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) = </t>
    </r>
  </si>
  <si>
    <t>n=1, n-1 =0riginal</t>
  </si>
  <si>
    <t>average] + (1-beta), 0.10 * current D_b, 1.35</t>
  </si>
  <si>
    <t xml:space="preserve">  =beta(0.90)*AVG of previous D_b's [previous is only one 1.55 so same is  </t>
  </si>
  <si>
    <r>
      <t xml:space="preserve">b (n+1, </t>
    </r>
    <r>
      <rPr>
        <b/>
        <sz val="11"/>
        <color rgb="FFFF0000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) = </t>
    </r>
  </si>
  <si>
    <t xml:space="preserve"> =current a, 0.42 - learning rate*L18, 3.26105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</si>
  <si>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0.3909, very little faster convergence observed</t>
    </r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</si>
  <si>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0.7165, very little faster convergence observed</t>
    </r>
  </si>
  <si>
    <t>Reduction with mntm</t>
  </si>
  <si>
    <t>Redcn% with mntm</t>
  </si>
  <si>
    <t>w/o mntm SSE</t>
  </si>
  <si>
    <t>w/o mntm Redcn %</t>
  </si>
  <si>
    <t xml:space="preserve">  =beta(0.90)*AVG of previous D_a's [previous avg =(3.30+2.91)/2 =3.10]</t>
  </si>
  <si>
    <t xml:space="preserve">  + (1-beta), 0.10 * current D_a, 2.52</t>
  </si>
  <si>
    <r>
      <t xml:space="preserve">Updated a &amp; b for </t>
    </r>
    <r>
      <rPr>
        <b/>
        <sz val="11"/>
        <color rgb="FFFF0000"/>
        <rFont val="Calibri"/>
        <family val="2"/>
        <scheme val="minor"/>
      </rPr>
      <t>3rd</t>
    </r>
    <r>
      <rPr>
        <b/>
        <sz val="11"/>
        <color theme="1"/>
        <rFont val="Calibri"/>
        <family val="2"/>
        <scheme val="minor"/>
      </rPr>
      <t xml:space="preserve"> epoch </t>
    </r>
  </si>
  <si>
    <r>
      <t xml:space="preserve">a (n+1, </t>
    </r>
    <r>
      <rPr>
        <b/>
        <sz val="11"/>
        <color rgb="FFFF0000"/>
        <rFont val="Calibri"/>
        <family val="2"/>
        <scheme val="minor"/>
      </rPr>
      <t>3rd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</si>
  <si>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b (n+1, </t>
    </r>
    <r>
      <rPr>
        <b/>
        <sz val="11"/>
        <color rgb="FFFF0000"/>
        <rFont val="Calibri"/>
        <family val="2"/>
        <scheme val="minor"/>
      </rPr>
      <t>3rd</t>
    </r>
    <r>
      <rPr>
        <sz val="11"/>
        <color theme="1"/>
        <rFont val="Calibri"/>
        <family val="2"/>
        <scheme val="minor"/>
      </rPr>
      <t xml:space="preserve">) = </t>
    </r>
  </si>
  <si>
    <t xml:space="preserve"> =current a, 0.39 - learning rate*L18, 3.04637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</si>
  <si>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0.364365, very little faster convergence observed</t>
    </r>
  </si>
  <si>
    <t xml:space="preserve">  =beta(0.90)*AVG of previous D_b's [previous avg =(1.55+1.35)/2 =1.45</t>
  </si>
  <si>
    <t xml:space="preserve"> + (1-beta), 0.10 * current D_b, 1.15</t>
  </si>
  <si>
    <t xml:space="preserve"> =current b, 0.71 - learning rate*L22, 1.41831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</si>
  <si>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0.708162, very little faster convergence observed</t>
    </r>
  </si>
  <si>
    <t xml:space="preserve"> =current b, 0.73 - learning rate*L22, 1.52572</t>
  </si>
  <si>
    <r>
      <t xml:space="preserve">Updated a &amp; b for </t>
    </r>
    <r>
      <rPr>
        <b/>
        <sz val="11"/>
        <color rgb="FFFF0000"/>
        <rFont val="Calibri"/>
        <family val="2"/>
        <scheme val="minor"/>
      </rPr>
      <t>4th</t>
    </r>
    <r>
      <rPr>
        <b/>
        <sz val="11"/>
        <color theme="1"/>
        <rFont val="Calibri"/>
        <family val="2"/>
        <scheme val="minor"/>
      </rPr>
      <t xml:space="preserve"> epoch </t>
    </r>
  </si>
  <si>
    <r>
      <t xml:space="preserve">a (n+1, </t>
    </r>
    <r>
      <rPr>
        <b/>
        <sz val="11"/>
        <color rgb="FFFF0000"/>
        <rFont val="Calibri"/>
        <family val="2"/>
        <scheme val="minor"/>
      </rPr>
      <t>4th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</si>
  <si>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b (n+1, </t>
    </r>
    <r>
      <rPr>
        <b/>
        <sz val="11"/>
        <color rgb="FFFF0000"/>
        <rFont val="Calibri"/>
        <family val="2"/>
        <scheme val="minor"/>
      </rPr>
      <t>4th</t>
    </r>
    <r>
      <rPr>
        <sz val="11"/>
        <color theme="1"/>
        <rFont val="Calibri"/>
        <family val="2"/>
        <scheme val="minor"/>
      </rPr>
      <t xml:space="preserve">) = </t>
    </r>
  </si>
  <si>
    <t>don’t look black box</t>
  </si>
  <si>
    <t xml:space="preserve">  =beta(0.90)*AVG of previous D_a's [previous avg =(3.30+2.91+2.52)/3 =2.91]</t>
  </si>
  <si>
    <t xml:space="preserve">  + (1-beta), 0.10 * current D_a, 2.15</t>
  </si>
  <si>
    <t xml:space="preserve"> =current a, 0.36 - learning rate*L18, 2.83446</t>
  </si>
  <si>
    <t>don’t look at black box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</si>
  <si>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0.3378, very little faster convergence observed</t>
    </r>
  </si>
  <si>
    <t xml:space="preserve">  =beta(0.90)*AVG of previous D_b's [previous avg =(1.55+1.35+1.15)/3 =1.35</t>
  </si>
  <si>
    <t xml:space="preserve"> + (1-beta), 0.10 * current D_b, 0.98</t>
  </si>
  <si>
    <r>
      <t xml:space="preserve"> **</t>
    </r>
    <r>
      <rPr>
        <i/>
        <sz val="11"/>
        <color theme="1"/>
        <rFont val="Calibri"/>
        <family val="2"/>
        <scheme val="minor"/>
      </rPr>
      <t>without momentum it was 0.6998, very little faster convergence observed</t>
    </r>
  </si>
  <si>
    <t>without mntm Redcn %</t>
  </si>
  <si>
    <t>without mntm SSE</t>
  </si>
  <si>
    <t xml:space="preserve"> =current b, 0.71 - learning rate*L22, 1.31124</t>
  </si>
  <si>
    <t>SSE learning</t>
  </si>
  <si>
    <t>SSE with momentum</t>
  </si>
  <si>
    <r>
      <rPr>
        <b/>
        <sz val="12"/>
        <color rgb="FFC00000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learningrng</t>
    </r>
  </si>
  <si>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learning</t>
    </r>
  </si>
  <si>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with momentum</t>
    </r>
  </si>
  <si>
    <r>
      <rPr>
        <b/>
        <sz val="11"/>
        <color rgb="FFC0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with momentum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</si>
</sst>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6" borderId="0" xfId="0" applyFill="1" applyBorder="1" applyAlignment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2" fontId="1" fillId="0" borderId="0" xfId="0" applyNumberFormat="1" applyFont="1"/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10" borderId="0" xfId="0" applyFill="1"/>
    <xf numFmtId="0" fontId="0" fillId="0" borderId="3" xfId="0" applyBorder="1"/>
    <xf numFmtId="0" fontId="0" fillId="0" borderId="4" xfId="0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6" borderId="5" xfId="0" applyFill="1" applyBorder="1"/>
    <xf numFmtId="0" fontId="0" fillId="6" borderId="7" xfId="0" applyFill="1" applyBorder="1"/>
    <xf numFmtId="0" fontId="6" fillId="0" borderId="0" xfId="0" applyFont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/>
    <xf numFmtId="0" fontId="0" fillId="2" borderId="1" xfId="0" applyFill="1" applyBorder="1" applyAlignment="1"/>
    <xf numFmtId="11" fontId="0" fillId="0" borderId="0" xfId="0" applyNumberFormat="1"/>
    <xf numFmtId="0" fontId="1" fillId="2" borderId="0" xfId="0" applyFont="1" applyFill="1"/>
    <xf numFmtId="0" fontId="1" fillId="11" borderId="0" xfId="0" applyFont="1" applyFill="1"/>
    <xf numFmtId="0" fontId="7" fillId="0" borderId="0" xfId="0" applyFont="1"/>
    <xf numFmtId="0" fontId="0" fillId="0" borderId="9" xfId="0" applyBorder="1"/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7" fillId="2" borderId="9" xfId="0" applyFont="1" applyFill="1" applyBorder="1"/>
    <xf numFmtId="0" fontId="7" fillId="12" borderId="9" xfId="0" applyFont="1" applyFill="1" applyBorder="1"/>
    <xf numFmtId="0" fontId="5" fillId="0" borderId="0" xfId="0" applyFont="1"/>
    <xf numFmtId="0" fontId="3" fillId="0" borderId="0" xfId="0" applyFont="1"/>
    <xf numFmtId="0" fontId="0" fillId="13" borderId="3" xfId="0" applyFill="1" applyBorder="1"/>
    <xf numFmtId="0" fontId="0" fillId="13" borderId="10" xfId="0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3" borderId="7" xfId="0" applyFill="1" applyBorder="1"/>
    <xf numFmtId="0" fontId="1" fillId="13" borderId="1" xfId="0" applyFont="1" applyFill="1" applyBorder="1"/>
    <xf numFmtId="0" fontId="0" fillId="0" borderId="0" xfId="0" applyFill="1" applyBorder="1"/>
    <xf numFmtId="0" fontId="7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SSE</a:t>
            </a:r>
          </a:p>
          <a:p>
            <a:pPr>
              <a:defRPr/>
            </a:pPr>
            <a:r>
              <a:rPr lang="en-IN"/>
              <a:t>With and With out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compaison!$J$1</c:f>
              <c:strCache>
                <c:ptCount val="1"/>
                <c:pt idx="0">
                  <c:v>SSE learning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6.6366027494970906E-2"/>
                  <c:y val="-7.0460704607046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B-4B1D-9101-2A0E412E8914}"/>
                </c:ext>
              </c:extLst>
            </c:dLbl>
            <c:dLbl>
              <c:idx val="3"/>
              <c:layout>
                <c:manualLayout>
                  <c:x val="-5.674111595923121E-2"/>
                  <c:y val="-5.9620596205962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2B-4B1D-9101-2A0E412E8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compaison!$I$2:$I$5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compaison!$J$2:$J$5</c:f>
              <c:numCache>
                <c:formatCode>General</c:formatCode>
                <c:ptCount val="4"/>
                <c:pt idx="0">
                  <c:v>0.67700000000000005</c:v>
                </c:pt>
                <c:pt idx="1">
                  <c:v>0.51019999999999999</c:v>
                </c:pt>
                <c:pt idx="2">
                  <c:v>0.42099999999999999</c:v>
                </c:pt>
                <c:pt idx="3">
                  <c:v>0.41010000000000002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B-4B1D-9101-2A0E412E8914}"/>
            </c:ext>
          </c:extLst>
        </c:ser>
        <c:ser>
          <c:idx val="1"/>
          <c:order val="1"/>
          <c:tx>
            <c:strRef>
              <c:f>compaison!$K$1</c:f>
              <c:strCache>
                <c:ptCount val="1"/>
                <c:pt idx="0">
                  <c:v>SSE with momentum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-9.2126820134744367E-2"/>
                  <c:y val="6.5040650406504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B-4B1D-9101-2A0E412E8914}"/>
                </c:ext>
              </c:extLst>
            </c:dLbl>
            <c:dLbl>
              <c:idx val="3"/>
              <c:layout>
                <c:manualLayout>
                  <c:x val="-7.4433968046987764E-2"/>
                  <c:y val="6.5040650406503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2B-4B1D-9101-2A0E412E8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compaison!$I$2:$I$5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compaison!$K$2:$K$5</c:f>
              <c:numCache>
                <c:formatCode>General</c:formatCode>
                <c:ptCount val="4"/>
                <c:pt idx="1">
                  <c:v>0.51019999999999999</c:v>
                </c:pt>
                <c:pt idx="2">
                  <c:v>0.41010000000000002</c:v>
                </c:pt>
                <c:pt idx="3">
                  <c:v>0.33069999999999999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B-4B1D-9101-2A0E412E89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6984864"/>
        <c:axId val="954441664"/>
      </c:lineChart>
      <c:catAx>
        <c:axId val="80698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41664"/>
        <c:crosses val="autoZero"/>
        <c:auto val="1"/>
        <c:lblAlgn val="ctr"/>
        <c:lblOffset val="100"/>
        <c:noMultiLvlLbl val="0"/>
      </c:catAx>
      <c:valAx>
        <c:axId val="95444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Coef</a:t>
            </a:r>
          </a:p>
          <a:p>
            <a:pPr>
              <a:defRPr/>
            </a:pPr>
            <a:r>
              <a:rPr lang="en-IN"/>
              <a:t>With and Without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compaison!$F$1</c:f>
              <c:strCache>
                <c:ptCount val="1"/>
                <c:pt idx="0">
                  <c:v>b learning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556264092755124E-17"/>
                  <c:y val="-2.928257686676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17-438C-B362-A5CC96A746A3}"/>
                </c:ext>
              </c:extLst>
            </c:dLbl>
            <c:dLbl>
              <c:idx val="1"/>
              <c:layout>
                <c:manualLayout>
                  <c:x val="0"/>
                  <c:y val="-4.8804294777940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17-438C-B362-A5CC96A746A3}"/>
                </c:ext>
              </c:extLst>
            </c:dLbl>
            <c:dLbl>
              <c:idx val="2"/>
              <c:layout>
                <c:manualLayout>
                  <c:x val="-3.1152647975077881E-3"/>
                  <c:y val="-2.928257686676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17-438C-B362-A5CC96A746A3}"/>
                </c:ext>
              </c:extLst>
            </c:dLbl>
            <c:dLbl>
              <c:idx val="3"/>
              <c:layout>
                <c:manualLayout>
                  <c:x val="-2.1806853582554516E-2"/>
                  <c:y val="-4.8804294777940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17-438C-B362-A5CC96A746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compaison!$F$2:$F$5</c:f>
              <c:numCache>
                <c:formatCode>General</c:formatCode>
                <c:ptCount val="4"/>
                <c:pt idx="0">
                  <c:v>0.75</c:v>
                </c:pt>
                <c:pt idx="1">
                  <c:v>0.73</c:v>
                </c:pt>
                <c:pt idx="2">
                  <c:v>0.72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7-438C-B362-A5CC96A746A3}"/>
            </c:ext>
          </c:extLst>
        </c:ser>
        <c:ser>
          <c:idx val="1"/>
          <c:order val="1"/>
          <c:tx>
            <c:strRef>
              <c:f>compaison!$G$1</c:f>
              <c:strCache>
                <c:ptCount val="1"/>
                <c:pt idx="0">
                  <c:v>b with momentum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8037383177570093E-2"/>
                  <c:y val="7.8086871644704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17-438C-B362-A5CC96A746A3}"/>
                </c:ext>
              </c:extLst>
            </c:dLbl>
            <c:dLbl>
              <c:idx val="2"/>
              <c:layout>
                <c:manualLayout>
                  <c:x val="-3.4267912772585667E-2"/>
                  <c:y val="9.272816007808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17-438C-B362-A5CC96A746A3}"/>
                </c:ext>
              </c:extLst>
            </c:dLbl>
            <c:dLbl>
              <c:idx val="3"/>
              <c:layout>
                <c:manualLayout>
                  <c:x val="-2.1806853582554516E-2"/>
                  <c:y val="5.8565153733528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17-438C-B362-A5CC96A746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compaison!$G$2:$G$5</c:f>
              <c:numCache>
                <c:formatCode>General</c:formatCode>
                <c:ptCount val="4"/>
                <c:pt idx="1">
                  <c:v>0.73</c:v>
                </c:pt>
                <c:pt idx="2">
                  <c:v>0.71</c:v>
                </c:pt>
                <c:pt idx="3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7-438C-B362-A5CC96A7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12384"/>
        <c:axId val="954449152"/>
      </c:lineChart>
      <c:catAx>
        <c:axId val="8854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49152"/>
        <c:crosses val="autoZero"/>
        <c:auto val="1"/>
        <c:lblAlgn val="ctr"/>
        <c:lblOffset val="100"/>
        <c:noMultiLvlLbl val="0"/>
      </c:catAx>
      <c:valAx>
        <c:axId val="9544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Constant (With &amp;</a:t>
            </a:r>
            <a:r>
              <a:rPr lang="en-IN" sz="1600" baseline="0"/>
              <a:t> Without Momentum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compaison!$B$1</c:f>
              <c:strCache>
                <c:ptCount val="1"/>
                <c:pt idx="0">
                  <c:v>a learningrng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compaison!$B$2:$B$5</c:f>
              <c:numCache>
                <c:formatCode>General</c:formatCode>
                <c:ptCount val="4"/>
                <c:pt idx="0">
                  <c:v>0.45</c:v>
                </c:pt>
                <c:pt idx="1">
                  <c:v>0.42</c:v>
                </c:pt>
                <c:pt idx="2">
                  <c:v>0.39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B12-AE22-A0643018D197}"/>
            </c:ext>
          </c:extLst>
        </c:ser>
        <c:ser>
          <c:idx val="1"/>
          <c:order val="1"/>
          <c:tx>
            <c:strRef>
              <c:f>compaison!$C$1</c:f>
              <c:strCache>
                <c:ptCount val="1"/>
                <c:pt idx="0">
                  <c:v>a with momentum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compaison!$A$2:$A$5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compaison!$C$2:$C$5</c:f>
              <c:numCache>
                <c:formatCode>General</c:formatCode>
                <c:ptCount val="4"/>
                <c:pt idx="1">
                  <c:v>0.42</c:v>
                </c:pt>
                <c:pt idx="2">
                  <c:v>0.39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B12-AE22-A0643018D1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5492944"/>
        <c:axId val="954456640"/>
      </c:lineChart>
      <c:catAx>
        <c:axId val="8854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56640"/>
        <c:crosses val="autoZero"/>
        <c:auto val="1"/>
        <c:lblAlgn val="ctr"/>
        <c:lblOffset val="100"/>
        <c:noMultiLvlLbl val="0"/>
      </c:catAx>
      <c:valAx>
        <c:axId val="954456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54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152400</xdr:rowOff>
    </xdr:from>
    <xdr:to>
      <xdr:col>20</xdr:col>
      <xdr:colOff>15240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F4E69-2FA0-4328-8F99-BFBFC2FDD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7</xdr:row>
      <xdr:rowOff>152400</xdr:rowOff>
    </xdr:from>
    <xdr:to>
      <xdr:col>11</xdr:col>
      <xdr:colOff>381000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38AFC-BDF1-4729-8A9E-4318DEB20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6</xdr:row>
      <xdr:rowOff>140970</xdr:rowOff>
    </xdr:from>
    <xdr:to>
      <xdr:col>6</xdr:col>
      <xdr:colOff>160020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2DDC7-E3F8-4156-8166-2C938CF5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167640</xdr:rowOff>
    </xdr:from>
    <xdr:to>
      <xdr:col>10</xdr:col>
      <xdr:colOff>601980</xdr:colOff>
      <xdr:row>18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1C013A-C145-403F-A770-116507B28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3474720"/>
          <a:ext cx="1211580" cy="243840"/>
        </a:xfrm>
        <a:prstGeom prst="rect">
          <a:avLst/>
        </a:prstGeom>
        <a:noFill/>
        <a:ln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76200</xdr:rowOff>
    </xdr:from>
    <xdr:to>
      <xdr:col>17</xdr:col>
      <xdr:colOff>442988</xdr:colOff>
      <xdr:row>3</xdr:row>
      <xdr:rowOff>115179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133DE1-86EA-480F-B270-B5060AEF8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6440" y="76200"/>
          <a:ext cx="5243588" cy="953379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83819</xdr:colOff>
      <xdr:row>4</xdr:row>
      <xdr:rowOff>32494</xdr:rowOff>
    </xdr:from>
    <xdr:to>
      <xdr:col>17</xdr:col>
      <xdr:colOff>411480</xdr:colOff>
      <xdr:row>9</xdr:row>
      <xdr:rowOff>49623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7965EC-9077-4014-876B-A1FD140E4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5959" y="1129774"/>
          <a:ext cx="5242561" cy="931529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11</xdr:col>
      <xdr:colOff>190500</xdr:colOff>
      <xdr:row>18</xdr:row>
      <xdr:rowOff>0</xdr:rowOff>
    </xdr:from>
    <xdr:to>
      <xdr:col>11</xdr:col>
      <xdr:colOff>502920</xdr:colOff>
      <xdr:row>18</xdr:row>
      <xdr:rowOff>175260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8CC3BFDD-E113-4F4B-8C50-A7DA1E6A70EF}"/>
            </a:ext>
          </a:extLst>
        </xdr:cNvPr>
        <xdr:cNvSpPr/>
      </xdr:nvSpPr>
      <xdr:spPr>
        <a:xfrm>
          <a:off x="7101840" y="3688080"/>
          <a:ext cx="312420" cy="17526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</xdr:colOff>
      <xdr:row>21</xdr:row>
      <xdr:rowOff>7620</xdr:rowOff>
    </xdr:from>
    <xdr:to>
      <xdr:col>11</xdr:col>
      <xdr:colOff>7620</xdr:colOff>
      <xdr:row>22</xdr:row>
      <xdr:rowOff>53340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5E145B-D0BA-4471-816A-4CEF2892D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4259580"/>
          <a:ext cx="1211580" cy="243840"/>
        </a:xfrm>
        <a:prstGeom prst="rect">
          <a:avLst/>
        </a:prstGeom>
        <a:noFill/>
        <a:ln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21</xdr:row>
      <xdr:rowOff>190500</xdr:rowOff>
    </xdr:from>
    <xdr:to>
      <xdr:col>11</xdr:col>
      <xdr:colOff>502920</xdr:colOff>
      <xdr:row>22</xdr:row>
      <xdr:rowOff>167640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CCC39FCD-C5CC-45C0-B996-CBE939ABF4DA}"/>
            </a:ext>
          </a:extLst>
        </xdr:cNvPr>
        <xdr:cNvSpPr/>
      </xdr:nvSpPr>
      <xdr:spPr>
        <a:xfrm>
          <a:off x="7101840" y="4259580"/>
          <a:ext cx="312420" cy="175260"/>
        </a:xfrm>
        <a:prstGeom prst="downArrow">
          <a:avLst/>
        </a:prstGeom>
        <a:solidFill>
          <a:srgbClr val="00B0F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167640</xdr:rowOff>
    </xdr:from>
    <xdr:to>
      <xdr:col>10</xdr:col>
      <xdr:colOff>601980</xdr:colOff>
      <xdr:row>18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ECDBFF-5C4F-42E3-AE6F-4F1B3ECE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3474720"/>
          <a:ext cx="1211580" cy="259080"/>
        </a:xfrm>
        <a:prstGeom prst="rect">
          <a:avLst/>
        </a:prstGeom>
        <a:noFill/>
        <a:ln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251460</xdr:colOff>
      <xdr:row>0</xdr:row>
      <xdr:rowOff>76201</xdr:rowOff>
    </xdr:from>
    <xdr:to>
      <xdr:col>17</xdr:col>
      <xdr:colOff>442988</xdr:colOff>
      <xdr:row>3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CF4D2B-699F-4EC0-A2C3-EC458377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76201"/>
          <a:ext cx="5106428" cy="94488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243839</xdr:colOff>
      <xdr:row>4</xdr:row>
      <xdr:rowOff>32494</xdr:rowOff>
    </xdr:from>
    <xdr:to>
      <xdr:col>17</xdr:col>
      <xdr:colOff>426720</xdr:colOff>
      <xdr:row>9</xdr:row>
      <xdr:rowOff>49623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03B6B9-B4E7-4644-AE54-50D57BEE8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0379" y="1129774"/>
          <a:ext cx="5097781" cy="931529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11</xdr:col>
      <xdr:colOff>190500</xdr:colOff>
      <xdr:row>18</xdr:row>
      <xdr:rowOff>0</xdr:rowOff>
    </xdr:from>
    <xdr:to>
      <xdr:col>11</xdr:col>
      <xdr:colOff>502920</xdr:colOff>
      <xdr:row>18</xdr:row>
      <xdr:rowOff>175260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6AD5F8CF-7941-4509-84F5-C1F0A9F08739}"/>
            </a:ext>
          </a:extLst>
        </xdr:cNvPr>
        <xdr:cNvSpPr/>
      </xdr:nvSpPr>
      <xdr:spPr>
        <a:xfrm>
          <a:off x="7101840" y="3688080"/>
          <a:ext cx="312420" cy="17526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</xdr:colOff>
      <xdr:row>21</xdr:row>
      <xdr:rowOff>7620</xdr:rowOff>
    </xdr:from>
    <xdr:to>
      <xdr:col>11</xdr:col>
      <xdr:colOff>7620</xdr:colOff>
      <xdr:row>22</xdr:row>
      <xdr:rowOff>53340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AC9BD1-C23C-4749-9303-978288386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4259580"/>
          <a:ext cx="1211580" cy="243840"/>
        </a:xfrm>
        <a:prstGeom prst="rect">
          <a:avLst/>
        </a:prstGeom>
        <a:noFill/>
        <a:ln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21</xdr:row>
      <xdr:rowOff>190500</xdr:rowOff>
    </xdr:from>
    <xdr:to>
      <xdr:col>11</xdr:col>
      <xdr:colOff>502920</xdr:colOff>
      <xdr:row>22</xdr:row>
      <xdr:rowOff>167640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9433CAF2-CB33-4298-BADE-646CD44A1405}"/>
            </a:ext>
          </a:extLst>
        </xdr:cNvPr>
        <xdr:cNvSpPr/>
      </xdr:nvSpPr>
      <xdr:spPr>
        <a:xfrm>
          <a:off x="7101840" y="4442460"/>
          <a:ext cx="312420" cy="175260"/>
        </a:xfrm>
        <a:prstGeom prst="downArrow">
          <a:avLst/>
        </a:prstGeom>
        <a:solidFill>
          <a:srgbClr val="00B0F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167640</xdr:rowOff>
    </xdr:from>
    <xdr:to>
      <xdr:col>10</xdr:col>
      <xdr:colOff>601980</xdr:colOff>
      <xdr:row>18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3F31F-EDF2-4158-BE69-2503992B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3474720"/>
          <a:ext cx="1211580" cy="259080"/>
        </a:xfrm>
        <a:prstGeom prst="rect">
          <a:avLst/>
        </a:prstGeom>
        <a:noFill/>
        <a:ln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251460</xdr:colOff>
      <xdr:row>0</xdr:row>
      <xdr:rowOff>76201</xdr:rowOff>
    </xdr:from>
    <xdr:to>
      <xdr:col>17</xdr:col>
      <xdr:colOff>442988</xdr:colOff>
      <xdr:row>3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1D51D0-5DB4-4324-85FC-14995E279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76201"/>
          <a:ext cx="5106428" cy="94488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243839</xdr:colOff>
      <xdr:row>4</xdr:row>
      <xdr:rowOff>32494</xdr:rowOff>
    </xdr:from>
    <xdr:to>
      <xdr:col>17</xdr:col>
      <xdr:colOff>426720</xdr:colOff>
      <xdr:row>9</xdr:row>
      <xdr:rowOff>49623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13D913-6187-44D7-B545-969EBC945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0379" y="1129774"/>
          <a:ext cx="5097781" cy="931529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>
    <xdr:from>
      <xdr:col>11</xdr:col>
      <xdr:colOff>190500</xdr:colOff>
      <xdr:row>18</xdr:row>
      <xdr:rowOff>0</xdr:rowOff>
    </xdr:from>
    <xdr:to>
      <xdr:col>11</xdr:col>
      <xdr:colOff>502920</xdr:colOff>
      <xdr:row>18</xdr:row>
      <xdr:rowOff>175260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EAA302D-84A5-404F-A0A3-E94F7C1BB83F}"/>
            </a:ext>
          </a:extLst>
        </xdr:cNvPr>
        <xdr:cNvSpPr/>
      </xdr:nvSpPr>
      <xdr:spPr>
        <a:xfrm>
          <a:off x="8016240" y="3688080"/>
          <a:ext cx="312420" cy="17526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</xdr:colOff>
      <xdr:row>21</xdr:row>
      <xdr:rowOff>7620</xdr:rowOff>
    </xdr:from>
    <xdr:to>
      <xdr:col>11</xdr:col>
      <xdr:colOff>7620</xdr:colOff>
      <xdr:row>22</xdr:row>
      <xdr:rowOff>53340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A6071E-EE0F-49F9-AF32-E928BF835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4259580"/>
          <a:ext cx="1211580" cy="243840"/>
        </a:xfrm>
        <a:prstGeom prst="rect">
          <a:avLst/>
        </a:prstGeom>
        <a:noFill/>
        <a:ln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21</xdr:row>
      <xdr:rowOff>190500</xdr:rowOff>
    </xdr:from>
    <xdr:to>
      <xdr:col>11</xdr:col>
      <xdr:colOff>502920</xdr:colOff>
      <xdr:row>22</xdr:row>
      <xdr:rowOff>167640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1A9F28E2-AED6-4DEE-9F7C-8B8116FBC23B}"/>
            </a:ext>
          </a:extLst>
        </xdr:cNvPr>
        <xdr:cNvSpPr/>
      </xdr:nvSpPr>
      <xdr:spPr>
        <a:xfrm>
          <a:off x="8016240" y="4442460"/>
          <a:ext cx="312420" cy="175260"/>
        </a:xfrm>
        <a:prstGeom prst="downArrow">
          <a:avLst/>
        </a:prstGeom>
        <a:solidFill>
          <a:srgbClr val="00B0F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48BC-A67A-4B39-97DB-36949A1F33FA}">
  <dimension ref="A1:K5"/>
  <sheetViews>
    <sheetView tabSelected="1" topLeftCell="D1" workbookViewId="0">
      <selection activeCell="S23" sqref="S23"/>
    </sheetView>
  </sheetViews>
  <sheetFormatPr defaultRowHeight="14.4" x14ac:dyDescent="0.3"/>
  <cols>
    <col min="1" max="1" width="3.88671875" customWidth="1"/>
    <col min="2" max="2" width="16.77734375" customWidth="1"/>
    <col min="3" max="3" width="17.33203125" customWidth="1"/>
    <col min="6" max="6" width="13.21875" customWidth="1"/>
    <col min="7" max="7" width="16.88671875" customWidth="1"/>
    <col min="10" max="10" width="14.21875" customWidth="1"/>
    <col min="11" max="11" width="18.21875" customWidth="1"/>
  </cols>
  <sheetData>
    <row r="1" spans="1:11" ht="15.6" x14ac:dyDescent="0.3">
      <c r="A1" s="25"/>
      <c r="B1" s="61" t="s">
        <v>131</v>
      </c>
      <c r="C1" s="62" t="s">
        <v>134</v>
      </c>
      <c r="E1" s="64"/>
      <c r="F1" s="64" t="s">
        <v>132</v>
      </c>
      <c r="G1" s="64" t="s">
        <v>133</v>
      </c>
      <c r="I1" s="65"/>
      <c r="J1" s="66" t="s">
        <v>129</v>
      </c>
      <c r="K1" s="66" t="s">
        <v>130</v>
      </c>
    </row>
    <row r="2" spans="1:11" x14ac:dyDescent="0.3">
      <c r="A2" s="25">
        <v>0</v>
      </c>
      <c r="B2" s="63">
        <v>0.45</v>
      </c>
      <c r="C2" s="63"/>
      <c r="E2" s="64">
        <v>0</v>
      </c>
      <c r="F2" s="64">
        <v>0.75</v>
      </c>
      <c r="G2" s="64"/>
      <c r="I2" s="65">
        <v>0</v>
      </c>
      <c r="J2" s="65">
        <v>0.67700000000000005</v>
      </c>
      <c r="K2" s="65"/>
    </row>
    <row r="3" spans="1:11" x14ac:dyDescent="0.3">
      <c r="A3" s="25">
        <v>1</v>
      </c>
      <c r="B3" s="63">
        <v>0.42</v>
      </c>
      <c r="C3" s="63">
        <v>0.42</v>
      </c>
      <c r="E3" s="64">
        <v>1</v>
      </c>
      <c r="F3" s="64">
        <v>0.73</v>
      </c>
      <c r="G3" s="64">
        <v>0.73</v>
      </c>
      <c r="I3" s="65">
        <v>1</v>
      </c>
      <c r="J3" s="65">
        <v>0.51019999999999999</v>
      </c>
      <c r="K3" s="65">
        <v>0.51019999999999999</v>
      </c>
    </row>
    <row r="4" spans="1:11" x14ac:dyDescent="0.3">
      <c r="A4" s="25">
        <v>2</v>
      </c>
      <c r="B4" s="63">
        <v>0.39</v>
      </c>
      <c r="C4" s="63">
        <v>0.39</v>
      </c>
      <c r="E4" s="64">
        <v>2</v>
      </c>
      <c r="F4" s="64">
        <v>0.72</v>
      </c>
      <c r="G4" s="64">
        <v>0.71</v>
      </c>
      <c r="I4" s="65">
        <v>2</v>
      </c>
      <c r="J4" s="65">
        <v>0.42099999999999999</v>
      </c>
      <c r="K4" s="65">
        <v>0.41010000000000002</v>
      </c>
    </row>
    <row r="5" spans="1:11" x14ac:dyDescent="0.3">
      <c r="A5" s="25">
        <v>3</v>
      </c>
      <c r="B5" s="63">
        <v>0.36</v>
      </c>
      <c r="C5" s="63">
        <v>0.36</v>
      </c>
      <c r="E5" s="64">
        <v>3</v>
      </c>
      <c r="F5" s="64">
        <v>0.71</v>
      </c>
      <c r="G5" s="64">
        <v>0.69599999999999995</v>
      </c>
      <c r="I5" s="65">
        <v>3</v>
      </c>
      <c r="J5" s="65">
        <v>0.41010000000000002</v>
      </c>
      <c r="K5" s="65">
        <v>0.33069999999999999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E0E0-84FF-44CF-AB69-294E8D5D0866}">
  <dimension ref="A1:J21"/>
  <sheetViews>
    <sheetView workbookViewId="0">
      <selection activeCell="M16" sqref="M16"/>
    </sheetView>
  </sheetViews>
  <sheetFormatPr defaultRowHeight="14.4" x14ac:dyDescent="0.3"/>
  <cols>
    <col min="9" max="9" width="9.5546875" customWidth="1"/>
  </cols>
  <sheetData>
    <row r="1" spans="1:10" ht="57.6" x14ac:dyDescent="0.3">
      <c r="A1" s="7" t="s">
        <v>7</v>
      </c>
      <c r="B1" s="20">
        <v>0.34</v>
      </c>
      <c r="C1" s="8" t="s">
        <v>8</v>
      </c>
      <c r="D1" s="21">
        <v>0.7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0.34</v>
      </c>
      <c r="G3" s="1">
        <f>0.5*(E3-F3)^2</f>
        <v>5.7800000000000011E-2</v>
      </c>
      <c r="H3" s="9">
        <f t="shared" ref="H3:H12" si="0">-(E3-F3)</f>
        <v>0.34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0.49555555555555553</v>
      </c>
      <c r="G4" s="1">
        <f>0.5*(E4-F3)^2</f>
        <v>6.8093316995004255E-3</v>
      </c>
      <c r="H4" s="9">
        <f t="shared" si="0"/>
        <v>0.27225458468176911</v>
      </c>
      <c r="I4" s="9">
        <f t="shared" ref="I4:I12" si="4">-(E4-F4)*D4</f>
        <v>6.050101881817091E-2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0.50851851851851859</v>
      </c>
      <c r="G5" s="1">
        <f t="shared" ref="G5:G12" si="5">0.5*(E5-F5)^2</f>
        <v>2.7384257626848567E-3</v>
      </c>
      <c r="H5" s="9">
        <f t="shared" si="0"/>
        <v>-7.4005753326141566E-2</v>
      </c>
      <c r="I5" s="9">
        <f t="shared" si="4"/>
        <v>-1.7816199874811856E-2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0.57333333333333336</v>
      </c>
      <c r="G6" s="1">
        <f t="shared" si="5"/>
        <v>7.0051819733769019E-2</v>
      </c>
      <c r="H6" s="9">
        <f t="shared" si="0"/>
        <v>0.37430420711974111</v>
      </c>
      <c r="I6" s="9">
        <f t="shared" si="4"/>
        <v>0.12476806903991369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0.59925925925925927</v>
      </c>
      <c r="G7" s="1">
        <f t="shared" si="5"/>
        <v>1.2860345171122548E-3</v>
      </c>
      <c r="H7" s="9">
        <f t="shared" si="0"/>
        <v>5.0715569938870941E-2</v>
      </c>
      <c r="I7" s="9">
        <f t="shared" si="4"/>
        <v>1.8783544421804053E-2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0.65111111111111108</v>
      </c>
      <c r="G8" s="1">
        <f t="shared" si="5"/>
        <v>3.4521828310228091E-2</v>
      </c>
      <c r="H8" s="9">
        <f t="shared" si="0"/>
        <v>0.26276159654800429</v>
      </c>
      <c r="I8" s="9">
        <f t="shared" si="4"/>
        <v>0.11678293179911302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0.65111111111111108</v>
      </c>
      <c r="G9" s="1">
        <f t="shared" si="5"/>
        <v>6.302968013415117E-3</v>
      </c>
      <c r="H9" s="9">
        <f t="shared" si="0"/>
        <v>0.11227615965480042</v>
      </c>
      <c r="I9" s="9">
        <f t="shared" si="4"/>
        <v>4.990051540213352E-2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0.74185185185185187</v>
      </c>
      <c r="G10" s="1">
        <f t="shared" si="5"/>
        <v>2.2626098586481114E-2</v>
      </c>
      <c r="H10" s="9">
        <f t="shared" si="0"/>
        <v>0.21272563825961888</v>
      </c>
      <c r="I10" s="9">
        <f t="shared" si="4"/>
        <v>0.12212027381570713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0.98814814814814822</v>
      </c>
      <c r="G11" s="1">
        <f t="shared" si="5"/>
        <v>7.023319615912123E-5</v>
      </c>
      <c r="H11" s="9">
        <f t="shared" si="0"/>
        <v>-1.185185185185178E-2</v>
      </c>
      <c r="I11" s="9">
        <f t="shared" si="4"/>
        <v>-1.0973936899862759E-2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1.04</v>
      </c>
      <c r="G12" s="1">
        <f t="shared" si="5"/>
        <v>9.3832802337637897E-2</v>
      </c>
      <c r="H12" s="9">
        <f t="shared" si="0"/>
        <v>0.43320388349514571</v>
      </c>
      <c r="I12" s="9">
        <f t="shared" si="4"/>
        <v>0.43320388349514571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0.29603954215698791</v>
      </c>
      <c r="H13" s="19">
        <f>SUM(H3:H12)</f>
        <v>1.972384034519957</v>
      </c>
      <c r="I13" s="19">
        <f>SUM(I3:I12)</f>
        <v>0.89727010001731333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53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57</v>
      </c>
      <c r="I15" s="29">
        <f>B1-0.01*H13</f>
        <v>0.32027615965480044</v>
      </c>
      <c r="J15" s="23"/>
    </row>
    <row r="16" spans="1:10" ht="15" thickBot="1" x14ac:dyDescent="0.35">
      <c r="H16" s="30" t="s">
        <v>58</v>
      </c>
      <c r="I16" s="31">
        <f>D1-0.01*I13</f>
        <v>0.69102729899982684</v>
      </c>
      <c r="J16" s="23"/>
    </row>
    <row r="17" spans="1:5" x14ac:dyDescent="0.3">
      <c r="A17" t="s">
        <v>9</v>
      </c>
    </row>
    <row r="18" spans="1:5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</row>
    <row r="19" spans="1:5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</row>
    <row r="20" spans="1:5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</row>
    <row r="21" spans="1:5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15">
        <f>(E20/D19)*100</f>
        <v>11.764705882352951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F33E-5D0C-472A-ACA3-F1ACB0BFC787}">
  <dimension ref="A1:I21"/>
  <sheetViews>
    <sheetView workbookViewId="0">
      <selection activeCell="L13" sqref="L13"/>
    </sheetView>
  </sheetViews>
  <sheetFormatPr defaultRowHeight="14.4" x14ac:dyDescent="0.3"/>
  <cols>
    <col min="9" max="9" width="9.6640625" customWidth="1"/>
  </cols>
  <sheetData>
    <row r="1" spans="1:9" ht="57.6" x14ac:dyDescent="0.3">
      <c r="A1" s="7" t="s">
        <v>7</v>
      </c>
      <c r="B1" s="20">
        <v>0.32</v>
      </c>
      <c r="C1" s="8" t="s">
        <v>8</v>
      </c>
      <c r="D1" s="21">
        <v>0.69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0.32</v>
      </c>
      <c r="G3" s="1">
        <f>0.5*(E3-F3)^2</f>
        <v>5.1200000000000002E-2</v>
      </c>
      <c r="H3" s="9">
        <f t="shared" ref="H3:H12" si="0">-(E3-F3)</f>
        <v>0.32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0.47333333333333333</v>
      </c>
      <c r="G4" s="1">
        <f>0.5*(E4-F3)^2</f>
        <v>4.6753511169761522E-3</v>
      </c>
      <c r="H4" s="9">
        <f t="shared" si="0"/>
        <v>0.25003236245954691</v>
      </c>
      <c r="I4" s="9">
        <f t="shared" ref="I4:I12" si="4">-(E4-F4)*D4</f>
        <v>5.5562747213232642E-2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0.4861111111111111</v>
      </c>
      <c r="G5" s="1">
        <f t="shared" ref="G5:G12" si="5">0.5*(E5-F5)^2</f>
        <v>4.6477487813165828E-3</v>
      </c>
      <c r="H5" s="9">
        <f t="shared" si="0"/>
        <v>-9.6413160733549053E-2</v>
      </c>
      <c r="I5" s="9">
        <f t="shared" si="4"/>
        <v>-2.3210575732150695E-2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0.55000000000000004</v>
      </c>
      <c r="G6" s="1">
        <f t="shared" si="5"/>
        <v>6.1590277123197291E-2</v>
      </c>
      <c r="H6" s="9">
        <f t="shared" si="0"/>
        <v>0.35097087378640779</v>
      </c>
      <c r="I6" s="9">
        <f t="shared" si="4"/>
        <v>0.11699029126213592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0.5755555555555556</v>
      </c>
      <c r="G7" s="1">
        <f t="shared" si="5"/>
        <v>3.6482045875328484E-4</v>
      </c>
      <c r="H7" s="9">
        <f t="shared" si="0"/>
        <v>2.701186623516727E-2</v>
      </c>
      <c r="I7" s="9">
        <f t="shared" si="4"/>
        <v>1.0004394901913804E-2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0.62666666666666671</v>
      </c>
      <c r="G8" s="1">
        <f t="shared" si="5"/>
        <v>2.8397532493375656E-2</v>
      </c>
      <c r="H8" s="9">
        <f t="shared" si="0"/>
        <v>0.23831715210355991</v>
      </c>
      <c r="I8" s="9">
        <f t="shared" si="4"/>
        <v>0.10591873426824884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0.62666666666666671</v>
      </c>
      <c r="G9" s="1">
        <f t="shared" si="5"/>
        <v>3.8572050983965447E-3</v>
      </c>
      <c r="H9" s="9">
        <f t="shared" si="0"/>
        <v>8.7831715210356043E-2</v>
      </c>
      <c r="I9" s="9">
        <f t="shared" si="4"/>
        <v>3.9036317871269349E-2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0.71611111111111114</v>
      </c>
      <c r="G10" s="1">
        <f t="shared" si="5"/>
        <v>1.7481675950072682E-2</v>
      </c>
      <c r="H10" s="9">
        <f t="shared" si="0"/>
        <v>0.18698489751887815</v>
      </c>
      <c r="I10" s="9">
        <f t="shared" si="4"/>
        <v>0.1073431819089856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0.9588888888888889</v>
      </c>
      <c r="G11" s="1">
        <f t="shared" si="5"/>
        <v>8.450617283950612E-4</v>
      </c>
      <c r="H11" s="9">
        <f t="shared" si="0"/>
        <v>-4.1111111111111098E-2</v>
      </c>
      <c r="I11" s="9">
        <f t="shared" si="4"/>
        <v>-3.8065843621399163E-2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1.01</v>
      </c>
      <c r="G12" s="1">
        <f t="shared" si="5"/>
        <v>8.1286685832783506E-2</v>
      </c>
      <c r="H12" s="9">
        <f t="shared" si="0"/>
        <v>0.40320388349514569</v>
      </c>
      <c r="I12" s="9">
        <f t="shared" si="4"/>
        <v>0.40320388349514569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0.25434635858326682</v>
      </c>
      <c r="H13" s="19">
        <f>SUM(H3:H12)</f>
        <v>1.7268284789644015</v>
      </c>
      <c r="I13" s="19">
        <f>SUM(I3:I12)</f>
        <v>0.7767831315673821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59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60</v>
      </c>
      <c r="I15" s="29">
        <f>B1-0.01*H13</f>
        <v>0.30273171521035597</v>
      </c>
    </row>
    <row r="16" spans="1:9" ht="15" thickBot="1" x14ac:dyDescent="0.35">
      <c r="H16" s="30" t="s">
        <v>61</v>
      </c>
      <c r="I16" s="31">
        <f>D1-0.01*I13</f>
        <v>0.68223216868432612</v>
      </c>
    </row>
    <row r="17" spans="1:6" x14ac:dyDescent="0.3">
      <c r="A17" t="s">
        <v>9</v>
      </c>
    </row>
    <row r="18" spans="1:6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</row>
    <row r="19" spans="1:6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</row>
    <row r="20" spans="1:6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  <c r="F20">
        <f>E19-F19</f>
        <v>4.9999999999999989E-2</v>
      </c>
    </row>
    <row r="21" spans="1:6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24">
        <f>(E20/D19)*100</f>
        <v>11.764705882352951</v>
      </c>
      <c r="F21" s="15">
        <f>(F20/E19)*100</f>
        <v>16.666666666666664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9A31-8F60-46B9-B432-D41F5EB4D361}">
  <dimension ref="A1:I21"/>
  <sheetViews>
    <sheetView workbookViewId="0">
      <selection activeCell="I19" sqref="I19"/>
    </sheetView>
  </sheetViews>
  <sheetFormatPr defaultRowHeight="14.4" x14ac:dyDescent="0.3"/>
  <sheetData>
    <row r="1" spans="1:9" ht="57.6" x14ac:dyDescent="0.3">
      <c r="A1" s="7" t="s">
        <v>7</v>
      </c>
      <c r="B1" s="20">
        <v>0.3</v>
      </c>
      <c r="C1" s="8" t="s">
        <v>8</v>
      </c>
      <c r="D1" s="21">
        <v>0.68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</v>
      </c>
      <c r="G3" s="1">
        <f>0.5*(E3-F3)^2</f>
        <v>4.4999999999999998E-2</v>
      </c>
      <c r="H3" s="9">
        <f t="shared" ref="H3:H12" si="0">-(E3-F3)</f>
        <v>0.3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0.45111111111111113</v>
      </c>
      <c r="G4" s="1">
        <f>0.5*(E4-F3)^2</f>
        <v>2.9413705344518786E-3</v>
      </c>
      <c r="H4" s="9">
        <f t="shared" si="0"/>
        <v>0.22781014023732471</v>
      </c>
      <c r="I4" s="9">
        <f t="shared" ref="I4:I12" si="4">-(E4-F4)*D4</f>
        <v>5.0624475608294375E-2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0.46370370370370373</v>
      </c>
      <c r="G5" s="1">
        <f t="shared" ref="G5:G12" si="5">0.5*(E5-F5)^2</f>
        <v>7.0591637066698349E-3</v>
      </c>
      <c r="H5" s="9">
        <f t="shared" si="0"/>
        <v>-0.11882056814095643</v>
      </c>
      <c r="I5" s="9">
        <f t="shared" si="4"/>
        <v>-2.8604951589489509E-2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0.52666666666666662</v>
      </c>
      <c r="G6" s="1">
        <f t="shared" si="5"/>
        <v>5.3673178957069967E-2</v>
      </c>
      <c r="H6" s="9">
        <f t="shared" si="0"/>
        <v>0.32763754045307436</v>
      </c>
      <c r="I6" s="9">
        <f t="shared" si="4"/>
        <v>0.10921251348435812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0.55185185185185182</v>
      </c>
      <c r="G7" s="1">
        <f t="shared" si="5"/>
        <v>5.4719696672894554E-6</v>
      </c>
      <c r="H7" s="9">
        <f t="shared" si="0"/>
        <v>3.3081625314634877E-3</v>
      </c>
      <c r="I7" s="9">
        <f t="shared" si="4"/>
        <v>1.225245382023514E-3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0.60222222222222221</v>
      </c>
      <c r="G8" s="1">
        <f t="shared" si="5"/>
        <v>2.2870767540720725E-2</v>
      </c>
      <c r="H8" s="9">
        <f t="shared" si="0"/>
        <v>0.21387270765911542</v>
      </c>
      <c r="I8" s="9">
        <f t="shared" si="4"/>
        <v>9.5054536737384634E-2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0.60222222222222221</v>
      </c>
      <c r="G9" s="1">
        <f t="shared" si="5"/>
        <v>2.0089730475754924E-3</v>
      </c>
      <c r="H9" s="9">
        <f t="shared" si="0"/>
        <v>6.3387270765911552E-2</v>
      </c>
      <c r="I9" s="9">
        <f t="shared" si="4"/>
        <v>2.8172120340405133E-2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0.69037037037037041</v>
      </c>
      <c r="G10" s="1">
        <f t="shared" si="5"/>
        <v>1.2999839047546279E-2</v>
      </c>
      <c r="H10" s="9">
        <f t="shared" si="0"/>
        <v>0.16124415677813742</v>
      </c>
      <c r="I10" s="9">
        <f t="shared" si="4"/>
        <v>9.2566090002264068E-2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0.92962962962962958</v>
      </c>
      <c r="G11" s="1">
        <f t="shared" si="5"/>
        <v>2.4759945130315535E-3</v>
      </c>
      <c r="H11" s="9">
        <f t="shared" si="0"/>
        <v>-7.0370370370370416E-2</v>
      </c>
      <c r="I11" s="9">
        <f t="shared" si="4"/>
        <v>-6.5157750342935569E-2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0.98</v>
      </c>
      <c r="G12" s="1">
        <f t="shared" si="5"/>
        <v>6.9640569327929128E-2</v>
      </c>
      <c r="H12" s="9">
        <f t="shared" si="0"/>
        <v>0.37320388349514566</v>
      </c>
      <c r="I12" s="9">
        <f t="shared" si="4"/>
        <v>0.37320388349514566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0.21867532864466216</v>
      </c>
      <c r="H13" s="19">
        <f>SUM(H3:H12)</f>
        <v>1.481272923408846</v>
      </c>
      <c r="I13" s="19">
        <f>SUM(I3:I12)</f>
        <v>0.65629616311745043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62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63</v>
      </c>
      <c r="I15" s="29">
        <f>B1-0.01*H13</f>
        <v>0.28518727076591155</v>
      </c>
    </row>
    <row r="16" spans="1:9" ht="15" thickBot="1" x14ac:dyDescent="0.35">
      <c r="H16" s="30" t="s">
        <v>64</v>
      </c>
      <c r="I16" s="31">
        <f>D1-0.01*I13</f>
        <v>0.67343703836882551</v>
      </c>
    </row>
    <row r="17" spans="1:7" x14ac:dyDescent="0.3">
      <c r="A17" t="s">
        <v>9</v>
      </c>
    </row>
    <row r="18" spans="1:7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</row>
    <row r="19" spans="1:7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</row>
    <row r="20" spans="1:7" x14ac:dyDescent="0.3">
      <c r="A20" s="22" t="s">
        <v>48</v>
      </c>
      <c r="B20">
        <f t="shared" ref="B20:G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</row>
    <row r="21" spans="1:7" x14ac:dyDescent="0.3">
      <c r="A21" s="22" t="s">
        <v>49</v>
      </c>
      <c r="B21">
        <f t="shared" ref="B21:G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15">
        <f t="shared" si="10"/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3FDD-1465-4097-956F-E7B9753D8113}">
  <dimension ref="A1:I21"/>
  <sheetViews>
    <sheetView workbookViewId="0">
      <selection activeCell="I25" sqref="I25"/>
    </sheetView>
  </sheetViews>
  <sheetFormatPr defaultRowHeight="14.4" x14ac:dyDescent="0.3"/>
  <sheetData>
    <row r="1" spans="1:9" ht="57.6" x14ac:dyDescent="0.3">
      <c r="A1" s="7" t="s">
        <v>7</v>
      </c>
      <c r="B1" s="20">
        <v>0.28499999999999998</v>
      </c>
      <c r="C1" s="8" t="s">
        <v>8</v>
      </c>
      <c r="D1" s="21">
        <v>0.67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0.28499999999999998</v>
      </c>
      <c r="G3" s="1">
        <f>0.5*(E3-F3)^2</f>
        <v>4.0612499999999996E-2</v>
      </c>
      <c r="H3" s="9">
        <f t="shared" ref="H3:H12" si="0">-(E3-F3)</f>
        <v>0.28499999999999998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0.43388888888888888</v>
      </c>
      <c r="G4" s="1">
        <f>0.5*(E4-F3)^2</f>
        <v>1.9033850975586743E-3</v>
      </c>
      <c r="H4" s="9">
        <f t="shared" si="0"/>
        <v>0.21058791801510246</v>
      </c>
      <c r="I4" s="9">
        <f t="shared" ref="I4:I12" si="4">-(E4-F4)*D4</f>
        <v>4.6797315114467213E-2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0.4462962962962963</v>
      </c>
      <c r="G5" s="1">
        <f t="shared" ref="G5:G12" si="5">0.5*(E5-F5)^2</f>
        <v>9.2790306610028104E-3</v>
      </c>
      <c r="H5" s="9">
        <f t="shared" si="0"/>
        <v>-0.13622797554836386</v>
      </c>
      <c r="I5" s="9">
        <f t="shared" si="4"/>
        <v>-3.2795623743124627E-2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0.5083333333333333</v>
      </c>
      <c r="G6" s="1">
        <f t="shared" si="5"/>
        <v>4.7834546270985837E-2</v>
      </c>
      <c r="H6" s="9">
        <f t="shared" si="0"/>
        <v>0.30930420711974105</v>
      </c>
      <c r="I6" s="9">
        <f t="shared" si="4"/>
        <v>0.10310140237324701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0.53314814814814815</v>
      </c>
      <c r="G7" s="1">
        <f t="shared" si="5"/>
        <v>1.1851134399307126E-4</v>
      </c>
      <c r="H7" s="9">
        <f t="shared" si="0"/>
        <v>-1.5395541172240179E-2</v>
      </c>
      <c r="I7" s="9">
        <f t="shared" si="4"/>
        <v>-5.702052286014881E-3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0.58277777777777773</v>
      </c>
      <c r="G8" s="1">
        <f t="shared" si="5"/>
        <v>1.8901174768336682E-2</v>
      </c>
      <c r="H8" s="9">
        <f t="shared" si="0"/>
        <v>0.19442826321467094</v>
      </c>
      <c r="I8" s="9">
        <f t="shared" si="4"/>
        <v>8.6412561428742637E-2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0.58277777777777773</v>
      </c>
      <c r="G9" s="1">
        <f t="shared" si="5"/>
        <v>9.6548599255930935E-4</v>
      </c>
      <c r="H9" s="9">
        <f t="shared" si="0"/>
        <v>4.3942826321467066E-2</v>
      </c>
      <c r="I9" s="9">
        <f t="shared" si="4"/>
        <v>1.9530145031763139E-2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0.66962962962962957</v>
      </c>
      <c r="G10" s="1">
        <f t="shared" si="5"/>
        <v>9.8706049590888741E-3</v>
      </c>
      <c r="H10" s="9">
        <f t="shared" si="0"/>
        <v>0.14050341603739658</v>
      </c>
      <c r="I10" s="9">
        <f t="shared" si="4"/>
        <v>8.0659368465912845E-2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0.90537037037037038</v>
      </c>
      <c r="G11" s="1">
        <f t="shared" si="5"/>
        <v>4.4773834019204376E-3</v>
      </c>
      <c r="H11" s="9">
        <f t="shared" si="0"/>
        <v>-9.4629629629629619E-2</v>
      </c>
      <c r="I11" s="9">
        <f t="shared" si="4"/>
        <v>-8.7620027434842235E-2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0.95500000000000007</v>
      </c>
      <c r="G12" s="1">
        <f t="shared" si="5"/>
        <v>6.0622972240550514E-2</v>
      </c>
      <c r="H12" s="9">
        <f t="shared" si="0"/>
        <v>0.34820388349514575</v>
      </c>
      <c r="I12" s="9">
        <f t="shared" si="4"/>
        <v>0.34820388349514575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0.19458559473599621</v>
      </c>
      <c r="H13" s="19">
        <f>SUM(H3:H12)</f>
        <v>1.28571736785329</v>
      </c>
      <c r="I13" s="19">
        <f>SUM(I3:I12)</f>
        <v>0.55858697244529687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66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68</v>
      </c>
      <c r="I15" s="29">
        <f>B1-0.01*H13</f>
        <v>0.27214282632146708</v>
      </c>
    </row>
    <row r="16" spans="1:9" ht="15" thickBot="1" x14ac:dyDescent="0.35">
      <c r="H16" s="30" t="s">
        <v>69</v>
      </c>
      <c r="I16" s="31">
        <f>D1-0.01*I13</f>
        <v>0.66441413027554708</v>
      </c>
    </row>
    <row r="17" spans="1:8" x14ac:dyDescent="0.3">
      <c r="A17" t="s">
        <v>9</v>
      </c>
    </row>
    <row r="18" spans="1:8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  <c r="H18" t="s">
        <v>67</v>
      </c>
    </row>
    <row r="19" spans="1:8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  <c r="H19">
        <v>0.19</v>
      </c>
    </row>
    <row r="20" spans="1:8" x14ac:dyDescent="0.3">
      <c r="A20" s="22" t="s">
        <v>48</v>
      </c>
      <c r="B20">
        <f t="shared" ref="B20:H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  <c r="H20">
        <f t="shared" si="9"/>
        <v>0.03</v>
      </c>
    </row>
    <row r="21" spans="1:8" x14ac:dyDescent="0.3">
      <c r="A21" s="22" t="s">
        <v>49</v>
      </c>
      <c r="B21">
        <f t="shared" ref="B21:H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24">
        <f t="shared" si="10"/>
        <v>12</v>
      </c>
      <c r="H21" s="15">
        <f t="shared" si="10"/>
        <v>13.636363636363635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5AE4-5471-4897-AD31-238CDF41244A}">
  <dimension ref="A1:S25"/>
  <sheetViews>
    <sheetView workbookViewId="0">
      <selection activeCell="F23" sqref="F23"/>
    </sheetView>
  </sheetViews>
  <sheetFormatPr defaultRowHeight="14.4" x14ac:dyDescent="0.3"/>
  <sheetData>
    <row r="1" spans="1:19" x14ac:dyDescent="0.3">
      <c r="A1" t="s">
        <v>12</v>
      </c>
      <c r="K1" t="s">
        <v>12</v>
      </c>
    </row>
    <row r="2" spans="1:19" ht="15" thickBot="1" x14ac:dyDescent="0.35"/>
    <row r="3" spans="1:19" x14ac:dyDescent="0.3">
      <c r="A3" s="13" t="s">
        <v>13</v>
      </c>
      <c r="B3" s="13"/>
      <c r="K3" s="13" t="s">
        <v>13</v>
      </c>
      <c r="L3" s="13"/>
    </row>
    <row r="4" spans="1:19" x14ac:dyDescent="0.3">
      <c r="A4" s="10" t="s">
        <v>14</v>
      </c>
      <c r="B4" s="14">
        <v>0.78539069896682867</v>
      </c>
      <c r="K4" s="10" t="s">
        <v>14</v>
      </c>
      <c r="L4" s="14">
        <v>0.78539069896682867</v>
      </c>
    </row>
    <row r="5" spans="1:19" x14ac:dyDescent="0.3">
      <c r="A5" s="10" t="s">
        <v>15</v>
      </c>
      <c r="B5" s="14">
        <v>0.61683855002360366</v>
      </c>
      <c r="K5" s="10" t="s">
        <v>15</v>
      </c>
      <c r="L5" s="14">
        <v>0.61683855002360366</v>
      </c>
    </row>
    <row r="6" spans="1:19" x14ac:dyDescent="0.3">
      <c r="A6" s="10" t="s">
        <v>16</v>
      </c>
      <c r="B6" s="10">
        <v>0.56894336877655416</v>
      </c>
      <c r="K6" s="10" t="s">
        <v>16</v>
      </c>
      <c r="L6" s="10">
        <v>0.56894336877655416</v>
      </c>
    </row>
    <row r="7" spans="1:19" x14ac:dyDescent="0.3">
      <c r="A7" s="10" t="s">
        <v>17</v>
      </c>
      <c r="B7" s="10">
        <v>37389.94057098787</v>
      </c>
      <c r="K7" s="10" t="s">
        <v>17</v>
      </c>
      <c r="L7" s="10">
        <v>0.18150456587858185</v>
      </c>
    </row>
    <row r="8" spans="1:19" ht="15" thickBot="1" x14ac:dyDescent="0.35">
      <c r="A8" s="11" t="s">
        <v>18</v>
      </c>
      <c r="B8" s="11">
        <v>10</v>
      </c>
      <c r="K8" s="11" t="s">
        <v>18</v>
      </c>
      <c r="L8" s="11">
        <v>10</v>
      </c>
    </row>
    <row r="10" spans="1:19" ht="15" thickBot="1" x14ac:dyDescent="0.35">
      <c r="A10" t="s">
        <v>19</v>
      </c>
      <c r="K10" t="s">
        <v>19</v>
      </c>
    </row>
    <row r="11" spans="1:19" x14ac:dyDescent="0.3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  <c r="K11" s="12"/>
      <c r="L11" s="12" t="s">
        <v>24</v>
      </c>
      <c r="M11" s="12" t="s">
        <v>25</v>
      </c>
      <c r="N11" s="12" t="s">
        <v>26</v>
      </c>
      <c r="O11" s="12" t="s">
        <v>27</v>
      </c>
      <c r="P11" s="12" t="s">
        <v>28</v>
      </c>
    </row>
    <row r="12" spans="1:19" x14ac:dyDescent="0.3">
      <c r="A12" s="10" t="s">
        <v>20</v>
      </c>
      <c r="B12" s="10">
        <v>1</v>
      </c>
      <c r="C12" s="10">
        <v>18004838752.783966</v>
      </c>
      <c r="D12" s="10">
        <v>18004838752.783966</v>
      </c>
      <c r="E12" s="10">
        <v>12.878927148054219</v>
      </c>
      <c r="F12" s="10">
        <v>7.0976603019701047E-3</v>
      </c>
      <c r="K12" s="10" t="s">
        <v>20</v>
      </c>
      <c r="L12" s="10">
        <v>1</v>
      </c>
      <c r="M12" s="10">
        <v>0.42428218382467631</v>
      </c>
      <c r="N12" s="10">
        <v>0.42428218382467631</v>
      </c>
      <c r="O12" s="10">
        <v>12.878927148054219</v>
      </c>
      <c r="P12" s="10">
        <v>7.0976603019701047E-3</v>
      </c>
    </row>
    <row r="13" spans="1:19" x14ac:dyDescent="0.3">
      <c r="A13" s="10" t="s">
        <v>21</v>
      </c>
      <c r="B13" s="10">
        <v>8</v>
      </c>
      <c r="C13" s="10">
        <v>11184061247.216036</v>
      </c>
      <c r="D13" s="10">
        <v>1398007655.9020045</v>
      </c>
      <c r="E13" s="10"/>
      <c r="F13" s="10"/>
      <c r="K13" s="10" t="s">
        <v>21</v>
      </c>
      <c r="L13" s="10">
        <v>8</v>
      </c>
      <c r="M13" s="10">
        <v>0.2635512594781797</v>
      </c>
      <c r="N13" s="10">
        <v>3.2943907434772463E-2</v>
      </c>
      <c r="O13" s="10"/>
      <c r="P13" s="10"/>
    </row>
    <row r="14" spans="1:19" ht="15" thickBot="1" x14ac:dyDescent="0.35">
      <c r="A14" s="11" t="s">
        <v>22</v>
      </c>
      <c r="B14" s="11">
        <v>9</v>
      </c>
      <c r="C14" s="11">
        <v>29188900000</v>
      </c>
      <c r="D14" s="11"/>
      <c r="E14" s="11"/>
      <c r="F14" s="11"/>
      <c r="K14" s="11" t="s">
        <v>22</v>
      </c>
      <c r="L14" s="11">
        <v>9</v>
      </c>
      <c r="M14" s="11">
        <v>0.68783344330285601</v>
      </c>
      <c r="N14" s="11"/>
      <c r="O14" s="11"/>
      <c r="P14" s="11"/>
    </row>
    <row r="15" spans="1:19" ht="15" thickBot="1" x14ac:dyDescent="0.35"/>
    <row r="16" spans="1:19" x14ac:dyDescent="0.3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  <c r="K16" s="12"/>
      <c r="L16" s="12" t="s">
        <v>29</v>
      </c>
      <c r="M16" s="12" t="s">
        <v>17</v>
      </c>
      <c r="N16" s="12" t="s">
        <v>30</v>
      </c>
      <c r="O16" s="12" t="s">
        <v>31</v>
      </c>
      <c r="P16" s="12" t="s">
        <v>32</v>
      </c>
      <c r="Q16" s="12" t="s">
        <v>33</v>
      </c>
      <c r="R16" s="12" t="s">
        <v>34</v>
      </c>
      <c r="S16" s="12" t="s">
        <v>35</v>
      </c>
    </row>
    <row r="17" spans="1:19" x14ac:dyDescent="0.3">
      <c r="A17" s="10" t="s">
        <v>23</v>
      </c>
      <c r="B17" s="10">
        <v>110530.06681514476</v>
      </c>
      <c r="C17" s="10">
        <v>52500.636911763919</v>
      </c>
      <c r="D17" s="10">
        <v>2.1053090651244668</v>
      </c>
      <c r="E17" s="10">
        <v>6.8370504718277741E-2</v>
      </c>
      <c r="F17" s="10">
        <v>-10536.61900423537</v>
      </c>
      <c r="G17" s="10">
        <v>231596.75263452489</v>
      </c>
      <c r="H17" s="10">
        <v>-10536.61900423537</v>
      </c>
      <c r="I17" s="10">
        <v>231596.75263452489</v>
      </c>
      <c r="K17" s="10" t="s">
        <v>23</v>
      </c>
      <c r="L17" s="41">
        <v>0.14209570350509221</v>
      </c>
      <c r="M17" s="10">
        <v>0.1059398626464306</v>
      </c>
      <c r="N17" s="10">
        <v>1.3412864615402613</v>
      </c>
      <c r="O17" s="10">
        <v>0.21665725740161612</v>
      </c>
      <c r="P17" s="10">
        <v>-0.10220205784053824</v>
      </c>
      <c r="Q17" s="10">
        <v>0.38639346485072268</v>
      </c>
      <c r="R17" s="10">
        <v>-0.10220205784053824</v>
      </c>
      <c r="S17" s="10">
        <v>0.38639346485072268</v>
      </c>
    </row>
    <row r="18" spans="1:19" ht="15" thickBot="1" x14ac:dyDescent="0.35">
      <c r="A18" s="11" t="s">
        <v>0</v>
      </c>
      <c r="B18" s="11">
        <v>107.03786191536749</v>
      </c>
      <c r="C18" s="11">
        <v>29.826176408886884</v>
      </c>
      <c r="D18" s="11">
        <v>3.5887222166189203</v>
      </c>
      <c r="E18" s="11">
        <v>7.0976603019701047E-3</v>
      </c>
      <c r="F18" s="11">
        <v>38.25857577914536</v>
      </c>
      <c r="G18" s="11">
        <v>175.81714805158961</v>
      </c>
      <c r="H18" s="11">
        <v>38.25857577914536</v>
      </c>
      <c r="I18" s="11">
        <v>175.81714805158961</v>
      </c>
      <c r="K18" s="11" t="s">
        <v>5</v>
      </c>
      <c r="L18" s="42">
        <v>0.70146171643566069</v>
      </c>
      <c r="M18" s="11">
        <v>0.19546280656309364</v>
      </c>
      <c r="N18" s="11">
        <v>3.5887222166189203</v>
      </c>
      <c r="O18" s="11">
        <v>7.0976603019701047E-3</v>
      </c>
      <c r="P18" s="11">
        <v>0.25072367622255454</v>
      </c>
      <c r="Q18" s="11">
        <v>1.1521997566487667</v>
      </c>
      <c r="R18" s="11">
        <v>0.25072367622255454</v>
      </c>
      <c r="S18" s="11">
        <v>1.1521997566487667</v>
      </c>
    </row>
    <row r="24" spans="1:19" x14ac:dyDescent="0.3">
      <c r="A24" t="s">
        <v>73</v>
      </c>
    </row>
    <row r="25" spans="1:19" x14ac:dyDescent="0.3">
      <c r="A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9176-4C67-436C-B4CA-2E5552905F85}">
  <dimension ref="A1:R16"/>
  <sheetViews>
    <sheetView workbookViewId="0">
      <selection activeCell="K19" sqref="K19"/>
    </sheetView>
  </sheetViews>
  <sheetFormatPr defaultRowHeight="14.4" x14ac:dyDescent="0.3"/>
  <cols>
    <col min="6" max="6" width="9.6640625" customWidth="1"/>
    <col min="8" max="8" width="10" customWidth="1"/>
    <col min="9" max="9" width="9.77734375" customWidth="1"/>
    <col min="17" max="17" width="12.44140625" customWidth="1"/>
    <col min="18" max="18" width="12.77734375" customWidth="1"/>
  </cols>
  <sheetData>
    <row r="1" spans="1:18" ht="44.4" customHeight="1" thickBot="1" x14ac:dyDescent="0.35">
      <c r="A1" s="7" t="s">
        <v>7</v>
      </c>
      <c r="B1" s="20">
        <v>0.45</v>
      </c>
      <c r="C1" s="8" t="s">
        <v>8</v>
      </c>
      <c r="D1" s="21">
        <v>0.75</v>
      </c>
      <c r="H1" s="17" t="s">
        <v>37</v>
      </c>
      <c r="I1" s="18" t="s">
        <v>38</v>
      </c>
    </row>
    <row r="2" spans="1:18" x14ac:dyDescent="0.3">
      <c r="B2" s="35" t="s">
        <v>0</v>
      </c>
      <c r="C2" s="36" t="s">
        <v>1</v>
      </c>
      <c r="D2" s="34" t="s">
        <v>5</v>
      </c>
      <c r="E2" s="34" t="s">
        <v>6</v>
      </c>
      <c r="F2" s="34" t="s">
        <v>36</v>
      </c>
      <c r="G2" s="34" t="s">
        <v>10</v>
      </c>
    </row>
    <row r="3" spans="1:18" x14ac:dyDescent="0.3">
      <c r="B3" s="37">
        <v>1100</v>
      </c>
      <c r="C3" s="38">
        <v>199000</v>
      </c>
      <c r="D3" s="3">
        <f t="shared" ref="D3:D12" si="0">(B3-$B$13)/$B$15</f>
        <v>0</v>
      </c>
      <c r="E3" s="3">
        <f>(C3-$C$13)/$C$15</f>
        <v>0</v>
      </c>
      <c r="F3" s="3">
        <f>$B$1+$D$1*D3</f>
        <v>0.45</v>
      </c>
      <c r="G3" s="1">
        <f>0.5*(E3-F3)^2</f>
        <v>0.10125000000000001</v>
      </c>
      <c r="H3" s="9">
        <f t="shared" ref="H3:H12" si="1">-(E3-F3)</f>
        <v>0.45</v>
      </c>
      <c r="I3" s="9">
        <f>-(E3-F3)*D3</f>
        <v>0</v>
      </c>
      <c r="R3" s="43"/>
    </row>
    <row r="4" spans="1:18" x14ac:dyDescent="0.3">
      <c r="B4" s="37">
        <v>1400</v>
      </c>
      <c r="C4" s="38">
        <v>245000</v>
      </c>
      <c r="D4" s="3">
        <f t="shared" si="0"/>
        <v>0.22222222222222221</v>
      </c>
      <c r="E4" s="3">
        <f t="shared" ref="E4:E12" si="2">(C4-$C$13)/$C$15</f>
        <v>0.22330097087378642</v>
      </c>
      <c r="F4" s="3">
        <f t="shared" ref="F4:F12" si="3">$B$1+$D$1*D4</f>
        <v>0.6166666666666667</v>
      </c>
      <c r="G4" s="1">
        <f t="shared" ref="G4:G12" si="4">0.5*(E4-F4)^2</f>
        <v>7.7368285313308416E-2</v>
      </c>
      <c r="H4" s="9">
        <f t="shared" si="1"/>
        <v>0.39336569579288028</v>
      </c>
      <c r="I4" s="9">
        <f t="shared" ref="I4:I12" si="5">-(E4-F4)*D4</f>
        <v>8.7414599065084503E-2</v>
      </c>
      <c r="R4" s="43"/>
    </row>
    <row r="5" spans="1:18" x14ac:dyDescent="0.3">
      <c r="B5" s="37">
        <v>1425</v>
      </c>
      <c r="C5" s="38">
        <v>319000</v>
      </c>
      <c r="D5" s="3">
        <f t="shared" si="0"/>
        <v>0.24074074074074073</v>
      </c>
      <c r="E5" s="3">
        <f t="shared" si="2"/>
        <v>0.58252427184466016</v>
      </c>
      <c r="F5" s="3">
        <f t="shared" si="3"/>
        <v>0.63055555555555554</v>
      </c>
      <c r="G5" s="1">
        <f t="shared" si="4"/>
        <v>1.1535021074582619E-3</v>
      </c>
      <c r="H5" s="9">
        <f t="shared" si="1"/>
        <v>4.8031283710895378E-2</v>
      </c>
      <c r="I5" s="9">
        <f t="shared" si="5"/>
        <v>1.1563086819289628E-2</v>
      </c>
      <c r="R5" s="43"/>
    </row>
    <row r="6" spans="1:18" x14ac:dyDescent="0.3">
      <c r="B6" s="37">
        <v>1550</v>
      </c>
      <c r="C6" s="38">
        <v>240000</v>
      </c>
      <c r="D6" s="3">
        <f t="shared" si="0"/>
        <v>0.33333333333333331</v>
      </c>
      <c r="E6" s="3">
        <f t="shared" si="2"/>
        <v>0.19902912621359223</v>
      </c>
      <c r="F6" s="3">
        <f t="shared" si="3"/>
        <v>0.7</v>
      </c>
      <c r="G6" s="1">
        <f t="shared" si="4"/>
        <v>0.12548590819115843</v>
      </c>
      <c r="H6" s="9">
        <f t="shared" si="1"/>
        <v>0.5009708737864077</v>
      </c>
      <c r="I6" s="9">
        <f t="shared" si="5"/>
        <v>0.16699029126213588</v>
      </c>
      <c r="R6" s="43"/>
    </row>
    <row r="7" spans="1:18" x14ac:dyDescent="0.3">
      <c r="B7" s="37">
        <v>1600</v>
      </c>
      <c r="C7" s="38">
        <v>312000</v>
      </c>
      <c r="D7" s="3">
        <f t="shared" si="0"/>
        <v>0.37037037037037035</v>
      </c>
      <c r="E7" s="3">
        <f t="shared" si="2"/>
        <v>0.54854368932038833</v>
      </c>
      <c r="F7" s="3">
        <f t="shared" si="3"/>
        <v>0.72777777777777786</v>
      </c>
      <c r="G7" s="1">
        <f t="shared" si="4"/>
        <v>1.6062429232575667E-2</v>
      </c>
      <c r="H7" s="9">
        <f t="shared" si="1"/>
        <v>0.17923408845738953</v>
      </c>
      <c r="I7" s="9">
        <f t="shared" si="5"/>
        <v>6.6382995724959079E-2</v>
      </c>
      <c r="R7" s="43"/>
    </row>
    <row r="8" spans="1:18" x14ac:dyDescent="0.3">
      <c r="B8" s="37">
        <v>1700</v>
      </c>
      <c r="C8" s="38">
        <v>279000</v>
      </c>
      <c r="D8" s="3">
        <f t="shared" si="0"/>
        <v>0.44444444444444442</v>
      </c>
      <c r="E8" s="3">
        <f t="shared" si="2"/>
        <v>0.38834951456310679</v>
      </c>
      <c r="F8" s="3">
        <f t="shared" si="3"/>
        <v>0.78333333333333333</v>
      </c>
      <c r="G8" s="1">
        <f t="shared" si="4"/>
        <v>7.8006108545155578E-2</v>
      </c>
      <c r="H8" s="9">
        <f t="shared" si="1"/>
        <v>0.39498381877022654</v>
      </c>
      <c r="I8" s="9">
        <f t="shared" si="5"/>
        <v>0.17554836389787845</v>
      </c>
      <c r="R8" s="43"/>
    </row>
    <row r="9" spans="1:18" x14ac:dyDescent="0.3">
      <c r="B9" s="37">
        <v>1700</v>
      </c>
      <c r="C9" s="38">
        <v>310000</v>
      </c>
      <c r="D9" s="3">
        <f t="shared" si="0"/>
        <v>0.44444444444444442</v>
      </c>
      <c r="E9" s="3">
        <f t="shared" si="2"/>
        <v>0.53883495145631066</v>
      </c>
      <c r="F9" s="3">
        <f t="shared" si="3"/>
        <v>0.78333333333333333</v>
      </c>
      <c r="G9" s="1">
        <f t="shared" si="4"/>
        <v>2.9889729370241203E-2</v>
      </c>
      <c r="H9" s="9">
        <f t="shared" si="1"/>
        <v>0.24449838187702266</v>
      </c>
      <c r="I9" s="9">
        <f t="shared" si="5"/>
        <v>0.10866594750089896</v>
      </c>
      <c r="R9" s="43"/>
    </row>
    <row r="10" spans="1:18" x14ac:dyDescent="0.3">
      <c r="B10" s="37">
        <v>1875</v>
      </c>
      <c r="C10" s="38">
        <v>308000</v>
      </c>
      <c r="D10" s="3">
        <f t="shared" si="0"/>
        <v>0.57407407407407407</v>
      </c>
      <c r="E10" s="3">
        <f t="shared" si="2"/>
        <v>0.529126213592233</v>
      </c>
      <c r="F10" s="3">
        <f t="shared" si="3"/>
        <v>0.88055555555555554</v>
      </c>
      <c r="G10" s="1">
        <f t="shared" si="4"/>
        <v>6.1751291196386948E-2</v>
      </c>
      <c r="H10" s="9">
        <f t="shared" si="1"/>
        <v>0.35142934196332254</v>
      </c>
      <c r="I10" s="9">
        <f t="shared" si="5"/>
        <v>0.20174647409005553</v>
      </c>
      <c r="R10" s="43"/>
    </row>
    <row r="11" spans="1:18" x14ac:dyDescent="0.3">
      <c r="B11" s="37">
        <v>2350</v>
      </c>
      <c r="C11" s="38">
        <v>405000</v>
      </c>
      <c r="D11" s="3">
        <f t="shared" si="0"/>
        <v>0.92592592592592593</v>
      </c>
      <c r="E11" s="3">
        <f t="shared" si="2"/>
        <v>1</v>
      </c>
      <c r="F11" s="3">
        <f t="shared" si="3"/>
        <v>1.1444444444444444</v>
      </c>
      <c r="G11" s="1">
        <f t="shared" si="4"/>
        <v>1.0432098765432088E-2</v>
      </c>
      <c r="H11" s="9">
        <f t="shared" si="1"/>
        <v>0.14444444444444438</v>
      </c>
      <c r="I11" s="9">
        <f t="shared" si="5"/>
        <v>0.13374485596707814</v>
      </c>
      <c r="R11" s="43"/>
    </row>
    <row r="12" spans="1:18" ht="15" thickBot="1" x14ac:dyDescent="0.35">
      <c r="B12" s="39">
        <v>2450</v>
      </c>
      <c r="C12" s="40">
        <v>324000</v>
      </c>
      <c r="D12" s="3">
        <f t="shared" si="0"/>
        <v>1</v>
      </c>
      <c r="E12" s="3">
        <f t="shared" si="2"/>
        <v>0.60679611650485432</v>
      </c>
      <c r="F12" s="3">
        <f t="shared" si="3"/>
        <v>1.2</v>
      </c>
      <c r="G12" s="1">
        <f t="shared" si="4"/>
        <v>0.17594542369686117</v>
      </c>
      <c r="H12" s="9">
        <f t="shared" si="1"/>
        <v>0.59320388349514563</v>
      </c>
      <c r="I12" s="9">
        <f t="shared" si="5"/>
        <v>0.59320388349514563</v>
      </c>
      <c r="R12" s="43"/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0.67734477641857771</v>
      </c>
      <c r="H13" s="19">
        <f>SUM(H3:H12)</f>
        <v>3.300161812297735</v>
      </c>
      <c r="I13" s="19">
        <f>SUM(I3:I12)</f>
        <v>1.5452604978225257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70</v>
      </c>
      <c r="I14" s="27"/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2" t="s">
        <v>71</v>
      </c>
      <c r="I15" s="29">
        <f>B1-0.01*H13</f>
        <v>0.41699838187702265</v>
      </c>
    </row>
    <row r="16" spans="1:18" ht="15" thickBot="1" x14ac:dyDescent="0.35">
      <c r="E16" s="1"/>
      <c r="H16" s="33" t="s">
        <v>72</v>
      </c>
      <c r="I16" s="31">
        <f>D1-0.01*I13</f>
        <v>0.7345473950217748</v>
      </c>
    </row>
  </sheetData>
  <sortState xmlns:xlrd2="http://schemas.microsoft.com/office/spreadsheetml/2017/richdata2" ref="B3:C12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A4B3-3B0C-4001-A538-DF4D3F7BDF3A}">
  <dimension ref="A1:S25"/>
  <sheetViews>
    <sheetView workbookViewId="0">
      <selection activeCell="F23" sqref="F23"/>
    </sheetView>
  </sheetViews>
  <sheetFormatPr defaultRowHeight="14.4" x14ac:dyDescent="0.3"/>
  <cols>
    <col min="9" max="9" width="11.88671875" customWidth="1"/>
    <col min="12" max="12" width="9.44140625" customWidth="1"/>
  </cols>
  <sheetData>
    <row r="1" spans="1:18" ht="43.2" x14ac:dyDescent="0.3">
      <c r="A1" s="7" t="s">
        <v>7</v>
      </c>
      <c r="B1" s="20">
        <v>0.42</v>
      </c>
      <c r="C1" s="8" t="s">
        <v>8</v>
      </c>
      <c r="D1" s="21">
        <v>0.73</v>
      </c>
      <c r="H1" s="17" t="s">
        <v>37</v>
      </c>
      <c r="I1" s="18" t="s">
        <v>38</v>
      </c>
    </row>
    <row r="2" spans="1:18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8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0.42</v>
      </c>
      <c r="G3" s="1">
        <f>0.5*(E3-F3)^2</f>
        <v>8.8199999999999987E-2</v>
      </c>
      <c r="H3" s="9">
        <f t="shared" ref="H3:H12" si="0">-(E3-F3)</f>
        <v>0.42</v>
      </c>
      <c r="I3" s="9">
        <f>-(E3-F3)*D3</f>
        <v>0</v>
      </c>
    </row>
    <row r="4" spans="1:18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0.5822222222222222</v>
      </c>
      <c r="G4" s="1">
        <f>0.5*(E4-F3)^2</f>
        <v>1.9345254029597508E-2</v>
      </c>
      <c r="H4" s="9">
        <f t="shared" si="0"/>
        <v>0.35892125134843578</v>
      </c>
      <c r="I4" s="9">
        <f t="shared" ref="I4:I12" si="4">-(E4-F4)*D4</f>
        <v>7.9760278077430163E-2</v>
      </c>
    </row>
    <row r="5" spans="1:18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0.59574074074074068</v>
      </c>
      <c r="G5" s="1">
        <f t="shared" ref="G5:G12" si="5">0.5*(E5-F5)^2</f>
        <v>8.7337525040531974E-5</v>
      </c>
      <c r="H5" s="9">
        <f t="shared" si="0"/>
        <v>1.3216468896080524E-2</v>
      </c>
      <c r="I5" s="9">
        <f t="shared" si="4"/>
        <v>3.1817425120193852E-3</v>
      </c>
    </row>
    <row r="6" spans="1:18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0.66333333333333333</v>
      </c>
      <c r="G6" s="1">
        <f t="shared" si="5"/>
        <v>0.1077891983745457</v>
      </c>
      <c r="H6" s="9">
        <f t="shared" si="0"/>
        <v>0.46430420711974107</v>
      </c>
      <c r="I6" s="9">
        <f t="shared" si="4"/>
        <v>0.15476806903991369</v>
      </c>
    </row>
    <row r="7" spans="1:18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0.6903703703703703</v>
      </c>
      <c r="G7" s="1">
        <f t="shared" si="5"/>
        <v>1.0057403728826658E-2</v>
      </c>
      <c r="H7" s="9">
        <f t="shared" si="0"/>
        <v>0.14182668104998197</v>
      </c>
      <c r="I7" s="9">
        <f t="shared" si="4"/>
        <v>5.2528400388882207E-2</v>
      </c>
    </row>
    <row r="8" spans="1:18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0.74444444444444446</v>
      </c>
      <c r="G8" s="1">
        <f t="shared" si="5"/>
        <v>6.3401799543597398E-2</v>
      </c>
      <c r="H8" s="9">
        <f t="shared" si="0"/>
        <v>0.35609492988133767</v>
      </c>
      <c r="I8" s="9">
        <f t="shared" si="4"/>
        <v>0.15826441328059451</v>
      </c>
    </row>
    <row r="9" spans="1:18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0.74444444444444446</v>
      </c>
      <c r="G9" s="1">
        <f t="shared" si="5"/>
        <v>2.1137631803418721E-2</v>
      </c>
      <c r="H9" s="9">
        <f t="shared" si="0"/>
        <v>0.2056094929881338</v>
      </c>
      <c r="I9" s="9">
        <f t="shared" si="4"/>
        <v>9.1381996883615021E-2</v>
      </c>
    </row>
    <row r="10" spans="1:18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0.83907407407407408</v>
      </c>
      <c r="G10" s="1">
        <f t="shared" si="5"/>
        <v>4.8033838108635415E-2</v>
      </c>
      <c r="H10" s="9">
        <f t="shared" si="0"/>
        <v>0.30994786048184109</v>
      </c>
      <c r="I10" s="9">
        <f t="shared" si="4"/>
        <v>0.17793303101735322</v>
      </c>
    </row>
    <row r="11" spans="1:18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1.095925925925926</v>
      </c>
      <c r="G11" s="1">
        <f t="shared" si="5"/>
        <v>4.6008916323731185E-3</v>
      </c>
      <c r="H11" s="9">
        <f t="shared" si="0"/>
        <v>9.592592592592597E-2</v>
      </c>
      <c r="I11" s="9">
        <f t="shared" si="4"/>
        <v>8.8820301783264791E-2</v>
      </c>
      <c r="K11" s="22" t="s">
        <v>83</v>
      </c>
      <c r="L11" s="22"/>
      <c r="M11" s="44">
        <v>0.01</v>
      </c>
    </row>
    <row r="12" spans="1:18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1.1499999999999999</v>
      </c>
      <c r="G12" s="1">
        <f t="shared" si="5"/>
        <v>0.14753522952210385</v>
      </c>
      <c r="H12" s="9">
        <f t="shared" si="0"/>
        <v>0.54320388349514559</v>
      </c>
      <c r="I12" s="9">
        <f t="shared" si="4"/>
        <v>0.54320388349514559</v>
      </c>
      <c r="K12" s="22" t="s">
        <v>84</v>
      </c>
      <c r="L12" s="22"/>
      <c r="M12" s="45">
        <v>0.9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0.51018858426813884</v>
      </c>
      <c r="H13" s="19">
        <f>SUM(H3:H12)</f>
        <v>2.9090507011866236</v>
      </c>
      <c r="I13" s="19">
        <f>SUM(I3:I12)</f>
        <v>1.3498421164782186</v>
      </c>
      <c r="K13" t="s">
        <v>91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54" t="s">
        <v>47</v>
      </c>
      <c r="I14" s="55"/>
      <c r="J14" s="47"/>
      <c r="K14" s="48" t="s">
        <v>75</v>
      </c>
      <c r="L14" s="48" t="s">
        <v>76</v>
      </c>
      <c r="M14" s="48" t="s">
        <v>77</v>
      </c>
      <c r="N14" s="48" t="s">
        <v>78</v>
      </c>
      <c r="O14" s="48" t="s">
        <v>79</v>
      </c>
      <c r="P14" s="48" t="s">
        <v>80</v>
      </c>
      <c r="Q14" s="48" t="s">
        <v>81</v>
      </c>
      <c r="R14" s="48" t="s">
        <v>82</v>
      </c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56" t="s">
        <v>39</v>
      </c>
      <c r="I15" s="57">
        <f>B1-0.01*H13</f>
        <v>0.39090949298813377</v>
      </c>
      <c r="J15" s="48" t="s">
        <v>88</v>
      </c>
      <c r="K15" s="49">
        <f>'data no mntm'!H13</f>
        <v>3.300161812297735</v>
      </c>
      <c r="L15" s="49">
        <f>H13</f>
        <v>2.9090507011866236</v>
      </c>
      <c r="M15" s="48"/>
      <c r="N15" s="48"/>
      <c r="O15" s="48"/>
      <c r="P15" s="48"/>
      <c r="Q15" s="48"/>
      <c r="R15" s="48"/>
    </row>
    <row r="16" spans="1:18" ht="15" thickBot="1" x14ac:dyDescent="0.35">
      <c r="H16" s="58" t="s">
        <v>40</v>
      </c>
      <c r="I16" s="59">
        <f>D1-0.01*I13</f>
        <v>0.71650157883521781</v>
      </c>
      <c r="J16" s="48" t="s">
        <v>89</v>
      </c>
      <c r="K16" s="49">
        <f>'data no mntm'!I13</f>
        <v>1.5452604978225257</v>
      </c>
      <c r="L16" s="49">
        <f>I13</f>
        <v>1.3498421164782186</v>
      </c>
      <c r="M16" s="48"/>
      <c r="N16" s="48"/>
      <c r="O16" s="48"/>
      <c r="P16" s="48"/>
      <c r="Q16" s="48"/>
      <c r="R16" s="48"/>
    </row>
    <row r="17" spans="1:19" x14ac:dyDescent="0.3">
      <c r="A17" t="s">
        <v>9</v>
      </c>
      <c r="H17" s="60" t="s">
        <v>117</v>
      </c>
      <c r="J17" s="22" t="s">
        <v>85</v>
      </c>
    </row>
    <row r="18" spans="1:19" ht="15.6" x14ac:dyDescent="0.3">
      <c r="A18" s="25" t="s">
        <v>41</v>
      </c>
      <c r="B18" t="s">
        <v>42</v>
      </c>
      <c r="L18" s="46">
        <f>M12*(AVERAGE(K15))+(1-M12)*H13</f>
        <v>3.2610507011866239</v>
      </c>
      <c r="M18" s="52" t="s">
        <v>86</v>
      </c>
    </row>
    <row r="19" spans="1:19" x14ac:dyDescent="0.3">
      <c r="A19" s="25">
        <v>0.67700000000000005</v>
      </c>
      <c r="B19">
        <v>0.51</v>
      </c>
      <c r="M19" s="52" t="s">
        <v>87</v>
      </c>
      <c r="N19" s="52"/>
      <c r="O19" s="52"/>
      <c r="P19" s="52"/>
      <c r="Q19" s="52"/>
    </row>
    <row r="20" spans="1:19" ht="15.6" x14ac:dyDescent="0.3">
      <c r="A20" s="22" t="s">
        <v>48</v>
      </c>
      <c r="B20">
        <f>A19-B19</f>
        <v>0.16700000000000004</v>
      </c>
      <c r="J20" t="s">
        <v>90</v>
      </c>
      <c r="L20" s="50">
        <f>B1-M11*L18</f>
        <v>0.38738949298813374</v>
      </c>
      <c r="M20" s="52" t="s">
        <v>95</v>
      </c>
      <c r="N20" s="52"/>
      <c r="O20" s="52"/>
      <c r="P20" s="52"/>
      <c r="Q20" s="52"/>
    </row>
    <row r="21" spans="1:19" x14ac:dyDescent="0.3">
      <c r="A21" s="22" t="s">
        <v>49</v>
      </c>
      <c r="B21" s="15">
        <f>(B20/A19)*100</f>
        <v>24.667651403249636</v>
      </c>
      <c r="C21" s="23"/>
      <c r="L21" t="s">
        <v>96</v>
      </c>
    </row>
    <row r="22" spans="1:19" ht="15.6" x14ac:dyDescent="0.3">
      <c r="L22" s="46">
        <f>M12*K16+(1-M12)*I13</f>
        <v>1.5257186596880952</v>
      </c>
      <c r="M22" s="53" t="s">
        <v>93</v>
      </c>
      <c r="N22" s="53"/>
      <c r="O22" s="53"/>
      <c r="P22" s="53"/>
      <c r="Q22" s="53"/>
      <c r="R22" s="53"/>
      <c r="S22" s="53"/>
    </row>
    <row r="23" spans="1:19" x14ac:dyDescent="0.3">
      <c r="M23" s="53" t="s">
        <v>92</v>
      </c>
      <c r="N23" s="53"/>
      <c r="O23" s="53"/>
      <c r="P23" s="53"/>
      <c r="Q23" s="53"/>
      <c r="R23" s="53"/>
      <c r="S23" s="53"/>
    </row>
    <row r="24" spans="1:19" ht="15.6" x14ac:dyDescent="0.3">
      <c r="J24" t="s">
        <v>94</v>
      </c>
      <c r="L24" s="51">
        <f>D1-M11*L22</f>
        <v>0.71474281340311907</v>
      </c>
      <c r="M24" s="53" t="s">
        <v>113</v>
      </c>
    </row>
    <row r="25" spans="1:19" x14ac:dyDescent="0.3">
      <c r="L25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EBA6-01B1-478E-9B4E-07A5A7D5A822}">
  <dimension ref="A1:I21"/>
  <sheetViews>
    <sheetView workbookViewId="0">
      <selection activeCell="M16" sqref="M16"/>
    </sheetView>
  </sheetViews>
  <sheetFormatPr defaultRowHeight="14.4" x14ac:dyDescent="0.3"/>
  <cols>
    <col min="9" max="9" width="11.88671875" customWidth="1"/>
  </cols>
  <sheetData>
    <row r="1" spans="1:9" ht="43.2" x14ac:dyDescent="0.3">
      <c r="A1" s="7" t="s">
        <v>7</v>
      </c>
      <c r="B1" s="20">
        <v>0.42</v>
      </c>
      <c r="C1" s="8" t="s">
        <v>8</v>
      </c>
      <c r="D1" s="21">
        <v>0.73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0.42</v>
      </c>
      <c r="G3" s="1">
        <f>0.5*(E3-F3)^2</f>
        <v>8.8199999999999987E-2</v>
      </c>
      <c r="H3" s="9">
        <f t="shared" ref="H3:H12" si="0">-(E3-F3)</f>
        <v>0.42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0.5822222222222222</v>
      </c>
      <c r="G4" s="1">
        <f>0.5*(E4-F3)^2</f>
        <v>1.9345254029597508E-2</v>
      </c>
      <c r="H4" s="9">
        <f t="shared" si="0"/>
        <v>0.35892125134843578</v>
      </c>
      <c r="I4" s="9">
        <f t="shared" ref="I4:I12" si="4">-(E4-F4)*D4</f>
        <v>7.9760278077430163E-2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0.59574074074074068</v>
      </c>
      <c r="G5" s="1">
        <f t="shared" ref="G5:G12" si="5">0.5*(E5-F5)^2</f>
        <v>8.7337525040531974E-5</v>
      </c>
      <c r="H5" s="9">
        <f t="shared" si="0"/>
        <v>1.3216468896080524E-2</v>
      </c>
      <c r="I5" s="9">
        <f t="shared" si="4"/>
        <v>3.1817425120193852E-3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0.66333333333333333</v>
      </c>
      <c r="G6" s="1">
        <f t="shared" si="5"/>
        <v>0.1077891983745457</v>
      </c>
      <c r="H6" s="9">
        <f t="shared" si="0"/>
        <v>0.46430420711974107</v>
      </c>
      <c r="I6" s="9">
        <f t="shared" si="4"/>
        <v>0.15476806903991369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0.6903703703703703</v>
      </c>
      <c r="G7" s="1">
        <f t="shared" si="5"/>
        <v>1.0057403728826658E-2</v>
      </c>
      <c r="H7" s="9">
        <f t="shared" si="0"/>
        <v>0.14182668104998197</v>
      </c>
      <c r="I7" s="9">
        <f t="shared" si="4"/>
        <v>5.2528400388882207E-2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0.74444444444444446</v>
      </c>
      <c r="G8" s="1">
        <f t="shared" si="5"/>
        <v>6.3401799543597398E-2</v>
      </c>
      <c r="H8" s="9">
        <f t="shared" si="0"/>
        <v>0.35609492988133767</v>
      </c>
      <c r="I8" s="9">
        <f t="shared" si="4"/>
        <v>0.15826441328059451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0.74444444444444446</v>
      </c>
      <c r="G9" s="1">
        <f t="shared" si="5"/>
        <v>2.1137631803418721E-2</v>
      </c>
      <c r="H9" s="9">
        <f t="shared" si="0"/>
        <v>0.2056094929881338</v>
      </c>
      <c r="I9" s="9">
        <f t="shared" si="4"/>
        <v>9.1381996883615021E-2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0.83907407407407408</v>
      </c>
      <c r="G10" s="1">
        <f t="shared" si="5"/>
        <v>4.8033838108635415E-2</v>
      </c>
      <c r="H10" s="9">
        <f t="shared" si="0"/>
        <v>0.30994786048184109</v>
      </c>
      <c r="I10" s="9">
        <f t="shared" si="4"/>
        <v>0.17793303101735322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1.095925925925926</v>
      </c>
      <c r="G11" s="1">
        <f t="shared" si="5"/>
        <v>4.6008916323731185E-3</v>
      </c>
      <c r="H11" s="9">
        <f t="shared" si="0"/>
        <v>9.592592592592597E-2</v>
      </c>
      <c r="I11" s="9">
        <f t="shared" si="4"/>
        <v>8.8820301783264791E-2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1.1499999999999999</v>
      </c>
      <c r="G12" s="1">
        <f t="shared" si="5"/>
        <v>0.14753522952210385</v>
      </c>
      <c r="H12" s="9">
        <f t="shared" si="0"/>
        <v>0.54320388349514559</v>
      </c>
      <c r="I12" s="9">
        <f t="shared" si="4"/>
        <v>0.54320388349514559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0.51018858426813884</v>
      </c>
      <c r="H13" s="19">
        <f>SUM(H3:H12)</f>
        <v>2.9090507011866236</v>
      </c>
      <c r="I13" s="19">
        <f>SUM(I3:I12)</f>
        <v>1.3498421164782186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47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2" t="s">
        <v>39</v>
      </c>
      <c r="I15" s="29">
        <f>B1-0.01*H13</f>
        <v>0.39090949298813377</v>
      </c>
    </row>
    <row r="16" spans="1:9" ht="15" thickBot="1" x14ac:dyDescent="0.35">
      <c r="H16" s="33" t="s">
        <v>40</v>
      </c>
      <c r="I16" s="31">
        <f>D1-0.01*I13</f>
        <v>0.71650157883521781</v>
      </c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</row>
    <row r="19" spans="1:3" x14ac:dyDescent="0.3">
      <c r="A19" s="25">
        <v>0.67700000000000005</v>
      </c>
      <c r="B19">
        <v>0.51</v>
      </c>
    </row>
    <row r="20" spans="1:3" x14ac:dyDescent="0.3">
      <c r="A20" s="22" t="s">
        <v>48</v>
      </c>
      <c r="B20">
        <f>A19-B19</f>
        <v>0.16700000000000004</v>
      </c>
    </row>
    <row r="21" spans="1:3" x14ac:dyDescent="0.3">
      <c r="A21" s="22" t="s">
        <v>49</v>
      </c>
      <c r="B21" s="15">
        <f>(B20/A19)*100</f>
        <v>24.667651403249636</v>
      </c>
      <c r="C21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503E-2EE5-4699-BA48-3F1A85BD293C}">
  <dimension ref="A1:S29"/>
  <sheetViews>
    <sheetView workbookViewId="0">
      <selection activeCell="U13" sqref="U13"/>
    </sheetView>
  </sheetViews>
  <sheetFormatPr defaultRowHeight="14.4" x14ac:dyDescent="0.3"/>
  <cols>
    <col min="1" max="1" width="22.21875" customWidth="1"/>
    <col min="9" max="9" width="11.88671875" customWidth="1"/>
    <col min="12" max="12" width="9.44140625" customWidth="1"/>
  </cols>
  <sheetData>
    <row r="1" spans="1:18" ht="43.2" x14ac:dyDescent="0.3">
      <c r="A1" s="7" t="s">
        <v>7</v>
      </c>
      <c r="B1" s="20">
        <v>0.39</v>
      </c>
      <c r="C1" s="8" t="s">
        <v>8</v>
      </c>
      <c r="D1" s="21">
        <v>0.71</v>
      </c>
      <c r="H1" s="17" t="s">
        <v>37</v>
      </c>
      <c r="I1" s="18" t="s">
        <v>38</v>
      </c>
    </row>
    <row r="2" spans="1:18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8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0.39</v>
      </c>
      <c r="G3" s="1">
        <f>0.5*(E3-F3)^2</f>
        <v>7.6050000000000006E-2</v>
      </c>
      <c r="H3" s="9">
        <f t="shared" ref="H3:H12" si="0">-(E3-F3)</f>
        <v>0.39</v>
      </c>
      <c r="I3" s="9">
        <f>-(E3-F3)*D3</f>
        <v>0</v>
      </c>
    </row>
    <row r="4" spans="1:18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0.54777777777777781</v>
      </c>
      <c r="G4" s="1">
        <f>0.5*(E4-F3)^2</f>
        <v>1.3894283155811104E-2</v>
      </c>
      <c r="H4" s="9">
        <f t="shared" si="0"/>
        <v>0.32447680690399139</v>
      </c>
      <c r="I4" s="9">
        <f t="shared" ref="I4:I12" si="4">-(E4-F4)*D4</f>
        <v>7.2105957089775866E-2</v>
      </c>
    </row>
    <row r="5" spans="1:18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0.56092592592592594</v>
      </c>
      <c r="G5" s="1">
        <f t="shared" ref="G5:G12" si="5">0.5*(E5-F5)^2</f>
        <v>2.3324427321265155E-4</v>
      </c>
      <c r="H5" s="9">
        <f t="shared" si="0"/>
        <v>-2.1598345918734219E-2</v>
      </c>
      <c r="I5" s="9">
        <f t="shared" si="4"/>
        <v>-5.1996017952508303E-3</v>
      </c>
    </row>
    <row r="6" spans="1:18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0.62666666666666671</v>
      </c>
      <c r="G6" s="1">
        <f t="shared" si="5"/>
        <v>9.1436933002377443E-2</v>
      </c>
      <c r="H6" s="9">
        <f t="shared" si="0"/>
        <v>0.42763754045307445</v>
      </c>
      <c r="I6" s="9">
        <f t="shared" si="4"/>
        <v>0.14254584681769147</v>
      </c>
    </row>
    <row r="7" spans="1:18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0.65296296296296297</v>
      </c>
      <c r="G7" s="1">
        <f t="shared" si="5"/>
        <v>5.4516923540214417E-3</v>
      </c>
      <c r="H7" s="9">
        <f t="shared" si="0"/>
        <v>0.10441927364257464</v>
      </c>
      <c r="I7" s="9">
        <f t="shared" si="4"/>
        <v>3.8673805052805418E-2</v>
      </c>
    </row>
    <row r="8" spans="1:18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0.70555555555555549</v>
      </c>
      <c r="G8" s="1">
        <f t="shared" si="5"/>
        <v>5.0309836221051521E-2</v>
      </c>
      <c r="H8" s="9">
        <f t="shared" si="0"/>
        <v>0.3172060409924487</v>
      </c>
      <c r="I8" s="9">
        <f t="shared" si="4"/>
        <v>0.14098046266331052</v>
      </c>
    </row>
    <row r="9" spans="1:18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0.70555555555555549</v>
      </c>
      <c r="G9" s="1">
        <f t="shared" si="5"/>
        <v>1.3897879915608567E-2</v>
      </c>
      <c r="H9" s="9">
        <f t="shared" si="0"/>
        <v>0.16672060409924483</v>
      </c>
      <c r="I9" s="9">
        <f t="shared" si="4"/>
        <v>7.4098046266331027E-2</v>
      </c>
    </row>
    <row r="10" spans="1:18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0.79759259259259263</v>
      </c>
      <c r="G10" s="1">
        <f t="shared" si="5"/>
        <v>3.6037098326782369E-2</v>
      </c>
      <c r="H10" s="9">
        <f t="shared" si="0"/>
        <v>0.26846637900035963</v>
      </c>
      <c r="I10" s="9">
        <f t="shared" si="4"/>
        <v>0.15411958794465089</v>
      </c>
    </row>
    <row r="11" spans="1:18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1.0474074074074073</v>
      </c>
      <c r="G11" s="1">
        <f t="shared" si="5"/>
        <v>1.1237311385459503E-3</v>
      </c>
      <c r="H11" s="9">
        <f t="shared" si="0"/>
        <v>4.7407407407407343E-2</v>
      </c>
      <c r="I11" s="9">
        <f t="shared" si="4"/>
        <v>4.3895747599451244E-2</v>
      </c>
      <c r="K11" s="22" t="s">
        <v>83</v>
      </c>
      <c r="L11" s="22"/>
      <c r="M11" s="44">
        <v>0.01</v>
      </c>
    </row>
    <row r="12" spans="1:18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1.1000000000000001</v>
      </c>
      <c r="G12" s="1">
        <f t="shared" si="5"/>
        <v>0.12162503534734666</v>
      </c>
      <c r="H12" s="9">
        <f t="shared" si="0"/>
        <v>0.49320388349514577</v>
      </c>
      <c r="I12" s="9">
        <f t="shared" si="4"/>
        <v>0.49320388349514577</v>
      </c>
      <c r="K12" s="22" t="s">
        <v>84</v>
      </c>
      <c r="L12" s="22"/>
      <c r="M12" s="45">
        <v>0.9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0.41005973373475774</v>
      </c>
      <c r="H13" s="19">
        <f>SUM(H3:H12)</f>
        <v>2.5179395900755122</v>
      </c>
      <c r="I13" s="19">
        <f>SUM(I3:I12)</f>
        <v>1.1544237351339115</v>
      </c>
      <c r="K13" t="s">
        <v>91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54" t="s">
        <v>47</v>
      </c>
      <c r="I14" s="55"/>
      <c r="J14" s="47"/>
      <c r="K14" s="48" t="s">
        <v>75</v>
      </c>
      <c r="L14" s="48" t="s">
        <v>76</v>
      </c>
      <c r="M14" s="48" t="s">
        <v>77</v>
      </c>
      <c r="N14" s="48" t="s">
        <v>78</v>
      </c>
      <c r="O14" s="48" t="s">
        <v>79</v>
      </c>
      <c r="P14" s="48" t="s">
        <v>80</v>
      </c>
      <c r="Q14" s="48" t="s">
        <v>81</v>
      </c>
      <c r="R14" s="48" t="s">
        <v>82</v>
      </c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56" t="s">
        <v>39</v>
      </c>
      <c r="I15" s="57">
        <f>B1-0.01*H13</f>
        <v>0.36482060409924488</v>
      </c>
      <c r="J15" s="48" t="s">
        <v>88</v>
      </c>
      <c r="K15" s="49">
        <f>'data no mntm'!H13</f>
        <v>3.300161812297735</v>
      </c>
      <c r="L15" s="49">
        <v>2.91</v>
      </c>
      <c r="M15" s="48">
        <v>2.52</v>
      </c>
      <c r="N15" s="48"/>
      <c r="O15" s="48"/>
      <c r="P15" s="48"/>
      <c r="Q15" s="48"/>
      <c r="R15" s="48"/>
    </row>
    <row r="16" spans="1:18" ht="15" thickBot="1" x14ac:dyDescent="0.35">
      <c r="H16" s="58" t="s">
        <v>40</v>
      </c>
      <c r="I16" s="59">
        <f>D1-0.01*I13</f>
        <v>0.69845576264866083</v>
      </c>
      <c r="J16" s="48" t="s">
        <v>89</v>
      </c>
      <c r="K16" s="49">
        <f>'data no mntm'!I13</f>
        <v>1.5452604978225257</v>
      </c>
      <c r="L16" s="49">
        <v>1.35</v>
      </c>
      <c r="M16" s="48">
        <v>1.1499999999999999</v>
      </c>
      <c r="N16" s="48"/>
      <c r="O16" s="48"/>
      <c r="P16" s="48"/>
      <c r="Q16" s="48"/>
      <c r="R16" s="48"/>
    </row>
    <row r="17" spans="1:19" x14ac:dyDescent="0.3">
      <c r="A17" t="s">
        <v>9</v>
      </c>
      <c r="H17" s="60" t="s">
        <v>117</v>
      </c>
      <c r="J17" s="22" t="s">
        <v>104</v>
      </c>
    </row>
    <row r="18" spans="1:19" ht="15.6" x14ac:dyDescent="0.3">
      <c r="A18" s="25" t="s">
        <v>41</v>
      </c>
      <c r="B18" t="s">
        <v>42</v>
      </c>
      <c r="C18" t="s">
        <v>77</v>
      </c>
      <c r="L18" s="46">
        <f>M12*(AVERAGE(K15:L15))+(1-M12)*H13</f>
        <v>3.0463667745415322</v>
      </c>
      <c r="M18" s="52" t="s">
        <v>102</v>
      </c>
    </row>
    <row r="19" spans="1:19" x14ac:dyDescent="0.3">
      <c r="A19" s="25">
        <v>0.67700000000000005</v>
      </c>
      <c r="B19">
        <v>0.51</v>
      </c>
      <c r="C19">
        <v>0.41</v>
      </c>
      <c r="M19" s="52" t="s">
        <v>103</v>
      </c>
      <c r="N19" s="52"/>
      <c r="O19" s="52"/>
      <c r="P19" s="52"/>
      <c r="Q19" s="52"/>
    </row>
    <row r="20" spans="1:19" ht="15.6" x14ac:dyDescent="0.3">
      <c r="A20" s="22" t="s">
        <v>98</v>
      </c>
      <c r="B20">
        <f>A19-B19</f>
        <v>0.16700000000000004</v>
      </c>
      <c r="C20">
        <f>B19-C19</f>
        <v>0.10000000000000003</v>
      </c>
      <c r="J20" t="s">
        <v>105</v>
      </c>
      <c r="L20" s="50">
        <f>B1-M11*L18</f>
        <v>0.3595363322545847</v>
      </c>
      <c r="M20" s="52" t="s">
        <v>107</v>
      </c>
      <c r="N20" s="52"/>
      <c r="O20" s="52"/>
      <c r="P20" s="52"/>
      <c r="Q20" s="52"/>
    </row>
    <row r="21" spans="1:19" x14ac:dyDescent="0.3">
      <c r="A21" s="22" t="s">
        <v>99</v>
      </c>
      <c r="B21" s="15">
        <f>(B20/A19)*100</f>
        <v>24.667651403249636</v>
      </c>
      <c r="C21" s="15">
        <f>(C20/B19)*100</f>
        <v>19.607843137254907</v>
      </c>
      <c r="L21" t="s">
        <v>108</v>
      </c>
    </row>
    <row r="22" spans="1:19" ht="15.6" x14ac:dyDescent="0.3">
      <c r="A22" t="s">
        <v>101</v>
      </c>
      <c r="C22">
        <v>17.649999999999999</v>
      </c>
      <c r="L22" s="46">
        <f>M12*(AVERAGE(K16:L16))+(1-M12)*I13</f>
        <v>1.4183095975335278</v>
      </c>
      <c r="M22" s="53" t="s">
        <v>109</v>
      </c>
      <c r="N22" s="53"/>
      <c r="O22" s="53"/>
      <c r="P22" s="53"/>
      <c r="Q22" s="53"/>
      <c r="R22" s="53"/>
      <c r="S22" s="53"/>
    </row>
    <row r="23" spans="1:19" x14ac:dyDescent="0.3">
      <c r="A23" t="s">
        <v>100</v>
      </c>
      <c r="C23">
        <v>0.42102699999999998</v>
      </c>
      <c r="M23" s="53" t="s">
        <v>110</v>
      </c>
      <c r="N23" s="53"/>
      <c r="O23" s="53"/>
      <c r="P23" s="53"/>
      <c r="Q23" s="53"/>
      <c r="R23" s="53"/>
      <c r="S23" s="53"/>
    </row>
    <row r="24" spans="1:19" ht="15.6" x14ac:dyDescent="0.3">
      <c r="J24" t="s">
        <v>106</v>
      </c>
      <c r="L24" s="51">
        <f>D1-M11*L22</f>
        <v>0.69581690402466467</v>
      </c>
      <c r="M24" s="53" t="s">
        <v>111</v>
      </c>
    </row>
    <row r="25" spans="1:19" x14ac:dyDescent="0.3">
      <c r="L25" t="s">
        <v>112</v>
      </c>
    </row>
    <row r="28" spans="1:19" x14ac:dyDescent="0.3">
      <c r="K28">
        <f>(1.55+1.35)/2</f>
        <v>1.4500000000000002</v>
      </c>
    </row>
    <row r="29" spans="1:19" x14ac:dyDescent="0.3">
      <c r="K29">
        <f>0.9*1.45+0.1*1.15</f>
        <v>1.42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1285-8C14-4CD7-88A3-2E3348F623DC}">
  <dimension ref="A1:J21"/>
  <sheetViews>
    <sheetView workbookViewId="0">
      <selection activeCell="H24" sqref="H24"/>
    </sheetView>
  </sheetViews>
  <sheetFormatPr defaultRowHeight="14.4" x14ac:dyDescent="0.3"/>
  <cols>
    <col min="9" max="9" width="9.77734375" customWidth="1"/>
  </cols>
  <sheetData>
    <row r="1" spans="1:10" ht="57.6" x14ac:dyDescent="0.3">
      <c r="A1" s="7" t="s">
        <v>7</v>
      </c>
      <c r="B1" s="20">
        <v>0.39</v>
      </c>
      <c r="C1" s="8" t="s">
        <v>8</v>
      </c>
      <c r="D1" s="21">
        <v>0.72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0.39</v>
      </c>
      <c r="G3" s="1">
        <f>0.5*(E3-F3)^2</f>
        <v>7.6050000000000006E-2</v>
      </c>
      <c r="H3" s="9">
        <f t="shared" ref="H3:H12" si="0">-(E3-F3)</f>
        <v>0.39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0.55000000000000004</v>
      </c>
      <c r="G4" s="1">
        <f>0.5*(E4-F3)^2</f>
        <v>1.3894283155811104E-2</v>
      </c>
      <c r="H4" s="9">
        <f t="shared" si="0"/>
        <v>0.32669902912621362</v>
      </c>
      <c r="I4" s="9">
        <f t="shared" ref="I4:I12" si="4">-(E4-F4)*D4</f>
        <v>7.2599784250269694E-2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0.56333333333333335</v>
      </c>
      <c r="G5" s="1">
        <f t="shared" ref="G5:G12" si="5">0.5*(E5-F5)^2</f>
        <v>1.8414606047276313E-4</v>
      </c>
      <c r="H5" s="9">
        <f t="shared" si="0"/>
        <v>-1.9190938511326805E-2</v>
      </c>
      <c r="I5" s="9">
        <f t="shared" si="4"/>
        <v>-4.6200407527268233E-3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0.63</v>
      </c>
      <c r="G6" s="1">
        <f t="shared" si="5"/>
        <v>9.2867947026109898E-2</v>
      </c>
      <c r="H6" s="9">
        <f t="shared" si="0"/>
        <v>0.43097087378640775</v>
      </c>
      <c r="I6" s="9">
        <f t="shared" si="4"/>
        <v>0.14365695792880256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0.65666666666666673</v>
      </c>
      <c r="G7" s="1">
        <f t="shared" si="5"/>
        <v>5.8452891151119166E-3</v>
      </c>
      <c r="H7" s="9">
        <f t="shared" si="0"/>
        <v>0.1081229773462784</v>
      </c>
      <c r="I7" s="9">
        <f t="shared" si="4"/>
        <v>4.0045547165288298E-2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0.71</v>
      </c>
      <c r="G8" s="1">
        <f t="shared" si="5"/>
        <v>5.1729517390894514E-2</v>
      </c>
      <c r="H8" s="9">
        <f t="shared" si="0"/>
        <v>0.32165048543689317</v>
      </c>
      <c r="I8" s="9">
        <f t="shared" si="4"/>
        <v>0.14295577130528583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0.71</v>
      </c>
      <c r="G9" s="1">
        <f t="shared" si="5"/>
        <v>1.4648736921481758E-2</v>
      </c>
      <c r="H9" s="9">
        <f t="shared" si="0"/>
        <v>0.1711650485436893</v>
      </c>
      <c r="I9" s="9">
        <f t="shared" si="4"/>
        <v>7.6073354908306356E-2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0.80333333333333334</v>
      </c>
      <c r="G10" s="1">
        <f t="shared" si="5"/>
        <v>3.7594772258355072E-2</v>
      </c>
      <c r="H10" s="9">
        <f t="shared" si="0"/>
        <v>0.27420711974110035</v>
      </c>
      <c r="I10" s="9">
        <f t="shared" si="4"/>
        <v>0.15741519836989093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1.0566666666666666</v>
      </c>
      <c r="G11" s="1">
        <f t="shared" si="5"/>
        <v>1.6055555555555543E-3</v>
      </c>
      <c r="H11" s="9">
        <f t="shared" si="0"/>
        <v>5.6666666666666643E-2</v>
      </c>
      <c r="I11" s="9">
        <f t="shared" si="4"/>
        <v>5.2469135802469112E-2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1.1099999999999999</v>
      </c>
      <c r="G12" s="1">
        <f t="shared" si="5"/>
        <v>0.12660707418229802</v>
      </c>
      <c r="H12" s="9">
        <f t="shared" si="0"/>
        <v>0.50320388349514555</v>
      </c>
      <c r="I12" s="9">
        <f t="shared" si="4"/>
        <v>0.50320388349514555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0.42102732166609058</v>
      </c>
      <c r="H13" s="19">
        <f>SUM(H3:H12)</f>
        <v>2.5634951456310682</v>
      </c>
      <c r="I13" s="19">
        <f>SUM(I3:I12)</f>
        <v>1.1837995924727316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46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44</v>
      </c>
      <c r="I15" s="29">
        <f>B1-0.01*H13</f>
        <v>0.36436504854368934</v>
      </c>
      <c r="J15" s="23"/>
    </row>
    <row r="16" spans="1:10" ht="15" thickBot="1" x14ac:dyDescent="0.35">
      <c r="H16" s="30" t="s">
        <v>45</v>
      </c>
      <c r="I16" s="31">
        <f>D1-0.01*I13</f>
        <v>0.70816200407527263</v>
      </c>
      <c r="J16" s="23"/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  <c r="C18" t="s">
        <v>43</v>
      </c>
    </row>
    <row r="19" spans="1:3" x14ac:dyDescent="0.3">
      <c r="A19" s="25">
        <v>0.67700000000000005</v>
      </c>
      <c r="B19">
        <v>0.51</v>
      </c>
      <c r="C19">
        <v>0.42</v>
      </c>
    </row>
    <row r="20" spans="1:3" x14ac:dyDescent="0.3">
      <c r="A20" s="22" t="s">
        <v>48</v>
      </c>
      <c r="B20">
        <f>A19-B19</f>
        <v>0.16700000000000004</v>
      </c>
      <c r="C20">
        <f>B19-C19</f>
        <v>9.0000000000000024E-2</v>
      </c>
    </row>
    <row r="21" spans="1:3" x14ac:dyDescent="0.3">
      <c r="A21" s="22" t="s">
        <v>49</v>
      </c>
      <c r="B21">
        <f>(B20/A19)*100</f>
        <v>24.667651403249636</v>
      </c>
      <c r="C21" s="15">
        <f>(C20/B19)*100</f>
        <v>17.647058823529417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4A9-0411-41F1-AA41-D79B0A380FFF}">
  <dimension ref="A1:S25"/>
  <sheetViews>
    <sheetView workbookViewId="0">
      <selection activeCell="U15" sqref="U15"/>
    </sheetView>
  </sheetViews>
  <sheetFormatPr defaultRowHeight="14.4" x14ac:dyDescent="0.3"/>
  <cols>
    <col min="1" max="1" width="22.21875" customWidth="1"/>
    <col min="9" max="9" width="11.88671875" customWidth="1"/>
    <col min="12" max="12" width="9.44140625" customWidth="1"/>
  </cols>
  <sheetData>
    <row r="1" spans="1:18" ht="43.2" x14ac:dyDescent="0.3">
      <c r="A1" s="7" t="s">
        <v>7</v>
      </c>
      <c r="B1" s="20">
        <v>0.36</v>
      </c>
      <c r="C1" s="8" t="s">
        <v>8</v>
      </c>
      <c r="D1" s="21">
        <v>0.69599999999999995</v>
      </c>
      <c r="H1" s="17" t="s">
        <v>37</v>
      </c>
      <c r="I1" s="18" t="s">
        <v>38</v>
      </c>
    </row>
    <row r="2" spans="1:18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8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0.36</v>
      </c>
      <c r="G3" s="1">
        <f>0.5*(E3-F3)^2</f>
        <v>6.4799999999999996E-2</v>
      </c>
      <c r="H3" s="9">
        <f t="shared" ref="H3:H12" si="0">-(E3-F3)</f>
        <v>0.36</v>
      </c>
      <c r="I3" s="9">
        <f>-(E3-F3)*D3</f>
        <v>0</v>
      </c>
    </row>
    <row r="4" spans="1:18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0.51466666666666661</v>
      </c>
      <c r="G4" s="1">
        <f>0.5*(E4-F3)^2</f>
        <v>9.343312282024693E-3</v>
      </c>
      <c r="H4" s="9">
        <f t="shared" si="0"/>
        <v>0.29136569579288019</v>
      </c>
      <c r="I4" s="9">
        <f t="shared" ref="I4:I12" si="4">-(E4-F4)*D4</f>
        <v>6.4747932398417821E-2</v>
      </c>
    </row>
    <row r="5" spans="1:18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0.52755555555555556</v>
      </c>
      <c r="G5" s="1">
        <f t="shared" ref="G5:G12" si="5">0.5*(E5-F5)^2</f>
        <v>1.5107798852360369E-3</v>
      </c>
      <c r="H5" s="9">
        <f t="shared" si="0"/>
        <v>-5.4968716289104602E-2</v>
      </c>
      <c r="I5" s="9">
        <f t="shared" si="4"/>
        <v>-1.3233209477006663E-2</v>
      </c>
    </row>
    <row r="6" spans="1:18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0.59199999999999997</v>
      </c>
      <c r="G6" s="1">
        <f t="shared" si="5"/>
        <v>7.7213053822226388E-2</v>
      </c>
      <c r="H6" s="9">
        <f t="shared" si="0"/>
        <v>0.39297087378640772</v>
      </c>
      <c r="I6" s="9">
        <f t="shared" si="4"/>
        <v>0.13099029126213591</v>
      </c>
    </row>
    <row r="7" spans="1:18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0.61777777777777776</v>
      </c>
      <c r="G7" s="1">
        <f t="shared" si="5"/>
        <v>2.3966795022628122E-3</v>
      </c>
      <c r="H7" s="9">
        <f t="shared" si="0"/>
        <v>6.9234088457389431E-2</v>
      </c>
      <c r="I7" s="9">
        <f t="shared" si="4"/>
        <v>2.5642254984218307E-2</v>
      </c>
    </row>
    <row r="8" spans="1:18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0.66933333333333334</v>
      </c>
      <c r="G8" s="1">
        <f t="shared" si="5"/>
        <v>3.9475953205349759E-2</v>
      </c>
      <c r="H8" s="9">
        <f t="shared" si="0"/>
        <v>0.28098381877022655</v>
      </c>
      <c r="I8" s="9">
        <f t="shared" si="4"/>
        <v>0.12488169723121179</v>
      </c>
    </row>
    <row r="9" spans="1:18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0.66933333333333334</v>
      </c>
      <c r="G9" s="1">
        <f t="shared" si="5"/>
        <v>8.5149138362606205E-3</v>
      </c>
      <c r="H9" s="9">
        <f t="shared" si="0"/>
        <v>0.13049838187702267</v>
      </c>
      <c r="I9" s="9">
        <f t="shared" si="4"/>
        <v>5.7999280834232295E-2</v>
      </c>
    </row>
    <row r="10" spans="1:18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0.75955555555555554</v>
      </c>
      <c r="G10" s="1">
        <f t="shared" si="5"/>
        <v>2.6548840818824918E-2</v>
      </c>
      <c r="H10" s="9">
        <f t="shared" si="0"/>
        <v>0.23042934196332254</v>
      </c>
      <c r="I10" s="9">
        <f t="shared" si="4"/>
        <v>0.13228351112709258</v>
      </c>
    </row>
    <row r="11" spans="1:18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1.0044444444444443</v>
      </c>
      <c r="G11" s="1">
        <f t="shared" si="5"/>
        <v>9.8765432098756827E-6</v>
      </c>
      <c r="H11" s="9">
        <f t="shared" si="0"/>
        <v>4.444444444444251E-3</v>
      </c>
      <c r="I11" s="9">
        <f t="shared" si="4"/>
        <v>4.1152263374483805E-3</v>
      </c>
      <c r="K11" s="22" t="s">
        <v>83</v>
      </c>
      <c r="L11" s="22"/>
      <c r="M11" s="44">
        <v>0.01</v>
      </c>
    </row>
    <row r="12" spans="1:18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1.056</v>
      </c>
      <c r="G12" s="1">
        <f t="shared" si="5"/>
        <v>0.10089206447356022</v>
      </c>
      <c r="H12" s="9">
        <f t="shared" si="0"/>
        <v>0.44920388349514573</v>
      </c>
      <c r="I12" s="9">
        <f t="shared" si="4"/>
        <v>0.44920388349514573</v>
      </c>
      <c r="K12" s="22" t="s">
        <v>84</v>
      </c>
      <c r="L12" s="22"/>
      <c r="M12" s="45">
        <v>0.9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0.33070547436895537</v>
      </c>
      <c r="H13" s="19">
        <f>SUM(H3:H12)</f>
        <v>2.1541618122977342</v>
      </c>
      <c r="I13" s="19">
        <f>SUM(I3:I12)</f>
        <v>0.97663086819289613</v>
      </c>
      <c r="K13" t="s">
        <v>91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54" t="s">
        <v>47</v>
      </c>
      <c r="I14" s="55"/>
      <c r="J14" s="47"/>
      <c r="K14" s="48" t="s">
        <v>75</v>
      </c>
      <c r="L14" s="48" t="s">
        <v>76</v>
      </c>
      <c r="M14" s="48" t="s">
        <v>77</v>
      </c>
      <c r="N14" s="48" t="s">
        <v>78</v>
      </c>
      <c r="O14" s="48" t="s">
        <v>79</v>
      </c>
      <c r="P14" s="48" t="s">
        <v>80</v>
      </c>
      <c r="Q14" s="48" t="s">
        <v>81</v>
      </c>
      <c r="R14" s="48" t="s">
        <v>82</v>
      </c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56" t="s">
        <v>39</v>
      </c>
      <c r="I15" s="57">
        <f>B1-0.01*H13</f>
        <v>0.33845838187702265</v>
      </c>
      <c r="J15" s="48" t="s">
        <v>88</v>
      </c>
      <c r="K15" s="49">
        <f>'data no mntm'!H13</f>
        <v>3.300161812297735</v>
      </c>
      <c r="L15" s="49">
        <v>2.91</v>
      </c>
      <c r="M15" s="48">
        <v>2.52</v>
      </c>
      <c r="N15" s="48">
        <v>2.15</v>
      </c>
      <c r="O15" s="48"/>
      <c r="P15" s="48"/>
      <c r="Q15" s="48"/>
      <c r="R15" s="48"/>
    </row>
    <row r="16" spans="1:18" ht="15" thickBot="1" x14ac:dyDescent="0.35">
      <c r="H16" s="58" t="s">
        <v>40</v>
      </c>
      <c r="I16" s="59">
        <f>D1-0.01*I13</f>
        <v>0.68623369131807099</v>
      </c>
      <c r="J16" s="48" t="s">
        <v>89</v>
      </c>
      <c r="K16" s="49">
        <f>'data no mntm'!I13</f>
        <v>1.5452604978225257</v>
      </c>
      <c r="L16" s="49">
        <v>1.35</v>
      </c>
      <c r="M16" s="48">
        <v>1.1499999999999999</v>
      </c>
      <c r="N16" s="48">
        <v>0.98</v>
      </c>
      <c r="O16" s="48"/>
      <c r="P16" s="48"/>
      <c r="Q16" s="48"/>
      <c r="R16" s="48"/>
    </row>
    <row r="17" spans="1:19" x14ac:dyDescent="0.3">
      <c r="A17" t="s">
        <v>9</v>
      </c>
      <c r="H17" s="60" t="s">
        <v>121</v>
      </c>
      <c r="J17" s="22" t="s">
        <v>114</v>
      </c>
    </row>
    <row r="18" spans="1:19" ht="15.6" x14ac:dyDescent="0.3">
      <c r="A18" s="25" t="s">
        <v>41</v>
      </c>
      <c r="B18" t="s">
        <v>42</v>
      </c>
      <c r="C18" t="s">
        <v>77</v>
      </c>
      <c r="D18" t="s">
        <v>78</v>
      </c>
      <c r="L18" s="46">
        <f>M12*(AVERAGE(K15:M15))+(1-M12)*H13</f>
        <v>2.8344647249190942</v>
      </c>
      <c r="M18" s="52" t="s">
        <v>118</v>
      </c>
    </row>
    <row r="19" spans="1:19" x14ac:dyDescent="0.3">
      <c r="A19" s="25">
        <v>0.67700000000000005</v>
      </c>
      <c r="B19">
        <v>0.51</v>
      </c>
      <c r="C19">
        <v>0.41</v>
      </c>
      <c r="D19">
        <v>0.33</v>
      </c>
      <c r="M19" s="52" t="s">
        <v>119</v>
      </c>
      <c r="N19" s="52"/>
      <c r="O19" s="52"/>
      <c r="P19" s="52"/>
      <c r="Q19" s="52"/>
    </row>
    <row r="20" spans="1:19" ht="15.6" x14ac:dyDescent="0.3">
      <c r="A20" s="22" t="s">
        <v>98</v>
      </c>
      <c r="B20">
        <f>A19-B19</f>
        <v>0.16700000000000004</v>
      </c>
      <c r="C20">
        <f>B19-C19</f>
        <v>0.10000000000000003</v>
      </c>
      <c r="D20">
        <f>C19-D19</f>
        <v>7.999999999999996E-2</v>
      </c>
      <c r="J20" t="s">
        <v>115</v>
      </c>
      <c r="L20" s="50">
        <f>B1-M11*L18</f>
        <v>0.33165535275080904</v>
      </c>
      <c r="M20" s="52" t="s">
        <v>120</v>
      </c>
      <c r="N20" s="52"/>
      <c r="O20" s="52"/>
      <c r="P20" s="52"/>
      <c r="Q20" s="52"/>
    </row>
    <row r="21" spans="1:19" x14ac:dyDescent="0.3">
      <c r="A21" s="22" t="s">
        <v>99</v>
      </c>
      <c r="B21" s="15">
        <f>(B20/A19)*100</f>
        <v>24.667651403249636</v>
      </c>
      <c r="C21" s="15">
        <f>(C20/B19)*100</f>
        <v>19.607843137254907</v>
      </c>
      <c r="D21" s="15">
        <f>(D20/C19)*100</f>
        <v>19.512195121951212</v>
      </c>
      <c r="L21" t="s">
        <v>122</v>
      </c>
    </row>
    <row r="22" spans="1:19" ht="15.6" x14ac:dyDescent="0.3">
      <c r="A22" t="s">
        <v>126</v>
      </c>
      <c r="C22">
        <v>17.649999999999999</v>
      </c>
      <c r="D22">
        <v>19.047619999999998</v>
      </c>
      <c r="L22" s="46">
        <f>M12*(AVERAGE(K16:M16))+(1-M12)*I13</f>
        <v>1.311241236166047</v>
      </c>
      <c r="M22" s="53" t="s">
        <v>123</v>
      </c>
      <c r="N22" s="53"/>
      <c r="O22" s="53"/>
      <c r="P22" s="53"/>
      <c r="Q22" s="53"/>
      <c r="R22" s="53"/>
      <c r="S22" s="53"/>
    </row>
    <row r="23" spans="1:19" x14ac:dyDescent="0.3">
      <c r="A23" t="s">
        <v>127</v>
      </c>
      <c r="C23">
        <v>0.42102699999999998</v>
      </c>
      <c r="D23">
        <v>0.34370000000000001</v>
      </c>
      <c r="M23" s="53" t="s">
        <v>124</v>
      </c>
      <c r="N23" s="53"/>
      <c r="O23" s="53"/>
      <c r="P23" s="53"/>
      <c r="Q23" s="53"/>
      <c r="R23" s="53"/>
      <c r="S23" s="53"/>
    </row>
    <row r="24" spans="1:19" ht="15.6" x14ac:dyDescent="0.3">
      <c r="J24" t="s">
        <v>116</v>
      </c>
      <c r="L24" s="51">
        <f>D1-M11*L22</f>
        <v>0.68288758763833945</v>
      </c>
      <c r="M24" s="53" t="s">
        <v>128</v>
      </c>
    </row>
    <row r="25" spans="1:19" x14ac:dyDescent="0.3">
      <c r="L25" t="s">
        <v>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AFF7-BC45-4967-BCD9-DAF6AC256359}">
  <dimension ref="A1:J21"/>
  <sheetViews>
    <sheetView workbookViewId="0">
      <selection activeCell="K15" sqref="K15"/>
    </sheetView>
  </sheetViews>
  <sheetFormatPr defaultRowHeight="14.4" x14ac:dyDescent="0.3"/>
  <cols>
    <col min="9" max="9" width="11.44140625" customWidth="1"/>
  </cols>
  <sheetData>
    <row r="1" spans="1:10" ht="57.6" x14ac:dyDescent="0.3">
      <c r="A1" s="7" t="s">
        <v>7</v>
      </c>
      <c r="B1" s="20">
        <v>0.36</v>
      </c>
      <c r="C1" s="8" t="s">
        <v>8</v>
      </c>
      <c r="D1" s="21">
        <v>0.71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0.36</v>
      </c>
      <c r="G3" s="1">
        <f>0.5*(E3-F3)^2</f>
        <v>6.4799999999999996E-2</v>
      </c>
      <c r="H3" s="9">
        <f t="shared" ref="H3:H12" si="0">-(E3-F3)</f>
        <v>0.36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0.51777777777777778</v>
      </c>
      <c r="G4" s="1">
        <f>0.5*(E4-F3)^2</f>
        <v>9.343312282024693E-3</v>
      </c>
      <c r="H4" s="9">
        <f t="shared" si="0"/>
        <v>0.29447680690399136</v>
      </c>
      <c r="I4" s="9">
        <f t="shared" ref="I4:I12" si="4">-(E4-F4)*D4</f>
        <v>6.5439290423109184E-2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0.53092592592592591</v>
      </c>
      <c r="G5" s="1">
        <f t="shared" ref="G5:G12" si="5">0.5*(E5-F5)^2</f>
        <v>1.3311946507746795E-3</v>
      </c>
      <c r="H5" s="9">
        <f t="shared" si="0"/>
        <v>-5.1598345918734245E-2</v>
      </c>
      <c r="I5" s="9">
        <f t="shared" si="4"/>
        <v>-1.2421824017473059E-2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0.59666666666666668</v>
      </c>
      <c r="G6" s="1">
        <f t="shared" si="5"/>
        <v>7.9057806788785198E-2</v>
      </c>
      <c r="H6" s="9">
        <f t="shared" si="0"/>
        <v>0.39763754045307442</v>
      </c>
      <c r="I6" s="9">
        <f t="shared" si="4"/>
        <v>0.13254584681769147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0.62296296296296294</v>
      </c>
      <c r="G7" s="1">
        <f t="shared" si="5"/>
        <v>2.7691141447442002E-3</v>
      </c>
      <c r="H7" s="9">
        <f t="shared" si="0"/>
        <v>7.4419273642574613E-2</v>
      </c>
      <c r="I7" s="9">
        <f t="shared" si="4"/>
        <v>2.7562693941694298E-2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0.67555555555555546</v>
      </c>
      <c r="G8" s="1">
        <f t="shared" si="5"/>
        <v>4.1243654991278057E-2</v>
      </c>
      <c r="H8" s="9">
        <f t="shared" si="0"/>
        <v>0.28720604099244867</v>
      </c>
      <c r="I8" s="9">
        <f t="shared" si="4"/>
        <v>0.12764712932997718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0.67555555555555546</v>
      </c>
      <c r="G9" s="1">
        <f t="shared" si="5"/>
        <v>9.3462617926312174E-3</v>
      </c>
      <c r="H9" s="9">
        <f t="shared" si="0"/>
        <v>0.1367206040992448</v>
      </c>
      <c r="I9" s="9">
        <f t="shared" si="4"/>
        <v>6.0764712932997685E-2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0.7675925925925926</v>
      </c>
      <c r="G10" s="1">
        <f t="shared" si="5"/>
        <v>2.8433106956771575E-2</v>
      </c>
      <c r="H10" s="9">
        <f t="shared" si="0"/>
        <v>0.23846637900035961</v>
      </c>
      <c r="I10" s="9">
        <f t="shared" si="4"/>
        <v>0.13689736572242867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1.0174074074074073</v>
      </c>
      <c r="G11" s="1">
        <f t="shared" si="5"/>
        <v>1.5150891632372955E-4</v>
      </c>
      <c r="H11" s="9">
        <f t="shared" si="0"/>
        <v>1.7407407407407316E-2</v>
      </c>
      <c r="I11" s="9">
        <f t="shared" si="4"/>
        <v>1.611796982167344E-2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1.0699999999999998</v>
      </c>
      <c r="G12" s="1">
        <f t="shared" si="5"/>
        <v>0.10727891884249217</v>
      </c>
      <c r="H12" s="9">
        <f t="shared" si="0"/>
        <v>0.46320388349514552</v>
      </c>
      <c r="I12" s="9">
        <f t="shared" si="4"/>
        <v>0.46320388349514552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0.34375487936582549</v>
      </c>
      <c r="H13" s="19">
        <f>SUM(H3:H12)</f>
        <v>2.2179395900755119</v>
      </c>
      <c r="I13" s="19">
        <f>SUM(I3:I12)</f>
        <v>1.0177570684672443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51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55</v>
      </c>
      <c r="I15" s="29">
        <f>B1-0.01*H13</f>
        <v>0.33782060409924486</v>
      </c>
      <c r="J15" s="23"/>
    </row>
    <row r="16" spans="1:10" ht="15" thickBot="1" x14ac:dyDescent="0.35">
      <c r="H16" s="30" t="s">
        <v>56</v>
      </c>
      <c r="I16" s="31">
        <f>D1-0.01*I13</f>
        <v>0.69982242931532757</v>
      </c>
      <c r="J16" s="23"/>
    </row>
    <row r="17" spans="1:4" x14ac:dyDescent="0.3">
      <c r="A17" t="s">
        <v>9</v>
      </c>
    </row>
    <row r="18" spans="1:4" x14ac:dyDescent="0.3">
      <c r="A18" s="25" t="s">
        <v>41</v>
      </c>
      <c r="B18" t="s">
        <v>42</v>
      </c>
      <c r="C18" t="s">
        <v>43</v>
      </c>
      <c r="D18" t="s">
        <v>50</v>
      </c>
    </row>
    <row r="19" spans="1:4" x14ac:dyDescent="0.3">
      <c r="A19" s="25">
        <v>0.67700000000000005</v>
      </c>
      <c r="B19">
        <v>0.51</v>
      </c>
      <c r="C19">
        <v>0.42</v>
      </c>
      <c r="D19">
        <v>0.34</v>
      </c>
    </row>
    <row r="20" spans="1:4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</row>
    <row r="21" spans="1:4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15">
        <f>(D20/C19)*100</f>
        <v>19.047619047619037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compaison</vt:lpstr>
      <vt:lpstr>regression</vt:lpstr>
      <vt:lpstr>data no mntm</vt:lpstr>
      <vt:lpstr>1 epoch with mntm</vt:lpstr>
      <vt:lpstr>1 epoch</vt:lpstr>
      <vt:lpstr>2 epoch with mntm</vt:lpstr>
      <vt:lpstr>2 epoch</vt:lpstr>
      <vt:lpstr>3 epoch with mntm</vt:lpstr>
      <vt:lpstr>3 epoch</vt:lpstr>
      <vt:lpstr>4 epoch</vt:lpstr>
      <vt:lpstr>5 epoch</vt:lpstr>
      <vt:lpstr>6 epoch</vt:lpstr>
      <vt:lpstr>7 epoch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2020-05-25T04:55:03Z</dcterms:created>
  <dcterms:modified xsi:type="dcterms:W3CDTF">2020-05-28T10:22:39Z</dcterms:modified>
</cp:coreProperties>
</file>