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 Vinod\Desktop\"/>
    </mc:Choice>
  </mc:AlternateContent>
  <xr:revisionPtr revIDLastSave="0" documentId="13_ncr:1_{2E208E8E-B54E-4D94-B4F0-305571BCF0DE}" xr6:coauthVersionLast="45" xr6:coauthVersionMax="45" xr10:uidLastSave="{00000000-0000-0000-0000-000000000000}"/>
  <bookViews>
    <workbookView xWindow="-108" yWindow="-108" windowWidth="23256" windowHeight="12576" activeTab="3" xr2:uid="{DC58EF07-6AEB-41C1-9F3C-FF1F74985D95}"/>
  </bookViews>
  <sheets>
    <sheet name="050620" sheetId="1" r:id="rId1"/>
    <sheet name="3rd July" sheetId="8" r:id="rId2"/>
    <sheet name="2 july 2020" sheetId="7" r:id="rId3"/>
    <sheet name="5 july 20" sheetId="10" r:id="rId4"/>
    <sheet name="4 july 20" sheetId="9" r:id="rId5"/>
    <sheet name="skew kurt sd z crit t crit" sheetId="2" r:id="rId6"/>
    <sheet name="22 june" sheetId="5" r:id="rId7"/>
    <sheet name="Sheet1" sheetId="6" r:id="rId8"/>
    <sheet name="20JUNE" sheetId="3" r:id="rId9"/>
    <sheet name="21 june " sheetId="4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" i="10" l="1"/>
  <c r="U32" i="10"/>
  <c r="U29" i="10"/>
  <c r="T29" i="10"/>
  <c r="T30" i="10"/>
  <c r="T31" i="10"/>
  <c r="T32" i="10"/>
  <c r="T33" i="10"/>
  <c r="T28" i="10"/>
  <c r="S28" i="10"/>
  <c r="S29" i="10"/>
  <c r="S30" i="10"/>
  <c r="S31" i="10"/>
  <c r="S32" i="10"/>
  <c r="S33" i="10"/>
  <c r="S27" i="10"/>
  <c r="B29" i="10"/>
  <c r="C26" i="10"/>
  <c r="D26" i="10"/>
  <c r="B27" i="10" s="1"/>
  <c r="B28" i="10" s="1"/>
  <c r="B26" i="10"/>
  <c r="H34" i="9" l="1"/>
  <c r="H33" i="9"/>
  <c r="H32" i="9"/>
  <c r="Q3" i="9"/>
  <c r="Q4" i="9"/>
  <c r="Q5" i="9"/>
  <c r="Q2" i="9"/>
  <c r="P3" i="9"/>
  <c r="P4" i="9"/>
  <c r="P5" i="9"/>
  <c r="P2" i="9"/>
  <c r="O3" i="9"/>
  <c r="O4" i="9"/>
  <c r="O5" i="9"/>
  <c r="O2" i="9"/>
  <c r="N3" i="9"/>
  <c r="N4" i="9"/>
  <c r="N5" i="9"/>
  <c r="N2" i="9"/>
  <c r="G68" i="5" l="1"/>
  <c r="G67" i="5"/>
  <c r="L42" i="5" l="1"/>
  <c r="L22" i="3" l="1"/>
  <c r="L110" i="2"/>
  <c r="J112" i="2" l="1"/>
  <c r="J111" i="2"/>
  <c r="J110" i="2"/>
  <c r="Q2" i="2" l="1"/>
  <c r="M32" i="2"/>
  <c r="L32" i="2"/>
  <c r="L2" i="2"/>
  <c r="F47" i="2"/>
  <c r="F48" i="2"/>
  <c r="F49" i="2"/>
  <c r="F50" i="2"/>
  <c r="F46" i="2"/>
  <c r="E53" i="2"/>
  <c r="E52" i="2"/>
  <c r="E51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32" i="2" s="1"/>
  <c r="N20" i="2"/>
  <c r="N21" i="2"/>
  <c r="N22" i="2"/>
  <c r="N23" i="2"/>
  <c r="N24" i="2"/>
  <c r="N25" i="2"/>
  <c r="N26" i="2"/>
  <c r="N27" i="2"/>
  <c r="N28" i="2"/>
  <c r="N29" i="2"/>
  <c r="N30" i="2"/>
  <c r="N31" i="2"/>
  <c r="N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T59" i="1"/>
  <c r="S59" i="1"/>
  <c r="O33" i="2" l="1"/>
  <c r="O34" i="2" s="1"/>
  <c r="N33" i="2"/>
  <c r="N34" i="2" s="1"/>
  <c r="Q32" i="2"/>
  <c r="R32" i="2" l="1"/>
  <c r="R33" i="2" s="1"/>
  <c r="R34" i="2"/>
  <c r="R3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 Vinod</author>
  </authors>
  <commentList>
    <comment ref="N33" authorId="0" shapeId="0" xr:uid="{8723070B-2E6C-46EC-9571-DBF130BAA74A}">
      <text>
        <r>
          <rPr>
            <b/>
            <sz val="9"/>
            <color indexed="81"/>
            <rFont val="Tahoma"/>
            <family val="2"/>
          </rPr>
          <t>Dr Vinod:</t>
        </r>
        <r>
          <rPr>
            <sz val="9"/>
            <color indexed="81"/>
            <rFont val="Tahoma"/>
            <family val="2"/>
          </rPr>
          <t xml:space="preserve">
n = 30</t>
        </r>
      </text>
    </comment>
  </commentList>
</comments>
</file>

<file path=xl/sharedStrings.xml><?xml version="1.0" encoding="utf-8"?>
<sst xmlns="http://schemas.openxmlformats.org/spreadsheetml/2006/main" count="944" uniqueCount="777">
  <si>
    <t>mallayalam</t>
  </si>
  <si>
    <t>tamil</t>
  </si>
  <si>
    <t>telugu</t>
  </si>
  <si>
    <t>kannada</t>
  </si>
  <si>
    <t>Age</t>
  </si>
  <si>
    <t>Median Q2</t>
  </si>
  <si>
    <t>Exploratory Data Analysis</t>
  </si>
  <si>
    <t xml:space="preserve">Lowest ------…...........................................................................................&gt; Highest </t>
  </si>
  <si>
    <t>25th Percentile</t>
  </si>
  <si>
    <t xml:space="preserve">75th Percentile </t>
  </si>
  <si>
    <t xml:space="preserve">CTCs of Data Scientists having approx 5 years of exp </t>
  </si>
  <si>
    <t>build your understanding about above</t>
  </si>
  <si>
    <t>INDIA</t>
  </si>
  <si>
    <t xml:space="preserve">1 lac </t>
  </si>
  <si>
    <t xml:space="preserve">data points </t>
  </si>
  <si>
    <t>18 l/a</t>
  </si>
  <si>
    <t xml:space="preserve">Placement Details </t>
  </si>
  <si>
    <t>Convocation ….Director</t>
  </si>
  <si>
    <t>12 lacs/annum</t>
  </si>
  <si>
    <t xml:space="preserve">not placed = 0 </t>
  </si>
  <si>
    <t>Data Pts</t>
  </si>
  <si>
    <t>Values</t>
  </si>
  <si>
    <t xml:space="preserve">extreemly large </t>
  </si>
  <si>
    <t xml:space="preserve">North Korea </t>
  </si>
  <si>
    <t>US/SK</t>
  </si>
  <si>
    <t xml:space="preserve">Israel </t>
  </si>
  <si>
    <t>Palest</t>
  </si>
  <si>
    <t>Pakis</t>
  </si>
  <si>
    <t>India</t>
  </si>
  <si>
    <t>China</t>
  </si>
  <si>
    <t xml:space="preserve">the whole world </t>
  </si>
  <si>
    <t>Japan ----------------&gt;</t>
  </si>
  <si>
    <t>SD</t>
  </si>
  <si>
    <t>Strength</t>
  </si>
  <si>
    <t xml:space="preserve">QUALITY ---------&gt; </t>
  </si>
  <si>
    <t xml:space="preserve">consistency --------&gt; DEVIATION </t>
  </si>
  <si>
    <t>sd</t>
  </si>
  <si>
    <t>n=30</t>
  </si>
  <si>
    <t>n=29</t>
  </si>
  <si>
    <t>R is considering (n-1) for s</t>
  </si>
  <si>
    <t>skew</t>
  </si>
  <si>
    <t xml:space="preserve"> =3-2.326</t>
  </si>
  <si>
    <t>kurt</t>
  </si>
  <si>
    <t>Enemy no 1</t>
  </si>
  <si>
    <t xml:space="preserve">motherlaws </t>
  </si>
  <si>
    <t xml:space="preserve">standardized </t>
  </si>
  <si>
    <t>sum</t>
  </si>
  <si>
    <t>sum/5</t>
  </si>
  <si>
    <t xml:space="preserve">Flatter </t>
  </si>
  <si>
    <t>Peaked</t>
  </si>
  <si>
    <t>kurt = 0</t>
  </si>
  <si>
    <t xml:space="preserve">Platykurtic </t>
  </si>
  <si>
    <t>Leptokurtic</t>
  </si>
  <si>
    <t xml:space="preserve">Mesoketic </t>
  </si>
  <si>
    <t>as per 101 of Step by Step SPSS</t>
  </si>
  <si>
    <t>by Darren George &amp; Paul Mallery,</t>
  </si>
  <si>
    <t xml:space="preserve">if skew &amp; kurt &lt;= 2 then </t>
  </si>
  <si>
    <t xml:space="preserve">you can assume that </t>
  </si>
  <si>
    <t>your data is approximately NORMAL</t>
  </si>
  <si>
    <t>Linear Regression, Multi Variate Discriminat Analysis ---HARD CORE ECOMETRICS/STATISTICAL MODELS</t>
  </si>
  <si>
    <r>
      <rPr>
        <b/>
        <sz val="12"/>
        <color rgb="FFFF0000"/>
        <rFont val="Calibri"/>
        <family val="2"/>
        <scheme val="minor"/>
      </rPr>
      <t>Normality</t>
    </r>
    <r>
      <rPr>
        <sz val="11"/>
        <color theme="1"/>
        <rFont val="Calibri"/>
        <family val="2"/>
        <scheme val="minor"/>
      </rPr>
      <t xml:space="preserve"> BIG ISSUE ------&gt; Researchers persepctive </t>
    </r>
  </si>
  <si>
    <t xml:space="preserve">Data Scientists </t>
  </si>
  <si>
    <r>
      <t xml:space="preserve">They use more those models which are </t>
    </r>
    <r>
      <rPr>
        <b/>
        <sz val="14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sensitive towards normality</t>
    </r>
  </si>
  <si>
    <t>Neural Network , Decision Trees</t>
  </si>
  <si>
    <t xml:space="preserve">always always always always always always always </t>
  </si>
  <si>
    <t>ext</t>
  </si>
  <si>
    <t xml:space="preserve">ext </t>
  </si>
  <si>
    <t>OL</t>
  </si>
  <si>
    <t xml:space="preserve">OL </t>
  </si>
  <si>
    <t>sd/sqrt(n)</t>
  </si>
  <si>
    <t>18.8/sqrt(30)</t>
  </si>
  <si>
    <t>Smple average/mean = 37.77</t>
  </si>
  <si>
    <t xml:space="preserve">Population mean age? </t>
  </si>
  <si>
    <t xml:space="preserve">rahul </t>
  </si>
  <si>
    <t>kris</t>
  </si>
  <si>
    <t>saurabh</t>
  </si>
  <si>
    <t>krish</t>
  </si>
  <si>
    <t>sudheer</t>
  </si>
  <si>
    <t xml:space="preserve">nisarg </t>
  </si>
  <si>
    <t>nikhil</t>
  </si>
  <si>
    <t xml:space="preserve">lalit </t>
  </si>
  <si>
    <t>3 pm surprise QUIZ</t>
  </si>
  <si>
    <t xml:space="preserve">going for taking EXAM </t>
  </si>
  <si>
    <t xml:space="preserve">50,MCA, 3 Pm, 15, </t>
  </si>
  <si>
    <t xml:space="preserve">1 pm CALL </t>
  </si>
  <si>
    <t xml:space="preserve">Jackquilene Ferandes ----&gt; blr lockd ---&gt; </t>
  </si>
  <si>
    <t xml:space="preserve"> ? JF </t>
  </si>
  <si>
    <t xml:space="preserve">ESTIMATE ----volatile situation----POINT ESTIMATE </t>
  </si>
  <si>
    <t>55 - 60</t>
  </si>
  <si>
    <t xml:space="preserve">z crit @ 95% = 1.96 </t>
  </si>
  <si>
    <t xml:space="preserve">LB = </t>
  </si>
  <si>
    <t>UB =</t>
  </si>
  <si>
    <t xml:space="preserve">Mean (37.77) +,-[SE of mean(3.43)*z critical]  </t>
  </si>
  <si>
    <t xml:space="preserve">BP---&gt;cs2m describe ---&gt; His----Boxplot </t>
  </si>
  <si>
    <t xml:space="preserve">50 words </t>
  </si>
  <si>
    <t xml:space="preserve">Chlstr </t>
  </si>
  <si>
    <t>grades----&gt; gpa</t>
  </si>
  <si>
    <t xml:space="preserve">mtcars ------&gt; mpg </t>
  </si>
  <si>
    <t>good</t>
  </si>
  <si>
    <t>bad</t>
  </si>
  <si>
    <t>Z crit</t>
  </si>
  <si>
    <t xml:space="preserve">Z crit </t>
  </si>
  <si>
    <t xml:space="preserve">t crit </t>
  </si>
  <si>
    <t xml:space="preserve">person---europe----in love with ----statistics </t>
  </si>
  <si>
    <t xml:space="preserve">manager -----&gt; Beer manufacturig </t>
  </si>
  <si>
    <t xml:space="preserve">articles </t>
  </si>
  <si>
    <t xml:space="preserve">Boss ---&gt; Unhappy </t>
  </si>
  <si>
    <t xml:space="preserve">pseudo name ----&gt; STUDENT </t>
  </si>
  <si>
    <t>Almost like Z distr/shape, 2 diff</t>
  </si>
  <si>
    <t xml:space="preserve">flatter bump </t>
  </si>
  <si>
    <t xml:space="preserve">thicker tails </t>
  </si>
  <si>
    <t xml:space="preserve">t dist == smaller data sets 30 </t>
  </si>
  <si>
    <t xml:space="preserve"> perplexed …..earth ----oil/coal/diamonds  mining </t>
  </si>
  <si>
    <t xml:space="preserve">60 rows, names of result </t>
  </si>
  <si>
    <t>Bad</t>
  </si>
  <si>
    <r>
      <t>Good teacher----&gt;</t>
    </r>
    <r>
      <rPr>
        <strike/>
        <sz val="11"/>
        <color theme="1"/>
        <rFont val="Calibri"/>
        <family val="2"/>
        <scheme val="minor"/>
      </rPr>
      <t xml:space="preserve"> try to find out a solution /pallavi</t>
    </r>
  </si>
  <si>
    <t xml:space="preserve">shows the way </t>
  </si>
  <si>
    <t>Book …..........</t>
  </si>
  <si>
    <t xml:space="preserve">pcm engg bck -----&gt; need to be  cautious </t>
  </si>
  <si>
    <t xml:space="preserve">my director , phd stat….intn fame faculty of Data Mining …IIM …studnets [99% pcm] </t>
  </si>
  <si>
    <t>EXACTNESS</t>
  </si>
  <si>
    <t xml:space="preserve">design jet turbine blades BHEL ----thickness +, - 10 micron ; 1 micron = 1000 of mm </t>
  </si>
  <si>
    <t xml:space="preserve">31 - 45 </t>
  </si>
  <si>
    <t>37.77 - 37.77789</t>
  </si>
  <si>
    <t xml:space="preserve">Big Data </t>
  </si>
  <si>
    <t xml:space="preserve">complex scenario </t>
  </si>
  <si>
    <t>exact answer ….?</t>
  </si>
  <si>
    <t xml:space="preserve">Book on statistics </t>
  </si>
  <si>
    <t xml:space="preserve">It is about large nos </t>
  </si>
  <si>
    <t xml:space="preserve">approximation </t>
  </si>
  <si>
    <t>spss</t>
  </si>
  <si>
    <t>mintab</t>
  </si>
  <si>
    <t>r</t>
  </si>
  <si>
    <t>python</t>
  </si>
  <si>
    <t>sas</t>
  </si>
  <si>
    <t>n</t>
  </si>
  <si>
    <t>t crit</t>
  </si>
  <si>
    <t xml:space="preserve"> @ 95%</t>
  </si>
  <si>
    <t xml:space="preserve"> =TINV(0.05,29)</t>
  </si>
  <si>
    <t>V1</t>
  </si>
  <si>
    <t>AGE</t>
  </si>
  <si>
    <t>BP</t>
  </si>
  <si>
    <t>CHLSTR</t>
  </si>
  <si>
    <t>MPG</t>
  </si>
  <si>
    <t>GPA</t>
  </si>
  <si>
    <t>V2</t>
  </si>
  <si>
    <t>Rain</t>
  </si>
  <si>
    <t>Sales of U</t>
  </si>
  <si>
    <t>Mumbai</t>
  </si>
  <si>
    <t>day1</t>
  </si>
  <si>
    <t>day2</t>
  </si>
  <si>
    <t>day 1000</t>
  </si>
  <si>
    <t>one incraeses, otherone increases</t>
  </si>
  <si>
    <t>V1 = Giving gifts,padosan</t>
  </si>
  <si>
    <t xml:space="preserve">V1 = Happiness Index of your wife </t>
  </si>
  <si>
    <t>Driver</t>
  </si>
  <si>
    <t>Driven</t>
  </si>
  <si>
    <t>Dep Va</t>
  </si>
  <si>
    <t>Ind Va</t>
  </si>
  <si>
    <t>Predictor</t>
  </si>
  <si>
    <t>Response  V</t>
  </si>
  <si>
    <t>strength of the connect [1, +,- ; 0]</t>
  </si>
  <si>
    <t>V1 = Giving gifts WIFE</t>
  </si>
  <si>
    <t>ppt Fancy plots1</t>
  </si>
  <si>
    <t>ggplot2</t>
  </si>
  <si>
    <t xml:space="preserve">mtcars ---- 2 datasets ; 1 data set mpg, hp, wt, disp, drat </t>
  </si>
  <si>
    <t xml:space="preserve">                                           2; data set rest of all </t>
  </si>
  <si>
    <t>Bring Hidden and Intersting insights</t>
  </si>
  <si>
    <t xml:space="preserve">slides = 10 </t>
  </si>
  <si>
    <t xml:space="preserve">mail me </t>
  </si>
  <si>
    <t xml:space="preserve">Complete R Markdown </t>
  </si>
  <si>
    <t>Hypothesis Testing</t>
  </si>
  <si>
    <t xml:space="preserve"> ??</t>
  </si>
  <si>
    <t xml:space="preserve">statement </t>
  </si>
  <si>
    <t>know yr problem</t>
  </si>
  <si>
    <t>anxity, worryin?</t>
  </si>
  <si>
    <t>why sun is not getting raised from north?</t>
  </si>
  <si>
    <t>Problem</t>
  </si>
  <si>
    <t>Solun</t>
  </si>
  <si>
    <t>number</t>
  </si>
  <si>
    <t xml:space="preserve">assumption, prediction, suppose, possibility, may be, uncertaints, belief, trust </t>
  </si>
  <si>
    <t>KK</t>
  </si>
  <si>
    <t>KA</t>
  </si>
  <si>
    <t>B, SB, IQ</t>
  </si>
  <si>
    <t xml:space="preserve"> ?</t>
  </si>
  <si>
    <t>A) KK &gt; KA</t>
  </si>
  <si>
    <t>B) KK &lt; KA</t>
  </si>
  <si>
    <t>C) KK = KA</t>
  </si>
  <si>
    <t xml:space="preserve"> 1 -10</t>
  </si>
  <si>
    <t>B</t>
  </si>
  <si>
    <t xml:space="preserve"> 1 - 10</t>
  </si>
  <si>
    <t xml:space="preserve"> 1-10</t>
  </si>
  <si>
    <t>SB</t>
  </si>
  <si>
    <t>IQ</t>
  </si>
  <si>
    <t xml:space="preserve">1 lowest, 10 Highest </t>
  </si>
  <si>
    <t xml:space="preserve">UNBIASED/IMPARTIAL </t>
  </si>
  <si>
    <t xml:space="preserve">KK = KA </t>
  </si>
  <si>
    <r>
      <t xml:space="preserve">The difference btwn KK and KA on the basis of B, SB, IQ = </t>
    </r>
    <r>
      <rPr>
        <b/>
        <sz val="12"/>
        <color rgb="FFFF0000"/>
        <rFont val="Calibri"/>
        <family val="2"/>
        <scheme val="minor"/>
      </rPr>
      <t>0</t>
    </r>
  </si>
  <si>
    <t>CL = 95%, alpha, Level of Significance,</t>
  </si>
  <si>
    <t>Data Analysis</t>
  </si>
  <si>
    <t xml:space="preserve">sample </t>
  </si>
  <si>
    <t>critical_value_t</t>
  </si>
  <si>
    <t xml:space="preserve"> =TINV()</t>
  </si>
  <si>
    <t>Hypothesis Ho [H zero, H not, null hypothesis]; H alternate hypothesis</t>
  </si>
  <si>
    <t>Ha: KK is NOT EQUAL to KA</t>
  </si>
  <si>
    <t>Decision Making</t>
  </si>
  <si>
    <t>a) if ur hypothesized value falls within CL range, accept Ho</t>
  </si>
  <si>
    <t xml:space="preserve">LB </t>
  </si>
  <si>
    <t xml:space="preserve">UB </t>
  </si>
  <si>
    <t xml:space="preserve">b) if ur t_statistics value within +, - t_critcal , accept Ho </t>
  </si>
  <si>
    <r>
      <t xml:space="preserve">Type I Error = 1-CL; 5%, </t>
    </r>
    <r>
      <rPr>
        <b/>
        <sz val="14"/>
        <color rgb="FFFF0000"/>
        <rFont val="Calibri"/>
        <family val="2"/>
        <scheme val="minor"/>
      </rPr>
      <t>0.05…</t>
    </r>
    <r>
      <rPr>
        <b/>
        <u/>
        <sz val="14"/>
        <color rgb="FFFF0000"/>
        <rFont val="Calibri"/>
        <family val="2"/>
        <scheme val="minor"/>
      </rPr>
      <t>Designed</t>
    </r>
    <r>
      <rPr>
        <b/>
        <sz val="14"/>
        <color rgb="FFFF0000"/>
        <rFont val="Calibri"/>
        <family val="2"/>
        <scheme val="minor"/>
      </rPr>
      <t xml:space="preserve"> Type I Error</t>
    </r>
  </si>
  <si>
    <r>
      <t xml:space="preserve">c) </t>
    </r>
    <r>
      <rPr>
        <b/>
        <u/>
        <sz val="14"/>
        <color rgb="FFFF0000"/>
        <rFont val="Calibri"/>
        <family val="2"/>
        <scheme val="minor"/>
      </rPr>
      <t>Observed</t>
    </r>
    <r>
      <rPr>
        <sz val="11"/>
        <color theme="1"/>
        <rFont val="Calibri"/>
        <family val="2"/>
        <scheme val="minor"/>
      </rPr>
      <t xml:space="preserve"> Type I Error, probalility, p_value, significance value</t>
    </r>
  </si>
  <si>
    <t xml:space="preserve">     Decision rule;</t>
  </si>
  <si>
    <t xml:space="preserve">     if p_value &lt;= L.O.S., 0.05, REJECT Ho, vice versa</t>
  </si>
  <si>
    <t xml:space="preserve">   ?</t>
  </si>
  <si>
    <t xml:space="preserve">mean age of Pune Population </t>
  </si>
  <si>
    <t>Ho: mu = 40 ;</t>
  </si>
  <si>
    <t xml:space="preserve">mu is used for population mean </t>
  </si>
  <si>
    <t>Ha: mu not equal to 40</t>
  </si>
  <si>
    <t xml:space="preserve">test_statistics [Type of data, Ho] </t>
  </si>
  <si>
    <t>One Sample T Test</t>
  </si>
  <si>
    <t>accept</t>
  </si>
  <si>
    <t>acceptHo</t>
  </si>
  <si>
    <t>accept Ho</t>
  </si>
  <si>
    <t>LB</t>
  </si>
  <si>
    <t>UB</t>
  </si>
  <si>
    <t>(b)</t>
  </si>
  <si>
    <t>(a)</t>
  </si>
  <si>
    <t>increase CL</t>
  </si>
  <si>
    <t xml:space="preserve">range increases </t>
  </si>
  <si>
    <t>Ho: ? 100</t>
  </si>
  <si>
    <t>apply</t>
  </si>
  <si>
    <t>data set ….mtcars…..ye ye. Ye -----10 slides …5 din mein ….</t>
  </si>
  <si>
    <t xml:space="preserve">ppt------telph </t>
  </si>
  <si>
    <t>DSc ---</t>
  </si>
  <si>
    <t xml:space="preserve">Ho: impartial/unbiased statement </t>
  </si>
  <si>
    <t xml:space="preserve">Ho: KK = KA </t>
  </si>
  <si>
    <t xml:space="preserve">REJ / ACCEPT </t>
  </si>
  <si>
    <t>Rej  ….........</t>
  </si>
  <si>
    <t>nisargh</t>
  </si>
  <si>
    <t>rej…..</t>
  </si>
  <si>
    <t>accep</t>
  </si>
  <si>
    <t xml:space="preserve">akshay </t>
  </si>
  <si>
    <t>chiranjib</t>
  </si>
  <si>
    <t>rej…..God's rule</t>
  </si>
  <si>
    <t>yenna</t>
  </si>
  <si>
    <t>Reject HO</t>
  </si>
  <si>
    <t xml:space="preserve">Accept HO </t>
  </si>
  <si>
    <t xml:space="preserve">Ho: mu = 40 </t>
  </si>
  <si>
    <t xml:space="preserve">in reality, rejected </t>
  </si>
  <si>
    <t>no error</t>
  </si>
  <si>
    <t xml:space="preserve">in reality, accepted  </t>
  </si>
  <si>
    <t xml:space="preserve">Error </t>
  </si>
  <si>
    <t>in reality, Accptd</t>
  </si>
  <si>
    <t>in reality, rejctd</t>
  </si>
  <si>
    <t>Error</t>
  </si>
  <si>
    <t>consequences</t>
  </si>
  <si>
    <t xml:space="preserve">compare </t>
  </si>
  <si>
    <t>cost</t>
  </si>
  <si>
    <t xml:space="preserve">cost </t>
  </si>
  <si>
    <t>Rejecting Ho when it is correct</t>
  </si>
  <si>
    <t>Accepting Ho, when it is incorrect/false</t>
  </si>
  <si>
    <t>abra</t>
  </si>
  <si>
    <t>dabra</t>
  </si>
  <si>
    <t>Error Type I</t>
  </si>
  <si>
    <t>Error Type II</t>
  </si>
  <si>
    <t xml:space="preserve">Ho, rejct , cost of error as minimum as possible </t>
  </si>
  <si>
    <t>apha</t>
  </si>
  <si>
    <t>Type Error I</t>
  </si>
  <si>
    <t>Designed alpha , Level of Significance</t>
  </si>
  <si>
    <t>maximum permissible Type I Error</t>
  </si>
  <si>
    <t>Reject Ho, cost &lt;= 5%</t>
  </si>
  <si>
    <t>rej Ho if Observed LOS &lt;= 5%</t>
  </si>
  <si>
    <t xml:space="preserve">before </t>
  </si>
  <si>
    <t xml:space="preserve">after </t>
  </si>
  <si>
    <t xml:space="preserve">gym </t>
  </si>
  <si>
    <t xml:space="preserve">school math </t>
  </si>
  <si>
    <t xml:space="preserve">walkings </t>
  </si>
  <si>
    <t>emp1</t>
  </si>
  <si>
    <t>office</t>
  </si>
  <si>
    <t>wfh</t>
  </si>
  <si>
    <t xml:space="preserve">0-10, o=least ptodcty, 10=highest </t>
  </si>
  <si>
    <t>emp_n</t>
  </si>
  <si>
    <t>grades</t>
  </si>
  <si>
    <t xml:space="preserve">5 quizzes </t>
  </si>
  <si>
    <t xml:space="preserve">Q1 - Q2 </t>
  </si>
  <si>
    <t>Q1</t>
  </si>
  <si>
    <t>Q2</t>
  </si>
  <si>
    <t>S1</t>
  </si>
  <si>
    <t>S2</t>
  </si>
  <si>
    <t>S3</t>
  </si>
  <si>
    <t>S_105</t>
  </si>
  <si>
    <t>Ho: Q1 = Q2</t>
  </si>
  <si>
    <t xml:space="preserve">       mu = Q1-Q2 = 0 </t>
  </si>
  <si>
    <t>r1</t>
  </si>
  <si>
    <t>r2</t>
  </si>
  <si>
    <t>r3</t>
  </si>
  <si>
    <t>r_n</t>
  </si>
  <si>
    <t>cs2m Prgnt Age</t>
  </si>
  <si>
    <t>Prgnt_0</t>
  </si>
  <si>
    <t>Prgnt_1</t>
  </si>
  <si>
    <t>teenaAGE</t>
  </si>
  <si>
    <t>meenaAGE</t>
  </si>
  <si>
    <t>reenaAGE</t>
  </si>
  <si>
    <t>dollyAge</t>
  </si>
  <si>
    <t xml:space="preserve">sayaliAGE </t>
  </si>
  <si>
    <t xml:space="preserve">Variable of interest = AGE </t>
  </si>
  <si>
    <t xml:space="preserve">No same respondent </t>
  </si>
  <si>
    <t xml:space="preserve">Independent of each other </t>
  </si>
  <si>
    <t xml:space="preserve">Ho: Mean Age of those not ptgnt and mean age of those prgnt are same </t>
  </si>
  <si>
    <t>p val = 0.001</t>
  </si>
  <si>
    <t>BP vs Prgnt</t>
  </si>
  <si>
    <t>p val 0.27 &gt; 0.05, accept</t>
  </si>
  <si>
    <t xml:space="preserve">Mean_BP_prgnt </t>
  </si>
  <si>
    <t>math</t>
  </si>
  <si>
    <t>stat</t>
  </si>
  <si>
    <t>0 = not happening of the event</t>
  </si>
  <si>
    <t xml:space="preserve">subject /cases/row numbers/respondents </t>
  </si>
  <si>
    <t>voi</t>
  </si>
  <si>
    <t>tread loss</t>
  </si>
  <si>
    <t>cars</t>
  </si>
  <si>
    <t>car1</t>
  </si>
  <si>
    <t>car2</t>
  </si>
  <si>
    <t>car25</t>
  </si>
  <si>
    <t>front</t>
  </si>
  <si>
    <t>rear</t>
  </si>
  <si>
    <t xml:space="preserve">section </t>
  </si>
  <si>
    <t>quiz1</t>
  </si>
  <si>
    <t>prgnt</t>
  </si>
  <si>
    <t>age</t>
  </si>
  <si>
    <t xml:space="preserve">sales </t>
  </si>
  <si>
    <t xml:space="preserve">6 , 6 retail stores from 4 cities </t>
  </si>
  <si>
    <t xml:space="preserve">Ho: sales across 4 cities are same </t>
  </si>
  <si>
    <t>Diya</t>
  </si>
  <si>
    <t>Sarika</t>
  </si>
  <si>
    <t>Ho: D = S</t>
  </si>
  <si>
    <t>Ha: at least one city's sales is different form others</t>
  </si>
  <si>
    <t xml:space="preserve">One Way ANOVA </t>
  </si>
  <si>
    <t>econ</t>
  </si>
  <si>
    <t xml:space="preserve">no one </t>
  </si>
  <si>
    <t>parents --------negleg -----mother</t>
  </si>
  <si>
    <t>working lady</t>
  </si>
  <si>
    <t>eff mgnt</t>
  </si>
  <si>
    <t>time mgnt</t>
  </si>
  <si>
    <t>caring</t>
  </si>
  <si>
    <t xml:space="preserve">study </t>
  </si>
  <si>
    <t>Ho: there is NO association btwn mother's profession and packaging of child</t>
  </si>
  <si>
    <t>P, g/b</t>
  </si>
  <si>
    <t>MP w/nw</t>
  </si>
  <si>
    <t>g = 1, b =0; w=1, nw = 0</t>
  </si>
  <si>
    <t>P</t>
  </si>
  <si>
    <t xml:space="preserve">MP </t>
  </si>
  <si>
    <t xml:space="preserve">CONTINGENCY TABLE </t>
  </si>
  <si>
    <t xml:space="preserve">Chi square test </t>
  </si>
  <si>
    <t xml:space="preserve">2 categorical variables </t>
  </si>
  <si>
    <t>Prgnt</t>
  </si>
  <si>
    <t>AnxtyLH</t>
  </si>
  <si>
    <t>DrugR</t>
  </si>
  <si>
    <t>Park Royale Scty</t>
  </si>
  <si>
    <t xml:space="preserve">Type II Error </t>
  </si>
  <si>
    <t xml:space="preserve">Type I Error </t>
  </si>
  <si>
    <t>Accept Ho, when its not correct</t>
  </si>
  <si>
    <t>Rej Ho, when its correct</t>
  </si>
  <si>
    <t>New York</t>
  </si>
  <si>
    <t xml:space="preserve">Ho: Building is having cases of covid-19 </t>
  </si>
  <si>
    <t xml:space="preserve">      Ho: Building is having cases of covid-19 </t>
  </si>
  <si>
    <t>Accepted Ho</t>
  </si>
  <si>
    <t>Rejected Ho</t>
  </si>
  <si>
    <r>
      <t xml:space="preserve">Truth was THERE WERE </t>
    </r>
    <r>
      <rPr>
        <b/>
        <sz val="14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CASES! </t>
    </r>
  </si>
  <si>
    <t xml:space="preserve">Truth was THERE WERE many CASES! </t>
  </si>
  <si>
    <t xml:space="preserve">Loss??   C O S T </t>
  </si>
  <si>
    <t>Loss?? ---H  U  G  E !!</t>
  </si>
  <si>
    <t>wt</t>
  </si>
  <si>
    <t>mpg</t>
  </si>
  <si>
    <t xml:space="preserve">1 unit change in wt ---&gt; 5.34 units of change in mpg </t>
  </si>
  <si>
    <t>Good</t>
  </si>
  <si>
    <t xml:space="preserve">Ho: Slope is not good </t>
  </si>
  <si>
    <t xml:space="preserve">p_value </t>
  </si>
  <si>
    <t xml:space="preserve">if less than 0.05, reject </t>
  </si>
  <si>
    <t>1.29/10000000000</t>
  </si>
  <si>
    <t xml:space="preserve">0.000000000129 ===== 0 </t>
  </si>
  <si>
    <t xml:space="preserve">Prediction </t>
  </si>
  <si>
    <t>wt = 2.21</t>
  </si>
  <si>
    <t>hp = 250</t>
  </si>
  <si>
    <t>mpg ?</t>
  </si>
  <si>
    <t xml:space="preserve">mpg = constant + reg coeff(wt)*wt + reg coeff (hp)*hp </t>
  </si>
  <si>
    <t>37.22 + (-3.87)*2.21 + (-0.031)*250</t>
  </si>
  <si>
    <t xml:space="preserve">mpg = </t>
  </si>
  <si>
    <t>rohan</t>
  </si>
  <si>
    <t>huma</t>
  </si>
  <si>
    <t xml:space="preserve">vinay </t>
  </si>
  <si>
    <t xml:space="preserve">10 mnts 40 mcq </t>
  </si>
  <si>
    <t xml:space="preserve">9.45 am receive----? KK </t>
  </si>
  <si>
    <t xml:space="preserve">Future is uncertain </t>
  </si>
  <si>
    <t>estimate [100% perfection]</t>
  </si>
  <si>
    <t xml:space="preserve">UB LB @ Confidence Level </t>
  </si>
  <si>
    <t>with 95% CL, the mpg for wt=2.21 &amp; hp = 250,</t>
  </si>
  <si>
    <t>will lie between 19.8 and 21.02</t>
  </si>
  <si>
    <r>
      <t xml:space="preserve">20.72 +, - </t>
    </r>
    <r>
      <rPr>
        <b/>
        <sz val="16"/>
        <color rgb="FFFF0000"/>
        <rFont val="Calibri"/>
        <family val="2"/>
        <scheme val="minor"/>
      </rPr>
      <t>RSE</t>
    </r>
    <r>
      <rPr>
        <sz val="11"/>
        <color theme="1"/>
        <rFont val="Calibri"/>
        <family val="2"/>
        <scheme val="minor"/>
      </rPr>
      <t xml:space="preserve">*critical value of t,Z </t>
    </r>
  </si>
  <si>
    <t xml:space="preserve">vinodanalytics@gmail.com </t>
  </si>
  <si>
    <t xml:space="preserve"> +91 8971073111</t>
  </si>
  <si>
    <t xml:space="preserve">Z crit  Z value </t>
  </si>
  <si>
    <t xml:space="preserve">Impact , effect </t>
  </si>
  <si>
    <t>disp</t>
  </si>
  <si>
    <t>hp</t>
  </si>
  <si>
    <t>wrt this best students how others positioned</t>
  </si>
  <si>
    <t>Indp</t>
  </si>
  <si>
    <t>Dv</t>
  </si>
  <si>
    <t>temp</t>
  </si>
  <si>
    <t>ph</t>
  </si>
  <si>
    <t>ct</t>
  </si>
  <si>
    <t>drug</t>
  </si>
  <si>
    <t xml:space="preserve">svrlty </t>
  </si>
  <si>
    <t>lm</t>
  </si>
  <si>
    <t>look at coefficients</t>
  </si>
  <si>
    <t xml:space="preserve">plot, blue and black </t>
  </si>
  <si>
    <t xml:space="preserve">statistically ok/significant …p values &lt;= alpha, level of sig, Type I Error </t>
  </si>
  <si>
    <t>If RV = Categorical</t>
  </si>
  <si>
    <t>Logistic Regression</t>
  </si>
  <si>
    <t>Linear Discriminant Analysis</t>
  </si>
  <si>
    <t>D Trees</t>
  </si>
  <si>
    <t>Support Vector Machines</t>
  </si>
  <si>
    <t>Neural Nets</t>
  </si>
  <si>
    <t>Nearest Neighbor Classifirs</t>
  </si>
  <si>
    <t xml:space="preserve">Naïve Bayes Classifiers </t>
  </si>
  <si>
    <t xml:space="preserve">genotype </t>
  </si>
  <si>
    <t xml:space="preserve">phenotype </t>
  </si>
  <si>
    <t>cont</t>
  </si>
  <si>
    <t xml:space="preserve">cont </t>
  </si>
  <si>
    <t xml:space="preserve">taken for example </t>
  </si>
  <si>
    <t>R Square</t>
  </si>
  <si>
    <t>r ?</t>
  </si>
  <si>
    <r>
      <rPr>
        <b/>
        <sz val="12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Square</t>
    </r>
  </si>
  <si>
    <t xml:space="preserve">r means coef of correlation </t>
  </si>
  <si>
    <t xml:space="preserve">it has been observed that rsquar </t>
  </si>
  <si>
    <t xml:space="preserve">values is artificially increased . </t>
  </si>
  <si>
    <t xml:space="preserve">(rsquare value is slightly higher </t>
  </si>
  <si>
    <t xml:space="preserve">as compared to what it </t>
  </si>
  <si>
    <t xml:space="preserve">should be) </t>
  </si>
  <si>
    <t xml:space="preserve">no of predictors </t>
  </si>
  <si>
    <r>
      <t xml:space="preserve">adjustment wrt </t>
    </r>
    <r>
      <rPr>
        <b/>
        <sz val="11"/>
        <color rgb="FFFF0000"/>
        <rFont val="Calibri"/>
        <family val="2"/>
        <scheme val="minor"/>
      </rPr>
      <t>no of obsrvns</t>
    </r>
  </si>
  <si>
    <t>Ind V</t>
  </si>
  <si>
    <t>Dep V</t>
  </si>
  <si>
    <t>SUMMARY OUTPUT</t>
  </si>
  <si>
    <t>Regression Statistics</t>
  </si>
  <si>
    <t>Multiple R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</si>
  <si>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</si>
  <si>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</si>
  <si>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</si>
  <si>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</si>
  <si>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</si>
  <si>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</si>
  <si>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</si>
  <si>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</si>
  <si>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</si>
  <si>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</si>
  <si>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</si>
  <si>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</si>
  <si>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</si>
  <si>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</si>
  <si>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</si>
  <si>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</si>
  <si>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</si>
  <si>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</si>
  <si>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</si>
  <si>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</si>
  <si>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Assumptions:</t>
  </si>
  <si>
    <t xml:space="preserve">1. Data should be approx normally distributed </t>
  </si>
  <si>
    <t xml:space="preserve">hist of residuals …appr normal or not </t>
  </si>
  <si>
    <t xml:space="preserve">Ho: Model is not statisticall good </t>
  </si>
  <si>
    <t xml:space="preserve">p val &lt;= 0.05, rej, Happy </t>
  </si>
  <si>
    <t xml:space="preserve">2. Linearity </t>
  </si>
  <si>
    <t xml:space="preserve">4. Constant Error Variance </t>
  </si>
  <si>
    <t>res /error</t>
  </si>
  <si>
    <t>Obs-pred</t>
  </si>
  <si>
    <t>sd , sd^2 = variance</t>
  </si>
  <si>
    <t>var</t>
  </si>
  <si>
    <t xml:space="preserve">var </t>
  </si>
  <si>
    <t>IV</t>
  </si>
  <si>
    <t>DV</t>
  </si>
  <si>
    <t>RESIDUAL OUTPUT</t>
  </si>
  <si>
    <t>Observation</t>
  </si>
  <si>
    <t>Predicted DV</t>
  </si>
  <si>
    <t>Residuals</t>
  </si>
  <si>
    <t xml:space="preserve">3. MC </t>
  </si>
  <si>
    <t>48 hrs</t>
  </si>
  <si>
    <t>vinodanalytics@gmail.com</t>
  </si>
  <si>
    <t>cyl</t>
  </si>
  <si>
    <t>drat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</si>
  <si>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</si>
  <si>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</si>
  <si>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</si>
  <si>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</si>
  <si>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</si>
  <si>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</si>
  <si>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</si>
  <si>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</si>
  <si>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</si>
  <si>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</si>
  <si>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</si>
  <si>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</si>
  <si>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</si>
  <si>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</si>
  <si>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</si>
  <si>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</si>
  <si>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</si>
  <si>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</si>
  <si>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</si>
  <si>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</si>
  <si>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</si>
  <si>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</si>
  <si>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</si>
  <si>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</si>
  <si>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</si>
  <si>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</si>
  <si>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</si>
  <si>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</si>
  <si>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</si>
  <si>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</si>
  <si>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</si>
  <si>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</si>
  <si>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</si>
  <si>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</si>
  <si>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</si>
  <si>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</si>
  <si>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</si>
  <si>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 xml:space="preserve">Coeff of correlation </t>
  </si>
  <si>
    <t xml:space="preserve">Ind Variable </t>
  </si>
  <si>
    <t>Response V</t>
  </si>
  <si>
    <t>DISP</t>
  </si>
  <si>
    <t xml:space="preserve">CIRCLE is more elliptical-----&gt; higher the correlation </t>
  </si>
  <si>
    <t xml:space="preserve">pair plots </t>
  </si>
  <si>
    <t xml:space="preserve">dendrogram </t>
  </si>
  <si>
    <t>grouping</t>
  </si>
  <si>
    <t xml:space="preserve">clustering </t>
  </si>
  <si>
    <t xml:space="preserve">segmentation </t>
  </si>
  <si>
    <t xml:space="preserve">One Sample T Test </t>
  </si>
  <si>
    <t xml:space="preserve">Age --&gt; cs2m </t>
  </si>
  <si>
    <t xml:space="preserve">20 queries ----&gt; </t>
  </si>
  <si>
    <t xml:space="preserve">Ha: mu is not equal to 40 </t>
  </si>
  <si>
    <t xml:space="preserve">conf level = 95% </t>
  </si>
  <si>
    <t xml:space="preserve">alpha = 5% </t>
  </si>
  <si>
    <t>thank God</t>
  </si>
  <si>
    <t xml:space="preserve">thank God </t>
  </si>
  <si>
    <t>if p_value is &lt;= 0.05 REJECT</t>
  </si>
  <si>
    <t xml:space="preserve">ACCPTS </t>
  </si>
  <si>
    <t xml:space="preserve">Pair Sample Test </t>
  </si>
  <si>
    <t xml:space="preserve">R before 0-10; after five days 0-10 </t>
  </si>
  <si>
    <t xml:space="preserve">grades Q1, Q2, Q3, Q4, Q5 </t>
  </si>
  <si>
    <t>Q1 Q2</t>
  </si>
  <si>
    <t xml:space="preserve">Q1 Q3 </t>
  </si>
  <si>
    <t>Q4 Q5</t>
  </si>
  <si>
    <t xml:space="preserve">Ho: Q1 and Q2 are same </t>
  </si>
  <si>
    <t xml:space="preserve">REJECTED </t>
  </si>
  <si>
    <t xml:space="preserve">Independent Sample T Test </t>
  </si>
  <si>
    <t xml:space="preserve">cs2m Age …..Prgnt </t>
  </si>
  <si>
    <t>prgnt_0</t>
  </si>
  <si>
    <t>prgnt_1</t>
  </si>
  <si>
    <t>meena</t>
  </si>
  <si>
    <t>teena</t>
  </si>
  <si>
    <t>heena</t>
  </si>
  <si>
    <t>radha</t>
  </si>
  <si>
    <t>dolly</t>
  </si>
  <si>
    <t>asha</t>
  </si>
  <si>
    <t>meera</t>
  </si>
  <si>
    <t xml:space="preserve">Ho: mean age P_0 and P_1 same </t>
  </si>
  <si>
    <t xml:space="preserve">Rej </t>
  </si>
  <si>
    <t xml:space="preserve">TWO LEVELS =====Prgnt --&gt; Not Prgnt/Prgnt </t>
  </si>
  <si>
    <t xml:space="preserve">No of levels more ? </t>
  </si>
  <si>
    <t xml:space="preserve">gpa ---&gt; across 5 levels of ethnicity ? </t>
  </si>
  <si>
    <t xml:space="preserve">age ----&gt; across 2 levels of pregnency </t>
  </si>
  <si>
    <t>ethnicity</t>
  </si>
  <si>
    <t xml:space="preserve">Prgnt </t>
  </si>
  <si>
    <t xml:space="preserve">Indp Sample T Test </t>
  </si>
  <si>
    <t xml:space="preserve">Ho: gpa across ethinicty is same </t>
  </si>
  <si>
    <t xml:space="preserve">ACCEPT </t>
  </si>
  <si>
    <t xml:space="preserve">catg catg ….association? Chi Square test </t>
  </si>
  <si>
    <t xml:space="preserve">cs2m Prgnt DrugR </t>
  </si>
  <si>
    <t xml:space="preserve">Ho: There is NO association between Prgnt &amp; Drug R </t>
  </si>
  <si>
    <t xml:space="preserve">Natural Groups </t>
  </si>
  <si>
    <t>8th class</t>
  </si>
  <si>
    <t>academic capability</t>
  </si>
  <si>
    <t xml:space="preserve">extra curr activity </t>
  </si>
  <si>
    <t xml:space="preserve">social sensetising </t>
  </si>
  <si>
    <t>criteria/parameter</t>
  </si>
  <si>
    <t xml:space="preserve">Clustering </t>
  </si>
  <si>
    <t xml:space="preserve">report card % </t>
  </si>
  <si>
    <t>ac</t>
  </si>
  <si>
    <t>ec</t>
  </si>
  <si>
    <t xml:space="preserve">Income </t>
  </si>
  <si>
    <t xml:space="preserve">(x-average)/sd </t>
  </si>
  <si>
    <t>(x-min)/range[max-min]</t>
  </si>
  <si>
    <t>avg</t>
  </si>
  <si>
    <t>ac scaled</t>
  </si>
  <si>
    <t>ec scaled</t>
  </si>
  <si>
    <t>ac norm</t>
  </si>
  <si>
    <t>ec norm</t>
  </si>
  <si>
    <t xml:space="preserve"> S C A L I N G</t>
  </si>
  <si>
    <t>N O R M A L I S I N G</t>
  </si>
  <si>
    <t>spending</t>
  </si>
  <si>
    <t xml:space="preserve">Euclidean Distance </t>
  </si>
  <si>
    <t>SK</t>
  </si>
  <si>
    <t>RR</t>
  </si>
  <si>
    <t>JA</t>
  </si>
  <si>
    <t>AS</t>
  </si>
  <si>
    <t>GL</t>
  </si>
  <si>
    <t>sk-rr</t>
  </si>
  <si>
    <t>x</t>
  </si>
  <si>
    <t>y</t>
  </si>
  <si>
    <t>z</t>
  </si>
  <si>
    <t>DS</t>
  </si>
  <si>
    <t xml:space="preserve"> sqrt[(9-4)^2 + (7-10)^2 + (7-10)^2]</t>
  </si>
  <si>
    <t>sk-ja</t>
  </si>
  <si>
    <t>ja-rr</t>
  </si>
  <si>
    <t>(9,7)</t>
  </si>
  <si>
    <t>(4,10)</t>
  </si>
  <si>
    <t>(8,10)</t>
  </si>
  <si>
    <t>SR</t>
  </si>
  <si>
    <t>SALK</t>
  </si>
  <si>
    <t>Income</t>
  </si>
  <si>
    <t>Spending</t>
  </si>
  <si>
    <t xml:space="preserve">Saving </t>
  </si>
  <si>
    <t>Avg</t>
  </si>
  <si>
    <t>12….Surrogate Variable</t>
  </si>
  <si>
    <t>Median</t>
  </si>
  <si>
    <t>sqrt(mean)</t>
  </si>
  <si>
    <t xml:space="preserve">sqrt(median) </t>
  </si>
  <si>
    <t xml:space="preserve">log(mean) </t>
  </si>
  <si>
    <t>SSI</t>
  </si>
  <si>
    <t>Plan Org</t>
  </si>
  <si>
    <t>Plan B</t>
  </si>
  <si>
    <t xml:space="preserve">Man ---accident ----&gt; one leg broken ----&gt; steel rod ----&gt; function normaly </t>
  </si>
  <si>
    <t>before accident</t>
  </si>
  <si>
    <t>after accident</t>
  </si>
  <si>
    <t>engineering done with his body</t>
  </si>
  <si>
    <t xml:space="preserve"> ? %</t>
  </si>
  <si>
    <t>dim1</t>
  </si>
  <si>
    <t>dim2</t>
  </si>
  <si>
    <t>max c</t>
  </si>
  <si>
    <t>min c</t>
  </si>
  <si>
    <t>ram</t>
  </si>
  <si>
    <t>sham</t>
  </si>
  <si>
    <t>geeta</t>
  </si>
  <si>
    <t xml:space="preserve">how c </t>
  </si>
  <si>
    <t>4, 4,25, 4.35, …......</t>
  </si>
  <si>
    <t>avgY</t>
  </si>
  <si>
    <t xml:space="preserve">sum(d^2)] </t>
  </si>
  <si>
    <t>twss</t>
  </si>
  <si>
    <t>wss</t>
  </si>
  <si>
    <t>arbitrarily 2 centroids</t>
  </si>
  <si>
    <t>dist calculation</t>
  </si>
  <si>
    <t>allocation of data points to</t>
  </si>
  <si>
    <t>centroids</t>
  </si>
  <si>
    <t>blue cluster wss</t>
  </si>
  <si>
    <t>find center of blue cluster</t>
  </si>
  <si>
    <t>move red star to that center(4)</t>
  </si>
  <si>
    <t>move black star to that center(6)</t>
  </si>
  <si>
    <t>d</t>
  </si>
  <si>
    <t>repeat 2-7 till allocation is NOT CHANGING</t>
  </si>
  <si>
    <t>red cluster wss</t>
  </si>
  <si>
    <t xml:space="preserve">add 9 &amp; 10 </t>
  </si>
  <si>
    <t>(1-11) 25 times</t>
  </si>
  <si>
    <t>find center of red cluster</t>
  </si>
  <si>
    <t xml:space="preserve">Dimesionality Reduction </t>
  </si>
  <si>
    <t xml:space="preserve">PCA </t>
  </si>
  <si>
    <t>Principal Component Analysis</t>
  </si>
  <si>
    <t>Time</t>
  </si>
  <si>
    <t>Population</t>
  </si>
  <si>
    <t>next tspan</t>
  </si>
  <si>
    <t>??</t>
  </si>
  <si>
    <t>Sivpriya</t>
  </si>
  <si>
    <t>1 engg</t>
  </si>
  <si>
    <t>2 engg</t>
  </si>
  <si>
    <t>3 engg</t>
  </si>
  <si>
    <t>4 engg</t>
  </si>
  <si>
    <t>1 sem</t>
  </si>
  <si>
    <t>2 sem</t>
  </si>
  <si>
    <t xml:space="preserve">3 sem </t>
  </si>
  <si>
    <t>avi</t>
  </si>
  <si>
    <t>yuv</t>
  </si>
  <si>
    <t>rupa</t>
  </si>
  <si>
    <t>smita</t>
  </si>
  <si>
    <t>80-85</t>
  </si>
  <si>
    <t>abhi</t>
  </si>
  <si>
    <t>77-80</t>
  </si>
  <si>
    <t>sri</t>
  </si>
  <si>
    <t>all marks avg</t>
  </si>
  <si>
    <t>trend..engg---sem2</t>
  </si>
  <si>
    <t>avg engg</t>
  </si>
  <si>
    <t>sem1 2</t>
  </si>
  <si>
    <t>avg of all</t>
  </si>
  <si>
    <t xml:space="preserve">Trend ------------------&gt;direction----&gt; upside, downside </t>
  </si>
  <si>
    <t xml:space="preserve">seasonality---&gt; </t>
  </si>
  <si>
    <t xml:space="preserve">cycle ----&gt; boom/recession 4-10 years </t>
  </si>
  <si>
    <t xml:space="preserve">irregular fluctuations ----&gt; sound wave </t>
  </si>
  <si>
    <t>Boss</t>
  </si>
  <si>
    <t>models -----simple to complex</t>
  </si>
  <si>
    <t xml:space="preserve">RMSE </t>
  </si>
  <si>
    <t>MSE</t>
  </si>
  <si>
    <t xml:space="preserve">MAPE Mean Average Percentage Error </t>
  </si>
  <si>
    <t>Moving Average</t>
  </si>
  <si>
    <t>Give highest importance (wt)</t>
  </si>
  <si>
    <t>wts</t>
  </si>
  <si>
    <t>wt*obs</t>
  </si>
  <si>
    <t>wtd avg</t>
  </si>
  <si>
    <t>plain avg</t>
  </si>
  <si>
    <t>MWtdAvg</t>
  </si>
  <si>
    <t xml:space="preserve">Wtd MA </t>
  </si>
  <si>
    <t xml:space="preserve">Exp smootheing </t>
  </si>
  <si>
    <t xml:space="preserve">seasonalty, cycle </t>
  </si>
  <si>
    <t>IV/prdctr</t>
  </si>
  <si>
    <t>marks RV</t>
  </si>
  <si>
    <t xml:space="preserve">Regression </t>
  </si>
  <si>
    <t>4,5</t>
  </si>
  <si>
    <t xml:space="preserve">Gaurav ---Fuzzy Logic 10 mnt---1 hrs </t>
  </si>
  <si>
    <t>1 lag</t>
  </si>
  <si>
    <t>RV</t>
  </si>
  <si>
    <t xml:space="preserve">Auto Regression </t>
  </si>
  <si>
    <t xml:space="preserve">1, 2, 3, 4, 5, </t>
  </si>
  <si>
    <t>ARIMA [Auto Regressive Integrated MA]</t>
  </si>
  <si>
    <t xml:space="preserve">TS should be stationary </t>
  </si>
  <si>
    <t>Not stationary</t>
  </si>
  <si>
    <t xml:space="preserve">Stationary </t>
  </si>
  <si>
    <t>1 diff</t>
  </si>
  <si>
    <t>2 diff</t>
  </si>
  <si>
    <t xml:space="preserve">3 diff </t>
  </si>
  <si>
    <t>4 diff</t>
  </si>
  <si>
    <t xml:space="preserve">significant ac among lags </t>
  </si>
  <si>
    <t>sp @ Maruti</t>
  </si>
  <si>
    <t>273*5</t>
  </si>
  <si>
    <t xml:space="preserve">high correl </t>
  </si>
  <si>
    <t>Ho: stationarity</t>
  </si>
  <si>
    <t xml:space="preserve">Ho: auro correlation </t>
  </si>
  <si>
    <t>PACF</t>
  </si>
  <si>
    <t>ACF</t>
  </si>
  <si>
    <t>Pred</t>
  </si>
  <si>
    <t xml:space="preserve">intercept/constant = 0 </t>
  </si>
  <si>
    <t xml:space="preserve">regre coeff = pacf </t>
  </si>
  <si>
    <t>X Variable 1</t>
  </si>
  <si>
    <t xml:space="preserve">pacf </t>
  </si>
  <si>
    <t>pacf</t>
  </si>
  <si>
    <t xml:space="preserve">hist </t>
  </si>
  <si>
    <t xml:space="preserve">Histogram of errors ----&gt; approx normal </t>
  </si>
  <si>
    <t>3, 4</t>
  </si>
  <si>
    <t xml:space="preserve">seasonality index </t>
  </si>
  <si>
    <t>arch</t>
  </si>
  <si>
    <t>garch</t>
  </si>
  <si>
    <t>e arch</t>
  </si>
  <si>
    <t>h arch</t>
  </si>
  <si>
    <t xml:space="preserve">g arch </t>
  </si>
  <si>
    <t xml:space="preserve">multipy additive </t>
  </si>
  <si>
    <t>salay</t>
  </si>
  <si>
    <t>10 00 000</t>
  </si>
  <si>
    <t>10k</t>
  </si>
  <si>
    <t>add</t>
  </si>
  <si>
    <t>prev*rate</t>
  </si>
  <si>
    <t>mult</t>
  </si>
  <si>
    <t>alpha beta gamma</t>
  </si>
  <si>
    <t>alpha</t>
  </si>
  <si>
    <t>no trend</t>
  </si>
  <si>
    <t>beta</t>
  </si>
  <si>
    <t xml:space="preserve">Holt Winter's Smoothening </t>
  </si>
  <si>
    <t>gamma</t>
  </si>
  <si>
    <t>seas</t>
  </si>
  <si>
    <t xml:space="preserve">cyclic </t>
  </si>
  <si>
    <t xml:space="preserve">2000 - 2018 </t>
  </si>
  <si>
    <t>Sensex</t>
  </si>
  <si>
    <t xml:space="preserve">gold </t>
  </si>
  <si>
    <t xml:space="preserve">crude </t>
  </si>
  <si>
    <t xml:space="preserve"> S vs INR</t>
  </si>
  <si>
    <t>$ vs China</t>
  </si>
  <si>
    <t>lakers</t>
  </si>
  <si>
    <t>miners</t>
  </si>
  <si>
    <t>dsaints</t>
  </si>
  <si>
    <t>GBP/euro vs China</t>
  </si>
  <si>
    <t>riders</t>
  </si>
  <si>
    <t xml:space="preserve">surfers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</si>
</sst>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2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Fill="1" applyBorder="1"/>
    <xf numFmtId="0" fontId="18" fillId="0" borderId="0" xfId="0" applyFont="1" applyFill="1" applyBorder="1"/>
    <xf numFmtId="0" fontId="0" fillId="34" borderId="10" xfId="0" applyFill="1" applyBorder="1"/>
    <xf numFmtId="0" fontId="0" fillId="34" borderId="11" xfId="0" applyFill="1" applyBorder="1"/>
    <xf numFmtId="0" fontId="0" fillId="35" borderId="11" xfId="0" applyFill="1" applyBorder="1"/>
    <xf numFmtId="0" fontId="19" fillId="0" borderId="12" xfId="0" applyFont="1" applyBorder="1"/>
    <xf numFmtId="0" fontId="19" fillId="0" borderId="13" xfId="0" applyFont="1" applyBorder="1"/>
    <xf numFmtId="0" fontId="19" fillId="0" borderId="14" xfId="0" applyFont="1" applyBorder="1"/>
    <xf numFmtId="0" fontId="0" fillId="0" borderId="15" xfId="0" applyBorder="1"/>
    <xf numFmtId="0" fontId="0" fillId="0" borderId="16" xfId="0" applyBorder="1"/>
    <xf numFmtId="0" fontId="0" fillId="36" borderId="17" xfId="0" applyFill="1" applyBorder="1"/>
    <xf numFmtId="0" fontId="0" fillId="36" borderId="18" xfId="0" applyFill="1" applyBorder="1"/>
    <xf numFmtId="0" fontId="0" fillId="0" borderId="18" xfId="0" applyBorder="1"/>
    <xf numFmtId="0" fontId="0" fillId="0" borderId="19" xfId="0" applyBorder="1"/>
    <xf numFmtId="0" fontId="0" fillId="37" borderId="11" xfId="0" applyFill="1" applyBorder="1"/>
    <xf numFmtId="0" fontId="0" fillId="38" borderId="0" xfId="0" applyFill="1"/>
    <xf numFmtId="0" fontId="0" fillId="36" borderId="11" xfId="0" applyFill="1" applyBorder="1"/>
    <xf numFmtId="0" fontId="0" fillId="39" borderId="11" xfId="0" applyFill="1" applyBorder="1"/>
    <xf numFmtId="0" fontId="0" fillId="38" borderId="11" xfId="0" applyFill="1" applyBorder="1"/>
    <xf numFmtId="0" fontId="0" fillId="40" borderId="0" xfId="0" applyFill="1"/>
    <xf numFmtId="0" fontId="0" fillId="37" borderId="20" xfId="0" applyFill="1" applyBorder="1"/>
    <xf numFmtId="0" fontId="0" fillId="34" borderId="0" xfId="0" applyFill="1"/>
    <xf numFmtId="0" fontId="0" fillId="33" borderId="0" xfId="0" applyFill="1"/>
    <xf numFmtId="0" fontId="0" fillId="0" borderId="0" xfId="0" applyFill="1" applyBorder="1" applyAlignment="1"/>
    <xf numFmtId="0" fontId="0" fillId="0" borderId="0" xfId="0" applyBorder="1"/>
    <xf numFmtId="0" fontId="0" fillId="42" borderId="0" xfId="0" applyFill="1"/>
    <xf numFmtId="0" fontId="18" fillId="36" borderId="0" xfId="0" applyFont="1" applyFill="1"/>
    <xf numFmtId="0" fontId="18" fillId="42" borderId="0" xfId="0" applyFont="1" applyFill="1"/>
    <xf numFmtId="0" fontId="16" fillId="38" borderId="0" xfId="0" applyFont="1" applyFill="1"/>
    <xf numFmtId="0" fontId="0" fillId="41" borderId="0" xfId="0" applyFill="1"/>
    <xf numFmtId="0" fontId="0" fillId="43" borderId="0" xfId="0" applyFill="1"/>
    <xf numFmtId="0" fontId="0" fillId="39" borderId="0" xfId="0" applyFill="1"/>
    <xf numFmtId="0" fontId="22" fillId="0" borderId="0" xfId="0" applyFont="1" applyFill="1" applyBorder="1" applyAlignment="1">
      <alignment horizontal="centerContinuous"/>
    </xf>
    <xf numFmtId="0" fontId="0" fillId="0" borderId="0" xfId="0"/>
    <xf numFmtId="0" fontId="0" fillId="44" borderId="0" xfId="0" applyFill="1"/>
    <xf numFmtId="0" fontId="23" fillId="0" borderId="0" xfId="0" applyFont="1"/>
    <xf numFmtId="9" fontId="0" fillId="0" borderId="0" xfId="0" applyNumberFormat="1"/>
    <xf numFmtId="0" fontId="18" fillId="0" borderId="0" xfId="0" applyFont="1"/>
    <xf numFmtId="0" fontId="16" fillId="44" borderId="0" xfId="0" applyFont="1" applyFill="1"/>
    <xf numFmtId="0" fontId="16" fillId="36" borderId="0" xfId="0" applyFont="1" applyFill="1"/>
    <xf numFmtId="9" fontId="0" fillId="36" borderId="0" xfId="0" applyNumberFormat="1" applyFill="1"/>
    <xf numFmtId="0" fontId="0" fillId="45" borderId="0" xfId="0" applyFill="1"/>
    <xf numFmtId="0" fontId="0" fillId="44" borderId="0" xfId="0" applyFill="1" applyBorder="1"/>
    <xf numFmtId="0" fontId="0" fillId="34" borderId="0" xfId="0" applyFill="1" applyAlignment="1">
      <alignment horizontal="center"/>
    </xf>
    <xf numFmtId="0" fontId="0" fillId="34" borderId="0" xfId="0" applyFill="1" applyBorder="1" applyAlignment="1">
      <alignment horizontal="center"/>
    </xf>
    <xf numFmtId="0" fontId="0" fillId="46" borderId="0" xfId="0" applyFill="1" applyBorder="1"/>
    <xf numFmtId="0" fontId="0" fillId="37" borderId="0" xfId="0" applyFill="1"/>
    <xf numFmtId="0" fontId="24" fillId="39" borderId="0" xfId="0" applyFont="1" applyFill="1"/>
    <xf numFmtId="0" fontId="0" fillId="35" borderId="0" xfId="0" applyFill="1"/>
    <xf numFmtId="0" fontId="26" fillId="37" borderId="21" xfId="0" applyFont="1" applyFill="1" applyBorder="1"/>
    <xf numFmtId="0" fontId="26" fillId="35" borderId="22" xfId="0" applyFont="1" applyFill="1" applyBorder="1"/>
    <xf numFmtId="0" fontId="0" fillId="0" borderId="0" xfId="0" applyAlignment="1">
      <alignment horizontal="left"/>
    </xf>
    <xf numFmtId="0" fontId="0" fillId="42" borderId="23" xfId="0" applyFill="1" applyBorder="1"/>
    <xf numFmtId="0" fontId="0" fillId="42" borderId="24" xfId="0" applyFill="1" applyBorder="1"/>
    <xf numFmtId="0" fontId="0" fillId="42" borderId="25" xfId="0" applyFill="1" applyBorder="1"/>
    <xf numFmtId="0" fontId="0" fillId="42" borderId="26" xfId="0" applyFill="1" applyBorder="1"/>
    <xf numFmtId="0" fontId="0" fillId="42" borderId="0" xfId="0" applyFill="1" applyBorder="1"/>
    <xf numFmtId="0" fontId="0" fillId="42" borderId="27" xfId="0" applyFill="1" applyBorder="1"/>
    <xf numFmtId="0" fontId="0" fillId="42" borderId="28" xfId="0" applyFill="1" applyBorder="1"/>
    <xf numFmtId="0" fontId="0" fillId="42" borderId="29" xfId="0" applyFill="1" applyBorder="1"/>
    <xf numFmtId="0" fontId="0" fillId="42" borderId="30" xfId="0" applyFill="1" applyBorder="1"/>
    <xf numFmtId="0" fontId="16" fillId="0" borderId="0" xfId="0" applyFont="1"/>
    <xf numFmtId="0" fontId="16" fillId="47" borderId="0" xfId="0" applyFont="1" applyFill="1"/>
    <xf numFmtId="0" fontId="0" fillId="0" borderId="23" xfId="0" applyBorder="1"/>
    <xf numFmtId="0" fontId="0" fillId="0" borderId="24" xfId="0" applyBorder="1"/>
    <xf numFmtId="0" fontId="0" fillId="38" borderId="25" xfId="0" applyFill="1" applyBorder="1"/>
    <xf numFmtId="0" fontId="0" fillId="0" borderId="26" xfId="0" applyBorder="1"/>
    <xf numFmtId="0" fontId="0" fillId="0" borderId="27" xfId="0" applyBorder="1"/>
    <xf numFmtId="0" fontId="0" fillId="35" borderId="26" xfId="0" applyFill="1" applyBorder="1"/>
    <xf numFmtId="16" fontId="0" fillId="0" borderId="0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36" borderId="0" xfId="0" applyFill="1"/>
    <xf numFmtId="0" fontId="18" fillId="48" borderId="0" xfId="0" applyFont="1" applyFill="1"/>
    <xf numFmtId="0" fontId="18" fillId="0" borderId="0" xfId="0" applyFont="1" applyAlignment="1">
      <alignment horizontal="center"/>
    </xf>
    <xf numFmtId="0" fontId="18" fillId="49" borderId="0" xfId="0" applyFont="1" applyFill="1"/>
    <xf numFmtId="0" fontId="0" fillId="49" borderId="0" xfId="0" applyFill="1"/>
    <xf numFmtId="0" fontId="0" fillId="36" borderId="0" xfId="0" applyFill="1" applyAlignment="1">
      <alignment horizontal="center"/>
    </xf>
    <xf numFmtId="0" fontId="16" fillId="49" borderId="0" xfId="0" applyFont="1" applyFill="1" applyAlignment="1">
      <alignment horizontal="left"/>
    </xf>
    <xf numFmtId="0" fontId="0" fillId="0" borderId="25" xfId="0" applyBorder="1"/>
    <xf numFmtId="0" fontId="24" fillId="43" borderId="28" xfId="0" applyFont="1" applyFill="1" applyBorder="1"/>
    <xf numFmtId="0" fontId="0" fillId="43" borderId="29" xfId="0" applyFill="1" applyBorder="1"/>
    <xf numFmtId="0" fontId="0" fillId="43" borderId="30" xfId="0" applyFill="1" applyBorder="1"/>
    <xf numFmtId="0" fontId="0" fillId="34" borderId="31" xfId="0" applyFill="1" applyBorder="1"/>
    <xf numFmtId="0" fontId="24" fillId="38" borderId="0" xfId="0" applyFont="1" applyFill="1"/>
    <xf numFmtId="0" fontId="18" fillId="38" borderId="0" xfId="0" applyFont="1" applyFill="1"/>
    <xf numFmtId="9" fontId="0" fillId="38" borderId="0" xfId="0" applyNumberFormat="1" applyFill="1"/>
    <xf numFmtId="0" fontId="0" fillId="38" borderId="0" xfId="0" applyFill="1" applyBorder="1"/>
    <xf numFmtId="0" fontId="0" fillId="37" borderId="0" xfId="0" applyFill="1" applyBorder="1"/>
    <xf numFmtId="0" fontId="0" fillId="34" borderId="0" xfId="0" applyFill="1" applyBorder="1"/>
    <xf numFmtId="0" fontId="0" fillId="50" borderId="0" xfId="0" applyFill="1" applyBorder="1"/>
    <xf numFmtId="0" fontId="0" fillId="36" borderId="0" xfId="0" applyFill="1" applyBorder="1"/>
    <xf numFmtId="0" fontId="0" fillId="42" borderId="10" xfId="0" applyFill="1" applyBorder="1"/>
    <xf numFmtId="0" fontId="0" fillId="42" borderId="11" xfId="0" applyFill="1" applyBorder="1"/>
    <xf numFmtId="0" fontId="0" fillId="42" borderId="20" xfId="0" applyFill="1" applyBorder="1"/>
    <xf numFmtId="0" fontId="0" fillId="0" borderId="0" xfId="0" applyAlignment="1">
      <alignment horizontal="center"/>
    </xf>
    <xf numFmtId="0" fontId="0" fillId="0" borderId="32" xfId="0" applyBorder="1"/>
    <xf numFmtId="0" fontId="0" fillId="51" borderId="0" xfId="0" applyFill="1"/>
    <xf numFmtId="0" fontId="24" fillId="34" borderId="0" xfId="0" applyFont="1" applyFill="1"/>
    <xf numFmtId="0" fontId="29" fillId="0" borderId="0" xfId="0" applyFont="1"/>
    <xf numFmtId="0" fontId="27" fillId="0" borderId="0" xfId="0" applyFont="1"/>
    <xf numFmtId="0" fontId="30" fillId="0" borderId="0" xfId="0" applyFont="1"/>
    <xf numFmtId="0" fontId="18" fillId="44" borderId="0" xfId="0" applyFont="1" applyFill="1"/>
    <xf numFmtId="0" fontId="24" fillId="0" borderId="0" xfId="0" applyFont="1"/>
    <xf numFmtId="0" fontId="16" fillId="34" borderId="0" xfId="0" applyFont="1" applyFill="1"/>
    <xf numFmtId="0" fontId="16" fillId="37" borderId="0" xfId="0" applyFont="1" applyFill="1"/>
    <xf numFmtId="0" fontId="26" fillId="0" borderId="0" xfId="0" applyFont="1"/>
    <xf numFmtId="0" fontId="0" fillId="0" borderId="29" xfId="0" applyFill="1" applyBorder="1" applyAlignment="1"/>
    <xf numFmtId="0" fontId="22" fillId="0" borderId="33" xfId="0" applyFont="1" applyFill="1" applyBorder="1" applyAlignment="1">
      <alignment horizontal="center"/>
    </xf>
    <xf numFmtId="0" fontId="22" fillId="0" borderId="33" xfId="0" applyFont="1" applyFill="1" applyBorder="1" applyAlignment="1">
      <alignment horizontal="centerContinuous"/>
    </xf>
    <xf numFmtId="0" fontId="0" fillId="38" borderId="0" xfId="0" applyFill="1" applyBorder="1" applyAlignment="1"/>
    <xf numFmtId="0" fontId="0" fillId="48" borderId="0" xfId="0" applyFill="1"/>
    <xf numFmtId="0" fontId="0" fillId="48" borderId="0" xfId="0" applyFill="1" applyBorder="1" applyAlignment="1"/>
    <xf numFmtId="0" fontId="0" fillId="46" borderId="0" xfId="0" applyFill="1" applyBorder="1" applyAlignment="1"/>
    <xf numFmtId="0" fontId="0" fillId="46" borderId="29" xfId="0" applyFill="1" applyBorder="1" applyAlignment="1"/>
    <xf numFmtId="0" fontId="33" fillId="44" borderId="0" xfId="0" applyFont="1" applyFill="1"/>
    <xf numFmtId="0" fontId="34" fillId="44" borderId="0" xfId="42" applyFont="1" applyFill="1"/>
    <xf numFmtId="0" fontId="33" fillId="0" borderId="0" xfId="0" applyFont="1"/>
    <xf numFmtId="16" fontId="0" fillId="0" borderId="0" xfId="0" applyNumberFormat="1"/>
    <xf numFmtId="0" fontId="34" fillId="0" borderId="0" xfId="42" applyFont="1"/>
    <xf numFmtId="0" fontId="0" fillId="37" borderId="0" xfId="0" applyFill="1" applyAlignment="1">
      <alignment horizontal="center"/>
    </xf>
    <xf numFmtId="0" fontId="35" fillId="38" borderId="0" xfId="0" applyFont="1" applyFill="1"/>
    <xf numFmtId="0" fontId="18" fillId="37" borderId="0" xfId="0" applyFont="1" applyFill="1"/>
    <xf numFmtId="0" fontId="0" fillId="44" borderId="0" xfId="0" applyFill="1" applyAlignment="1">
      <alignment horizontal="center"/>
    </xf>
    <xf numFmtId="0" fontId="35" fillId="0" borderId="0" xfId="0" applyFont="1"/>
    <xf numFmtId="0" fontId="0" fillId="52" borderId="0" xfId="0" applyFill="1"/>
    <xf numFmtId="0" fontId="0" fillId="44" borderId="32" xfId="0" applyFill="1" applyBorder="1" applyAlignment="1">
      <alignment horizontal="center"/>
    </xf>
    <xf numFmtId="0" fontId="0" fillId="37" borderId="32" xfId="0" applyFill="1" applyBorder="1" applyAlignment="1">
      <alignment horizontal="center"/>
    </xf>
    <xf numFmtId="0" fontId="0" fillId="43" borderId="0" xfId="0" applyFill="1" applyAlignment="1">
      <alignment horizontal="center"/>
    </xf>
    <xf numFmtId="0" fontId="18" fillId="39" borderId="0" xfId="0" applyFont="1" applyFill="1"/>
    <xf numFmtId="9" fontId="0" fillId="44" borderId="0" xfId="0" applyNumberFormat="1" applyFill="1"/>
    <xf numFmtId="0" fontId="18" fillId="43" borderId="34" xfId="0" applyFont="1" applyFill="1" applyBorder="1"/>
    <xf numFmtId="0" fontId="0" fillId="0" borderId="35" xfId="0" applyBorder="1" applyAlignment="1">
      <alignment horizontal="center"/>
    </xf>
    <xf numFmtId="0" fontId="0" fillId="0" borderId="0" xfId="0" applyFill="1"/>
    <xf numFmtId="0" fontId="16" fillId="46" borderId="0" xfId="0" applyFont="1" applyFill="1"/>
    <xf numFmtId="0" fontId="16" fillId="0" borderId="0" xfId="0" applyFont="1" applyFill="1"/>
    <xf numFmtId="0" fontId="36" fillId="0" borderId="0" xfId="0" applyFont="1"/>
    <xf numFmtId="1" fontId="0" fillId="0" borderId="0" xfId="0" applyNumberFormat="1" applyAlignment="1">
      <alignment horizontal="right"/>
    </xf>
    <xf numFmtId="0" fontId="37" fillId="36" borderId="0" xfId="0" applyFont="1" applyFill="1"/>
    <xf numFmtId="0" fontId="18" fillId="42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6" fillId="44" borderId="0" xfId="0" applyFont="1" applyFill="1"/>
    <xf numFmtId="0" fontId="0" fillId="53" borderId="0" xfId="0" applyFill="1"/>
    <xf numFmtId="0" fontId="0" fillId="53" borderId="32" xfId="0" applyFill="1" applyBorder="1"/>
    <xf numFmtId="0" fontId="0" fillId="46" borderId="0" xfId="0" applyFill="1"/>
    <xf numFmtId="0" fontId="0" fillId="37" borderId="29" xfId="0" applyFill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july 20'!$G$2:$G$10</c:f>
              <c:strCach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 engg</c:v>
                </c:pt>
                <c:pt idx="4">
                  <c:v>2 engg</c:v>
                </c:pt>
                <c:pt idx="5">
                  <c:v>3 engg</c:v>
                </c:pt>
                <c:pt idx="6">
                  <c:v>4 engg</c:v>
                </c:pt>
                <c:pt idx="7">
                  <c:v>1 sem</c:v>
                </c:pt>
                <c:pt idx="8">
                  <c:v>2 sem</c:v>
                </c:pt>
              </c:strCache>
            </c:strRef>
          </c:cat>
          <c:val>
            <c:numRef>
              <c:f>'5 july 20'!$H$2:$H$10</c:f>
              <c:numCache>
                <c:formatCode>General</c:formatCode>
                <c:ptCount val="9"/>
                <c:pt idx="0">
                  <c:v>93</c:v>
                </c:pt>
                <c:pt idx="1">
                  <c:v>79</c:v>
                </c:pt>
                <c:pt idx="2">
                  <c:v>87</c:v>
                </c:pt>
                <c:pt idx="3">
                  <c:v>81</c:v>
                </c:pt>
                <c:pt idx="4">
                  <c:v>85</c:v>
                </c:pt>
                <c:pt idx="5">
                  <c:v>87</c:v>
                </c:pt>
                <c:pt idx="6">
                  <c:v>91</c:v>
                </c:pt>
                <c:pt idx="7">
                  <c:v>77</c:v>
                </c:pt>
                <c:pt idx="8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B-43AC-BBA2-7EC9D00E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412911"/>
        <c:axId val="106956847"/>
      </c:lineChart>
      <c:catAx>
        <c:axId val="197841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6847"/>
        <c:crosses val="autoZero"/>
        <c:auto val="1"/>
        <c:lblAlgn val="ctr"/>
        <c:lblOffset val="100"/>
        <c:noMultiLvlLbl val="0"/>
      </c:catAx>
      <c:valAx>
        <c:axId val="1069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41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Effects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'22 june'!$F$66:$F$68</c:f>
              <c:strCache>
                <c:ptCount val="3"/>
                <c:pt idx="0">
                  <c:v>wt</c:v>
                </c:pt>
                <c:pt idx="1">
                  <c:v>disp</c:v>
                </c:pt>
                <c:pt idx="2">
                  <c:v>hp</c:v>
                </c:pt>
              </c:strCache>
            </c:strRef>
          </c:xVal>
          <c:yVal>
            <c:numRef>
              <c:f>'22 june'!$G$66:$G$68</c:f>
              <c:numCache>
                <c:formatCode>General</c:formatCode>
                <c:ptCount val="3"/>
                <c:pt idx="0">
                  <c:v>100</c:v>
                </c:pt>
                <c:pt idx="1">
                  <c:v>2.368421052631579E-2</c:v>
                </c:pt>
                <c:pt idx="2">
                  <c:v>0.78947368421052633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FC-438F-9186-88AD7D17C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40848"/>
        <c:axId val="328847408"/>
      </c:scatterChart>
      <c:valAx>
        <c:axId val="4115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47408"/>
        <c:crosses val="autoZero"/>
        <c:crossBetween val="midCat"/>
      </c:valAx>
      <c:valAx>
        <c:axId val="3288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'5 july 20'!$Q$26:$Q$33</c:f>
              <c:numCache>
                <c:formatCode>General</c:formatCode>
                <c:ptCount val="8"/>
                <c:pt idx="0">
                  <c:v>23</c:v>
                </c:pt>
                <c:pt idx="1">
                  <c:v>25</c:v>
                </c:pt>
                <c:pt idx="2">
                  <c:v>27</c:v>
                </c:pt>
                <c:pt idx="3">
                  <c:v>31</c:v>
                </c:pt>
                <c:pt idx="4">
                  <c:v>21</c:v>
                </c:pt>
                <c:pt idx="5">
                  <c:v>41</c:v>
                </c:pt>
                <c:pt idx="6">
                  <c:v>16</c:v>
                </c:pt>
                <c:pt idx="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3-42CB-94E6-72AB1644B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38335583"/>
        <c:axId val="237308303"/>
      </c:lineChart>
      <c:catAx>
        <c:axId val="238335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08303"/>
        <c:crosses val="autoZero"/>
        <c:auto val="1"/>
        <c:lblAlgn val="ctr"/>
        <c:lblOffset val="100"/>
        <c:noMultiLvlLbl val="0"/>
      </c:catAx>
      <c:valAx>
        <c:axId val="237308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3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'5 july 20'!$S$27:$S$33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-10</c:v>
                </c:pt>
                <c:pt idx="4">
                  <c:v>20</c:v>
                </c:pt>
                <c:pt idx="5">
                  <c:v>-25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3-41C2-A651-D00FA6B9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753583"/>
        <c:axId val="237296655"/>
      </c:lineChart>
      <c:catAx>
        <c:axId val="250753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96655"/>
        <c:crosses val="autoZero"/>
        <c:auto val="1"/>
        <c:lblAlgn val="ctr"/>
        <c:lblOffset val="100"/>
        <c:noMultiLvlLbl val="0"/>
      </c:catAx>
      <c:valAx>
        <c:axId val="2372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5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july 20'!$T$28:$T$33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-6</c:v>
                </c:pt>
                <c:pt idx="3">
                  <c:v>10</c:v>
                </c:pt>
                <c:pt idx="4">
                  <c:v>-5</c:v>
                </c:pt>
                <c:pt idx="5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5-4D57-A8AB-8882C0615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370767"/>
        <c:axId val="237313295"/>
      </c:lineChart>
      <c:catAx>
        <c:axId val="25237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3295"/>
        <c:crosses val="autoZero"/>
        <c:auto val="1"/>
        <c:lblAlgn val="ctr"/>
        <c:lblOffset val="100"/>
        <c:noMultiLvlLbl val="0"/>
      </c:catAx>
      <c:valAx>
        <c:axId val="23731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7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 july 20'!$M$1</c:f>
              <c:strCache>
                <c:ptCount val="1"/>
                <c:pt idx="0">
                  <c:v>ec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'4 july 20'!$L$2:$L$5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55</c:v>
                </c:pt>
                <c:pt idx="3">
                  <c:v>65</c:v>
                </c:pt>
              </c:numCache>
            </c:numRef>
          </c:xVal>
          <c:yVal>
            <c:numRef>
              <c:f>'4 july 20'!$M$2:$M$5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6-470C-A410-91237C0ED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14736"/>
        <c:axId val="859323440"/>
      </c:scatterChart>
      <c:valAx>
        <c:axId val="8593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Acad Capb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23440"/>
        <c:crosses val="autoZero"/>
        <c:crossBetween val="midCat"/>
      </c:valAx>
      <c:valAx>
        <c:axId val="8593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Extra Curr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july 20'!$J$54:$J$63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'4 july 20'!$K$54:$K$63</c:f>
              <c:numCache>
                <c:formatCode>General</c:formatCode>
                <c:ptCount val="10"/>
                <c:pt idx="0">
                  <c:v>100</c:v>
                </c:pt>
                <c:pt idx="1">
                  <c:v>76</c:v>
                </c:pt>
                <c:pt idx="2">
                  <c:v>55</c:v>
                </c:pt>
                <c:pt idx="3">
                  <c:v>45</c:v>
                </c:pt>
                <c:pt idx="4">
                  <c:v>40</c:v>
                </c:pt>
                <c:pt idx="5">
                  <c:v>38</c:v>
                </c:pt>
                <c:pt idx="6">
                  <c:v>37</c:v>
                </c:pt>
                <c:pt idx="7">
                  <c:v>35</c:v>
                </c:pt>
                <c:pt idx="8">
                  <c:v>32</c:v>
                </c:pt>
                <c:pt idx="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3-45F6-84AE-0C58D2D7A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745696"/>
        <c:axId val="1008832016"/>
      </c:scatterChart>
      <c:valAx>
        <c:axId val="9737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32016"/>
        <c:crosses val="autoZero"/>
        <c:crossBetween val="midCat"/>
      </c:valAx>
      <c:valAx>
        <c:axId val="10088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'skew kurt sd z crit t crit'!$I$109</c:f>
              <c:strCache>
                <c:ptCount val="1"/>
                <c:pt idx="0">
                  <c:v>Z crit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'skew kurt sd z crit t crit'!$I$110:$I$116</c:f>
              <c:numCache>
                <c:formatCode>General</c:formatCode>
                <c:ptCount val="7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6-468F-99A7-6D10C8774A9C}"/>
            </c:ext>
          </c:extLst>
        </c:ser>
        <c:ser>
          <c:idx val="1"/>
          <c:order val="1"/>
          <c:tx>
            <c:strRef>
              <c:f>'skew kurt sd z crit t crit'!$J$109</c:f>
              <c:strCache>
                <c:ptCount val="1"/>
                <c:pt idx="0">
                  <c:v>t crit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'skew kurt sd z crit t crit'!$J$110:$J$116</c:f>
              <c:numCache>
                <c:formatCode>General</c:formatCode>
                <c:ptCount val="7"/>
                <c:pt idx="0">
                  <c:v>2.0452296421327048</c:v>
                </c:pt>
                <c:pt idx="1">
                  <c:v>1.9842169515864165</c:v>
                </c:pt>
                <c:pt idx="2">
                  <c:v>1.9719565442517553</c:v>
                </c:pt>
                <c:pt idx="3">
                  <c:v>1.9647289999999999</c:v>
                </c:pt>
                <c:pt idx="4">
                  <c:v>1.9623409999999999</c:v>
                </c:pt>
                <c:pt idx="5">
                  <c:v>1.9611510000000001</c:v>
                </c:pt>
                <c:pt idx="6">
                  <c:v>1.960439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6-468F-99A7-6D10C8774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622159"/>
        <c:axId val="1482170335"/>
      </c:lineChart>
      <c:catAx>
        <c:axId val="1657622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70335"/>
        <c:crosses val="autoZero"/>
        <c:auto val="1"/>
        <c:lblAlgn val="ctr"/>
        <c:lblOffset val="100"/>
        <c:noMultiLvlLbl val="0"/>
      </c:catAx>
      <c:valAx>
        <c:axId val="148217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2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'skew kurt sd z crit t crit'!$I$109</c:f>
              <c:strCache>
                <c:ptCount val="1"/>
                <c:pt idx="0">
                  <c:v>Z crit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'skew kurt sd z crit t crit'!$I$110:$I$116</c:f>
              <c:numCache>
                <c:formatCode>General</c:formatCode>
                <c:ptCount val="7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1-4EFA-9B2B-884EAF85680A}"/>
            </c:ext>
          </c:extLst>
        </c:ser>
        <c:ser>
          <c:idx val="1"/>
          <c:order val="1"/>
          <c:tx>
            <c:strRef>
              <c:f>'skew kurt sd z crit t crit'!$J$109</c:f>
              <c:strCache>
                <c:ptCount val="1"/>
                <c:pt idx="0">
                  <c:v>t crit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'skew kurt sd z crit t crit'!$J$110:$J$116</c:f>
              <c:numCache>
                <c:formatCode>General</c:formatCode>
                <c:ptCount val="7"/>
                <c:pt idx="0">
                  <c:v>2.0452296421327048</c:v>
                </c:pt>
                <c:pt idx="1">
                  <c:v>1.9842169515864165</c:v>
                </c:pt>
                <c:pt idx="2">
                  <c:v>1.9719565442517553</c:v>
                </c:pt>
                <c:pt idx="3">
                  <c:v>1.9647289999999999</c:v>
                </c:pt>
                <c:pt idx="4">
                  <c:v>1.9623409999999999</c:v>
                </c:pt>
                <c:pt idx="5">
                  <c:v>1.9611510000000001</c:v>
                </c:pt>
                <c:pt idx="6">
                  <c:v>1.960439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1-4EFA-9B2B-884EAF8568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67958047"/>
        <c:axId val="1482179071"/>
      </c:lineChart>
      <c:catAx>
        <c:axId val="156795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79071"/>
        <c:crosses val="autoZero"/>
        <c:auto val="1"/>
        <c:lblAlgn val="ctr"/>
        <c:lblOffset val="100"/>
        <c:noMultiLvlLbl val="0"/>
      </c:catAx>
      <c:valAx>
        <c:axId val="14821790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795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Effects on mpg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2.8477690288713912E-4"/>
                  <c:y val="-8.7962962962963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73-4EAC-B6A1-0B7396D9DFE1}"/>
                </c:ext>
              </c:extLst>
            </c:dLbl>
            <c:dLbl>
              <c:idx val="2"/>
              <c:layout>
                <c:manualLayout>
                  <c:x val="-6.5395888013998357E-2"/>
                  <c:y val="-9.7222222222222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73-4EAC-B6A1-0B7396D9DFE1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'22 june'!$C$66:$C$68</c:f>
              <c:strCache>
                <c:ptCount val="3"/>
                <c:pt idx="0">
                  <c:v>wt</c:v>
                </c:pt>
                <c:pt idx="1">
                  <c:v>disp</c:v>
                </c:pt>
                <c:pt idx="2">
                  <c:v>hp</c:v>
                </c:pt>
              </c:strCache>
            </c:strRef>
          </c:cat>
          <c:val>
            <c:numRef>
              <c:f>'22 june'!$D$66:$D$68</c:f>
              <c:numCache>
                <c:formatCode>General</c:formatCode>
                <c:ptCount val="3"/>
                <c:pt idx="0">
                  <c:v>3.8</c:v>
                </c:pt>
                <c:pt idx="1">
                  <c:v>8.9999999999999998E-4</c:v>
                </c:pt>
                <c:pt idx="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3-4EAC-B6A1-0B7396D9DF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34357264"/>
        <c:axId val="328824528"/>
      </c:lineChart>
      <c:catAx>
        <c:axId val="3343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24528"/>
        <c:crosses val="autoZero"/>
        <c:auto val="1"/>
        <c:lblAlgn val="ctr"/>
        <c:lblOffset val="100"/>
        <c:noMultiLvlLbl val="0"/>
      </c:catAx>
      <c:valAx>
        <c:axId val="328824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35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.png"/><Relationship Id="rId11" Type="http://schemas.openxmlformats.org/officeDocument/2006/relationships/image" Target="../media/image14.png"/><Relationship Id="rId5" Type="http://schemas.openxmlformats.org/officeDocument/2006/relationships/image" Target="../media/image2.jpeg"/><Relationship Id="rId10" Type="http://schemas.openxmlformats.org/officeDocument/2006/relationships/image" Target="../media/image13.png"/><Relationship Id="rId4" Type="http://schemas.openxmlformats.org/officeDocument/2006/relationships/image" Target="../media/image9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8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20.png"/><Relationship Id="rId7" Type="http://schemas.openxmlformats.org/officeDocument/2006/relationships/image" Target="../media/image21.png"/><Relationship Id="rId2" Type="http://schemas.openxmlformats.org/officeDocument/2006/relationships/image" Target="../media/image19.png"/><Relationship Id="rId1" Type="http://schemas.openxmlformats.org/officeDocument/2006/relationships/image" Target="../media/image3.png"/><Relationship Id="rId6" Type="http://schemas.openxmlformats.org/officeDocument/2006/relationships/image" Target="../media/image4.png"/><Relationship Id="rId5" Type="http://schemas.openxmlformats.org/officeDocument/2006/relationships/image" Target="../media/image1.png"/><Relationship Id="rId10" Type="http://schemas.openxmlformats.org/officeDocument/2006/relationships/image" Target="../media/image22.png"/><Relationship Id="rId4" Type="http://schemas.openxmlformats.org/officeDocument/2006/relationships/image" Target="../media/image2.jpeg"/><Relationship Id="rId9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7" Type="http://schemas.openxmlformats.org/officeDocument/2006/relationships/image" Target="../media/image27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image" Target="../media/image2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jpeg"/><Relationship Id="rId3" Type="http://schemas.openxmlformats.org/officeDocument/2006/relationships/image" Target="../media/image30.jpeg"/><Relationship Id="rId7" Type="http://schemas.openxmlformats.org/officeDocument/2006/relationships/image" Target="../media/image34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33.jpeg"/><Relationship Id="rId11" Type="http://schemas.openxmlformats.org/officeDocument/2006/relationships/image" Target="../media/image37.jpeg"/><Relationship Id="rId5" Type="http://schemas.openxmlformats.org/officeDocument/2006/relationships/image" Target="../media/image32.jpeg"/><Relationship Id="rId10" Type="http://schemas.openxmlformats.org/officeDocument/2006/relationships/hyperlink" Target="https://www.google.com/url?sa=i&amp;url=https%3A%2F%2Fwww.gettyimages.in%2Fphotos%2Fnew-york-city&amp;psig=AOvVaw2TIf4HSPNOji8u9Cqz4km8&amp;ust=1588189069670000&amp;source=images&amp;cd=vfe&amp;ved=0CAIQjRxqFwoTCJi31s3vi-kCFQAAAAAdAAAAABAD" TargetMode="External"/><Relationship Id="rId4" Type="http://schemas.openxmlformats.org/officeDocument/2006/relationships/image" Target="../media/image31.jpeg"/><Relationship Id="rId9" Type="http://schemas.openxmlformats.org/officeDocument/2006/relationships/image" Target="../media/image3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8</xdr:row>
      <xdr:rowOff>137160</xdr:rowOff>
    </xdr:from>
    <xdr:to>
      <xdr:col>2</xdr:col>
      <xdr:colOff>266700</xdr:colOff>
      <xdr:row>15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A3C1E86-844D-44A5-B7EB-75990B50CC7D}"/>
            </a:ext>
          </a:extLst>
        </xdr:cNvPr>
        <xdr:cNvSpPr/>
      </xdr:nvSpPr>
      <xdr:spPr>
        <a:xfrm>
          <a:off x="4114800" y="27485340"/>
          <a:ext cx="1257300" cy="1143000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3600"/>
            <a:t>SAS</a:t>
          </a:r>
        </a:p>
      </xdr:txBody>
    </xdr:sp>
    <xdr:clientData/>
  </xdr:twoCellAnchor>
  <xdr:twoCellAnchor>
    <xdr:from>
      <xdr:col>2</xdr:col>
      <xdr:colOff>198120</xdr:colOff>
      <xdr:row>4</xdr:row>
      <xdr:rowOff>129540</xdr:rowOff>
    </xdr:from>
    <xdr:to>
      <xdr:col>4</xdr:col>
      <xdr:colOff>228600</xdr:colOff>
      <xdr:row>10</xdr:row>
      <xdr:rowOff>167640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C4427208-BD4F-4B21-9B00-6FA57B6996C4}"/>
            </a:ext>
          </a:extLst>
        </xdr:cNvPr>
        <xdr:cNvSpPr/>
      </xdr:nvSpPr>
      <xdr:spPr>
        <a:xfrm>
          <a:off x="2636520" y="876300"/>
          <a:ext cx="1249680" cy="113538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3600"/>
            <a:t>R</a:t>
          </a:r>
        </a:p>
      </xdr:txBody>
    </xdr:sp>
    <xdr:clientData/>
  </xdr:twoCellAnchor>
  <xdr:twoCellAnchor>
    <xdr:from>
      <xdr:col>2</xdr:col>
      <xdr:colOff>60960</xdr:colOff>
      <xdr:row>13</xdr:row>
      <xdr:rowOff>22860</xdr:rowOff>
    </xdr:from>
    <xdr:to>
      <xdr:col>4</xdr:col>
      <xdr:colOff>205740</xdr:colOff>
      <xdr:row>19</xdr:row>
      <xdr:rowOff>60960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F2A715A-7AB2-43CD-BBCC-9EC3CF40AA27}"/>
            </a:ext>
          </a:extLst>
        </xdr:cNvPr>
        <xdr:cNvSpPr/>
      </xdr:nvSpPr>
      <xdr:spPr>
        <a:xfrm>
          <a:off x="2499360" y="2415540"/>
          <a:ext cx="1363980" cy="1135380"/>
        </a:xfrm>
        <a:prstGeom prst="ellipse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2000" b="1"/>
            <a:t>Python</a:t>
          </a:r>
        </a:p>
      </xdr:txBody>
    </xdr:sp>
    <xdr:clientData/>
  </xdr:twoCellAnchor>
  <xdr:twoCellAnchor>
    <xdr:from>
      <xdr:col>5</xdr:col>
      <xdr:colOff>68580</xdr:colOff>
      <xdr:row>9</xdr:row>
      <xdr:rowOff>137160</xdr:rowOff>
    </xdr:from>
    <xdr:to>
      <xdr:col>6</xdr:col>
      <xdr:colOff>601980</xdr:colOff>
      <xdr:row>13</xdr:row>
      <xdr:rowOff>45720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77F7F24-34A0-434A-A35C-9CD5EAD00285}"/>
            </a:ext>
          </a:extLst>
        </xdr:cNvPr>
        <xdr:cNvSpPr/>
      </xdr:nvSpPr>
      <xdr:spPr>
        <a:xfrm>
          <a:off x="4335780" y="1798320"/>
          <a:ext cx="114300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/>
            <a:t>Julia</a:t>
          </a:r>
        </a:p>
      </xdr:txBody>
    </xdr:sp>
    <xdr:clientData/>
  </xdr:twoCellAnchor>
  <xdr:twoCellAnchor editAs="oneCell">
    <xdr:from>
      <xdr:col>4</xdr:col>
      <xdr:colOff>36352</xdr:colOff>
      <xdr:row>37</xdr:row>
      <xdr:rowOff>167640</xdr:rowOff>
    </xdr:from>
    <xdr:to>
      <xdr:col>8</xdr:col>
      <xdr:colOff>574643</xdr:colOff>
      <xdr:row>48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8FCFA9D-9233-4B54-A1A4-DFA71AC9E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6720"/>
        <a:stretch>
          <a:fillRect/>
        </a:stretch>
      </xdr:blipFill>
      <xdr:spPr bwMode="auto">
        <a:xfrm>
          <a:off x="2474752" y="6957060"/>
          <a:ext cx="2976691" cy="1920240"/>
        </a:xfrm>
        <a:prstGeom prst="rect">
          <a:avLst/>
        </a:prstGeom>
        <a:noFill/>
        <a:ln w="1">
          <a:solidFill>
            <a:schemeClr val="tx2">
              <a:lumMod val="75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586740</xdr:colOff>
      <xdr:row>51</xdr:row>
      <xdr:rowOff>95067</xdr:rowOff>
    </xdr:from>
    <xdr:to>
      <xdr:col>11</xdr:col>
      <xdr:colOff>152400</xdr:colOff>
      <xdr:row>61</xdr:row>
      <xdr:rowOff>102971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25BF66F-02F4-4CF6-9D26-20C35D49D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4740" y="9444807"/>
          <a:ext cx="3223260" cy="1844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426720</xdr:colOff>
      <xdr:row>24</xdr:row>
      <xdr:rowOff>15240</xdr:rowOff>
    </xdr:from>
    <xdr:to>
      <xdr:col>9</xdr:col>
      <xdr:colOff>426720</xdr:colOff>
      <xdr:row>25</xdr:row>
      <xdr:rowOff>144780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7922FA3-BD13-4520-85EB-925167570962}"/>
            </a:ext>
          </a:extLst>
        </xdr:cNvPr>
        <xdr:cNvCxnSpPr/>
      </xdr:nvCxnSpPr>
      <xdr:spPr>
        <a:xfrm>
          <a:off x="6050280" y="388620"/>
          <a:ext cx="0" cy="3124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144780</xdr:colOff>
      <xdr:row>23</xdr:row>
      <xdr:rowOff>182880</xdr:rowOff>
    </xdr:from>
    <xdr:to>
      <xdr:col>8</xdr:col>
      <xdr:colOff>144780</xdr:colOff>
      <xdr:row>25</xdr:row>
      <xdr:rowOff>121920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E1025760-651C-4799-BDD0-B94E1E471404}"/>
            </a:ext>
          </a:extLst>
        </xdr:cNvPr>
        <xdr:cNvCxnSpPr/>
      </xdr:nvCxnSpPr>
      <xdr:spPr>
        <a:xfrm>
          <a:off x="5158740" y="365760"/>
          <a:ext cx="0" cy="3124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24</xdr:row>
      <xdr:rowOff>38100</xdr:rowOff>
    </xdr:from>
    <xdr:to>
      <xdr:col>11</xdr:col>
      <xdr:colOff>304800</xdr:colOff>
      <xdr:row>25</xdr:row>
      <xdr:rowOff>167640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39DA2C28-2EF1-4CE6-830C-6BCEC3D4A2B2}"/>
            </a:ext>
          </a:extLst>
        </xdr:cNvPr>
        <xdr:cNvCxnSpPr/>
      </xdr:nvCxnSpPr>
      <xdr:spPr>
        <a:xfrm>
          <a:off x="7147560" y="411480"/>
          <a:ext cx="0" cy="3124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106679</xdr:colOff>
      <xdr:row>28</xdr:row>
      <xdr:rowOff>38500</xdr:rowOff>
    </xdr:from>
    <xdr:to>
      <xdr:col>17</xdr:col>
      <xdr:colOff>60636</xdr:colOff>
      <xdr:row>34</xdr:row>
      <xdr:rowOff>15240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EC60759-5EFD-4A47-B283-FA6BC8307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5079" y="5182000"/>
          <a:ext cx="7878757" cy="1074020"/>
        </a:xfrm>
        <a:prstGeom prst="rect">
          <a:avLst/>
        </a:prstGeom>
      </xdr:spPr>
    </xdr:pic>
    <xdr:clientData/>
  </xdr:twoCellAnchor>
  <xdr:twoCellAnchor editAs="oneCell">
    <xdr:from>
      <xdr:col>4</xdr:col>
      <xdr:colOff>271780</xdr:colOff>
      <xdr:row>62</xdr:row>
      <xdr:rowOff>30480</xdr:rowOff>
    </xdr:from>
    <xdr:to>
      <xdr:col>12</xdr:col>
      <xdr:colOff>119380</xdr:colOff>
      <xdr:row>77</xdr:row>
      <xdr:rowOff>121920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123D86D-7024-4647-A9BF-CC83A62CB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10180" y="11399520"/>
          <a:ext cx="4724400" cy="2834640"/>
        </a:xfrm>
        <a:prstGeom prst="rect">
          <a:avLst/>
        </a:prstGeom>
      </xdr:spPr>
    </xdr:pic>
    <xdr:clientData/>
  </xdr:twoCellAnchor>
  <xdr:twoCellAnchor>
    <xdr:from>
      <xdr:col>15</xdr:col>
      <xdr:colOff>289560</xdr:colOff>
      <xdr:row>29</xdr:row>
      <xdr:rowOff>38100</xdr:rowOff>
    </xdr:from>
    <xdr:to>
      <xdr:col>17</xdr:col>
      <xdr:colOff>7620</xdr:colOff>
      <xdr:row>31</xdr:row>
      <xdr:rowOff>137160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D7EB86F-4765-48C3-BFAB-F049B5EC941F}"/>
            </a:ext>
          </a:extLst>
        </xdr:cNvPr>
        <xdr:cNvSpPr/>
      </xdr:nvSpPr>
      <xdr:spPr>
        <a:xfrm>
          <a:off x="9433560" y="5364480"/>
          <a:ext cx="937260" cy="4648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175260</xdr:colOff>
      <xdr:row>34</xdr:row>
      <xdr:rowOff>81336</xdr:rowOff>
    </xdr:from>
    <xdr:to>
      <xdr:col>16</xdr:col>
      <xdr:colOff>388620</xdr:colOff>
      <xdr:row>37</xdr:row>
      <xdr:rowOff>167640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7712B5F-7EE7-437A-AB78-9F5A3108A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3060" y="2283516"/>
          <a:ext cx="1432560" cy="634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76200</xdr:colOff>
      <xdr:row>31</xdr:row>
      <xdr:rowOff>144780</xdr:rowOff>
    </xdr:from>
    <xdr:to>
      <xdr:col>15</xdr:col>
      <xdr:colOff>53340</xdr:colOff>
      <xdr:row>59</xdr:row>
      <xdr:rowOff>175260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6EED9C72-517E-4A75-9B0A-019D0FC84DF4}"/>
            </a:ext>
          </a:extLst>
        </xdr:cNvPr>
        <xdr:cNvCxnSpPr/>
      </xdr:nvCxnSpPr>
      <xdr:spPr>
        <a:xfrm flipH="1" flipV="1">
          <a:off x="5090160" y="1798320"/>
          <a:ext cx="4640580" cy="5158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0</xdr:rowOff>
    </xdr:from>
    <xdr:to>
      <xdr:col>2</xdr:col>
      <xdr:colOff>449580</xdr:colOff>
      <xdr:row>6</xdr:row>
      <xdr:rowOff>22860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59F5116-32AF-482A-9D33-2CBC7D16BCEF}"/>
            </a:ext>
          </a:extLst>
        </xdr:cNvPr>
        <xdr:cNvSpPr/>
      </xdr:nvSpPr>
      <xdr:spPr>
        <a:xfrm>
          <a:off x="129540" y="0"/>
          <a:ext cx="2453640" cy="1120140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>
              <a:solidFill>
                <a:srgbClr val="0070C0"/>
              </a:solidFill>
            </a:rPr>
            <a:t>Happy Learning!</a:t>
          </a:r>
        </a:p>
        <a:p>
          <a:pPr algn="ctr"/>
          <a:endParaRPr lang="en-IN" sz="2000" b="1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12</xdr:col>
      <xdr:colOff>167640</xdr:colOff>
      <xdr:row>11</xdr:row>
      <xdr:rowOff>143748</xdr:rowOff>
    </xdr:from>
    <xdr:to>
      <xdr:col>18</xdr:col>
      <xdr:colOff>260069</xdr:colOff>
      <xdr:row>22</xdr:row>
      <xdr:rowOff>144217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FE0BC3-DE9D-4A5D-9A0A-8B26155EF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7340" y="2734548"/>
          <a:ext cx="3750029" cy="2301709"/>
        </a:xfrm>
        <a:prstGeom prst="rect">
          <a:avLst/>
        </a:prstGeom>
      </xdr:spPr>
    </xdr:pic>
    <xdr:clientData/>
  </xdr:twoCellAnchor>
  <xdr:twoCellAnchor editAs="oneCell">
    <xdr:from>
      <xdr:col>5</xdr:col>
      <xdr:colOff>365761</xdr:colOff>
      <xdr:row>11</xdr:row>
      <xdr:rowOff>12684</xdr:rowOff>
    </xdr:from>
    <xdr:to>
      <xdr:col>10</xdr:col>
      <xdr:colOff>449581</xdr:colOff>
      <xdr:row>21</xdr:row>
      <xdr:rowOff>60398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33B96F-972B-4D0F-BADF-EA3DA31CF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8261" y="2603484"/>
          <a:ext cx="3131820" cy="2166074"/>
        </a:xfrm>
        <a:prstGeom prst="rect">
          <a:avLst/>
        </a:prstGeom>
      </xdr:spPr>
    </xdr:pic>
    <xdr:clientData/>
  </xdr:twoCellAnchor>
  <xdr:twoCellAnchor editAs="oneCell">
    <xdr:from>
      <xdr:col>5</xdr:col>
      <xdr:colOff>503149</xdr:colOff>
      <xdr:row>5</xdr:row>
      <xdr:rowOff>144781</xdr:rowOff>
    </xdr:from>
    <xdr:to>
      <xdr:col>10</xdr:col>
      <xdr:colOff>396241</xdr:colOff>
      <xdr:row>11</xdr:row>
      <xdr:rowOff>273577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16F76CE-25C5-46DF-88F8-F73F1A3A6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65649" y="1059181"/>
          <a:ext cx="2941092" cy="1805196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0</xdr:row>
      <xdr:rowOff>138317</xdr:rowOff>
    </xdr:from>
    <xdr:to>
      <xdr:col>14</xdr:col>
      <xdr:colOff>456071</xdr:colOff>
      <xdr:row>5</xdr:row>
      <xdr:rowOff>16991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98D28F-10BB-4566-A63F-15F69374D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138317"/>
          <a:ext cx="5828171" cy="793074"/>
        </a:xfrm>
        <a:prstGeom prst="rect">
          <a:avLst/>
        </a:prstGeom>
      </xdr:spPr>
    </xdr:pic>
    <xdr:clientData/>
  </xdr:twoCellAnchor>
  <xdr:twoCellAnchor editAs="oneCell">
    <xdr:from>
      <xdr:col>11</xdr:col>
      <xdr:colOff>281940</xdr:colOff>
      <xdr:row>5</xdr:row>
      <xdr:rowOff>148488</xdr:rowOff>
    </xdr:from>
    <xdr:to>
      <xdr:col>15</xdr:col>
      <xdr:colOff>556259</xdr:colOff>
      <xdr:row>11</xdr:row>
      <xdr:rowOff>24284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234BE80-734D-43F7-BCA3-BB8DC378E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2040" y="1062888"/>
          <a:ext cx="2712719" cy="15521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312421</xdr:colOff>
      <xdr:row>6</xdr:row>
      <xdr:rowOff>30480</xdr:rowOff>
    </xdr:from>
    <xdr:to>
      <xdr:col>19</xdr:col>
      <xdr:colOff>607105</xdr:colOff>
      <xdr:row>10</xdr:row>
      <xdr:rowOff>234463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EC19A99-5D86-4BB8-A0E2-DA80079B5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6720"/>
        <a:stretch>
          <a:fillRect/>
        </a:stretch>
      </xdr:blipFill>
      <xdr:spPr bwMode="auto">
        <a:xfrm>
          <a:off x="11780521" y="1127760"/>
          <a:ext cx="2123484" cy="1369843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359900</xdr:colOff>
      <xdr:row>47</xdr:row>
      <xdr:rowOff>99060</xdr:rowOff>
    </xdr:from>
    <xdr:to>
      <xdr:col>10</xdr:col>
      <xdr:colOff>513485</xdr:colOff>
      <xdr:row>77</xdr:row>
      <xdr:rowOff>68580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5582E9E-06F5-440F-A910-C1A1F8FE0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9900" y="9608820"/>
          <a:ext cx="8352705" cy="5501640"/>
        </a:xfrm>
        <a:prstGeom prst="rect">
          <a:avLst/>
        </a:prstGeom>
      </xdr:spPr>
    </xdr:pic>
    <xdr:clientData/>
  </xdr:twoCellAnchor>
  <xdr:twoCellAnchor>
    <xdr:from>
      <xdr:col>12</xdr:col>
      <xdr:colOff>129540</xdr:colOff>
      <xdr:row>63</xdr:row>
      <xdr:rowOff>83820</xdr:rowOff>
    </xdr:from>
    <xdr:to>
      <xdr:col>16</xdr:col>
      <xdr:colOff>541020</xdr:colOff>
      <xdr:row>63</xdr:row>
      <xdr:rowOff>99060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48CCFCE-A342-466C-8295-30FD52ADC7FF}"/>
            </a:ext>
          </a:extLst>
        </xdr:cNvPr>
        <xdr:cNvCxnSpPr/>
      </xdr:nvCxnSpPr>
      <xdr:spPr>
        <a:xfrm>
          <a:off x="7109460" y="7947660"/>
          <a:ext cx="2849880" cy="152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281940</xdr:colOff>
      <xdr:row>52</xdr:row>
      <xdr:rowOff>144780</xdr:rowOff>
    </xdr:from>
    <xdr:to>
      <xdr:col>12</xdr:col>
      <xdr:colOff>289560</xdr:colOff>
      <xdr:row>64</xdr:row>
      <xdr:rowOff>53340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52B7E9C-CE9B-4016-8B57-562DA2416659}"/>
            </a:ext>
          </a:extLst>
        </xdr:cNvPr>
        <xdr:cNvCxnSpPr/>
      </xdr:nvCxnSpPr>
      <xdr:spPr>
        <a:xfrm flipV="1">
          <a:off x="7261860" y="5951220"/>
          <a:ext cx="7620" cy="21488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739140</xdr:colOff>
      <xdr:row>40</xdr:row>
      <xdr:rowOff>160020</xdr:rowOff>
    </xdr:from>
    <xdr:to>
      <xdr:col>3</xdr:col>
      <xdr:colOff>548412</xdr:colOff>
      <xdr:row>50</xdr:row>
      <xdr:rowOff>136416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8736977-96E9-40C5-8798-08C809D78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140" y="8343900"/>
          <a:ext cx="2941092" cy="1805196"/>
        </a:xfrm>
        <a:prstGeom prst="rect">
          <a:avLst/>
        </a:prstGeom>
      </xdr:spPr>
    </xdr:pic>
    <xdr:clientData/>
  </xdr:twoCellAnchor>
  <xdr:twoCellAnchor>
    <xdr:from>
      <xdr:col>6</xdr:col>
      <xdr:colOff>419100</xdr:colOff>
      <xdr:row>1</xdr:row>
      <xdr:rowOff>91440</xdr:rowOff>
    </xdr:from>
    <xdr:to>
      <xdr:col>7</xdr:col>
      <xdr:colOff>251460</xdr:colOff>
      <xdr:row>3</xdr:row>
      <xdr:rowOff>91440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0DE1BA1-94D5-4174-9FC5-A991E54A4563}"/>
            </a:ext>
          </a:extLst>
        </xdr:cNvPr>
        <xdr:cNvSpPr/>
      </xdr:nvSpPr>
      <xdr:spPr>
        <a:xfrm>
          <a:off x="6179820" y="274320"/>
          <a:ext cx="441960" cy="36576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434340</xdr:colOff>
      <xdr:row>81</xdr:row>
      <xdr:rowOff>152400</xdr:rowOff>
    </xdr:from>
    <xdr:to>
      <xdr:col>11</xdr:col>
      <xdr:colOff>473429</xdr:colOff>
      <xdr:row>109</xdr:row>
      <xdr:rowOff>76200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7F2696B-A3F0-43EC-9521-13C0FF88D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58340" y="15880080"/>
          <a:ext cx="7323809" cy="50444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5</xdr:col>
      <xdr:colOff>104184</xdr:colOff>
      <xdr:row>117</xdr:row>
      <xdr:rowOff>181123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9F59414-1081-4C23-BD01-E76A22479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6720"/>
        <a:stretch>
          <a:fillRect/>
        </a:stretch>
      </xdr:blipFill>
      <xdr:spPr bwMode="auto">
        <a:xfrm>
          <a:off x="3131820" y="21214080"/>
          <a:ext cx="2123484" cy="1369843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457200</xdr:colOff>
      <xdr:row>109</xdr:row>
      <xdr:rowOff>40554</xdr:rowOff>
    </xdr:from>
    <xdr:to>
      <xdr:col>19</xdr:col>
      <xdr:colOff>355388</xdr:colOff>
      <xdr:row>119</xdr:row>
      <xdr:rowOff>96842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6C5E5E3-CB26-49E0-B0BC-9F0BB1D8B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56320" y="20888874"/>
          <a:ext cx="5384588" cy="1991768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120</xdr:row>
      <xdr:rowOff>141296</xdr:rowOff>
    </xdr:from>
    <xdr:to>
      <xdr:col>16</xdr:col>
      <xdr:colOff>475195</xdr:colOff>
      <xdr:row>131</xdr:row>
      <xdr:rowOff>47251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2BFC831-137E-4B0F-AF39-AAE53B45A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03720" y="23107976"/>
          <a:ext cx="5428195" cy="1917635"/>
        </a:xfrm>
        <a:prstGeom prst="rect">
          <a:avLst/>
        </a:prstGeom>
      </xdr:spPr>
    </xdr:pic>
    <xdr:clientData/>
  </xdr:twoCellAnchor>
  <xdr:twoCellAnchor editAs="oneCell">
    <xdr:from>
      <xdr:col>7</xdr:col>
      <xdr:colOff>198120</xdr:colOff>
      <xdr:row>132</xdr:row>
      <xdr:rowOff>94987</xdr:rowOff>
    </xdr:from>
    <xdr:to>
      <xdr:col>15</xdr:col>
      <xdr:colOff>277061</xdr:colOff>
      <xdr:row>141</xdr:row>
      <xdr:rowOff>165365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92591E5-C494-4B2C-8123-B8CAAF673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68440" y="25256227"/>
          <a:ext cx="4955741" cy="1716298"/>
        </a:xfrm>
        <a:prstGeom prst="rect">
          <a:avLst/>
        </a:prstGeom>
      </xdr:spPr>
    </xdr:pic>
    <xdr:clientData/>
  </xdr:twoCellAnchor>
  <xdr:twoCellAnchor editAs="oneCell">
    <xdr:from>
      <xdr:col>6</xdr:col>
      <xdr:colOff>437866</xdr:colOff>
      <xdr:row>144</xdr:row>
      <xdr:rowOff>68580</xdr:rowOff>
    </xdr:from>
    <xdr:to>
      <xdr:col>14</xdr:col>
      <xdr:colOff>185859</xdr:colOff>
      <xdr:row>157</xdr:row>
      <xdr:rowOff>167192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478D166-8BCF-46D0-91B8-547649B0C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98586" y="27424380"/>
          <a:ext cx="4624793" cy="2491292"/>
        </a:xfrm>
        <a:prstGeom prst="rect">
          <a:avLst/>
        </a:prstGeom>
      </xdr:spPr>
    </xdr:pic>
    <xdr:clientData/>
  </xdr:twoCellAnchor>
  <xdr:twoCellAnchor editAs="oneCell">
    <xdr:from>
      <xdr:col>0</xdr:col>
      <xdr:colOff>1478280</xdr:colOff>
      <xdr:row>152</xdr:row>
      <xdr:rowOff>106580</xdr:rowOff>
    </xdr:from>
    <xdr:to>
      <xdr:col>6</xdr:col>
      <xdr:colOff>103948</xdr:colOff>
      <xdr:row>168</xdr:row>
      <xdr:rowOff>159457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B034334-6BF4-4A23-B30E-2F06D03BF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78280" y="28940660"/>
          <a:ext cx="4386388" cy="2978957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169</xdr:row>
      <xdr:rowOff>51330</xdr:rowOff>
    </xdr:from>
    <xdr:to>
      <xdr:col>14</xdr:col>
      <xdr:colOff>459927</xdr:colOff>
      <xdr:row>175</xdr:row>
      <xdr:rowOff>53150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C05C9C3-3A2C-4A11-8BC2-A947B9521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46320" y="31994370"/>
          <a:ext cx="6251127" cy="1099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441960</xdr:colOff>
      <xdr:row>3</xdr:row>
      <xdr:rowOff>72390</xdr:rowOff>
    </xdr:from>
    <xdr:to>
      <xdr:col>21</xdr:col>
      <xdr:colOff>137160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9728F-5006-4CD1-A01E-AB4E543EF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358140</xdr:colOff>
      <xdr:row>6</xdr:row>
      <xdr:rowOff>129540</xdr:rowOff>
    </xdr:from>
    <xdr:to>
      <xdr:col>20</xdr:col>
      <xdr:colOff>228600</xdr:colOff>
      <xdr:row>6</xdr:row>
      <xdr:rowOff>160020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29252E2-60BD-481C-8C6F-6700808ECD48}"/>
            </a:ext>
          </a:extLst>
        </xdr:cNvPr>
        <xdr:cNvCxnSpPr/>
      </xdr:nvCxnSpPr>
      <xdr:spPr>
        <a:xfrm>
          <a:off x="9182100" y="1226820"/>
          <a:ext cx="3528060" cy="304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464820</xdr:colOff>
      <xdr:row>6</xdr:row>
      <xdr:rowOff>7620</xdr:rowOff>
    </xdr:from>
    <xdr:to>
      <xdr:col>20</xdr:col>
      <xdr:colOff>411480</xdr:colOff>
      <xdr:row>14</xdr:row>
      <xdr:rowOff>129540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675477A-0E3D-448A-A6F4-0C38BA4945F4}"/>
            </a:ext>
          </a:extLst>
        </xdr:cNvPr>
        <xdr:cNvCxnSpPr/>
      </xdr:nvCxnSpPr>
      <xdr:spPr>
        <a:xfrm flipV="1">
          <a:off x="9288780" y="1104900"/>
          <a:ext cx="3604260" cy="158496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0</xdr:row>
      <xdr:rowOff>107505</xdr:rowOff>
    </xdr:from>
    <xdr:to>
      <xdr:col>18</xdr:col>
      <xdr:colOff>34290</xdr:colOff>
      <xdr:row>16</xdr:row>
      <xdr:rowOff>160845</xdr:rowOff>
    </xdr:to>
    <xdr:sp macro="" textlink="">
      <xdr:nvSpPr>
        <xdr:cNvPr id="10" name="Arc 9">
          <a:extLst>
            <a:ext uri="{FF2B5EF4-FFF2-40B4-BE49-F238E27FC236}">
              <a16:creationId xmlns:a16="http://schemas.microsoft.com/office/drawing/2014/main" id="{CBF59CF2-5EFC-40D1-8E9D-691EFA2E28FF}"/>
            </a:ext>
          </a:extLst>
        </xdr:cNvPr>
        <xdr:cNvSpPr/>
      </xdr:nvSpPr>
      <xdr:spPr>
        <a:xfrm rot="6276418">
          <a:off x="9189720" y="979995"/>
          <a:ext cx="2979420" cy="1234440"/>
        </a:xfrm>
        <a:prstGeom prst="arc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335280</xdr:colOff>
      <xdr:row>5</xdr:row>
      <xdr:rowOff>129540</xdr:rowOff>
    </xdr:from>
    <xdr:to>
      <xdr:col>17</xdr:col>
      <xdr:colOff>335280</xdr:colOff>
      <xdr:row>9</xdr:row>
      <xdr:rowOff>167640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845B5E0B-775F-485E-8416-AAE70EF54090}"/>
            </a:ext>
          </a:extLst>
        </xdr:cNvPr>
        <xdr:cNvCxnSpPr/>
      </xdr:nvCxnSpPr>
      <xdr:spPr>
        <a:xfrm>
          <a:off x="10988040" y="1043940"/>
          <a:ext cx="0" cy="769620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579120</xdr:colOff>
      <xdr:row>34</xdr:row>
      <xdr:rowOff>64770</xdr:rowOff>
    </xdr:from>
    <xdr:to>
      <xdr:col>19</xdr:col>
      <xdr:colOff>274320</xdr:colOff>
      <xdr:row>49</xdr:row>
      <xdr:rowOff>64770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C15F65-A964-44CD-8530-93A04FC40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289560</xdr:colOff>
      <xdr:row>50</xdr:row>
      <xdr:rowOff>64770</xdr:rowOff>
    </xdr:from>
    <xdr:to>
      <xdr:col>17</xdr:col>
      <xdr:colOff>594360</xdr:colOff>
      <xdr:row>65</xdr:row>
      <xdr:rowOff>64770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A3E23F3-64B5-46C7-904C-2EE4274B4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586740</xdr:colOff>
      <xdr:row>49</xdr:row>
      <xdr:rowOff>95250</xdr:rowOff>
    </xdr:from>
    <xdr:to>
      <xdr:col>9</xdr:col>
      <xdr:colOff>601980</xdr:colOff>
      <xdr:row>64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42FE160-5DEF-42D1-9225-4F9B22F22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182362</xdr:colOff>
      <xdr:row>3</xdr:row>
      <xdr:rowOff>118219</xdr:rowOff>
    </xdr:from>
    <xdr:to>
      <xdr:col>8</xdr:col>
      <xdr:colOff>83302</xdr:colOff>
      <xdr:row>12</xdr:row>
      <xdr:rowOff>134495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D745E26-D089-4EF1-8A93-B4A3F70AB6F7}"/>
            </a:ext>
          </a:extLst>
        </xdr:cNvPr>
        <xdr:cNvSpPr/>
      </xdr:nvSpPr>
      <xdr:spPr>
        <a:xfrm rot="20119626">
          <a:off x="1401562" y="666859"/>
          <a:ext cx="3558540" cy="166219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60960</xdr:colOff>
      <xdr:row>5</xdr:row>
      <xdr:rowOff>15240</xdr:rowOff>
    </xdr:from>
    <xdr:to>
      <xdr:col>4</xdr:col>
      <xdr:colOff>236220</xdr:colOff>
      <xdr:row>5</xdr:row>
      <xdr:rowOff>137160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51D1E42B-4CA9-48E2-91B2-495D22C339EA}"/>
            </a:ext>
          </a:extLst>
        </xdr:cNvPr>
        <xdr:cNvSpPr/>
      </xdr:nvSpPr>
      <xdr:spPr>
        <a:xfrm>
          <a:off x="2499360" y="929640"/>
          <a:ext cx="175260" cy="121920"/>
        </a:xfrm>
        <a:prstGeom prst="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220980</xdr:colOff>
      <xdr:row>5</xdr:row>
      <xdr:rowOff>99060</xdr:rowOff>
    </xdr:from>
    <xdr:to>
      <xdr:col>5</xdr:col>
      <xdr:colOff>396240</xdr:colOff>
      <xdr:row>6</xdr:row>
      <xdr:rowOff>38100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5D7496DC-A11D-4E8D-9750-D7B5F28F2E04}"/>
            </a:ext>
          </a:extLst>
        </xdr:cNvPr>
        <xdr:cNvSpPr/>
      </xdr:nvSpPr>
      <xdr:spPr>
        <a:xfrm>
          <a:off x="3268980" y="1013460"/>
          <a:ext cx="175260" cy="121920"/>
        </a:xfrm>
        <a:prstGeom prst="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0</xdr:colOff>
      <xdr:row>9</xdr:row>
      <xdr:rowOff>68580</xdr:rowOff>
    </xdr:from>
    <xdr:to>
      <xdr:col>5</xdr:col>
      <xdr:colOff>175260</xdr:colOff>
      <xdr:row>10</xdr:row>
      <xdr:rowOff>7620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937D99AA-886D-43B1-93F5-02792745F7B6}"/>
            </a:ext>
          </a:extLst>
        </xdr:cNvPr>
        <xdr:cNvSpPr/>
      </xdr:nvSpPr>
      <xdr:spPr>
        <a:xfrm>
          <a:off x="3048000" y="1714500"/>
          <a:ext cx="175260" cy="121920"/>
        </a:xfrm>
        <a:prstGeom prst="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457200</xdr:colOff>
      <xdr:row>9</xdr:row>
      <xdr:rowOff>83820</xdr:rowOff>
    </xdr:from>
    <xdr:to>
      <xdr:col>4</xdr:col>
      <xdr:colOff>22860</xdr:colOff>
      <xdr:row>10</xdr:row>
      <xdr:rowOff>22860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E363997F-430B-482B-8A42-BADD80D2BC01}"/>
            </a:ext>
          </a:extLst>
        </xdr:cNvPr>
        <xdr:cNvSpPr/>
      </xdr:nvSpPr>
      <xdr:spPr>
        <a:xfrm>
          <a:off x="2286000" y="1729740"/>
          <a:ext cx="175260" cy="121920"/>
        </a:xfrm>
        <a:prstGeom prst="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236220</xdr:colOff>
      <xdr:row>6</xdr:row>
      <xdr:rowOff>144780</xdr:rowOff>
    </xdr:from>
    <xdr:to>
      <xdr:col>6</xdr:col>
      <xdr:colOff>411480</xdr:colOff>
      <xdr:row>7</xdr:row>
      <xdr:rowOff>83820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A52FCC79-4538-46E5-9CAC-59AFD6269029}"/>
            </a:ext>
          </a:extLst>
        </xdr:cNvPr>
        <xdr:cNvSpPr/>
      </xdr:nvSpPr>
      <xdr:spPr>
        <a:xfrm>
          <a:off x="3893820" y="1242060"/>
          <a:ext cx="175260" cy="121920"/>
        </a:xfrm>
        <a:prstGeom prst="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106680</xdr:colOff>
      <xdr:row>3</xdr:row>
      <xdr:rowOff>45720</xdr:rowOff>
    </xdr:from>
    <xdr:to>
      <xdr:col>6</xdr:col>
      <xdr:colOff>281940</xdr:colOff>
      <xdr:row>3</xdr:row>
      <xdr:rowOff>167640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D03214F0-221D-4B72-A54B-3775BDBB56AF}"/>
            </a:ext>
          </a:extLst>
        </xdr:cNvPr>
        <xdr:cNvSpPr/>
      </xdr:nvSpPr>
      <xdr:spPr>
        <a:xfrm>
          <a:off x="3764280" y="594360"/>
          <a:ext cx="175260" cy="121920"/>
        </a:xfrm>
        <a:prstGeom prst="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144780</xdr:colOff>
      <xdr:row>3</xdr:row>
      <xdr:rowOff>91440</xdr:rowOff>
    </xdr:from>
    <xdr:to>
      <xdr:col>5</xdr:col>
      <xdr:colOff>320040</xdr:colOff>
      <xdr:row>4</xdr:row>
      <xdr:rowOff>30480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24C2FC0E-056C-44D2-844A-8C54753F58E4}"/>
            </a:ext>
          </a:extLst>
        </xdr:cNvPr>
        <xdr:cNvSpPr/>
      </xdr:nvSpPr>
      <xdr:spPr>
        <a:xfrm>
          <a:off x="3192780" y="640080"/>
          <a:ext cx="175260" cy="121920"/>
        </a:xfrm>
        <a:prstGeom prst="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441960</xdr:colOff>
      <xdr:row>8</xdr:row>
      <xdr:rowOff>45720</xdr:rowOff>
    </xdr:from>
    <xdr:to>
      <xdr:col>6</xdr:col>
      <xdr:colOff>7620</xdr:colOff>
      <xdr:row>8</xdr:row>
      <xdr:rowOff>167640</xdr:rowOff>
    </xdr:to>
    <xdr:sp macro="" textlink="">
      <xdr:nvSpPr>
        <xdr:cNvPr id="10" name="Isosceles Triangle 9">
          <a:extLst>
            <a:ext uri="{FF2B5EF4-FFF2-40B4-BE49-F238E27FC236}">
              <a16:creationId xmlns:a16="http://schemas.microsoft.com/office/drawing/2014/main" id="{DF5633B8-989D-4903-889D-998D55D33436}"/>
            </a:ext>
          </a:extLst>
        </xdr:cNvPr>
        <xdr:cNvSpPr/>
      </xdr:nvSpPr>
      <xdr:spPr>
        <a:xfrm>
          <a:off x="3489960" y="1508760"/>
          <a:ext cx="175260" cy="121920"/>
        </a:xfrm>
        <a:prstGeom prst="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281940</xdr:colOff>
      <xdr:row>7</xdr:row>
      <xdr:rowOff>83820</xdr:rowOff>
    </xdr:from>
    <xdr:to>
      <xdr:col>4</xdr:col>
      <xdr:colOff>457200</xdr:colOff>
      <xdr:row>8</xdr:row>
      <xdr:rowOff>22860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424592C3-4267-4ECF-B83B-F9177D0ED6A7}"/>
            </a:ext>
          </a:extLst>
        </xdr:cNvPr>
        <xdr:cNvSpPr/>
      </xdr:nvSpPr>
      <xdr:spPr>
        <a:xfrm>
          <a:off x="2720340" y="1363980"/>
          <a:ext cx="175260" cy="121920"/>
        </a:xfrm>
        <a:prstGeom prst="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228600</xdr:colOff>
      <xdr:row>8</xdr:row>
      <xdr:rowOff>19050</xdr:rowOff>
    </xdr:from>
    <xdr:to>
      <xdr:col>16</xdr:col>
      <xdr:colOff>533400</xdr:colOff>
      <xdr:row>23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08523EE-5B17-45E2-88AE-E8F4FDC8C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261107</xdr:colOff>
      <xdr:row>15</xdr:row>
      <xdr:rowOff>5323</xdr:rowOff>
    </xdr:from>
    <xdr:to>
      <xdr:col>14</xdr:col>
      <xdr:colOff>283967</xdr:colOff>
      <xdr:row>20</xdr:row>
      <xdr:rowOff>74015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4D8462B-EDBD-4CCA-8724-EC00D7B9AB0F}"/>
            </a:ext>
          </a:extLst>
        </xdr:cNvPr>
        <xdr:cNvSpPr/>
      </xdr:nvSpPr>
      <xdr:spPr>
        <a:xfrm rot="2305899">
          <a:off x="8185907" y="2748523"/>
          <a:ext cx="632460" cy="98309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518159</xdr:colOff>
      <xdr:row>10</xdr:row>
      <xdr:rowOff>83819</xdr:rowOff>
    </xdr:from>
    <xdr:to>
      <xdr:col>16</xdr:col>
      <xdr:colOff>190499</xdr:colOff>
      <xdr:row>13</xdr:row>
      <xdr:rowOff>167639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497E00D4-6C36-4EAA-9032-A0079CBAA4AE}"/>
            </a:ext>
          </a:extLst>
        </xdr:cNvPr>
        <xdr:cNvSpPr/>
      </xdr:nvSpPr>
      <xdr:spPr>
        <a:xfrm rot="4965857">
          <a:off x="9182099" y="1783079"/>
          <a:ext cx="632460" cy="8915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495300</xdr:colOff>
      <xdr:row>43</xdr:row>
      <xdr:rowOff>152400</xdr:rowOff>
    </xdr:from>
    <xdr:to>
      <xdr:col>16</xdr:col>
      <xdr:colOff>198120</xdr:colOff>
      <xdr:row>44</xdr:row>
      <xdr:rowOff>15240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BEA32C2-06C5-4CD0-BBD5-8CE6D85DABDC}"/>
            </a:ext>
          </a:extLst>
        </xdr:cNvPr>
        <xdr:cNvCxnSpPr/>
      </xdr:nvCxnSpPr>
      <xdr:spPr>
        <a:xfrm>
          <a:off x="5981700" y="8122920"/>
          <a:ext cx="3970020" cy="457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30</xdr:row>
      <xdr:rowOff>137160</xdr:rowOff>
    </xdr:from>
    <xdr:to>
      <xdr:col>10</xdr:col>
      <xdr:colOff>38100</xdr:colOff>
      <xdr:row>44</xdr:row>
      <xdr:rowOff>121920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64D360C-824B-446A-89BE-97EFA770A67C}"/>
            </a:ext>
          </a:extLst>
        </xdr:cNvPr>
        <xdr:cNvCxnSpPr/>
      </xdr:nvCxnSpPr>
      <xdr:spPr>
        <a:xfrm flipV="1">
          <a:off x="6134100" y="5715000"/>
          <a:ext cx="0" cy="25603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175260</xdr:colOff>
      <xdr:row>32</xdr:row>
      <xdr:rowOff>68580</xdr:rowOff>
    </xdr:from>
    <xdr:to>
      <xdr:col>15</xdr:col>
      <xdr:colOff>411480</xdr:colOff>
      <xdr:row>33</xdr:row>
      <xdr:rowOff>114300</xdr:rowOff>
    </xdr:to>
    <xdr:sp macro="" textlink="">
      <xdr:nvSpPr>
        <xdr:cNvPr id="19" name="Isosceles Triangle 18">
          <a:extLst>
            <a:ext uri="{FF2B5EF4-FFF2-40B4-BE49-F238E27FC236}">
              <a16:creationId xmlns:a16="http://schemas.microsoft.com/office/drawing/2014/main" id="{475B88A2-3DF1-4815-B65A-F867AA88892E}"/>
            </a:ext>
          </a:extLst>
        </xdr:cNvPr>
        <xdr:cNvSpPr/>
      </xdr:nvSpPr>
      <xdr:spPr>
        <a:xfrm>
          <a:off x="9319260" y="6012180"/>
          <a:ext cx="236220" cy="2438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350520</xdr:colOff>
      <xdr:row>30</xdr:row>
      <xdr:rowOff>137160</xdr:rowOff>
    </xdr:from>
    <xdr:to>
      <xdr:col>12</xdr:col>
      <xdr:colOff>586740</xdr:colOff>
      <xdr:row>32</xdr:row>
      <xdr:rowOff>15240</xdr:rowOff>
    </xdr:to>
    <xdr:sp macro="" textlink="">
      <xdr:nvSpPr>
        <xdr:cNvPr id="20" name="Isosceles Triangle 19">
          <a:extLst>
            <a:ext uri="{FF2B5EF4-FFF2-40B4-BE49-F238E27FC236}">
              <a16:creationId xmlns:a16="http://schemas.microsoft.com/office/drawing/2014/main" id="{CF182048-260E-4F1F-9203-697713299E45}"/>
            </a:ext>
          </a:extLst>
        </xdr:cNvPr>
        <xdr:cNvSpPr/>
      </xdr:nvSpPr>
      <xdr:spPr>
        <a:xfrm>
          <a:off x="7665720" y="5715000"/>
          <a:ext cx="236220" cy="243840"/>
        </a:xfrm>
        <a:prstGeom prst="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198120</xdr:colOff>
      <xdr:row>30</xdr:row>
      <xdr:rowOff>91440</xdr:rowOff>
    </xdr:from>
    <xdr:to>
      <xdr:col>14</xdr:col>
      <xdr:colOff>434340</xdr:colOff>
      <xdr:row>31</xdr:row>
      <xdr:rowOff>152400</xdr:rowOff>
    </xdr:to>
    <xdr:sp macro="" textlink="">
      <xdr:nvSpPr>
        <xdr:cNvPr id="21" name="Isosceles Triangle 20">
          <a:extLst>
            <a:ext uri="{FF2B5EF4-FFF2-40B4-BE49-F238E27FC236}">
              <a16:creationId xmlns:a16="http://schemas.microsoft.com/office/drawing/2014/main" id="{B5DFE22E-0C9E-4C43-9F67-E7E7E988FE4E}"/>
            </a:ext>
          </a:extLst>
        </xdr:cNvPr>
        <xdr:cNvSpPr/>
      </xdr:nvSpPr>
      <xdr:spPr>
        <a:xfrm>
          <a:off x="8732520" y="5669280"/>
          <a:ext cx="236220" cy="243840"/>
        </a:xfrm>
        <a:prstGeom prst="triangl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53340</xdr:colOff>
      <xdr:row>31</xdr:row>
      <xdr:rowOff>160020</xdr:rowOff>
    </xdr:from>
    <xdr:to>
      <xdr:col>15</xdr:col>
      <xdr:colOff>266700</xdr:colOff>
      <xdr:row>43</xdr:row>
      <xdr:rowOff>137160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3E08F859-E413-4268-94DC-9942290C208E}"/>
            </a:ext>
          </a:extLst>
        </xdr:cNvPr>
        <xdr:cNvCxnSpPr/>
      </xdr:nvCxnSpPr>
      <xdr:spPr>
        <a:xfrm flipV="1">
          <a:off x="6149340" y="5920740"/>
          <a:ext cx="3261360" cy="2186940"/>
        </a:xfrm>
        <a:prstGeom prst="straightConnector1">
          <a:avLst/>
        </a:prstGeom>
        <a:ln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259080</xdr:colOff>
      <xdr:row>63</xdr:row>
      <xdr:rowOff>91440</xdr:rowOff>
    </xdr:from>
    <xdr:to>
      <xdr:col>9</xdr:col>
      <xdr:colOff>160020</xdr:colOff>
      <xdr:row>63</xdr:row>
      <xdr:rowOff>99060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F017900-01FF-4E39-A568-B86757D89EF4}"/>
            </a:ext>
          </a:extLst>
        </xdr:cNvPr>
        <xdr:cNvCxnSpPr/>
      </xdr:nvCxnSpPr>
      <xdr:spPr>
        <a:xfrm>
          <a:off x="1478280" y="11750040"/>
          <a:ext cx="416814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48</xdr:row>
      <xdr:rowOff>152400</xdr:rowOff>
    </xdr:from>
    <xdr:to>
      <xdr:col>3</xdr:col>
      <xdr:colOff>22860</xdr:colOff>
      <xdr:row>64</xdr:row>
      <xdr:rowOff>30480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9CAEB5C6-98FD-4D86-A7DF-0F0D2A97DF46}"/>
            </a:ext>
          </a:extLst>
        </xdr:cNvPr>
        <xdr:cNvCxnSpPr/>
      </xdr:nvCxnSpPr>
      <xdr:spPr>
        <a:xfrm flipV="1">
          <a:off x="1844040" y="9067800"/>
          <a:ext cx="7620" cy="28041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502920</xdr:colOff>
      <xdr:row>50</xdr:row>
      <xdr:rowOff>0</xdr:rowOff>
    </xdr:from>
    <xdr:to>
      <xdr:col>6</xdr:col>
      <xdr:colOff>106680</xdr:colOff>
      <xdr:row>51</xdr:row>
      <xdr:rowOff>22860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B7745553-3EA5-46E7-A1F1-721F127D4838}"/>
            </a:ext>
          </a:extLst>
        </xdr:cNvPr>
        <xdr:cNvSpPr/>
      </xdr:nvSpPr>
      <xdr:spPr>
        <a:xfrm>
          <a:off x="3550920" y="9281160"/>
          <a:ext cx="213360" cy="2057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114300</xdr:colOff>
      <xdr:row>51</xdr:row>
      <xdr:rowOff>152400</xdr:rowOff>
    </xdr:from>
    <xdr:to>
      <xdr:col>6</xdr:col>
      <xdr:colOff>327660</xdr:colOff>
      <xdr:row>52</xdr:row>
      <xdr:rowOff>175260</xdr:rowOff>
    </xdr:to>
    <xdr:sp macro="" textlink="">
      <xdr:nvSpPr>
        <xdr:cNvPr id="29" name="Isosceles Triangle 28">
          <a:extLst>
            <a:ext uri="{FF2B5EF4-FFF2-40B4-BE49-F238E27FC236}">
              <a16:creationId xmlns:a16="http://schemas.microsoft.com/office/drawing/2014/main" id="{37E87CC5-D216-4CD4-AA2F-39B10877B48D}"/>
            </a:ext>
          </a:extLst>
        </xdr:cNvPr>
        <xdr:cNvSpPr/>
      </xdr:nvSpPr>
      <xdr:spPr>
        <a:xfrm>
          <a:off x="3771900" y="9616440"/>
          <a:ext cx="213360" cy="2057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594360</xdr:colOff>
      <xdr:row>50</xdr:row>
      <xdr:rowOff>22860</xdr:rowOff>
    </xdr:from>
    <xdr:to>
      <xdr:col>7</xdr:col>
      <xdr:colOff>198120</xdr:colOff>
      <xdr:row>51</xdr:row>
      <xdr:rowOff>45720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5D87D750-AF9D-497D-B642-5DB114E9C183}"/>
            </a:ext>
          </a:extLst>
        </xdr:cNvPr>
        <xdr:cNvSpPr/>
      </xdr:nvSpPr>
      <xdr:spPr>
        <a:xfrm>
          <a:off x="4251960" y="9304020"/>
          <a:ext cx="213360" cy="2057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304800</xdr:colOff>
      <xdr:row>54</xdr:row>
      <xdr:rowOff>45720</xdr:rowOff>
    </xdr:from>
    <xdr:to>
      <xdr:col>6</xdr:col>
      <xdr:colOff>518160</xdr:colOff>
      <xdr:row>55</xdr:row>
      <xdr:rowOff>68580</xdr:rowOff>
    </xdr:to>
    <xdr:sp macro="" textlink="">
      <xdr:nvSpPr>
        <xdr:cNvPr id="31" name="Isosceles Triangle 30">
          <a:extLst>
            <a:ext uri="{FF2B5EF4-FFF2-40B4-BE49-F238E27FC236}">
              <a16:creationId xmlns:a16="http://schemas.microsoft.com/office/drawing/2014/main" id="{76A189E6-D575-4243-9C5F-5DDD5E92B40B}"/>
            </a:ext>
          </a:extLst>
        </xdr:cNvPr>
        <xdr:cNvSpPr/>
      </xdr:nvSpPr>
      <xdr:spPr>
        <a:xfrm>
          <a:off x="3962400" y="10058400"/>
          <a:ext cx="213360" cy="2057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411480</xdr:colOff>
      <xdr:row>52</xdr:row>
      <xdr:rowOff>15240</xdr:rowOff>
    </xdr:from>
    <xdr:to>
      <xdr:col>8</xdr:col>
      <xdr:colOff>15240</xdr:colOff>
      <xdr:row>53</xdr:row>
      <xdr:rowOff>38100</xdr:rowOff>
    </xdr:to>
    <xdr:sp macro="" textlink="">
      <xdr:nvSpPr>
        <xdr:cNvPr id="32" name="Isosceles Triangle 31">
          <a:extLst>
            <a:ext uri="{FF2B5EF4-FFF2-40B4-BE49-F238E27FC236}">
              <a16:creationId xmlns:a16="http://schemas.microsoft.com/office/drawing/2014/main" id="{2C369A16-215E-47BB-82DB-A308EFAF03BA}"/>
            </a:ext>
          </a:extLst>
        </xdr:cNvPr>
        <xdr:cNvSpPr/>
      </xdr:nvSpPr>
      <xdr:spPr>
        <a:xfrm>
          <a:off x="4678680" y="9662160"/>
          <a:ext cx="213360" cy="2057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601980</xdr:colOff>
      <xdr:row>56</xdr:row>
      <xdr:rowOff>60960</xdr:rowOff>
    </xdr:from>
    <xdr:to>
      <xdr:col>7</xdr:col>
      <xdr:colOff>175260</xdr:colOff>
      <xdr:row>57</xdr:row>
      <xdr:rowOff>38100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19ED2E0F-C012-469A-A6B3-D0CAF36AE6AC}"/>
            </a:ext>
          </a:extLst>
        </xdr:cNvPr>
        <xdr:cNvSpPr/>
      </xdr:nvSpPr>
      <xdr:spPr>
        <a:xfrm>
          <a:off x="4259580" y="10439400"/>
          <a:ext cx="182880" cy="16002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22860</xdr:colOff>
      <xdr:row>54</xdr:row>
      <xdr:rowOff>22860</xdr:rowOff>
    </xdr:from>
    <xdr:to>
      <xdr:col>5</xdr:col>
      <xdr:colOff>205740</xdr:colOff>
      <xdr:row>55</xdr:row>
      <xdr:rowOff>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EE782B5C-1F15-4323-A412-7AE5E38C7CFE}"/>
            </a:ext>
          </a:extLst>
        </xdr:cNvPr>
        <xdr:cNvSpPr/>
      </xdr:nvSpPr>
      <xdr:spPr>
        <a:xfrm>
          <a:off x="3070860" y="10035540"/>
          <a:ext cx="182880" cy="16002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419100</xdr:colOff>
      <xdr:row>54</xdr:row>
      <xdr:rowOff>114300</xdr:rowOff>
    </xdr:from>
    <xdr:to>
      <xdr:col>5</xdr:col>
      <xdr:colOff>601980</xdr:colOff>
      <xdr:row>55</xdr:row>
      <xdr:rowOff>91440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6ED08C58-E8FC-4D85-AF8D-4DC7FADE01B3}"/>
            </a:ext>
          </a:extLst>
        </xdr:cNvPr>
        <xdr:cNvSpPr/>
      </xdr:nvSpPr>
      <xdr:spPr>
        <a:xfrm>
          <a:off x="3467100" y="10126980"/>
          <a:ext cx="182880" cy="16002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373380</xdr:colOff>
      <xdr:row>52</xdr:row>
      <xdr:rowOff>15240</xdr:rowOff>
    </xdr:from>
    <xdr:to>
      <xdr:col>5</xdr:col>
      <xdr:colOff>556260</xdr:colOff>
      <xdr:row>52</xdr:row>
      <xdr:rowOff>175260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431A881B-E7C5-4E50-B268-5E8D1D91D18F}"/>
            </a:ext>
          </a:extLst>
        </xdr:cNvPr>
        <xdr:cNvSpPr/>
      </xdr:nvSpPr>
      <xdr:spPr>
        <a:xfrm>
          <a:off x="3421380" y="9662160"/>
          <a:ext cx="182880" cy="16002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472440</xdr:colOff>
      <xdr:row>57</xdr:row>
      <xdr:rowOff>38100</xdr:rowOff>
    </xdr:from>
    <xdr:to>
      <xdr:col>6</xdr:col>
      <xdr:colOff>45720</xdr:colOff>
      <xdr:row>58</xdr:row>
      <xdr:rowOff>15240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C6728CC1-694E-4A35-885B-34010214C298}"/>
            </a:ext>
          </a:extLst>
        </xdr:cNvPr>
        <xdr:cNvSpPr/>
      </xdr:nvSpPr>
      <xdr:spPr>
        <a:xfrm>
          <a:off x="3520440" y="10599420"/>
          <a:ext cx="182880" cy="16002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129540</xdr:colOff>
      <xdr:row>49</xdr:row>
      <xdr:rowOff>15240</xdr:rowOff>
    </xdr:from>
    <xdr:to>
      <xdr:col>8</xdr:col>
      <xdr:colOff>594360</xdr:colOff>
      <xdr:row>59</xdr:row>
      <xdr:rowOff>167640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F40CD750-F88C-46A1-A438-A441AD608CFE}"/>
            </a:ext>
          </a:extLst>
        </xdr:cNvPr>
        <xdr:cNvSpPr/>
      </xdr:nvSpPr>
      <xdr:spPr>
        <a:xfrm rot="20367749">
          <a:off x="2567940" y="9113520"/>
          <a:ext cx="2903220" cy="19812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152400</xdr:colOff>
      <xdr:row>52</xdr:row>
      <xdr:rowOff>175260</xdr:rowOff>
    </xdr:from>
    <xdr:to>
      <xdr:col>6</xdr:col>
      <xdr:colOff>464820</xdr:colOff>
      <xdr:row>54</xdr:row>
      <xdr:rowOff>114300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DB8B2E0F-8688-489D-936F-AE0F7F33FFA0}"/>
            </a:ext>
          </a:extLst>
        </xdr:cNvPr>
        <xdr:cNvSpPr/>
      </xdr:nvSpPr>
      <xdr:spPr>
        <a:xfrm>
          <a:off x="3810000" y="9822180"/>
          <a:ext cx="312420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6</xdr:col>
      <xdr:colOff>335280</xdr:colOff>
      <xdr:row>51</xdr:row>
      <xdr:rowOff>45720</xdr:rowOff>
    </xdr:from>
    <xdr:to>
      <xdr:col>6</xdr:col>
      <xdr:colOff>594360</xdr:colOff>
      <xdr:row>54</xdr:row>
      <xdr:rowOff>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9CE4A047-84BD-49F5-A6C4-AE8F8B4B35D0}"/>
            </a:ext>
          </a:extLst>
        </xdr:cNvPr>
        <xdr:cNvCxnSpPr>
          <a:endCxn id="30" idx="2"/>
        </xdr:cNvCxnSpPr>
      </xdr:nvCxnSpPr>
      <xdr:spPr>
        <a:xfrm flipV="1">
          <a:off x="3992880" y="9509760"/>
          <a:ext cx="259080" cy="502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335280</xdr:colOff>
      <xdr:row>53</xdr:row>
      <xdr:rowOff>68580</xdr:rowOff>
    </xdr:from>
    <xdr:to>
      <xdr:col>7</xdr:col>
      <xdr:colOff>281940</xdr:colOff>
      <xdr:row>53</xdr:row>
      <xdr:rowOff>175260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D4A9492A-1AA4-48BF-8B5D-C1F8BD0D1319}"/>
            </a:ext>
          </a:extLst>
        </xdr:cNvPr>
        <xdr:cNvCxnSpPr/>
      </xdr:nvCxnSpPr>
      <xdr:spPr>
        <a:xfrm flipV="1">
          <a:off x="3992880" y="9898380"/>
          <a:ext cx="556260" cy="106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</xdr:colOff>
      <xdr:row>53</xdr:row>
      <xdr:rowOff>15240</xdr:rowOff>
    </xdr:from>
    <xdr:to>
      <xdr:col>6</xdr:col>
      <xdr:colOff>312420</xdr:colOff>
      <xdr:row>53</xdr:row>
      <xdr:rowOff>137160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559E904E-B3A2-43B7-A56C-0317F230BC05}"/>
            </a:ext>
          </a:extLst>
        </xdr:cNvPr>
        <xdr:cNvCxnSpPr/>
      </xdr:nvCxnSpPr>
      <xdr:spPr>
        <a:xfrm flipH="1" flipV="1">
          <a:off x="3802380" y="9845040"/>
          <a:ext cx="16764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51</xdr:row>
      <xdr:rowOff>22860</xdr:rowOff>
    </xdr:from>
    <xdr:to>
      <xdr:col>6</xdr:col>
      <xdr:colOff>327660</xdr:colOff>
      <xdr:row>53</xdr:row>
      <xdr:rowOff>160020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C66CEF08-6B05-441A-873E-4F43E358C69A}"/>
            </a:ext>
          </a:extLst>
        </xdr:cNvPr>
        <xdr:cNvCxnSpPr>
          <a:endCxn id="28" idx="4"/>
        </xdr:cNvCxnSpPr>
      </xdr:nvCxnSpPr>
      <xdr:spPr>
        <a:xfrm flipH="1" flipV="1">
          <a:off x="3764280" y="9486900"/>
          <a:ext cx="220980" cy="502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22860</xdr:colOff>
      <xdr:row>49</xdr:row>
      <xdr:rowOff>167640</xdr:rowOff>
    </xdr:from>
    <xdr:to>
      <xdr:col>14</xdr:col>
      <xdr:colOff>232231</xdr:colOff>
      <xdr:row>54</xdr:row>
      <xdr:rowOff>24669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43F2436B-7698-4F45-8E66-0600B46BD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8060" y="9265920"/>
          <a:ext cx="1428571" cy="771429"/>
        </a:xfrm>
        <a:prstGeom prst="rect">
          <a:avLst/>
        </a:prstGeom>
      </xdr:spPr>
    </xdr:pic>
    <xdr:clientData/>
  </xdr:twoCellAnchor>
  <xdr:twoCellAnchor>
    <xdr:from>
      <xdr:col>12</xdr:col>
      <xdr:colOff>259080</xdr:colOff>
      <xdr:row>70</xdr:row>
      <xdr:rowOff>91440</xdr:rowOff>
    </xdr:from>
    <xdr:to>
      <xdr:col>19</xdr:col>
      <xdr:colOff>160020</xdr:colOff>
      <xdr:row>70</xdr:row>
      <xdr:rowOff>99060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EA8818F1-7E4D-4E4D-9C7E-50D663E98C68}"/>
            </a:ext>
          </a:extLst>
        </xdr:cNvPr>
        <xdr:cNvCxnSpPr/>
      </xdr:nvCxnSpPr>
      <xdr:spPr>
        <a:xfrm>
          <a:off x="1478280" y="11750040"/>
          <a:ext cx="416814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</xdr:colOff>
      <xdr:row>55</xdr:row>
      <xdr:rowOff>152400</xdr:rowOff>
    </xdr:from>
    <xdr:to>
      <xdr:col>13</xdr:col>
      <xdr:colOff>22860</xdr:colOff>
      <xdr:row>71</xdr:row>
      <xdr:rowOff>30480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EFB51B81-E98A-45C7-90D3-2A236A7D74EA}"/>
            </a:ext>
          </a:extLst>
        </xdr:cNvPr>
        <xdr:cNvCxnSpPr/>
      </xdr:nvCxnSpPr>
      <xdr:spPr>
        <a:xfrm flipV="1">
          <a:off x="1844040" y="9067800"/>
          <a:ext cx="7620" cy="28041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502920</xdr:colOff>
      <xdr:row>57</xdr:row>
      <xdr:rowOff>0</xdr:rowOff>
    </xdr:from>
    <xdr:to>
      <xdr:col>16</xdr:col>
      <xdr:colOff>106680</xdr:colOff>
      <xdr:row>58</xdr:row>
      <xdr:rowOff>22860</xdr:rowOff>
    </xdr:to>
    <xdr:sp macro="" textlink="">
      <xdr:nvSpPr>
        <xdr:cNvPr id="59" name="Isosceles Triangle 58">
          <a:extLst>
            <a:ext uri="{FF2B5EF4-FFF2-40B4-BE49-F238E27FC236}">
              <a16:creationId xmlns:a16="http://schemas.microsoft.com/office/drawing/2014/main" id="{E5221E9B-5260-4A8E-9D3C-0D4A1786F364}"/>
            </a:ext>
          </a:extLst>
        </xdr:cNvPr>
        <xdr:cNvSpPr/>
      </xdr:nvSpPr>
      <xdr:spPr>
        <a:xfrm>
          <a:off x="3550920" y="9281160"/>
          <a:ext cx="213360" cy="2057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365760</xdr:colOff>
      <xdr:row>59</xdr:row>
      <xdr:rowOff>45720</xdr:rowOff>
    </xdr:from>
    <xdr:to>
      <xdr:col>15</xdr:col>
      <xdr:colOff>579120</xdr:colOff>
      <xdr:row>60</xdr:row>
      <xdr:rowOff>68580</xdr:rowOff>
    </xdr:to>
    <xdr:sp macro="" textlink="">
      <xdr:nvSpPr>
        <xdr:cNvPr id="60" name="Isosceles Triangle 59">
          <a:extLst>
            <a:ext uri="{FF2B5EF4-FFF2-40B4-BE49-F238E27FC236}">
              <a16:creationId xmlns:a16="http://schemas.microsoft.com/office/drawing/2014/main" id="{BCA68E99-618D-471C-A7E7-A5BD2F819206}"/>
            </a:ext>
          </a:extLst>
        </xdr:cNvPr>
        <xdr:cNvSpPr/>
      </xdr:nvSpPr>
      <xdr:spPr>
        <a:xfrm>
          <a:off x="9509760" y="10972800"/>
          <a:ext cx="213360" cy="2057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594360</xdr:colOff>
      <xdr:row>57</xdr:row>
      <xdr:rowOff>22860</xdr:rowOff>
    </xdr:from>
    <xdr:to>
      <xdr:col>17</xdr:col>
      <xdr:colOff>198120</xdr:colOff>
      <xdr:row>58</xdr:row>
      <xdr:rowOff>45720</xdr:rowOff>
    </xdr:to>
    <xdr:sp macro="" textlink="">
      <xdr:nvSpPr>
        <xdr:cNvPr id="61" name="Isosceles Triangle 60">
          <a:extLst>
            <a:ext uri="{FF2B5EF4-FFF2-40B4-BE49-F238E27FC236}">
              <a16:creationId xmlns:a16="http://schemas.microsoft.com/office/drawing/2014/main" id="{0F51BC90-E167-4A30-9AB2-B3B2F6C8B378}"/>
            </a:ext>
          </a:extLst>
        </xdr:cNvPr>
        <xdr:cNvSpPr/>
      </xdr:nvSpPr>
      <xdr:spPr>
        <a:xfrm>
          <a:off x="4251960" y="9304020"/>
          <a:ext cx="213360" cy="2057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472440</xdr:colOff>
      <xdr:row>61</xdr:row>
      <xdr:rowOff>175260</xdr:rowOff>
    </xdr:from>
    <xdr:to>
      <xdr:col>17</xdr:col>
      <xdr:colOff>76200</xdr:colOff>
      <xdr:row>63</xdr:row>
      <xdr:rowOff>15240</xdr:rowOff>
    </xdr:to>
    <xdr:sp macro="" textlink="">
      <xdr:nvSpPr>
        <xdr:cNvPr id="62" name="Isosceles Triangle 61">
          <a:extLst>
            <a:ext uri="{FF2B5EF4-FFF2-40B4-BE49-F238E27FC236}">
              <a16:creationId xmlns:a16="http://schemas.microsoft.com/office/drawing/2014/main" id="{0B199215-7FB2-4508-A6DF-B8B2B5BCDE84}"/>
            </a:ext>
          </a:extLst>
        </xdr:cNvPr>
        <xdr:cNvSpPr/>
      </xdr:nvSpPr>
      <xdr:spPr>
        <a:xfrm>
          <a:off x="10226040" y="11468100"/>
          <a:ext cx="213360" cy="2057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411480</xdr:colOff>
      <xdr:row>59</xdr:row>
      <xdr:rowOff>15240</xdr:rowOff>
    </xdr:from>
    <xdr:to>
      <xdr:col>18</xdr:col>
      <xdr:colOff>15240</xdr:colOff>
      <xdr:row>60</xdr:row>
      <xdr:rowOff>38100</xdr:rowOff>
    </xdr:to>
    <xdr:sp macro="" textlink="">
      <xdr:nvSpPr>
        <xdr:cNvPr id="63" name="Isosceles Triangle 62">
          <a:extLst>
            <a:ext uri="{FF2B5EF4-FFF2-40B4-BE49-F238E27FC236}">
              <a16:creationId xmlns:a16="http://schemas.microsoft.com/office/drawing/2014/main" id="{2A02B587-94F0-460F-8E16-07FD0B5E1EA1}"/>
            </a:ext>
          </a:extLst>
        </xdr:cNvPr>
        <xdr:cNvSpPr/>
      </xdr:nvSpPr>
      <xdr:spPr>
        <a:xfrm>
          <a:off x="4678680" y="9662160"/>
          <a:ext cx="213360" cy="2057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114300</xdr:colOff>
      <xdr:row>64</xdr:row>
      <xdr:rowOff>91440</xdr:rowOff>
    </xdr:from>
    <xdr:to>
      <xdr:col>17</xdr:col>
      <xdr:colOff>297180</xdr:colOff>
      <xdr:row>65</xdr:row>
      <xdr:rowOff>68580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41A10CBC-BB05-466C-876C-58A0C8ED66BD}"/>
            </a:ext>
          </a:extLst>
        </xdr:cNvPr>
        <xdr:cNvSpPr/>
      </xdr:nvSpPr>
      <xdr:spPr>
        <a:xfrm>
          <a:off x="10477500" y="11932920"/>
          <a:ext cx="182880" cy="16002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556260</xdr:colOff>
      <xdr:row>60</xdr:row>
      <xdr:rowOff>38100</xdr:rowOff>
    </xdr:from>
    <xdr:to>
      <xdr:col>14</xdr:col>
      <xdr:colOff>129540</xdr:colOff>
      <xdr:row>61</xdr:row>
      <xdr:rowOff>15240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4FCE2DB9-EC13-4C92-B45E-BDC109B1ABD2}"/>
            </a:ext>
          </a:extLst>
        </xdr:cNvPr>
        <xdr:cNvSpPr/>
      </xdr:nvSpPr>
      <xdr:spPr>
        <a:xfrm>
          <a:off x="8481060" y="11148060"/>
          <a:ext cx="182880" cy="16002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281940</xdr:colOff>
      <xdr:row>63</xdr:row>
      <xdr:rowOff>30480</xdr:rowOff>
    </xdr:from>
    <xdr:to>
      <xdr:col>14</xdr:col>
      <xdr:colOff>464820</xdr:colOff>
      <xdr:row>64</xdr:row>
      <xdr:rowOff>7620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576E5437-5267-4F3E-AACA-13DB2CACE2EB}"/>
            </a:ext>
          </a:extLst>
        </xdr:cNvPr>
        <xdr:cNvSpPr/>
      </xdr:nvSpPr>
      <xdr:spPr>
        <a:xfrm>
          <a:off x="8816340" y="11689080"/>
          <a:ext cx="182880" cy="16002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426720</xdr:colOff>
      <xdr:row>58</xdr:row>
      <xdr:rowOff>0</xdr:rowOff>
    </xdr:from>
    <xdr:to>
      <xdr:col>15</xdr:col>
      <xdr:colOff>0</xdr:colOff>
      <xdr:row>58</xdr:row>
      <xdr:rowOff>160020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3E4100D0-2E60-408B-BE32-3910ECBE186D}"/>
            </a:ext>
          </a:extLst>
        </xdr:cNvPr>
        <xdr:cNvSpPr/>
      </xdr:nvSpPr>
      <xdr:spPr>
        <a:xfrm>
          <a:off x="8961120" y="10744200"/>
          <a:ext cx="182880" cy="16002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579120</xdr:colOff>
      <xdr:row>65</xdr:row>
      <xdr:rowOff>15240</xdr:rowOff>
    </xdr:from>
    <xdr:to>
      <xdr:col>16</xdr:col>
      <xdr:colOff>152400</xdr:colOff>
      <xdr:row>65</xdr:row>
      <xdr:rowOff>175260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A8881854-D3BB-4F82-81C8-F765B438A1CA}"/>
            </a:ext>
          </a:extLst>
        </xdr:cNvPr>
        <xdr:cNvSpPr/>
      </xdr:nvSpPr>
      <xdr:spPr>
        <a:xfrm>
          <a:off x="9723120" y="12039600"/>
          <a:ext cx="182880" cy="16002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259080</xdr:colOff>
      <xdr:row>59</xdr:row>
      <xdr:rowOff>30480</xdr:rowOff>
    </xdr:from>
    <xdr:to>
      <xdr:col>16</xdr:col>
      <xdr:colOff>571500</xdr:colOff>
      <xdr:row>60</xdr:row>
      <xdr:rowOff>152400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26FA6A4A-A76F-4193-8559-9FB4F4E6AA64}"/>
            </a:ext>
          </a:extLst>
        </xdr:cNvPr>
        <xdr:cNvSpPr/>
      </xdr:nvSpPr>
      <xdr:spPr>
        <a:xfrm>
          <a:off x="10012680" y="10957560"/>
          <a:ext cx="312420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14</xdr:col>
      <xdr:colOff>601980</xdr:colOff>
      <xdr:row>61</xdr:row>
      <xdr:rowOff>106680</xdr:rowOff>
    </xdr:from>
    <xdr:to>
      <xdr:col>15</xdr:col>
      <xdr:colOff>304800</xdr:colOff>
      <xdr:row>63</xdr:row>
      <xdr:rowOff>45720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60B2DA78-7F69-43F6-84DB-B759B0053746}"/>
            </a:ext>
          </a:extLst>
        </xdr:cNvPr>
        <xdr:cNvSpPr/>
      </xdr:nvSpPr>
      <xdr:spPr>
        <a:xfrm>
          <a:off x="9136380" y="11399520"/>
          <a:ext cx="312420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>
    <xdr:from>
      <xdr:col>16</xdr:col>
      <xdr:colOff>106680</xdr:colOff>
      <xdr:row>58</xdr:row>
      <xdr:rowOff>22860</xdr:rowOff>
    </xdr:from>
    <xdr:to>
      <xdr:col>16</xdr:col>
      <xdr:colOff>411480</xdr:colOff>
      <xdr:row>60</xdr:row>
      <xdr:rowOff>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962DD5A7-090A-435A-9A3D-B7B340D6827D}"/>
            </a:ext>
          </a:extLst>
        </xdr:cNvPr>
        <xdr:cNvCxnSpPr>
          <a:endCxn id="59" idx="4"/>
        </xdr:cNvCxnSpPr>
      </xdr:nvCxnSpPr>
      <xdr:spPr>
        <a:xfrm flipH="1" flipV="1">
          <a:off x="9860280" y="10767060"/>
          <a:ext cx="30480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411480</xdr:colOff>
      <xdr:row>58</xdr:row>
      <xdr:rowOff>45720</xdr:rowOff>
    </xdr:from>
    <xdr:to>
      <xdr:col>17</xdr:col>
      <xdr:colOff>91440</xdr:colOff>
      <xdr:row>60</xdr:row>
      <xdr:rowOff>15240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C9835E28-CF5A-42F5-8AD0-D73F9D8C5C59}"/>
            </a:ext>
          </a:extLst>
        </xdr:cNvPr>
        <xdr:cNvCxnSpPr>
          <a:endCxn id="61" idx="3"/>
        </xdr:cNvCxnSpPr>
      </xdr:nvCxnSpPr>
      <xdr:spPr>
        <a:xfrm flipV="1">
          <a:off x="10165080" y="10789920"/>
          <a:ext cx="289560" cy="335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434340</xdr:colOff>
      <xdr:row>59</xdr:row>
      <xdr:rowOff>118110</xdr:rowOff>
    </xdr:from>
    <xdr:to>
      <xdr:col>17</xdr:col>
      <xdr:colOff>464820</xdr:colOff>
      <xdr:row>60</xdr:row>
      <xdr:rowOff>38100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12A0DF44-B35F-467E-A852-D46C2B39CFE7}"/>
            </a:ext>
          </a:extLst>
        </xdr:cNvPr>
        <xdr:cNvCxnSpPr>
          <a:endCxn id="63" idx="1"/>
        </xdr:cNvCxnSpPr>
      </xdr:nvCxnSpPr>
      <xdr:spPr>
        <a:xfrm flipV="1">
          <a:off x="10187940" y="11045190"/>
          <a:ext cx="640080" cy="1028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441960</xdr:colOff>
      <xdr:row>60</xdr:row>
      <xdr:rowOff>30480</xdr:rowOff>
    </xdr:from>
    <xdr:to>
      <xdr:col>16</xdr:col>
      <xdr:colOff>525780</xdr:colOff>
      <xdr:row>62</xdr:row>
      <xdr:rowOff>95250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FD74E091-5893-465C-B379-72728A6BB01D}"/>
            </a:ext>
          </a:extLst>
        </xdr:cNvPr>
        <xdr:cNvCxnSpPr>
          <a:endCxn id="62" idx="1"/>
        </xdr:cNvCxnSpPr>
      </xdr:nvCxnSpPr>
      <xdr:spPr>
        <a:xfrm>
          <a:off x="10195560" y="11140440"/>
          <a:ext cx="83820" cy="4305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579120</xdr:colOff>
      <xdr:row>60</xdr:row>
      <xdr:rowOff>22860</xdr:rowOff>
    </xdr:from>
    <xdr:to>
      <xdr:col>16</xdr:col>
      <xdr:colOff>411480</xdr:colOff>
      <xdr:row>60</xdr:row>
      <xdr:rowOff>68580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ED6B02FC-7677-4FB3-ACF4-85F62495C09E}"/>
            </a:ext>
          </a:extLst>
        </xdr:cNvPr>
        <xdr:cNvCxnSpPr>
          <a:endCxn id="60" idx="4"/>
        </xdr:cNvCxnSpPr>
      </xdr:nvCxnSpPr>
      <xdr:spPr>
        <a:xfrm flipH="1">
          <a:off x="9723120" y="11132820"/>
          <a:ext cx="441960" cy="45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58</xdr:row>
      <xdr:rowOff>80010</xdr:rowOff>
    </xdr:from>
    <xdr:to>
      <xdr:col>16</xdr:col>
      <xdr:colOff>419100</xdr:colOff>
      <xdr:row>60</xdr:row>
      <xdr:rowOff>38100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EC895B54-CDAD-4653-A6FF-E93BEF159CBA}"/>
            </a:ext>
          </a:extLst>
        </xdr:cNvPr>
        <xdr:cNvCxnSpPr>
          <a:endCxn id="67" idx="6"/>
        </xdr:cNvCxnSpPr>
      </xdr:nvCxnSpPr>
      <xdr:spPr>
        <a:xfrm flipH="1" flipV="1">
          <a:off x="9144000" y="10824210"/>
          <a:ext cx="102870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129540</xdr:colOff>
      <xdr:row>60</xdr:row>
      <xdr:rowOff>30480</xdr:rowOff>
    </xdr:from>
    <xdr:to>
      <xdr:col>16</xdr:col>
      <xdr:colOff>434340</xdr:colOff>
      <xdr:row>60</xdr:row>
      <xdr:rowOff>118110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A95503FA-9C27-4480-8420-3E2B3BCB2AC9}"/>
            </a:ext>
          </a:extLst>
        </xdr:cNvPr>
        <xdr:cNvCxnSpPr>
          <a:endCxn id="65" idx="6"/>
        </xdr:cNvCxnSpPr>
      </xdr:nvCxnSpPr>
      <xdr:spPr>
        <a:xfrm flipH="1">
          <a:off x="8663940" y="11140440"/>
          <a:ext cx="1524000" cy="876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125618</xdr:colOff>
      <xdr:row>60</xdr:row>
      <xdr:rowOff>152400</xdr:rowOff>
    </xdr:from>
    <xdr:to>
      <xdr:col>16</xdr:col>
      <xdr:colOff>415290</xdr:colOff>
      <xdr:row>65</xdr:row>
      <xdr:rowOff>38674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6E7ECA10-B6BC-4991-B781-DC6880873BC5}"/>
            </a:ext>
          </a:extLst>
        </xdr:cNvPr>
        <xdr:cNvCxnSpPr>
          <a:stCxn id="69" idx="2"/>
          <a:endCxn id="68" idx="7"/>
        </xdr:cNvCxnSpPr>
      </xdr:nvCxnSpPr>
      <xdr:spPr>
        <a:xfrm flipH="1">
          <a:off x="9879218" y="11262360"/>
          <a:ext cx="289672" cy="8006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415290</xdr:colOff>
      <xdr:row>60</xdr:row>
      <xdr:rowOff>152400</xdr:rowOff>
    </xdr:from>
    <xdr:to>
      <xdr:col>17</xdr:col>
      <xdr:colOff>205740</xdr:colOff>
      <xdr:row>64</xdr:row>
      <xdr:rowOff>91440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44947D4F-B64C-4EE7-8F25-01137C387DB8}"/>
            </a:ext>
          </a:extLst>
        </xdr:cNvPr>
        <xdr:cNvCxnSpPr>
          <a:stCxn id="69" idx="2"/>
          <a:endCxn id="64" idx="0"/>
        </xdr:cNvCxnSpPr>
      </xdr:nvCxnSpPr>
      <xdr:spPr>
        <a:xfrm>
          <a:off x="10168890" y="11262360"/>
          <a:ext cx="400050" cy="670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464820</xdr:colOff>
      <xdr:row>60</xdr:row>
      <xdr:rowOff>22860</xdr:rowOff>
    </xdr:from>
    <xdr:to>
      <xdr:col>16</xdr:col>
      <xdr:colOff>411480</xdr:colOff>
      <xdr:row>63</xdr:row>
      <xdr:rowOff>110490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83BA33A3-B865-46C3-8E93-85F891541183}"/>
            </a:ext>
          </a:extLst>
        </xdr:cNvPr>
        <xdr:cNvCxnSpPr>
          <a:endCxn id="66" idx="6"/>
        </xdr:cNvCxnSpPr>
      </xdr:nvCxnSpPr>
      <xdr:spPr>
        <a:xfrm flipH="1">
          <a:off x="8999220" y="11132820"/>
          <a:ext cx="1165860" cy="6362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167640</xdr:colOff>
      <xdr:row>62</xdr:row>
      <xdr:rowOff>99060</xdr:rowOff>
    </xdr:from>
    <xdr:to>
      <xdr:col>17</xdr:col>
      <xdr:colOff>141082</xdr:colOff>
      <xdr:row>64</xdr:row>
      <xdr:rowOff>114874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37BFA0E1-461B-45C0-B22F-822BFE956F75}"/>
            </a:ext>
          </a:extLst>
        </xdr:cNvPr>
        <xdr:cNvCxnSpPr>
          <a:endCxn id="64" idx="1"/>
        </xdr:cNvCxnSpPr>
      </xdr:nvCxnSpPr>
      <xdr:spPr>
        <a:xfrm>
          <a:off x="9311640" y="11574780"/>
          <a:ext cx="1192642" cy="3815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83820</xdr:colOff>
      <xdr:row>56</xdr:row>
      <xdr:rowOff>91440</xdr:rowOff>
    </xdr:from>
    <xdr:to>
      <xdr:col>18</xdr:col>
      <xdr:colOff>388620</xdr:colOff>
      <xdr:row>63</xdr:row>
      <xdr:rowOff>114300</xdr:rowOff>
    </xdr:to>
    <xdr:sp macro="" textlink="">
      <xdr:nvSpPr>
        <xdr:cNvPr id="103" name="Oval 102">
          <a:extLst>
            <a:ext uri="{FF2B5EF4-FFF2-40B4-BE49-F238E27FC236}">
              <a16:creationId xmlns:a16="http://schemas.microsoft.com/office/drawing/2014/main" id="{F9282620-E94D-41FA-916A-8995C1CD1E51}"/>
            </a:ext>
          </a:extLst>
        </xdr:cNvPr>
        <xdr:cNvSpPr/>
      </xdr:nvSpPr>
      <xdr:spPr>
        <a:xfrm rot="1626420">
          <a:off x="9227820" y="10469880"/>
          <a:ext cx="2133600" cy="130302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13</xdr:col>
      <xdr:colOff>226949</xdr:colOff>
      <xdr:row>59</xdr:row>
      <xdr:rowOff>35355</xdr:rowOff>
    </xdr:from>
    <xdr:to>
      <xdr:col>18</xdr:col>
      <xdr:colOff>36321</xdr:colOff>
      <xdr:row>66</xdr:row>
      <xdr:rowOff>58215</xdr:rowOff>
    </xdr:to>
    <xdr:sp macro="" textlink="">
      <xdr:nvSpPr>
        <xdr:cNvPr id="106" name="Oval 105">
          <a:extLst>
            <a:ext uri="{FF2B5EF4-FFF2-40B4-BE49-F238E27FC236}">
              <a16:creationId xmlns:a16="http://schemas.microsoft.com/office/drawing/2014/main" id="{5342BD4C-F9DE-4CE3-BD61-17F79BBEFB9D}"/>
            </a:ext>
          </a:extLst>
        </xdr:cNvPr>
        <xdr:cNvSpPr/>
      </xdr:nvSpPr>
      <xdr:spPr>
        <a:xfrm rot="1626420">
          <a:off x="8151749" y="10962435"/>
          <a:ext cx="2857372" cy="13030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16</xdr:col>
      <xdr:colOff>563880</xdr:colOff>
      <xdr:row>58</xdr:row>
      <xdr:rowOff>152400</xdr:rowOff>
    </xdr:from>
    <xdr:to>
      <xdr:col>17</xdr:col>
      <xdr:colOff>289560</xdr:colOff>
      <xdr:row>59</xdr:row>
      <xdr:rowOff>137160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5DCCC5C1-001E-4E5D-BF28-2206D7D3AA44}"/>
            </a:ext>
          </a:extLst>
        </xdr:cNvPr>
        <xdr:cNvCxnSpPr/>
      </xdr:nvCxnSpPr>
      <xdr:spPr>
        <a:xfrm flipH="1">
          <a:off x="10317480" y="10896600"/>
          <a:ext cx="335280" cy="16764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297180</xdr:colOff>
      <xdr:row>60</xdr:row>
      <xdr:rowOff>152400</xdr:rowOff>
    </xdr:from>
    <xdr:to>
      <xdr:col>15</xdr:col>
      <xdr:colOff>518160</xdr:colOff>
      <xdr:row>62</xdr:row>
      <xdr:rowOff>129540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91B0A50D-1500-42F2-8E18-27BCB3911C42}"/>
            </a:ext>
          </a:extLst>
        </xdr:cNvPr>
        <xdr:cNvCxnSpPr/>
      </xdr:nvCxnSpPr>
      <xdr:spPr>
        <a:xfrm>
          <a:off x="9441180" y="11262360"/>
          <a:ext cx="220980" cy="34290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274320</xdr:colOff>
      <xdr:row>64</xdr:row>
      <xdr:rowOff>57150</xdr:rowOff>
    </xdr:from>
    <xdr:to>
      <xdr:col>11</xdr:col>
      <xdr:colOff>579120</xdr:colOff>
      <xdr:row>79</xdr:row>
      <xdr:rowOff>41910</xdr:rowOff>
    </xdr:to>
    <xdr:graphicFrame macro="">
      <xdr:nvGraphicFramePr>
        <xdr:cNvPr id="112" name="Chart 111">
          <a:extLst>
            <a:ext uri="{FF2B5EF4-FFF2-40B4-BE49-F238E27FC236}">
              <a16:creationId xmlns:a16="http://schemas.microsoft.com/office/drawing/2014/main" id="{E3073C86-4DEC-4726-9D0A-A43ED6416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163307</xdr:colOff>
      <xdr:row>2</xdr:row>
      <xdr:rowOff>114300</xdr:rowOff>
    </xdr:from>
    <xdr:to>
      <xdr:col>10</xdr:col>
      <xdr:colOff>289560</xdr:colOff>
      <xdr:row>5</xdr:row>
      <xdr:rowOff>118849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B6A86F-2846-42BD-90AC-1E6231E1B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2107" y="480060"/>
          <a:ext cx="4393453" cy="598909"/>
        </a:xfrm>
        <a:prstGeom prst="rect">
          <a:avLst/>
        </a:prstGeom>
      </xdr:spPr>
    </xdr:pic>
    <xdr:clientData/>
  </xdr:twoCellAnchor>
  <xdr:twoCellAnchor editAs="oneCell">
    <xdr:from>
      <xdr:col>17</xdr:col>
      <xdr:colOff>484414</xdr:colOff>
      <xdr:row>18</xdr:row>
      <xdr:rowOff>30480</xdr:rowOff>
    </xdr:from>
    <xdr:to>
      <xdr:col>24</xdr:col>
      <xdr:colOff>88908</xdr:colOff>
      <xdr:row>28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AE7307-9C3D-4E52-9DD0-59D4D94B1A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47111"/>
        <a:stretch/>
      </xdr:blipFill>
      <xdr:spPr>
        <a:xfrm>
          <a:off x="10847614" y="3322320"/>
          <a:ext cx="3871694" cy="1958340"/>
        </a:xfrm>
        <a:prstGeom prst="rect">
          <a:avLst/>
        </a:prstGeom>
      </xdr:spPr>
    </xdr:pic>
    <xdr:clientData/>
  </xdr:twoCellAnchor>
  <xdr:twoCellAnchor editAs="oneCell">
    <xdr:from>
      <xdr:col>17</xdr:col>
      <xdr:colOff>251460</xdr:colOff>
      <xdr:row>9</xdr:row>
      <xdr:rowOff>137160</xdr:rowOff>
    </xdr:from>
    <xdr:to>
      <xdr:col>23</xdr:col>
      <xdr:colOff>566887</xdr:colOff>
      <xdr:row>17</xdr:row>
      <xdr:rowOff>14085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0F50CA-935A-4F5D-A250-336D453D0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14660" y="1783080"/>
          <a:ext cx="3973027" cy="1461885"/>
        </a:xfrm>
        <a:prstGeom prst="rect">
          <a:avLst/>
        </a:prstGeom>
      </xdr:spPr>
    </xdr:pic>
    <xdr:clientData/>
  </xdr:twoCellAnchor>
  <xdr:twoCellAnchor editAs="oneCell">
    <xdr:from>
      <xdr:col>3</xdr:col>
      <xdr:colOff>350521</xdr:colOff>
      <xdr:row>14</xdr:row>
      <xdr:rowOff>7620</xdr:rowOff>
    </xdr:from>
    <xdr:to>
      <xdr:col>10</xdr:col>
      <xdr:colOff>419101</xdr:colOff>
      <xdr:row>17</xdr:row>
      <xdr:rowOff>4307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1260717-2B5B-414E-B48F-20C6BFA2A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9321" y="2567940"/>
          <a:ext cx="4335780" cy="591047"/>
        </a:xfrm>
        <a:prstGeom prst="rect">
          <a:avLst/>
        </a:prstGeom>
      </xdr:spPr>
    </xdr:pic>
    <xdr:clientData/>
  </xdr:twoCellAnchor>
  <xdr:twoCellAnchor editAs="oneCell">
    <xdr:from>
      <xdr:col>8</xdr:col>
      <xdr:colOff>167640</xdr:colOff>
      <xdr:row>32</xdr:row>
      <xdr:rowOff>91440</xdr:rowOff>
    </xdr:from>
    <xdr:to>
      <xdr:col>12</xdr:col>
      <xdr:colOff>205740</xdr:colOff>
      <xdr:row>40</xdr:row>
      <xdr:rowOff>30194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3B18B18-55ED-4541-BC61-50D183AEA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4440" y="5958840"/>
          <a:ext cx="2476500" cy="14170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472440</xdr:colOff>
      <xdr:row>18</xdr:row>
      <xdr:rowOff>114300</xdr:rowOff>
    </xdr:from>
    <xdr:to>
      <xdr:col>9</xdr:col>
      <xdr:colOff>32227</xdr:colOff>
      <xdr:row>27</xdr:row>
      <xdr:rowOff>13483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E3A413F-3109-4485-B7CC-532A41C09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6720"/>
        <a:stretch>
          <a:fillRect/>
        </a:stretch>
      </xdr:blipFill>
      <xdr:spPr bwMode="auto">
        <a:xfrm>
          <a:off x="2910840" y="3406140"/>
          <a:ext cx="2607787" cy="1682263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99060</xdr:colOff>
      <xdr:row>33</xdr:row>
      <xdr:rowOff>15240</xdr:rowOff>
    </xdr:from>
    <xdr:to>
      <xdr:col>12</xdr:col>
      <xdr:colOff>68580</xdr:colOff>
      <xdr:row>33</xdr:row>
      <xdr:rowOff>22860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2116981-39E6-40A6-8B02-F63F925EE55D}"/>
            </a:ext>
          </a:extLst>
        </xdr:cNvPr>
        <xdr:cNvCxnSpPr/>
      </xdr:nvCxnSpPr>
      <xdr:spPr>
        <a:xfrm>
          <a:off x="6195060" y="6080760"/>
          <a:ext cx="11887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266700</xdr:colOff>
      <xdr:row>33</xdr:row>
      <xdr:rowOff>38100</xdr:rowOff>
    </xdr:from>
    <xdr:to>
      <xdr:col>11</xdr:col>
      <xdr:colOff>266700</xdr:colOff>
      <xdr:row>38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CE21502-3F91-4702-B0F8-15601E928B04}"/>
            </a:ext>
          </a:extLst>
        </xdr:cNvPr>
        <xdr:cNvCxnSpPr/>
      </xdr:nvCxnSpPr>
      <xdr:spPr>
        <a:xfrm>
          <a:off x="6972300" y="6103620"/>
          <a:ext cx="0" cy="990600"/>
        </a:xfrm>
        <a:prstGeom prst="straightConnector1">
          <a:avLst/>
        </a:prstGeom>
        <a:ln w="12700">
          <a:solidFill>
            <a:srgbClr val="FF0000"/>
          </a:solidFill>
          <a:prstDash val="dash"/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396240</xdr:colOff>
      <xdr:row>34</xdr:row>
      <xdr:rowOff>114300</xdr:rowOff>
    </xdr:from>
    <xdr:to>
      <xdr:col>12</xdr:col>
      <xdr:colOff>167640</xdr:colOff>
      <xdr:row>36</xdr:row>
      <xdr:rowOff>114300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7A17133-92C1-45B5-B6FE-A4A4B480CE03}"/>
            </a:ext>
          </a:extLst>
        </xdr:cNvPr>
        <xdr:cNvSpPr/>
      </xdr:nvSpPr>
      <xdr:spPr>
        <a:xfrm>
          <a:off x="7101840" y="6362700"/>
          <a:ext cx="381000" cy="3657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/>
            <a:t>3</a:t>
          </a:r>
        </a:p>
      </xdr:txBody>
    </xdr:sp>
    <xdr:clientData/>
  </xdr:twoCellAnchor>
  <xdr:twoCellAnchor>
    <xdr:from>
      <xdr:col>3</xdr:col>
      <xdr:colOff>320040</xdr:colOff>
      <xdr:row>4</xdr:row>
      <xdr:rowOff>91440</xdr:rowOff>
    </xdr:from>
    <xdr:to>
      <xdr:col>4</xdr:col>
      <xdr:colOff>281940</xdr:colOff>
      <xdr:row>6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54F9EC7-781D-4B05-ADF8-12B00B19333B}"/>
            </a:ext>
          </a:extLst>
        </xdr:cNvPr>
        <xdr:cNvSpPr/>
      </xdr:nvSpPr>
      <xdr:spPr>
        <a:xfrm>
          <a:off x="2148840" y="822960"/>
          <a:ext cx="571500" cy="3886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91440</xdr:colOff>
      <xdr:row>43</xdr:row>
      <xdr:rowOff>68580</xdr:rowOff>
    </xdr:from>
    <xdr:to>
      <xdr:col>12</xdr:col>
      <xdr:colOff>472440</xdr:colOff>
      <xdr:row>54</xdr:row>
      <xdr:rowOff>99060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C58689E-5EF9-4401-A83A-9C7C5CCD9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58640" y="7962900"/>
          <a:ext cx="3429000" cy="2057400"/>
        </a:xfrm>
        <a:prstGeom prst="rect">
          <a:avLst/>
        </a:prstGeom>
      </xdr:spPr>
    </xdr:pic>
    <xdr:clientData/>
  </xdr:twoCellAnchor>
  <xdr:twoCellAnchor>
    <xdr:from>
      <xdr:col>10</xdr:col>
      <xdr:colOff>358140</xdr:colOff>
      <xdr:row>33</xdr:row>
      <xdr:rowOff>137160</xdr:rowOff>
    </xdr:from>
    <xdr:to>
      <xdr:col>10</xdr:col>
      <xdr:colOff>358140</xdr:colOff>
      <xdr:row>38</xdr:row>
      <xdr:rowOff>129540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C8A8EB0-94DE-481D-8C07-612B3A556523}"/>
            </a:ext>
          </a:extLst>
        </xdr:cNvPr>
        <xdr:cNvCxnSpPr/>
      </xdr:nvCxnSpPr>
      <xdr:spPr>
        <a:xfrm>
          <a:off x="6454140" y="6202680"/>
          <a:ext cx="0" cy="9067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312420</xdr:colOff>
      <xdr:row>34</xdr:row>
      <xdr:rowOff>38100</xdr:rowOff>
    </xdr:from>
    <xdr:to>
      <xdr:col>10</xdr:col>
      <xdr:colOff>396240</xdr:colOff>
      <xdr:row>34</xdr:row>
      <xdr:rowOff>38100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96B8EEEC-C41E-405D-8E75-C574D541005B}"/>
            </a:ext>
          </a:extLst>
        </xdr:cNvPr>
        <xdr:cNvCxnSpPr/>
      </xdr:nvCxnSpPr>
      <xdr:spPr>
        <a:xfrm>
          <a:off x="5798820" y="6286500"/>
          <a:ext cx="6934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182881</xdr:colOff>
      <xdr:row>33</xdr:row>
      <xdr:rowOff>15240</xdr:rowOff>
    </xdr:from>
    <xdr:to>
      <xdr:col>9</xdr:col>
      <xdr:colOff>297181</xdr:colOff>
      <xdr:row>33</xdr:row>
      <xdr:rowOff>175260</xdr:rowOff>
    </xdr:to>
    <xdr:sp macro="" textlink="">
      <xdr:nvSpPr>
        <xdr:cNvPr id="17" name="Left Brace 16">
          <a:extLst>
            <a:ext uri="{FF2B5EF4-FFF2-40B4-BE49-F238E27FC236}">
              <a16:creationId xmlns:a16="http://schemas.microsoft.com/office/drawing/2014/main" id="{D4999351-FC90-4DBB-AD09-0E2503C3B112}"/>
            </a:ext>
          </a:extLst>
        </xdr:cNvPr>
        <xdr:cNvSpPr/>
      </xdr:nvSpPr>
      <xdr:spPr>
        <a:xfrm>
          <a:off x="5669281" y="6080760"/>
          <a:ext cx="114300" cy="16002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9</xdr:col>
      <xdr:colOff>198496</xdr:colOff>
      <xdr:row>57</xdr:row>
      <xdr:rowOff>0</xdr:rowOff>
    </xdr:from>
    <xdr:to>
      <xdr:col>19</xdr:col>
      <xdr:colOff>284771</xdr:colOff>
      <xdr:row>77</xdr:row>
      <xdr:rowOff>5135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804E990-E646-4175-901B-10FD6F375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84896" y="10530840"/>
          <a:ext cx="6182275" cy="3662735"/>
        </a:xfrm>
        <a:prstGeom prst="rect">
          <a:avLst/>
        </a:prstGeom>
      </xdr:spPr>
    </xdr:pic>
    <xdr:clientData/>
  </xdr:twoCellAnchor>
  <xdr:twoCellAnchor>
    <xdr:from>
      <xdr:col>12</xdr:col>
      <xdr:colOff>381000</xdr:colOff>
      <xdr:row>58</xdr:row>
      <xdr:rowOff>0</xdr:rowOff>
    </xdr:from>
    <xdr:to>
      <xdr:col>15</xdr:col>
      <xdr:colOff>381000</xdr:colOff>
      <xdr:row>63</xdr:row>
      <xdr:rowOff>60960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10CC5E2-DB71-475F-AE31-44CEFD2A0D50}"/>
            </a:ext>
          </a:extLst>
        </xdr:cNvPr>
        <xdr:cNvSpPr/>
      </xdr:nvSpPr>
      <xdr:spPr>
        <a:xfrm>
          <a:off x="7696200" y="10713720"/>
          <a:ext cx="1828800" cy="9753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any data point</a:t>
          </a:r>
          <a:r>
            <a:rPr lang="en-IN" sz="1100" baseline="0"/>
            <a:t> above (more than) Q3 + 1.5 *IQR</a:t>
          </a:r>
        </a:p>
        <a:p>
          <a:pPr algn="l"/>
          <a:endParaRPr lang="en-IN" sz="1100" baseline="0"/>
        </a:p>
        <a:p>
          <a:pPr algn="l"/>
          <a:r>
            <a:rPr lang="en-IN" sz="1100" baseline="0"/>
            <a:t>Q3-Q1</a:t>
          </a:r>
        </a:p>
        <a:p>
          <a:pPr algn="l"/>
          <a:endParaRPr lang="en-IN" sz="1100"/>
        </a:p>
      </xdr:txBody>
    </xdr:sp>
    <xdr:clientData/>
  </xdr:twoCellAnchor>
  <xdr:twoCellAnchor>
    <xdr:from>
      <xdr:col>10</xdr:col>
      <xdr:colOff>514350</xdr:colOff>
      <xdr:row>69</xdr:row>
      <xdr:rowOff>121920</xdr:rowOff>
    </xdr:from>
    <xdr:to>
      <xdr:col>12</xdr:col>
      <xdr:colOff>83820</xdr:colOff>
      <xdr:row>72</xdr:row>
      <xdr:rowOff>3810</xdr:rowOff>
    </xdr:to>
    <xdr:sp macro="" textlink="">
      <xdr:nvSpPr>
        <xdr:cNvPr id="20" name="Right Brace 19">
          <a:extLst>
            <a:ext uri="{FF2B5EF4-FFF2-40B4-BE49-F238E27FC236}">
              <a16:creationId xmlns:a16="http://schemas.microsoft.com/office/drawing/2014/main" id="{EFD891E3-C849-4E7D-A5B8-53D108C4D433}"/>
            </a:ext>
          </a:extLst>
        </xdr:cNvPr>
        <xdr:cNvSpPr/>
      </xdr:nvSpPr>
      <xdr:spPr>
        <a:xfrm rot="5400000">
          <a:off x="6789420" y="12668250"/>
          <a:ext cx="430530" cy="78867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8</xdr:col>
      <xdr:colOff>510539</xdr:colOff>
      <xdr:row>82</xdr:row>
      <xdr:rowOff>7620</xdr:rowOff>
    </xdr:from>
    <xdr:to>
      <xdr:col>13</xdr:col>
      <xdr:colOff>285786</xdr:colOff>
      <xdr:row>90</xdr:row>
      <xdr:rowOff>160020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703C9DD-45A3-4077-8D03-F22D3CBF8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7339" y="15582900"/>
          <a:ext cx="2823247" cy="1615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320040</xdr:colOff>
      <xdr:row>100</xdr:row>
      <xdr:rowOff>38100</xdr:rowOff>
    </xdr:from>
    <xdr:to>
      <xdr:col>18</xdr:col>
      <xdr:colOff>15240</xdr:colOff>
      <xdr:row>114</xdr:row>
      <xdr:rowOff>144780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D585AF0C-59EE-4ADF-A120-E7324A4F4B91}"/>
            </a:ext>
          </a:extLst>
        </xdr:cNvPr>
        <xdr:cNvSpPr/>
      </xdr:nvSpPr>
      <xdr:spPr>
        <a:xfrm>
          <a:off x="8244840" y="18905220"/>
          <a:ext cx="2743200" cy="2667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/>
            <a:t>Hyderbad</a:t>
          </a:r>
        </a:p>
      </xdr:txBody>
    </xdr:sp>
    <xdr:clientData/>
  </xdr:twoCellAnchor>
  <xdr:twoCellAnchor>
    <xdr:from>
      <xdr:col>19</xdr:col>
      <xdr:colOff>99060</xdr:colOff>
      <xdr:row>105</xdr:row>
      <xdr:rowOff>7620</xdr:rowOff>
    </xdr:from>
    <xdr:to>
      <xdr:col>20</xdr:col>
      <xdr:colOff>182880</xdr:colOff>
      <xdr:row>108</xdr:row>
      <xdr:rowOff>60960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E88EE0BB-E3A7-47A1-AA14-D2F228125D6F}"/>
            </a:ext>
          </a:extLst>
        </xdr:cNvPr>
        <xdr:cNvSpPr/>
      </xdr:nvSpPr>
      <xdr:spPr>
        <a:xfrm>
          <a:off x="11681460" y="19789140"/>
          <a:ext cx="693420" cy="6019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518160</xdr:colOff>
      <xdr:row>117</xdr:row>
      <xdr:rowOff>140970</xdr:rowOff>
    </xdr:from>
    <xdr:to>
      <xdr:col>14</xdr:col>
      <xdr:colOff>213360</xdr:colOff>
      <xdr:row>132</xdr:row>
      <xdr:rowOff>140970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BF778AF-AC6F-4B60-AF37-0369C5DE3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198120</xdr:colOff>
      <xdr:row>117</xdr:row>
      <xdr:rowOff>19050</xdr:rowOff>
    </xdr:from>
    <xdr:to>
      <xdr:col>22</xdr:col>
      <xdr:colOff>502920</xdr:colOff>
      <xdr:row>132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6EA4118-4C8F-4B8D-B31C-DB4F7B88A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533400</xdr:colOff>
      <xdr:row>142</xdr:row>
      <xdr:rowOff>175260</xdr:rowOff>
    </xdr:from>
    <xdr:to>
      <xdr:col>13</xdr:col>
      <xdr:colOff>30480</xdr:colOff>
      <xdr:row>143</xdr:row>
      <xdr:rowOff>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D87019B1-3127-46A2-887E-B4FD114A1980}"/>
            </a:ext>
          </a:extLst>
        </xdr:cNvPr>
        <xdr:cNvCxnSpPr/>
      </xdr:nvCxnSpPr>
      <xdr:spPr>
        <a:xfrm>
          <a:off x="4800600" y="26769060"/>
          <a:ext cx="315468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132</xdr:row>
      <xdr:rowOff>160020</xdr:rowOff>
    </xdr:from>
    <xdr:to>
      <xdr:col>8</xdr:col>
      <xdr:colOff>121920</xdr:colOff>
      <xdr:row>143</xdr:row>
      <xdr:rowOff>144780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193C60FC-3908-4A8F-987C-7EFCB07D87B4}"/>
            </a:ext>
          </a:extLst>
        </xdr:cNvPr>
        <xdr:cNvCxnSpPr/>
      </xdr:nvCxnSpPr>
      <xdr:spPr>
        <a:xfrm flipV="1">
          <a:off x="4991100" y="24940260"/>
          <a:ext cx="7620" cy="19964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22860</xdr:colOff>
      <xdr:row>151</xdr:row>
      <xdr:rowOff>114300</xdr:rowOff>
    </xdr:from>
    <xdr:to>
      <xdr:col>13</xdr:col>
      <xdr:colOff>167640</xdr:colOff>
      <xdr:row>155</xdr:row>
      <xdr:rowOff>91440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2EAD1D38-45F8-448F-B74E-2A508F7D0EA9}"/>
            </a:ext>
          </a:extLst>
        </xdr:cNvPr>
        <xdr:cNvSpPr/>
      </xdr:nvSpPr>
      <xdr:spPr>
        <a:xfrm>
          <a:off x="7338060" y="28369260"/>
          <a:ext cx="754380" cy="7086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0</a:t>
          </a:r>
        </a:p>
      </xdr:txBody>
    </xdr:sp>
    <xdr:clientData/>
  </xdr:twoCellAnchor>
  <xdr:twoCellAnchor>
    <xdr:from>
      <xdr:col>7</xdr:col>
      <xdr:colOff>586740</xdr:colOff>
      <xdr:row>153</xdr:row>
      <xdr:rowOff>99060</xdr:rowOff>
    </xdr:from>
    <xdr:to>
      <xdr:col>11</xdr:col>
      <xdr:colOff>563880</xdr:colOff>
      <xdr:row>153</xdr:row>
      <xdr:rowOff>121920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3D69D4E7-75EB-4E40-872A-83D5092CFCA9}"/>
            </a:ext>
          </a:extLst>
        </xdr:cNvPr>
        <xdr:cNvCxnSpPr/>
      </xdr:nvCxnSpPr>
      <xdr:spPr>
        <a:xfrm flipH="1" flipV="1">
          <a:off x="4853940" y="28719780"/>
          <a:ext cx="241554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175260</xdr:colOff>
      <xdr:row>153</xdr:row>
      <xdr:rowOff>99060</xdr:rowOff>
    </xdr:from>
    <xdr:to>
      <xdr:col>17</xdr:col>
      <xdr:colOff>426720</xdr:colOff>
      <xdr:row>153</xdr:row>
      <xdr:rowOff>121920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4DE94951-2EC0-48C2-AE71-D49496EC8438}"/>
            </a:ext>
          </a:extLst>
        </xdr:cNvPr>
        <xdr:cNvCxnSpPr/>
      </xdr:nvCxnSpPr>
      <xdr:spPr>
        <a:xfrm>
          <a:off x="8100060" y="28719780"/>
          <a:ext cx="268986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96946</xdr:colOff>
      <xdr:row>159</xdr:row>
      <xdr:rowOff>93499</xdr:rowOff>
    </xdr:from>
    <xdr:to>
      <xdr:col>24</xdr:col>
      <xdr:colOff>51911</xdr:colOff>
      <xdr:row>183</xdr:row>
      <xdr:rowOff>60961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6541D30-C6B6-4EBB-86AD-6E6E2E52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31346" y="29811499"/>
          <a:ext cx="6050965" cy="43718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251461</xdr:colOff>
      <xdr:row>2</xdr:row>
      <xdr:rowOff>174974</xdr:rowOff>
    </xdr:from>
    <xdr:to>
      <xdr:col>8</xdr:col>
      <xdr:colOff>121921</xdr:colOff>
      <xdr:row>16</xdr:row>
      <xdr:rowOff>114983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FF064C-FD76-4337-9DB6-EC3EF8EFC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61" y="540734"/>
          <a:ext cx="4747260" cy="2546049"/>
        </a:xfrm>
        <a:prstGeom prst="rect">
          <a:avLst/>
        </a:prstGeom>
      </xdr:spPr>
    </xdr:pic>
    <xdr:clientData/>
  </xdr:twoCellAnchor>
  <xdr:twoCellAnchor>
    <xdr:from>
      <xdr:col>0</xdr:col>
      <xdr:colOff>266700</xdr:colOff>
      <xdr:row>5</xdr:row>
      <xdr:rowOff>15240</xdr:rowOff>
    </xdr:from>
    <xdr:to>
      <xdr:col>5</xdr:col>
      <xdr:colOff>396240</xdr:colOff>
      <xdr:row>7</xdr:row>
      <xdr:rowOff>175260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CA7A16A-B14E-4436-9465-F92981AD42B7}"/>
            </a:ext>
          </a:extLst>
        </xdr:cNvPr>
        <xdr:cNvSpPr/>
      </xdr:nvSpPr>
      <xdr:spPr>
        <a:xfrm>
          <a:off x="266700" y="944880"/>
          <a:ext cx="3177540" cy="52578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304800</xdr:colOff>
      <xdr:row>17</xdr:row>
      <xdr:rowOff>60960</xdr:rowOff>
    </xdr:from>
    <xdr:to>
      <xdr:col>20</xdr:col>
      <xdr:colOff>350520</xdr:colOff>
      <xdr:row>17</xdr:row>
      <xdr:rowOff>68580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B62C3B4-32EC-4794-9B3E-24FD14012363}"/>
            </a:ext>
          </a:extLst>
        </xdr:cNvPr>
        <xdr:cNvCxnSpPr/>
      </xdr:nvCxnSpPr>
      <xdr:spPr>
        <a:xfrm flipV="1">
          <a:off x="7620000" y="3169920"/>
          <a:ext cx="492252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457200</xdr:colOff>
      <xdr:row>1</xdr:row>
      <xdr:rowOff>121920</xdr:rowOff>
    </xdr:from>
    <xdr:to>
      <xdr:col>12</xdr:col>
      <xdr:colOff>472440</xdr:colOff>
      <xdr:row>18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5F5DBF9-9396-45BA-8B7D-D5CF99C2892E}"/>
            </a:ext>
          </a:extLst>
        </xdr:cNvPr>
        <xdr:cNvCxnSpPr/>
      </xdr:nvCxnSpPr>
      <xdr:spPr>
        <a:xfrm flipV="1">
          <a:off x="7772400" y="304800"/>
          <a:ext cx="15240" cy="30251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3</xdr:row>
      <xdr:rowOff>129540</xdr:rowOff>
    </xdr:from>
    <xdr:to>
      <xdr:col>17</xdr:col>
      <xdr:colOff>304800</xdr:colOff>
      <xdr:row>13</xdr:row>
      <xdr:rowOff>7620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86E6D79-51DD-46DB-80C3-8C528D2887EC}"/>
            </a:ext>
          </a:extLst>
        </xdr:cNvPr>
        <xdr:cNvCxnSpPr/>
      </xdr:nvCxnSpPr>
      <xdr:spPr>
        <a:xfrm>
          <a:off x="9166860" y="678180"/>
          <a:ext cx="1501140" cy="17068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</xdr:colOff>
      <xdr:row>3</xdr:row>
      <xdr:rowOff>160020</xdr:rowOff>
    </xdr:from>
    <xdr:to>
      <xdr:col>18</xdr:col>
      <xdr:colOff>152400</xdr:colOff>
      <xdr:row>11</xdr:row>
      <xdr:rowOff>83820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7BB73374-DBA9-4575-869B-7ABCAA9EF311}"/>
            </a:ext>
          </a:extLst>
        </xdr:cNvPr>
        <xdr:cNvCxnSpPr/>
      </xdr:nvCxnSpPr>
      <xdr:spPr>
        <a:xfrm>
          <a:off x="9151620" y="708660"/>
          <a:ext cx="1973580" cy="138684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91440</xdr:colOff>
      <xdr:row>4</xdr:row>
      <xdr:rowOff>7620</xdr:rowOff>
    </xdr:from>
    <xdr:to>
      <xdr:col>18</xdr:col>
      <xdr:colOff>53340</xdr:colOff>
      <xdr:row>12</xdr:row>
      <xdr:rowOff>160020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0399EF3-C2DF-427F-BE4C-C7427D14CDB2}"/>
            </a:ext>
          </a:extLst>
        </xdr:cNvPr>
        <xdr:cNvCxnSpPr/>
      </xdr:nvCxnSpPr>
      <xdr:spPr>
        <a:xfrm>
          <a:off x="9235440" y="754380"/>
          <a:ext cx="1790700" cy="16154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205740</xdr:colOff>
      <xdr:row>10</xdr:row>
      <xdr:rowOff>99060</xdr:rowOff>
    </xdr:from>
    <xdr:to>
      <xdr:col>7</xdr:col>
      <xdr:colOff>259080</xdr:colOff>
      <xdr:row>11</xdr:row>
      <xdr:rowOff>175260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FDE0251-90B7-4E25-8ED4-72D815EA0C72}"/>
            </a:ext>
          </a:extLst>
        </xdr:cNvPr>
        <xdr:cNvSpPr/>
      </xdr:nvSpPr>
      <xdr:spPr>
        <a:xfrm>
          <a:off x="3253740" y="1943100"/>
          <a:ext cx="1272540" cy="2590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15948</xdr:colOff>
      <xdr:row>42</xdr:row>
      <xdr:rowOff>106680</xdr:rowOff>
    </xdr:from>
    <xdr:to>
      <xdr:col>9</xdr:col>
      <xdr:colOff>362861</xdr:colOff>
      <xdr:row>59</xdr:row>
      <xdr:rowOff>132748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A950B2A-8B3E-47CC-9BE4-D1D6E2E1B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548" y="7886700"/>
          <a:ext cx="5223713" cy="3165508"/>
        </a:xfrm>
        <a:prstGeom prst="rect">
          <a:avLst/>
        </a:prstGeom>
      </xdr:spPr>
    </xdr:pic>
    <xdr:clientData/>
  </xdr:twoCellAnchor>
  <xdr:twoCellAnchor editAs="oneCell">
    <xdr:from>
      <xdr:col>1</xdr:col>
      <xdr:colOff>236220</xdr:colOff>
      <xdr:row>18</xdr:row>
      <xdr:rowOff>59550</xdr:rowOff>
    </xdr:from>
    <xdr:to>
      <xdr:col>10</xdr:col>
      <xdr:colOff>373060</xdr:colOff>
      <xdr:row>35</xdr:row>
      <xdr:rowOff>91440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3B93B3C-E635-4D36-8526-98B4D394E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5820" y="3366630"/>
          <a:ext cx="5623240" cy="3140850"/>
        </a:xfrm>
        <a:prstGeom prst="rect">
          <a:avLst/>
        </a:prstGeom>
      </xdr:spPr>
    </xdr:pic>
    <xdr:clientData/>
  </xdr:twoCellAnchor>
  <xdr:twoCellAnchor>
    <xdr:from>
      <xdr:col>1</xdr:col>
      <xdr:colOff>281940</xdr:colOff>
      <xdr:row>31</xdr:row>
      <xdr:rowOff>167640</xdr:rowOff>
    </xdr:from>
    <xdr:to>
      <xdr:col>5</xdr:col>
      <xdr:colOff>495300</xdr:colOff>
      <xdr:row>32</xdr:row>
      <xdr:rowOff>175260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344FA35-67CF-4065-9823-95E0EF1F7F2D}"/>
            </a:ext>
          </a:extLst>
        </xdr:cNvPr>
        <xdr:cNvSpPr/>
      </xdr:nvSpPr>
      <xdr:spPr>
        <a:xfrm>
          <a:off x="891540" y="5852160"/>
          <a:ext cx="265176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10</xdr:col>
      <xdr:colOff>79297</xdr:colOff>
      <xdr:row>45</xdr:row>
      <xdr:rowOff>15240</xdr:rowOff>
    </xdr:from>
    <xdr:to>
      <xdr:col>18</xdr:col>
      <xdr:colOff>335281</xdr:colOff>
      <xdr:row>67</xdr:row>
      <xdr:rowOff>42373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4C9B13-4CF1-428A-A821-1AA974F21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75297" y="8420100"/>
          <a:ext cx="5132784" cy="4050493"/>
        </a:xfrm>
        <a:prstGeom prst="rect">
          <a:avLst/>
        </a:prstGeom>
      </xdr:spPr>
    </xdr:pic>
    <xdr:clientData/>
  </xdr:twoCellAnchor>
  <xdr:twoCellAnchor>
    <xdr:from>
      <xdr:col>10</xdr:col>
      <xdr:colOff>114300</xdr:colOff>
      <xdr:row>67</xdr:row>
      <xdr:rowOff>72390</xdr:rowOff>
    </xdr:from>
    <xdr:to>
      <xdr:col>17</xdr:col>
      <xdr:colOff>419100</xdr:colOff>
      <xdr:row>82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3C888D-3C4F-4D0F-A80A-356CA05CD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327660</xdr:colOff>
      <xdr:row>74</xdr:row>
      <xdr:rowOff>110490</xdr:rowOff>
    </xdr:from>
    <xdr:to>
      <xdr:col>9</xdr:col>
      <xdr:colOff>22860</xdr:colOff>
      <xdr:row>89</xdr:row>
      <xdr:rowOff>110490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F4A952-A687-4A46-8D59-0884A30D0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384560</xdr:colOff>
      <xdr:row>95</xdr:row>
      <xdr:rowOff>7620</xdr:rowOff>
    </xdr:from>
    <xdr:to>
      <xdr:col>22</xdr:col>
      <xdr:colOff>29537</xdr:colOff>
      <xdr:row>111</xdr:row>
      <xdr:rowOff>138321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08D9493-31E1-456D-AF66-58AB4CFCE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8560" y="17586960"/>
          <a:ext cx="3912177" cy="3087261"/>
        </a:xfrm>
        <a:prstGeom prst="rect">
          <a:avLst/>
        </a:prstGeom>
      </xdr:spPr>
    </xdr:pic>
    <xdr:clientData/>
  </xdr:twoCellAnchor>
  <xdr:twoCellAnchor>
    <xdr:from>
      <xdr:col>4</xdr:col>
      <xdr:colOff>182880</xdr:colOff>
      <xdr:row>119</xdr:row>
      <xdr:rowOff>22860</xdr:rowOff>
    </xdr:from>
    <xdr:to>
      <xdr:col>5</xdr:col>
      <xdr:colOff>76200</xdr:colOff>
      <xdr:row>125</xdr:row>
      <xdr:rowOff>160020</xdr:rowOff>
    </xdr:to>
    <xdr:sp macro="" textlink="">
      <xdr:nvSpPr>
        <xdr:cNvPr id="13" name="Right Brace 12">
          <a:extLst>
            <a:ext uri="{FF2B5EF4-FFF2-40B4-BE49-F238E27FC236}">
              <a16:creationId xmlns:a16="http://schemas.microsoft.com/office/drawing/2014/main" id="{60651E03-3588-4AA5-9451-E2AA6859F675}"/>
            </a:ext>
          </a:extLst>
        </xdr:cNvPr>
        <xdr:cNvSpPr/>
      </xdr:nvSpPr>
      <xdr:spPr>
        <a:xfrm>
          <a:off x="2621280" y="22037040"/>
          <a:ext cx="502920" cy="1234440"/>
        </a:xfrm>
        <a:prstGeom prst="rightBrac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0</xdr:row>
      <xdr:rowOff>167640</xdr:rowOff>
    </xdr:from>
    <xdr:to>
      <xdr:col>4</xdr:col>
      <xdr:colOff>182880</xdr:colOff>
      <xdr:row>8</xdr:row>
      <xdr:rowOff>114300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C673459-4113-4757-B052-80B3D79E41C2}"/>
            </a:ext>
          </a:extLst>
        </xdr:cNvPr>
        <xdr:cNvSpPr/>
      </xdr:nvSpPr>
      <xdr:spPr>
        <a:xfrm>
          <a:off x="441960" y="167640"/>
          <a:ext cx="2179320" cy="1409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Pune </a:t>
          </a:r>
        </a:p>
      </xdr:txBody>
    </xdr:sp>
    <xdr:clientData/>
  </xdr:twoCellAnchor>
  <xdr:twoCellAnchor editAs="oneCell">
    <xdr:from>
      <xdr:col>4</xdr:col>
      <xdr:colOff>327660</xdr:colOff>
      <xdr:row>2</xdr:row>
      <xdr:rowOff>160020</xdr:rowOff>
    </xdr:from>
    <xdr:to>
      <xdr:col>9</xdr:col>
      <xdr:colOff>15240</xdr:colOff>
      <xdr:row>11</xdr:row>
      <xdr:rowOff>134021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EC1D63-04DB-464B-911C-ABE75C1EB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6720"/>
        <a:stretch>
          <a:fillRect/>
        </a:stretch>
      </xdr:blipFill>
      <xdr:spPr bwMode="auto">
        <a:xfrm>
          <a:off x="2766060" y="525780"/>
          <a:ext cx="2735580" cy="1764701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152400</xdr:colOff>
      <xdr:row>19</xdr:row>
      <xdr:rowOff>91440</xdr:rowOff>
    </xdr:from>
    <xdr:to>
      <xdr:col>8</xdr:col>
      <xdr:colOff>259080</xdr:colOff>
      <xdr:row>19</xdr:row>
      <xdr:rowOff>91440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5FEC3A3-1E2E-4171-8B81-FF6A56C9C00B}"/>
            </a:ext>
          </a:extLst>
        </xdr:cNvPr>
        <xdr:cNvCxnSpPr/>
      </xdr:nvCxnSpPr>
      <xdr:spPr>
        <a:xfrm>
          <a:off x="1371600" y="3649980"/>
          <a:ext cx="376428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205740</xdr:colOff>
      <xdr:row>17</xdr:row>
      <xdr:rowOff>0</xdr:rowOff>
    </xdr:from>
    <xdr:to>
      <xdr:col>2</xdr:col>
      <xdr:colOff>160020</xdr:colOff>
      <xdr:row>18</xdr:row>
      <xdr:rowOff>160020</xdr:rowOff>
    </xdr:to>
    <xdr:sp macro="" textlink="">
      <xdr:nvSpPr>
        <xdr:cNvPr id="6" name="Speech Bubble: Oval 5">
          <a:extLst>
            <a:ext uri="{FF2B5EF4-FFF2-40B4-BE49-F238E27FC236}">
              <a16:creationId xmlns:a16="http://schemas.microsoft.com/office/drawing/2014/main" id="{11748EEB-7627-4539-B220-942A62D3A07C}"/>
            </a:ext>
          </a:extLst>
        </xdr:cNvPr>
        <xdr:cNvSpPr/>
      </xdr:nvSpPr>
      <xdr:spPr>
        <a:xfrm>
          <a:off x="815340" y="3192780"/>
          <a:ext cx="563880" cy="342900"/>
        </a:xfrm>
        <a:prstGeom prst="wedgeEllipseCallout">
          <a:avLst>
            <a:gd name="adj1" fmla="val -28941"/>
            <a:gd name="adj2" fmla="val 80278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3</xdr:col>
      <xdr:colOff>579120</xdr:colOff>
      <xdr:row>14</xdr:row>
      <xdr:rowOff>182880</xdr:rowOff>
    </xdr:from>
    <xdr:to>
      <xdr:col>5</xdr:col>
      <xdr:colOff>190500</xdr:colOff>
      <xdr:row>17</xdr:row>
      <xdr:rowOff>7620</xdr:rowOff>
    </xdr:to>
    <xdr:sp macro="" textlink="">
      <xdr:nvSpPr>
        <xdr:cNvPr id="7" name="Speech Bubble: Oval 6">
          <a:extLst>
            <a:ext uri="{FF2B5EF4-FFF2-40B4-BE49-F238E27FC236}">
              <a16:creationId xmlns:a16="http://schemas.microsoft.com/office/drawing/2014/main" id="{68AF7C38-E21C-4083-8A00-E84696F5FAE1}"/>
            </a:ext>
          </a:extLst>
        </xdr:cNvPr>
        <xdr:cNvSpPr/>
      </xdr:nvSpPr>
      <xdr:spPr>
        <a:xfrm>
          <a:off x="2407920" y="2994660"/>
          <a:ext cx="830580" cy="419100"/>
        </a:xfrm>
        <a:prstGeom prst="wedgeEllipseCallout">
          <a:avLst>
            <a:gd name="adj1" fmla="val -3253"/>
            <a:gd name="adj2" fmla="val 147551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ysClr val="windowText" lastClr="000000"/>
              </a:solidFill>
            </a:rPr>
            <a:t>-0.65</a:t>
          </a:r>
        </a:p>
      </xdr:txBody>
    </xdr:sp>
    <xdr:clientData/>
  </xdr:twoCellAnchor>
  <xdr:twoCellAnchor>
    <xdr:from>
      <xdr:col>5</xdr:col>
      <xdr:colOff>243840</xdr:colOff>
      <xdr:row>13</xdr:row>
      <xdr:rowOff>60960</xdr:rowOff>
    </xdr:from>
    <xdr:to>
      <xdr:col>8</xdr:col>
      <xdr:colOff>559716</xdr:colOff>
      <xdr:row>15</xdr:row>
      <xdr:rowOff>22860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7A7FC64-1E75-4408-81C8-B571F0EE7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1840" y="2674620"/>
          <a:ext cx="2144676" cy="35814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152400</xdr:colOff>
      <xdr:row>18</xdr:row>
      <xdr:rowOff>76200</xdr:rowOff>
    </xdr:from>
    <xdr:to>
      <xdr:col>5</xdr:col>
      <xdr:colOff>160020</xdr:colOff>
      <xdr:row>20</xdr:row>
      <xdr:rowOff>182880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81C1B16-6F41-4B8C-8943-8CAF25586FF6}"/>
            </a:ext>
          </a:extLst>
        </xdr:cNvPr>
        <xdr:cNvCxnSpPr/>
      </xdr:nvCxnSpPr>
      <xdr:spPr>
        <a:xfrm>
          <a:off x="3200400" y="3680460"/>
          <a:ext cx="7620" cy="53340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274320</xdr:colOff>
      <xdr:row>24</xdr:row>
      <xdr:rowOff>22860</xdr:rowOff>
    </xdr:from>
    <xdr:to>
      <xdr:col>6</xdr:col>
      <xdr:colOff>152400</xdr:colOff>
      <xdr:row>26</xdr:row>
      <xdr:rowOff>45720</xdr:rowOff>
    </xdr:to>
    <xdr:sp macro="" textlink="">
      <xdr:nvSpPr>
        <xdr:cNvPr id="11" name="Speech Bubble: Oval 10">
          <a:extLst>
            <a:ext uri="{FF2B5EF4-FFF2-40B4-BE49-F238E27FC236}">
              <a16:creationId xmlns:a16="http://schemas.microsoft.com/office/drawing/2014/main" id="{B996C769-49F0-4689-A483-52A9908CEA9A}"/>
            </a:ext>
          </a:extLst>
        </xdr:cNvPr>
        <xdr:cNvSpPr/>
      </xdr:nvSpPr>
      <xdr:spPr>
        <a:xfrm>
          <a:off x="3322320" y="4899660"/>
          <a:ext cx="487680" cy="419100"/>
        </a:xfrm>
        <a:prstGeom prst="wedgeEllipseCallout">
          <a:avLst>
            <a:gd name="adj1" fmla="val -32940"/>
            <a:gd name="adj2" fmla="val 93005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ysClr val="windowText" lastClr="000000"/>
              </a:solidFill>
            </a:rPr>
            <a:t>40</a:t>
          </a:r>
        </a:p>
      </xdr:txBody>
    </xdr:sp>
    <xdr:clientData/>
  </xdr:twoCellAnchor>
  <xdr:twoCellAnchor editAs="oneCell">
    <xdr:from>
      <xdr:col>12</xdr:col>
      <xdr:colOff>68580</xdr:colOff>
      <xdr:row>23</xdr:row>
      <xdr:rowOff>155944</xdr:rowOff>
    </xdr:from>
    <xdr:to>
      <xdr:col>18</xdr:col>
      <xdr:colOff>231555</xdr:colOff>
      <xdr:row>31</xdr:row>
      <xdr:rowOff>5391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3D8671B-7B68-405D-B955-963820244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3780" y="4827004"/>
          <a:ext cx="3820575" cy="1442027"/>
        </a:xfrm>
        <a:prstGeom prst="rect">
          <a:avLst/>
        </a:prstGeom>
      </xdr:spPr>
    </xdr:pic>
    <xdr:clientData/>
  </xdr:twoCellAnchor>
  <xdr:twoCellAnchor>
    <xdr:from>
      <xdr:col>2</xdr:col>
      <xdr:colOff>121920</xdr:colOff>
      <xdr:row>27</xdr:row>
      <xdr:rowOff>91440</xdr:rowOff>
    </xdr:from>
    <xdr:to>
      <xdr:col>8</xdr:col>
      <xdr:colOff>228600</xdr:colOff>
      <xdr:row>27</xdr:row>
      <xdr:rowOff>91440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4EAD5A90-1885-4656-8FF9-5531341C2EDC}"/>
            </a:ext>
          </a:extLst>
        </xdr:cNvPr>
        <xdr:cNvCxnSpPr/>
      </xdr:nvCxnSpPr>
      <xdr:spPr>
        <a:xfrm>
          <a:off x="1341120" y="5562600"/>
          <a:ext cx="376428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25</xdr:row>
      <xdr:rowOff>160020</xdr:rowOff>
    </xdr:from>
    <xdr:to>
      <xdr:col>5</xdr:col>
      <xdr:colOff>121920</xdr:colOff>
      <xdr:row>28</xdr:row>
      <xdr:rowOff>106680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8AEE14F-566A-41CF-B204-A3E13EB725DC}"/>
            </a:ext>
          </a:extLst>
        </xdr:cNvPr>
        <xdr:cNvCxnSpPr/>
      </xdr:nvCxnSpPr>
      <xdr:spPr>
        <a:xfrm>
          <a:off x="3162300" y="5234940"/>
          <a:ext cx="7620" cy="54102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83820</xdr:rowOff>
    </xdr:from>
    <xdr:to>
      <xdr:col>10</xdr:col>
      <xdr:colOff>449580</xdr:colOff>
      <xdr:row>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658417-2578-43C3-8484-B0FC9C4A67B3}"/>
            </a:ext>
          </a:extLst>
        </xdr:cNvPr>
        <xdr:cNvSpPr txBox="1"/>
      </xdr:nvSpPr>
      <xdr:spPr>
        <a:xfrm>
          <a:off x="4572000" y="83820"/>
          <a:ext cx="1973580" cy="762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Accept</a:t>
          </a:r>
        </a:p>
        <a:p>
          <a:r>
            <a:rPr lang="en-IN" sz="1100"/>
            <a:t>Go home, sleep.</a:t>
          </a:r>
        </a:p>
        <a:p>
          <a:r>
            <a:rPr lang="en-IN" sz="1100"/>
            <a:t>no need to study </a:t>
          </a:r>
        </a:p>
      </xdr:txBody>
    </xdr:sp>
    <xdr:clientData/>
  </xdr:twoCellAnchor>
  <xdr:twoCellAnchor>
    <xdr:from>
      <xdr:col>6</xdr:col>
      <xdr:colOff>556260</xdr:colOff>
      <xdr:row>6</xdr:row>
      <xdr:rowOff>7620</xdr:rowOff>
    </xdr:from>
    <xdr:to>
      <xdr:col>9</xdr:col>
      <xdr:colOff>480060</xdr:colOff>
      <xdr:row>12</xdr:row>
      <xdr:rowOff>175260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06C98C6-628B-4333-BCBC-2CAF04B67A9E}"/>
            </a:ext>
          </a:extLst>
        </xdr:cNvPr>
        <xdr:cNvSpPr txBox="1"/>
      </xdr:nvSpPr>
      <xdr:spPr>
        <a:xfrm>
          <a:off x="4213860" y="1120140"/>
          <a:ext cx="1752600" cy="12801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/>
            <a:t>Rejected</a:t>
          </a:r>
        </a:p>
        <a:p>
          <a:r>
            <a:rPr lang="en-IN" sz="2400" b="1"/>
            <a:t>KK is better </a:t>
          </a:r>
        </a:p>
        <a:p>
          <a:r>
            <a:rPr lang="en-IN" sz="2400" b="1"/>
            <a:t>KA is better</a:t>
          </a:r>
        </a:p>
      </xdr:txBody>
    </xdr:sp>
    <xdr:clientData/>
  </xdr:twoCellAnchor>
  <xdr:twoCellAnchor>
    <xdr:from>
      <xdr:col>9</xdr:col>
      <xdr:colOff>419100</xdr:colOff>
      <xdr:row>16</xdr:row>
      <xdr:rowOff>106680</xdr:rowOff>
    </xdr:from>
    <xdr:to>
      <xdr:col>12</xdr:col>
      <xdr:colOff>541020</xdr:colOff>
      <xdr:row>23</xdr:row>
      <xdr:rowOff>15240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B1C33DE-97D2-4F14-84FF-AA120CD91F31}"/>
            </a:ext>
          </a:extLst>
        </xdr:cNvPr>
        <xdr:cNvSpPr/>
      </xdr:nvSpPr>
      <xdr:spPr>
        <a:xfrm>
          <a:off x="5905500" y="3063240"/>
          <a:ext cx="1950720" cy="1188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/>
            <a:t>Reality</a:t>
          </a:r>
        </a:p>
        <a:p>
          <a:pPr algn="ctr"/>
          <a:r>
            <a:rPr lang="en-IN" sz="1800" b="1"/>
            <a:t>GOD  </a:t>
          </a:r>
        </a:p>
      </xdr:txBody>
    </xdr:sp>
    <xdr:clientData/>
  </xdr:twoCellAnchor>
  <xdr:twoCellAnchor editAs="oneCell">
    <xdr:from>
      <xdr:col>15</xdr:col>
      <xdr:colOff>53340</xdr:colOff>
      <xdr:row>0</xdr:row>
      <xdr:rowOff>114300</xdr:rowOff>
    </xdr:from>
    <xdr:to>
      <xdr:col>19</xdr:col>
      <xdr:colOff>350520</xdr:colOff>
      <xdr:row>10</xdr:row>
      <xdr:rowOff>34961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46F578-93F6-4A32-A4D9-9C4FF3827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6720"/>
        <a:stretch>
          <a:fillRect/>
        </a:stretch>
      </xdr:blipFill>
      <xdr:spPr bwMode="auto">
        <a:xfrm>
          <a:off x="9197340" y="114300"/>
          <a:ext cx="2735580" cy="1764701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76200</xdr:colOff>
      <xdr:row>6</xdr:row>
      <xdr:rowOff>22860</xdr:rowOff>
    </xdr:from>
    <xdr:to>
      <xdr:col>22</xdr:col>
      <xdr:colOff>426720</xdr:colOff>
      <xdr:row>14</xdr:row>
      <xdr:rowOff>160020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B946AAD-0950-4DCE-AF92-DFFDBE53BBAC}"/>
            </a:ext>
          </a:extLst>
        </xdr:cNvPr>
        <xdr:cNvSpPr/>
      </xdr:nvSpPr>
      <xdr:spPr>
        <a:xfrm>
          <a:off x="11658600" y="1135380"/>
          <a:ext cx="2179320" cy="16306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Pune </a:t>
          </a:r>
        </a:p>
      </xdr:txBody>
    </xdr:sp>
    <xdr:clientData/>
  </xdr:twoCellAnchor>
  <xdr:twoCellAnchor editAs="oneCell">
    <xdr:from>
      <xdr:col>14</xdr:col>
      <xdr:colOff>320040</xdr:colOff>
      <xdr:row>17</xdr:row>
      <xdr:rowOff>22860</xdr:rowOff>
    </xdr:from>
    <xdr:to>
      <xdr:col>19</xdr:col>
      <xdr:colOff>95287</xdr:colOff>
      <xdr:row>25</xdr:row>
      <xdr:rowOff>106680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0A3287-8CF2-4F86-8A16-E6588F3AB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4440" y="3185160"/>
          <a:ext cx="2823247" cy="1615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594360</xdr:colOff>
      <xdr:row>22</xdr:row>
      <xdr:rowOff>45720</xdr:rowOff>
    </xdr:from>
    <xdr:to>
      <xdr:col>14</xdr:col>
      <xdr:colOff>594360</xdr:colOff>
      <xdr:row>25</xdr:row>
      <xdr:rowOff>53340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80FF14C0-DF59-4879-B7FE-574B1C60DBE0}"/>
            </a:ext>
          </a:extLst>
        </xdr:cNvPr>
        <xdr:cNvCxnSpPr/>
      </xdr:nvCxnSpPr>
      <xdr:spPr>
        <a:xfrm>
          <a:off x="9128760" y="4175760"/>
          <a:ext cx="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220980</xdr:colOff>
      <xdr:row>22</xdr:row>
      <xdr:rowOff>68580</xdr:rowOff>
    </xdr:from>
    <xdr:to>
      <xdr:col>18</xdr:col>
      <xdr:colOff>220980</xdr:colOff>
      <xdr:row>25</xdr:row>
      <xdr:rowOff>38100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EFC3E5E-CFE7-47DB-AA1A-E521FC608705}"/>
            </a:ext>
          </a:extLst>
        </xdr:cNvPr>
        <xdr:cNvCxnSpPr/>
      </xdr:nvCxnSpPr>
      <xdr:spPr>
        <a:xfrm>
          <a:off x="11193780" y="4198620"/>
          <a:ext cx="0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45720</xdr:colOff>
      <xdr:row>25</xdr:row>
      <xdr:rowOff>15240</xdr:rowOff>
    </xdr:from>
    <xdr:to>
      <xdr:col>18</xdr:col>
      <xdr:colOff>175260</xdr:colOff>
      <xdr:row>28</xdr:row>
      <xdr:rowOff>167640</xdr:rowOff>
    </xdr:to>
    <xdr:sp macro="" textlink="">
      <xdr:nvSpPr>
        <xdr:cNvPr id="13" name="Right Brace 12">
          <a:extLst>
            <a:ext uri="{FF2B5EF4-FFF2-40B4-BE49-F238E27FC236}">
              <a16:creationId xmlns:a16="http://schemas.microsoft.com/office/drawing/2014/main" id="{9F19EC81-403C-4D0A-BC84-90926BD9BD14}"/>
            </a:ext>
          </a:extLst>
        </xdr:cNvPr>
        <xdr:cNvSpPr/>
      </xdr:nvSpPr>
      <xdr:spPr>
        <a:xfrm rot="5400000">
          <a:off x="9818370" y="4080510"/>
          <a:ext cx="701040" cy="1958340"/>
        </a:xfrm>
        <a:prstGeom prst="rightBrace">
          <a:avLst/>
        </a:prstGeom>
        <a:solidFill>
          <a:srgbClr val="00B050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312420</xdr:colOff>
      <xdr:row>25</xdr:row>
      <xdr:rowOff>76200</xdr:rowOff>
    </xdr:from>
    <xdr:to>
      <xdr:col>14</xdr:col>
      <xdr:colOff>594360</xdr:colOff>
      <xdr:row>28</xdr:row>
      <xdr:rowOff>7620</xdr:rowOff>
    </xdr:to>
    <xdr:sp macro="" textlink="">
      <xdr:nvSpPr>
        <xdr:cNvPr id="14" name="Right Brace 13">
          <a:extLst>
            <a:ext uri="{FF2B5EF4-FFF2-40B4-BE49-F238E27FC236}">
              <a16:creationId xmlns:a16="http://schemas.microsoft.com/office/drawing/2014/main" id="{3B457BC4-0EF3-41FE-AEC6-8AF3D177F51D}"/>
            </a:ext>
          </a:extLst>
        </xdr:cNvPr>
        <xdr:cNvSpPr/>
      </xdr:nvSpPr>
      <xdr:spPr>
        <a:xfrm rot="5400000">
          <a:off x="8138160" y="4259580"/>
          <a:ext cx="480060" cy="1501140"/>
        </a:xfrm>
        <a:prstGeom prst="rightBrace">
          <a:avLst/>
        </a:prstGeom>
        <a:solidFill>
          <a:srgbClr val="FF0000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281940</xdr:colOff>
      <xdr:row>25</xdr:row>
      <xdr:rowOff>22860</xdr:rowOff>
    </xdr:from>
    <xdr:to>
      <xdr:col>21</xdr:col>
      <xdr:colOff>91440</xdr:colOff>
      <xdr:row>27</xdr:row>
      <xdr:rowOff>175260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7966DE4C-60A3-4658-8730-BB8CEE415973}"/>
            </a:ext>
          </a:extLst>
        </xdr:cNvPr>
        <xdr:cNvSpPr/>
      </xdr:nvSpPr>
      <xdr:spPr>
        <a:xfrm rot="5400000">
          <a:off x="11814810" y="4156710"/>
          <a:ext cx="518160" cy="1638300"/>
        </a:xfrm>
        <a:prstGeom prst="rightBrace">
          <a:avLst/>
        </a:prstGeom>
        <a:solidFill>
          <a:srgbClr val="FF0000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152400</xdr:colOff>
      <xdr:row>34</xdr:row>
      <xdr:rowOff>91440</xdr:rowOff>
    </xdr:from>
    <xdr:to>
      <xdr:col>19</xdr:col>
      <xdr:colOff>259080</xdr:colOff>
      <xdr:row>34</xdr:row>
      <xdr:rowOff>91440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C4D2A70-ABC4-485A-B075-0B08DB0D987A}"/>
            </a:ext>
          </a:extLst>
        </xdr:cNvPr>
        <xdr:cNvCxnSpPr/>
      </xdr:nvCxnSpPr>
      <xdr:spPr>
        <a:xfrm>
          <a:off x="1371600" y="3901440"/>
          <a:ext cx="376428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205740</xdr:colOff>
      <xdr:row>32</xdr:row>
      <xdr:rowOff>0</xdr:rowOff>
    </xdr:from>
    <xdr:to>
      <xdr:col>13</xdr:col>
      <xdr:colOff>160020</xdr:colOff>
      <xdr:row>33</xdr:row>
      <xdr:rowOff>160020</xdr:rowOff>
    </xdr:to>
    <xdr:sp macro="" textlink="">
      <xdr:nvSpPr>
        <xdr:cNvPr id="17" name="Speech Bubble: Oval 16">
          <a:extLst>
            <a:ext uri="{FF2B5EF4-FFF2-40B4-BE49-F238E27FC236}">
              <a16:creationId xmlns:a16="http://schemas.microsoft.com/office/drawing/2014/main" id="{4209E91C-EFDD-4DAF-8869-486A23C3A797}"/>
            </a:ext>
          </a:extLst>
        </xdr:cNvPr>
        <xdr:cNvSpPr/>
      </xdr:nvSpPr>
      <xdr:spPr>
        <a:xfrm>
          <a:off x="815340" y="3406140"/>
          <a:ext cx="563880" cy="358140"/>
        </a:xfrm>
        <a:prstGeom prst="wedgeEllipseCallout">
          <a:avLst>
            <a:gd name="adj1" fmla="val -28941"/>
            <a:gd name="adj2" fmla="val 80278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14</xdr:col>
      <xdr:colOff>579120</xdr:colOff>
      <xdr:row>29</xdr:row>
      <xdr:rowOff>182880</xdr:rowOff>
    </xdr:from>
    <xdr:to>
      <xdr:col>16</xdr:col>
      <xdr:colOff>190500</xdr:colOff>
      <xdr:row>32</xdr:row>
      <xdr:rowOff>7620</xdr:rowOff>
    </xdr:to>
    <xdr:sp macro="" textlink="">
      <xdr:nvSpPr>
        <xdr:cNvPr id="18" name="Speech Bubble: Oval 17">
          <a:extLst>
            <a:ext uri="{FF2B5EF4-FFF2-40B4-BE49-F238E27FC236}">
              <a16:creationId xmlns:a16="http://schemas.microsoft.com/office/drawing/2014/main" id="{86F75F8E-B0ED-4B5F-A65F-EA2F81ADD7E2}"/>
            </a:ext>
          </a:extLst>
        </xdr:cNvPr>
        <xdr:cNvSpPr/>
      </xdr:nvSpPr>
      <xdr:spPr>
        <a:xfrm>
          <a:off x="2407920" y="2994660"/>
          <a:ext cx="830580" cy="419100"/>
        </a:xfrm>
        <a:prstGeom prst="wedgeEllipseCallout">
          <a:avLst>
            <a:gd name="adj1" fmla="val -3253"/>
            <a:gd name="adj2" fmla="val 147551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ysClr val="windowText" lastClr="000000"/>
              </a:solidFill>
            </a:rPr>
            <a:t>-0.65</a:t>
          </a:r>
        </a:p>
      </xdr:txBody>
    </xdr:sp>
    <xdr:clientData/>
  </xdr:twoCellAnchor>
  <xdr:twoCellAnchor>
    <xdr:from>
      <xdr:col>16</xdr:col>
      <xdr:colOff>152400</xdr:colOff>
      <xdr:row>33</xdr:row>
      <xdr:rowOff>76200</xdr:rowOff>
    </xdr:from>
    <xdr:to>
      <xdr:col>16</xdr:col>
      <xdr:colOff>160020</xdr:colOff>
      <xdr:row>35</xdr:row>
      <xdr:rowOff>182880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C79FBB92-5B4E-4DD6-AC05-13B6C20ABC0F}"/>
            </a:ext>
          </a:extLst>
        </xdr:cNvPr>
        <xdr:cNvCxnSpPr/>
      </xdr:nvCxnSpPr>
      <xdr:spPr>
        <a:xfrm>
          <a:off x="3200400" y="3680460"/>
          <a:ext cx="7620" cy="54102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182880</xdr:colOff>
      <xdr:row>39</xdr:row>
      <xdr:rowOff>45720</xdr:rowOff>
    </xdr:from>
    <xdr:to>
      <xdr:col>17</xdr:col>
      <xdr:colOff>60960</xdr:colOff>
      <xdr:row>41</xdr:row>
      <xdr:rowOff>68580</xdr:rowOff>
    </xdr:to>
    <xdr:sp macro="" textlink="">
      <xdr:nvSpPr>
        <xdr:cNvPr id="21" name="Speech Bubble: Oval 20">
          <a:extLst>
            <a:ext uri="{FF2B5EF4-FFF2-40B4-BE49-F238E27FC236}">
              <a16:creationId xmlns:a16="http://schemas.microsoft.com/office/drawing/2014/main" id="{B2B95205-AEA0-46C0-9136-D72A08D6D3A1}"/>
            </a:ext>
          </a:extLst>
        </xdr:cNvPr>
        <xdr:cNvSpPr/>
      </xdr:nvSpPr>
      <xdr:spPr>
        <a:xfrm>
          <a:off x="9936480" y="7299960"/>
          <a:ext cx="487680" cy="388620"/>
        </a:xfrm>
        <a:prstGeom prst="wedgeEllipseCallout">
          <a:avLst>
            <a:gd name="adj1" fmla="val -32940"/>
            <a:gd name="adj2" fmla="val 93005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ysClr val="windowText" lastClr="000000"/>
              </a:solidFill>
            </a:rPr>
            <a:t>40</a:t>
          </a:r>
        </a:p>
      </xdr:txBody>
    </xdr:sp>
    <xdr:clientData/>
  </xdr:twoCellAnchor>
  <xdr:twoCellAnchor>
    <xdr:from>
      <xdr:col>13</xdr:col>
      <xdr:colOff>121920</xdr:colOff>
      <xdr:row>42</xdr:row>
      <xdr:rowOff>91440</xdr:rowOff>
    </xdr:from>
    <xdr:to>
      <xdr:col>19</xdr:col>
      <xdr:colOff>228600</xdr:colOff>
      <xdr:row>42</xdr:row>
      <xdr:rowOff>91440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592C837D-012E-4339-861F-0BCC5A73C01C}"/>
            </a:ext>
          </a:extLst>
        </xdr:cNvPr>
        <xdr:cNvCxnSpPr/>
      </xdr:nvCxnSpPr>
      <xdr:spPr>
        <a:xfrm>
          <a:off x="1341120" y="5562600"/>
          <a:ext cx="376428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114300</xdr:colOff>
      <xdr:row>40</xdr:row>
      <xdr:rowOff>160020</xdr:rowOff>
    </xdr:from>
    <xdr:to>
      <xdr:col>16</xdr:col>
      <xdr:colOff>121920</xdr:colOff>
      <xdr:row>43</xdr:row>
      <xdr:rowOff>106680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50263F0-683A-496A-857C-47CFA5759E4B}"/>
            </a:ext>
          </a:extLst>
        </xdr:cNvPr>
        <xdr:cNvCxnSpPr/>
      </xdr:nvCxnSpPr>
      <xdr:spPr>
        <a:xfrm>
          <a:off x="3162300" y="5234940"/>
          <a:ext cx="7620" cy="54102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510540</xdr:colOff>
      <xdr:row>77</xdr:row>
      <xdr:rowOff>15240</xdr:rowOff>
    </xdr:from>
    <xdr:to>
      <xdr:col>9</xdr:col>
      <xdr:colOff>464820</xdr:colOff>
      <xdr:row>85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75552B0-A70D-4570-A07A-37039A86CC9A}"/>
            </a:ext>
          </a:extLst>
        </xdr:cNvPr>
        <xdr:cNvSpPr/>
      </xdr:nvSpPr>
      <xdr:spPr>
        <a:xfrm>
          <a:off x="4366260" y="14279880"/>
          <a:ext cx="1783080" cy="14478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>
              <a:solidFill>
                <a:sysClr val="windowText" lastClr="000000"/>
              </a:solidFill>
            </a:rPr>
            <a:t>city 1</a:t>
          </a:r>
        </a:p>
      </xdr:txBody>
    </xdr:sp>
    <xdr:clientData/>
  </xdr:twoCellAnchor>
  <xdr:twoCellAnchor>
    <xdr:from>
      <xdr:col>7</xdr:col>
      <xdr:colOff>480060</xdr:colOff>
      <xdr:row>87</xdr:row>
      <xdr:rowOff>144780</xdr:rowOff>
    </xdr:from>
    <xdr:to>
      <xdr:col>9</xdr:col>
      <xdr:colOff>381000</xdr:colOff>
      <xdr:row>91</xdr:row>
      <xdr:rowOff>76200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2CBC815A-3FC7-4EE9-93E7-3A71D188E6EC}"/>
            </a:ext>
          </a:extLst>
        </xdr:cNvPr>
        <xdr:cNvSpPr/>
      </xdr:nvSpPr>
      <xdr:spPr>
        <a:xfrm>
          <a:off x="4945380" y="16238220"/>
          <a:ext cx="1120140" cy="662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/>
            <a:t>city 2</a:t>
          </a:r>
        </a:p>
      </xdr:txBody>
    </xdr:sp>
    <xdr:clientData/>
  </xdr:twoCellAnchor>
  <xdr:twoCellAnchor>
    <xdr:from>
      <xdr:col>11</xdr:col>
      <xdr:colOff>68580</xdr:colOff>
      <xdr:row>81</xdr:row>
      <xdr:rowOff>106680</xdr:rowOff>
    </xdr:from>
    <xdr:to>
      <xdr:col>12</xdr:col>
      <xdr:colOff>579120</xdr:colOff>
      <xdr:row>85</xdr:row>
      <xdr:rowOff>38100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5445E4F-234E-49EE-94E5-8A28711A2561}"/>
            </a:ext>
          </a:extLst>
        </xdr:cNvPr>
        <xdr:cNvSpPr/>
      </xdr:nvSpPr>
      <xdr:spPr>
        <a:xfrm>
          <a:off x="6972300" y="15102840"/>
          <a:ext cx="1120140" cy="662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/>
            <a:t>city 3</a:t>
          </a:r>
        </a:p>
      </xdr:txBody>
    </xdr:sp>
    <xdr:clientData/>
  </xdr:twoCellAnchor>
  <xdr:twoCellAnchor>
    <xdr:from>
      <xdr:col>10</xdr:col>
      <xdr:colOff>68580</xdr:colOff>
      <xdr:row>74</xdr:row>
      <xdr:rowOff>7620</xdr:rowOff>
    </xdr:from>
    <xdr:to>
      <xdr:col>11</xdr:col>
      <xdr:colOff>579120</xdr:colOff>
      <xdr:row>77</xdr:row>
      <xdr:rowOff>121920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4F25C946-5710-4F54-88EA-85FCF51859CD}"/>
            </a:ext>
          </a:extLst>
        </xdr:cNvPr>
        <xdr:cNvSpPr/>
      </xdr:nvSpPr>
      <xdr:spPr>
        <a:xfrm>
          <a:off x="6362700" y="13723620"/>
          <a:ext cx="1120140" cy="662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/>
            <a:t>city 4</a:t>
          </a:r>
        </a:p>
      </xdr:txBody>
    </xdr:sp>
    <xdr:clientData/>
  </xdr:twoCellAnchor>
  <xdr:twoCellAnchor>
    <xdr:from>
      <xdr:col>4</xdr:col>
      <xdr:colOff>394606</xdr:colOff>
      <xdr:row>70</xdr:row>
      <xdr:rowOff>101578</xdr:rowOff>
    </xdr:from>
    <xdr:to>
      <xdr:col>15</xdr:col>
      <xdr:colOff>402226</xdr:colOff>
      <xdr:row>91</xdr:row>
      <xdr:rowOff>93547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C0E062F2-5746-4AEC-AACE-33BABF35C272}"/>
            </a:ext>
          </a:extLst>
        </xdr:cNvPr>
        <xdr:cNvSpPr/>
      </xdr:nvSpPr>
      <xdr:spPr>
        <a:xfrm rot="20111962">
          <a:off x="2833006" y="13078438"/>
          <a:ext cx="6911340" cy="384006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2</xdr:col>
      <xdr:colOff>350198</xdr:colOff>
      <xdr:row>97</xdr:row>
      <xdr:rowOff>53340</xdr:rowOff>
    </xdr:from>
    <xdr:to>
      <xdr:col>4</xdr:col>
      <xdr:colOff>662939</xdr:colOff>
      <xdr:row>106</xdr:row>
      <xdr:rowOff>83820</xdr:rowOff>
    </xdr:to>
    <xdr:pic>
      <xdr:nvPicPr>
        <xdr:cNvPr id="29" name="Picture 28" descr="white modern cement building under blue sky">
          <a:extLst>
            <a:ext uri="{FF2B5EF4-FFF2-40B4-BE49-F238E27FC236}">
              <a16:creationId xmlns:a16="http://schemas.microsoft.com/office/drawing/2014/main" id="{7F1DE638-460B-4E52-AAE6-8CE11C90AC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755"/>
        <a:stretch/>
      </xdr:blipFill>
      <xdr:spPr bwMode="auto">
        <a:xfrm>
          <a:off x="1569398" y="419100"/>
          <a:ext cx="1531941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205740</xdr:colOff>
      <xdr:row>104</xdr:row>
      <xdr:rowOff>106530</xdr:rowOff>
    </xdr:from>
    <xdr:to>
      <xdr:col>2</xdr:col>
      <xdr:colOff>274320</xdr:colOff>
      <xdr:row>111</xdr:row>
      <xdr:rowOff>76200</xdr:rowOff>
    </xdr:to>
    <xdr:pic>
      <xdr:nvPicPr>
        <xdr:cNvPr id="30" name="Picture 29" descr="Serious young woman in trendy eyewear concentrated on information getting during phone talk with customer support operator, thoughtful hipster girl calling to friend standing near publicity area">
          <a:extLst>
            <a:ext uri="{FF2B5EF4-FFF2-40B4-BE49-F238E27FC236}">
              <a16:creationId xmlns:a16="http://schemas.microsoft.com/office/drawing/2014/main" id="{B95D3F1E-C04C-45D0-A0FD-D63D844F33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133" b="5905"/>
        <a:stretch/>
      </xdr:blipFill>
      <xdr:spPr bwMode="auto">
        <a:xfrm>
          <a:off x="205740" y="1843890"/>
          <a:ext cx="1287780" cy="1249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403860</xdr:colOff>
      <xdr:row>109</xdr:row>
      <xdr:rowOff>80854</xdr:rowOff>
    </xdr:from>
    <xdr:to>
      <xdr:col>5</xdr:col>
      <xdr:colOff>335280</xdr:colOff>
      <xdr:row>121</xdr:row>
      <xdr:rowOff>68580</xdr:rowOff>
    </xdr:to>
    <xdr:pic>
      <xdr:nvPicPr>
        <xdr:cNvPr id="31" name="Picture 30" descr="Surgeon woman over isolated blue background keeping a conversation with the mobile phone">
          <a:extLst>
            <a:ext uri="{FF2B5EF4-FFF2-40B4-BE49-F238E27FC236}">
              <a16:creationId xmlns:a16="http://schemas.microsoft.com/office/drawing/2014/main" id="{895956F2-8C69-497C-B2BB-12C7A31964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334" t="6476" r="11867" b="6286"/>
        <a:stretch/>
      </xdr:blipFill>
      <xdr:spPr bwMode="auto">
        <a:xfrm>
          <a:off x="1623060" y="2747854"/>
          <a:ext cx="1958340" cy="2182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1972</xdr:colOff>
      <xdr:row>113</xdr:row>
      <xdr:rowOff>30480</xdr:rowOff>
    </xdr:from>
    <xdr:to>
      <xdr:col>9</xdr:col>
      <xdr:colOff>507647</xdr:colOff>
      <xdr:row>120</xdr:row>
      <xdr:rowOff>144780</xdr:rowOff>
    </xdr:to>
    <xdr:pic>
      <xdr:nvPicPr>
        <xdr:cNvPr id="32" name="Picture 31" descr="coronavirus covid 19 infected patient in quarantine room with quarantine and outbreak alert sign at hospital with coronavirus covid 19 disease control experts make coronavirus disease treatment">
          <a:extLst>
            <a:ext uri="{FF2B5EF4-FFF2-40B4-BE49-F238E27FC236}">
              <a16:creationId xmlns:a16="http://schemas.microsoft.com/office/drawing/2014/main" id="{3B22DFB6-0588-478E-90B8-EE44BE997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9572" y="3649980"/>
          <a:ext cx="2334475" cy="1394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182880</xdr:colOff>
      <xdr:row>98</xdr:row>
      <xdr:rowOff>91440</xdr:rowOff>
    </xdr:from>
    <xdr:to>
      <xdr:col>16</xdr:col>
      <xdr:colOff>495621</xdr:colOff>
      <xdr:row>107</xdr:row>
      <xdr:rowOff>121920</xdr:rowOff>
    </xdr:to>
    <xdr:pic>
      <xdr:nvPicPr>
        <xdr:cNvPr id="33" name="Picture 32" descr="white modern cement building under blue sky">
          <a:extLst>
            <a:ext uri="{FF2B5EF4-FFF2-40B4-BE49-F238E27FC236}">
              <a16:creationId xmlns:a16="http://schemas.microsoft.com/office/drawing/2014/main" id="{BFCFEA45-803E-4C63-A36A-65733D59D7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755"/>
        <a:stretch/>
      </xdr:blipFill>
      <xdr:spPr bwMode="auto">
        <a:xfrm>
          <a:off x="8237220" y="685800"/>
          <a:ext cx="1531941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99060</xdr:colOff>
      <xdr:row>107</xdr:row>
      <xdr:rowOff>45720</xdr:rowOff>
    </xdr:from>
    <xdr:to>
      <xdr:col>13</xdr:col>
      <xdr:colOff>167640</xdr:colOff>
      <xdr:row>114</xdr:row>
      <xdr:rowOff>15390</xdr:rowOff>
    </xdr:to>
    <xdr:pic>
      <xdr:nvPicPr>
        <xdr:cNvPr id="34" name="Picture 33" descr="Serious young woman in trendy eyewear concentrated on information getting during phone talk with customer support operator, thoughtful hipster girl calling to friend standing near publicity area">
          <a:extLst>
            <a:ext uri="{FF2B5EF4-FFF2-40B4-BE49-F238E27FC236}">
              <a16:creationId xmlns:a16="http://schemas.microsoft.com/office/drawing/2014/main" id="{2CC86FB7-7857-4619-8960-9FA22F3EC7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133" b="5905"/>
        <a:stretch/>
      </xdr:blipFill>
      <xdr:spPr bwMode="auto">
        <a:xfrm>
          <a:off x="6324600" y="2331720"/>
          <a:ext cx="1287780" cy="1249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379912</xdr:colOff>
      <xdr:row>105</xdr:row>
      <xdr:rowOff>30480</xdr:rowOff>
    </xdr:from>
    <xdr:to>
      <xdr:col>23</xdr:col>
      <xdr:colOff>320040</xdr:colOff>
      <xdr:row>116</xdr:row>
      <xdr:rowOff>110490</xdr:rowOff>
    </xdr:to>
    <xdr:pic>
      <xdr:nvPicPr>
        <xdr:cNvPr id="35" name="Picture 34" descr="A doctor in a protective suit taking a nasal swab from a person to test for possible coronavirus infection">
          <a:extLst>
            <a:ext uri="{FF2B5EF4-FFF2-40B4-BE49-F238E27FC236}">
              <a16:creationId xmlns:a16="http://schemas.microsoft.com/office/drawing/2014/main" id="{9FB8A650-C253-489E-BD9A-B4749D937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2652" y="1950720"/>
          <a:ext cx="2988128" cy="2091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334432</xdr:colOff>
      <xdr:row>112</xdr:row>
      <xdr:rowOff>60960</xdr:rowOff>
    </xdr:from>
    <xdr:to>
      <xdr:col>18</xdr:col>
      <xdr:colOff>266699</xdr:colOff>
      <xdr:row>121</xdr:row>
      <xdr:rowOff>91440</xdr:rowOff>
    </xdr:to>
    <xdr:pic>
      <xdr:nvPicPr>
        <xdr:cNvPr id="36" name="Picture 35" descr="Gynecologists of Islamabad &amp; Rawalpindi">
          <a:extLst>
            <a:ext uri="{FF2B5EF4-FFF2-40B4-BE49-F238E27FC236}">
              <a16:creationId xmlns:a16="http://schemas.microsoft.com/office/drawing/2014/main" id="{0E91E660-EDFE-49BF-88A5-4B778A320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172" y="3451860"/>
          <a:ext cx="2980267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579120</xdr:colOff>
      <xdr:row>96</xdr:row>
      <xdr:rowOff>60960</xdr:rowOff>
    </xdr:from>
    <xdr:to>
      <xdr:col>9</xdr:col>
      <xdr:colOff>388620</xdr:colOff>
      <xdr:row>101</xdr:row>
      <xdr:rowOff>175260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07E4F9D-AABD-47D7-A40B-3A9E4B468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6320" y="243840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302981</xdr:colOff>
      <xdr:row>97</xdr:row>
      <xdr:rowOff>68580</xdr:rowOff>
    </xdr:from>
    <xdr:to>
      <xdr:col>7</xdr:col>
      <xdr:colOff>373381</xdr:colOff>
      <xdr:row>102</xdr:row>
      <xdr:rowOff>121801</xdr:rowOff>
    </xdr:to>
    <xdr:pic>
      <xdr:nvPicPr>
        <xdr:cNvPr id="38" name="Picture 37" descr="New York City Stock Pictures, Royalty-free Photos &amp; Images - Getty ...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5E2A5B7B-63B2-4A70-B90B-AC6F95F18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0981" y="434340"/>
          <a:ext cx="1289600" cy="9676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vinodanalytics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vinodanalytics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76FF-6A5B-47EF-9590-039ECA14CEE3}">
  <dimension ref="A2:V66"/>
  <sheetViews>
    <sheetView topLeftCell="A34" workbookViewId="0">
      <selection activeCell="P46" sqref="P46"/>
    </sheetView>
  </sheetViews>
  <sheetFormatPr defaultRowHeight="14.4" x14ac:dyDescent="0.3"/>
  <sheetData>
    <row r="2" spans="1:8" x14ac:dyDescent="0.3">
      <c r="A2" s="1"/>
      <c r="B2" s="1"/>
      <c r="C2" s="1"/>
    </row>
    <row r="3" spans="1:8" x14ac:dyDescent="0.3">
      <c r="A3" s="1"/>
      <c r="B3" s="1"/>
      <c r="C3" s="1"/>
    </row>
    <row r="4" spans="1:8" ht="15.6" x14ac:dyDescent="0.3">
      <c r="A4" s="2"/>
      <c r="B4" s="1"/>
      <c r="C4" s="1"/>
    </row>
    <row r="5" spans="1:8" x14ac:dyDescent="0.3">
      <c r="A5" s="1"/>
      <c r="B5" s="1"/>
      <c r="C5" s="1"/>
      <c r="D5" t="s">
        <v>0</v>
      </c>
    </row>
    <row r="6" spans="1:8" x14ac:dyDescent="0.3">
      <c r="A6" s="1"/>
      <c r="B6" s="1"/>
      <c r="C6" s="1"/>
    </row>
    <row r="7" spans="1:8" x14ac:dyDescent="0.3">
      <c r="A7" s="1"/>
      <c r="B7" s="1"/>
      <c r="C7" s="1"/>
    </row>
    <row r="10" spans="1:8" x14ac:dyDescent="0.3">
      <c r="A10" t="s">
        <v>1</v>
      </c>
    </row>
    <row r="12" spans="1:8" x14ac:dyDescent="0.3">
      <c r="H12" t="s">
        <v>2</v>
      </c>
    </row>
    <row r="20" spans="3:21" x14ac:dyDescent="0.3">
      <c r="D20" t="s">
        <v>3</v>
      </c>
    </row>
    <row r="24" spans="3:21" ht="15" thickBot="1" x14ac:dyDescent="0.35">
      <c r="C24" t="s">
        <v>4</v>
      </c>
      <c r="J24" t="s">
        <v>5</v>
      </c>
      <c r="P24" t="s">
        <v>6</v>
      </c>
    </row>
    <row r="25" spans="3:21" x14ac:dyDescent="0.3">
      <c r="C25" s="3">
        <v>16</v>
      </c>
      <c r="G25" t="s">
        <v>7</v>
      </c>
    </row>
    <row r="26" spans="3:21" x14ac:dyDescent="0.3">
      <c r="C26" s="4">
        <v>18</v>
      </c>
    </row>
    <row r="27" spans="3:21" x14ac:dyDescent="0.3">
      <c r="C27" s="4">
        <v>18</v>
      </c>
      <c r="I27" t="s">
        <v>8</v>
      </c>
      <c r="L27" t="s">
        <v>9</v>
      </c>
      <c r="U27">
        <v>23</v>
      </c>
    </row>
    <row r="28" spans="3:21" x14ac:dyDescent="0.3">
      <c r="C28" s="4">
        <v>18</v>
      </c>
      <c r="U28">
        <v>19</v>
      </c>
    </row>
    <row r="29" spans="3:21" x14ac:dyDescent="0.3">
      <c r="C29" s="4">
        <v>19</v>
      </c>
      <c r="U29">
        <v>17</v>
      </c>
    </row>
    <row r="30" spans="3:21" x14ac:dyDescent="0.3">
      <c r="C30" s="4">
        <v>20</v>
      </c>
    </row>
    <row r="31" spans="3:21" x14ac:dyDescent="0.3">
      <c r="C31" s="4">
        <v>20</v>
      </c>
    </row>
    <row r="32" spans="3:21" x14ac:dyDescent="0.3">
      <c r="C32" s="5">
        <v>21</v>
      </c>
    </row>
    <row r="33" spans="3:22" x14ac:dyDescent="0.3">
      <c r="C33" s="5">
        <v>25</v>
      </c>
    </row>
    <row r="34" spans="3:22" x14ac:dyDescent="0.3">
      <c r="C34" s="5">
        <v>25</v>
      </c>
    </row>
    <row r="35" spans="3:22" x14ac:dyDescent="0.3">
      <c r="C35" s="5">
        <v>28</v>
      </c>
    </row>
    <row r="36" spans="3:22" x14ac:dyDescent="0.3">
      <c r="C36" s="5">
        <v>29</v>
      </c>
      <c r="R36" s="6" t="s">
        <v>10</v>
      </c>
      <c r="S36" s="7"/>
      <c r="T36" s="7"/>
      <c r="U36" s="7"/>
      <c r="V36" s="8"/>
    </row>
    <row r="37" spans="3:22" x14ac:dyDescent="0.3">
      <c r="C37" s="5">
        <v>30</v>
      </c>
      <c r="M37">
        <v>37</v>
      </c>
      <c r="R37" s="9" t="s">
        <v>11</v>
      </c>
      <c r="V37" s="10"/>
    </row>
    <row r="38" spans="3:22" x14ac:dyDescent="0.3">
      <c r="C38" s="5">
        <v>30</v>
      </c>
      <c r="M38">
        <v>37.770000000000003</v>
      </c>
      <c r="R38" s="9" t="s">
        <v>12</v>
      </c>
      <c r="V38" s="10"/>
    </row>
    <row r="39" spans="3:22" x14ac:dyDescent="0.3">
      <c r="C39" s="5">
        <v>30</v>
      </c>
      <c r="R39" s="11" t="s">
        <v>13</v>
      </c>
      <c r="S39" s="12" t="s">
        <v>14</v>
      </c>
      <c r="T39" s="13"/>
      <c r="U39" s="13" t="s">
        <v>15</v>
      </c>
      <c r="V39" s="14"/>
    </row>
    <row r="40" spans="3:22" x14ac:dyDescent="0.3">
      <c r="C40" s="15">
        <v>32</v>
      </c>
      <c r="M40">
        <v>31</v>
      </c>
      <c r="O40" t="s">
        <v>16</v>
      </c>
    </row>
    <row r="41" spans="3:22" x14ac:dyDescent="0.3">
      <c r="C41" s="15">
        <v>35</v>
      </c>
    </row>
    <row r="42" spans="3:22" x14ac:dyDescent="0.3">
      <c r="C42" s="15">
        <v>36</v>
      </c>
      <c r="O42" t="s">
        <v>17</v>
      </c>
    </row>
    <row r="43" spans="3:22" x14ac:dyDescent="0.3">
      <c r="C43" s="15">
        <v>38</v>
      </c>
      <c r="N43">
        <v>60</v>
      </c>
      <c r="Q43" s="16"/>
      <c r="R43" s="16" t="s">
        <v>18</v>
      </c>
      <c r="S43" s="16"/>
    </row>
    <row r="44" spans="3:22" x14ac:dyDescent="0.3">
      <c r="C44" s="15">
        <v>40</v>
      </c>
      <c r="Q44" s="16"/>
      <c r="R44" s="16">
        <v>7</v>
      </c>
      <c r="S44" s="16"/>
    </row>
    <row r="45" spans="3:22" x14ac:dyDescent="0.3">
      <c r="C45" s="15">
        <v>40</v>
      </c>
      <c r="Q45" s="16"/>
      <c r="R45" s="16">
        <v>3.5</v>
      </c>
      <c r="S45" s="16"/>
    </row>
    <row r="46" spans="3:22" x14ac:dyDescent="0.3">
      <c r="C46" s="17">
        <v>45</v>
      </c>
      <c r="Q46" s="16">
        <v>15</v>
      </c>
      <c r="R46" s="16" t="s">
        <v>19</v>
      </c>
      <c r="S46" s="16"/>
    </row>
    <row r="47" spans="3:22" x14ac:dyDescent="0.3">
      <c r="C47" s="5">
        <v>56</v>
      </c>
    </row>
    <row r="48" spans="3:22" x14ac:dyDescent="0.3">
      <c r="C48" s="5">
        <v>56</v>
      </c>
    </row>
    <row r="49" spans="3:20" x14ac:dyDescent="0.3">
      <c r="C49" s="5">
        <v>58</v>
      </c>
      <c r="M49" t="s">
        <v>20</v>
      </c>
      <c r="N49" t="s">
        <v>21</v>
      </c>
    </row>
    <row r="50" spans="3:20" x14ac:dyDescent="0.3">
      <c r="C50" s="5">
        <v>59</v>
      </c>
      <c r="E50" t="s">
        <v>44</v>
      </c>
      <c r="M50">
        <v>1</v>
      </c>
      <c r="N50">
        <v>21</v>
      </c>
    </row>
    <row r="51" spans="3:20" x14ac:dyDescent="0.3">
      <c r="C51" s="18">
        <v>65</v>
      </c>
      <c r="M51">
        <v>2</v>
      </c>
      <c r="N51">
        <v>22</v>
      </c>
    </row>
    <row r="52" spans="3:20" x14ac:dyDescent="0.3">
      <c r="C52" s="19">
        <v>72</v>
      </c>
      <c r="M52">
        <v>3</v>
      </c>
      <c r="N52">
        <v>25</v>
      </c>
    </row>
    <row r="53" spans="3:20" x14ac:dyDescent="0.3">
      <c r="C53" s="19">
        <v>73</v>
      </c>
      <c r="M53">
        <v>4</v>
      </c>
      <c r="N53">
        <v>27</v>
      </c>
      <c r="T53" s="20">
        <v>12</v>
      </c>
    </row>
    <row r="54" spans="3:20" ht="15" thickBot="1" x14ac:dyDescent="0.35">
      <c r="C54" s="21">
        <v>81</v>
      </c>
      <c r="M54">
        <v>5</v>
      </c>
      <c r="N54">
        <v>45</v>
      </c>
      <c r="P54" t="s">
        <v>22</v>
      </c>
      <c r="S54" s="22">
        <v>21</v>
      </c>
      <c r="T54" s="23">
        <v>21</v>
      </c>
    </row>
    <row r="55" spans="3:20" x14ac:dyDescent="0.3">
      <c r="S55" s="22">
        <v>22</v>
      </c>
      <c r="T55" s="23">
        <v>22</v>
      </c>
    </row>
    <row r="56" spans="3:20" x14ac:dyDescent="0.3">
      <c r="N56" t="s">
        <v>43</v>
      </c>
      <c r="S56" s="22">
        <v>25</v>
      </c>
      <c r="T56" s="23">
        <v>25</v>
      </c>
    </row>
    <row r="57" spans="3:20" x14ac:dyDescent="0.3">
      <c r="N57" t="s">
        <v>23</v>
      </c>
      <c r="P57" t="s">
        <v>24</v>
      </c>
      <c r="S57" s="22">
        <v>27</v>
      </c>
      <c r="T57" s="23">
        <v>27</v>
      </c>
    </row>
    <row r="58" spans="3:20" x14ac:dyDescent="0.3">
      <c r="N58" t="s">
        <v>25</v>
      </c>
      <c r="P58" t="s">
        <v>26</v>
      </c>
      <c r="T58" s="20">
        <v>45</v>
      </c>
    </row>
    <row r="59" spans="3:20" x14ac:dyDescent="0.3">
      <c r="N59" t="s">
        <v>27</v>
      </c>
      <c r="P59" t="s">
        <v>28</v>
      </c>
      <c r="S59">
        <f>AVERAGE(S54:S57)</f>
        <v>23.75</v>
      </c>
      <c r="T59">
        <f>AVERAGE(T53:T58)</f>
        <v>25.333333333333332</v>
      </c>
    </row>
    <row r="60" spans="3:20" x14ac:dyDescent="0.3">
      <c r="N60" t="s">
        <v>29</v>
      </c>
      <c r="P60" t="s">
        <v>30</v>
      </c>
    </row>
    <row r="61" spans="3:20" x14ac:dyDescent="0.3">
      <c r="N61" t="s">
        <v>31</v>
      </c>
      <c r="P61" s="22" t="s">
        <v>32</v>
      </c>
    </row>
    <row r="62" spans="3:20" x14ac:dyDescent="0.3">
      <c r="N62" t="s">
        <v>33</v>
      </c>
    </row>
    <row r="63" spans="3:20" x14ac:dyDescent="0.3">
      <c r="N63" t="s">
        <v>34</v>
      </c>
      <c r="P63" t="s">
        <v>35</v>
      </c>
    </row>
    <row r="66" spans="15:15" x14ac:dyDescent="0.3">
      <c r="O66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C544-BC9D-4D2A-A393-B069CC505893}">
  <dimension ref="A3:X125"/>
  <sheetViews>
    <sheetView topLeftCell="A19" workbookViewId="0">
      <selection activeCell="G130" sqref="G130"/>
    </sheetView>
  </sheetViews>
  <sheetFormatPr defaultRowHeight="14.4" x14ac:dyDescent="0.3"/>
  <cols>
    <col min="5" max="5" width="11.77734375" customWidth="1"/>
  </cols>
  <sheetData>
    <row r="3" spans="3:16" x14ac:dyDescent="0.3">
      <c r="E3" t="s">
        <v>235</v>
      </c>
    </row>
    <row r="5" spans="3:16" ht="15.6" x14ac:dyDescent="0.3">
      <c r="E5" s="38" t="s">
        <v>236</v>
      </c>
      <c r="F5" s="38"/>
    </row>
    <row r="7" spans="3:16" x14ac:dyDescent="0.3">
      <c r="E7" t="s">
        <v>237</v>
      </c>
    </row>
    <row r="8" spans="3:16" x14ac:dyDescent="0.3">
      <c r="C8" t="s">
        <v>75</v>
      </c>
      <c r="D8">
        <v>1</v>
      </c>
      <c r="E8" t="s">
        <v>238</v>
      </c>
      <c r="K8" t="s">
        <v>266</v>
      </c>
    </row>
    <row r="9" spans="3:16" x14ac:dyDescent="0.3">
      <c r="C9" t="s">
        <v>239</v>
      </c>
      <c r="D9">
        <v>2</v>
      </c>
      <c r="E9" t="s">
        <v>240</v>
      </c>
      <c r="K9" t="s">
        <v>267</v>
      </c>
    </row>
    <row r="10" spans="3:16" x14ac:dyDescent="0.3">
      <c r="C10" t="s">
        <v>76</v>
      </c>
      <c r="D10">
        <v>3</v>
      </c>
      <c r="E10" t="s">
        <v>241</v>
      </c>
      <c r="K10" t="s">
        <v>268</v>
      </c>
    </row>
    <row r="11" spans="3:16" x14ac:dyDescent="0.3">
      <c r="C11" t="s">
        <v>242</v>
      </c>
      <c r="D11">
        <v>4</v>
      </c>
      <c r="E11" t="s">
        <v>241</v>
      </c>
      <c r="K11" t="s">
        <v>269</v>
      </c>
    </row>
    <row r="12" spans="3:16" ht="15.6" x14ac:dyDescent="0.3">
      <c r="C12" t="s">
        <v>243</v>
      </c>
      <c r="D12">
        <v>5</v>
      </c>
      <c r="E12" t="s">
        <v>244</v>
      </c>
      <c r="L12" s="87" t="s">
        <v>270</v>
      </c>
      <c r="M12" s="16"/>
      <c r="N12" s="16"/>
      <c r="O12" s="16"/>
      <c r="P12" s="38" t="s">
        <v>248</v>
      </c>
    </row>
    <row r="13" spans="3:16" x14ac:dyDescent="0.3">
      <c r="C13" t="s">
        <v>245</v>
      </c>
      <c r="D13">
        <v>6</v>
      </c>
      <c r="E13" t="s">
        <v>221</v>
      </c>
      <c r="L13" s="88">
        <v>0.05</v>
      </c>
      <c r="M13" s="16"/>
      <c r="N13" s="16"/>
      <c r="O13" s="16"/>
    </row>
    <row r="14" spans="3:16" ht="15.6" x14ac:dyDescent="0.3">
      <c r="L14" s="38" t="s">
        <v>271</v>
      </c>
    </row>
    <row r="15" spans="3:16" x14ac:dyDescent="0.3">
      <c r="I15" t="s">
        <v>262</v>
      </c>
      <c r="J15" s="62" t="s">
        <v>264</v>
      </c>
      <c r="N15" t="s">
        <v>272</v>
      </c>
    </row>
    <row r="16" spans="3:16" x14ac:dyDescent="0.3">
      <c r="I16" s="62" t="s">
        <v>260</v>
      </c>
    </row>
    <row r="17" spans="1:21" ht="15" thickBot="1" x14ac:dyDescent="0.35">
      <c r="F17" t="s">
        <v>246</v>
      </c>
      <c r="G17" s="47" t="s">
        <v>249</v>
      </c>
      <c r="H17" s="47"/>
      <c r="I17" s="47" t="s">
        <v>250</v>
      </c>
    </row>
    <row r="18" spans="1:21" ht="18.600000000000001" thickBot="1" x14ac:dyDescent="0.4">
      <c r="G18" s="22" t="s">
        <v>251</v>
      </c>
      <c r="H18" s="22"/>
      <c r="I18" s="85" t="s">
        <v>252</v>
      </c>
      <c r="J18" s="86" t="s">
        <v>258</v>
      </c>
    </row>
    <row r="19" spans="1:21" x14ac:dyDescent="0.3">
      <c r="D19">
        <v>2</v>
      </c>
    </row>
    <row r="20" spans="1:21" x14ac:dyDescent="0.3">
      <c r="G20" t="s">
        <v>257</v>
      </c>
      <c r="H20" t="s">
        <v>256</v>
      </c>
    </row>
    <row r="23" spans="1:21" ht="15" thickBot="1" x14ac:dyDescent="0.35">
      <c r="F23" t="s">
        <v>247</v>
      </c>
      <c r="G23" s="47" t="s">
        <v>253</v>
      </c>
      <c r="H23" s="47"/>
      <c r="I23" s="47" t="s">
        <v>250</v>
      </c>
    </row>
    <row r="24" spans="1:21" ht="15" thickBot="1" x14ac:dyDescent="0.35">
      <c r="G24" s="22" t="s">
        <v>254</v>
      </c>
      <c r="H24" s="22"/>
      <c r="I24" s="85" t="s">
        <v>255</v>
      </c>
      <c r="J24" s="16" t="s">
        <v>259</v>
      </c>
    </row>
    <row r="25" spans="1:21" x14ac:dyDescent="0.3">
      <c r="I25" s="62" t="s">
        <v>261</v>
      </c>
    </row>
    <row r="26" spans="1:21" x14ac:dyDescent="0.3">
      <c r="I26" t="s">
        <v>263</v>
      </c>
    </row>
    <row r="27" spans="1:21" x14ac:dyDescent="0.3">
      <c r="I27" s="62" t="s">
        <v>265</v>
      </c>
    </row>
    <row r="28" spans="1:21" ht="15" thickBot="1" x14ac:dyDescent="0.35"/>
    <row r="29" spans="1:21" x14ac:dyDescent="0.3">
      <c r="A29" s="64"/>
      <c r="B29" s="65"/>
      <c r="C29" s="65"/>
      <c r="D29" s="65"/>
      <c r="E29" s="65"/>
      <c r="F29" s="65"/>
      <c r="G29" s="65"/>
      <c r="H29" s="65"/>
      <c r="I29" s="65"/>
      <c r="J29" s="81"/>
    </row>
    <row r="30" spans="1:21" x14ac:dyDescent="0.3">
      <c r="A30" s="67"/>
      <c r="B30" s="25"/>
      <c r="C30" s="25" t="s">
        <v>273</v>
      </c>
      <c r="D30" s="25" t="s">
        <v>274</v>
      </c>
      <c r="E30" s="25"/>
      <c r="F30" s="25" t="s">
        <v>275</v>
      </c>
      <c r="G30" s="25" t="s">
        <v>276</v>
      </c>
      <c r="H30" s="25"/>
      <c r="I30" s="25" t="s">
        <v>277</v>
      </c>
      <c r="J30" s="68"/>
      <c r="L30" s="34"/>
      <c r="M30" s="34"/>
      <c r="N30" s="34"/>
      <c r="O30" s="34"/>
      <c r="P30" s="34"/>
      <c r="Q30" s="34"/>
      <c r="R30" s="34"/>
      <c r="S30" s="34"/>
      <c r="T30" s="34"/>
      <c r="U30" s="34"/>
    </row>
    <row r="31" spans="1:21" x14ac:dyDescent="0.3">
      <c r="A31" s="67"/>
      <c r="B31" s="25" t="s">
        <v>294</v>
      </c>
      <c r="C31" s="89"/>
      <c r="D31" s="90"/>
      <c r="E31" s="25"/>
      <c r="F31" s="25"/>
      <c r="G31" s="25"/>
      <c r="H31" s="25"/>
      <c r="I31" s="25"/>
      <c r="J31" s="68"/>
      <c r="L31" s="34"/>
      <c r="M31" s="34"/>
      <c r="N31" s="34"/>
      <c r="O31" s="34"/>
      <c r="P31" s="34"/>
      <c r="Q31" s="34"/>
      <c r="R31" s="34"/>
      <c r="S31" s="34">
        <v>3.43</v>
      </c>
      <c r="T31" s="34"/>
      <c r="U31" s="34"/>
    </row>
    <row r="32" spans="1:21" x14ac:dyDescent="0.3">
      <c r="A32" s="67"/>
      <c r="B32" s="25" t="s">
        <v>295</v>
      </c>
      <c r="C32" s="89"/>
      <c r="D32" s="90"/>
      <c r="E32" s="25"/>
      <c r="F32" s="25"/>
      <c r="G32" s="25"/>
      <c r="H32" s="25"/>
      <c r="I32" s="25"/>
      <c r="J32" s="68"/>
      <c r="L32" s="34"/>
      <c r="M32" s="34" t="s">
        <v>226</v>
      </c>
      <c r="N32" s="34"/>
      <c r="O32" s="34"/>
      <c r="P32" s="34"/>
      <c r="Q32" s="34"/>
      <c r="R32" s="34"/>
      <c r="S32" s="34"/>
      <c r="T32" s="34"/>
      <c r="U32" s="34"/>
    </row>
    <row r="33" spans="1:21" x14ac:dyDescent="0.3">
      <c r="A33" s="67"/>
      <c r="B33" s="25" t="s">
        <v>296</v>
      </c>
      <c r="C33" s="89"/>
      <c r="D33" s="90"/>
      <c r="E33" s="25"/>
      <c r="F33" s="25" t="s">
        <v>283</v>
      </c>
      <c r="G33" s="25"/>
      <c r="H33" s="25"/>
      <c r="I33" s="25"/>
      <c r="J33" s="68"/>
      <c r="L33" s="34"/>
      <c r="M33" s="34"/>
      <c r="N33" s="34"/>
      <c r="O33" s="34"/>
      <c r="P33" s="34"/>
      <c r="Q33" s="52">
        <v>0</v>
      </c>
      <c r="R33" s="34"/>
      <c r="S33" s="34"/>
      <c r="T33" s="34"/>
      <c r="U33" s="34"/>
    </row>
    <row r="34" spans="1:21" x14ac:dyDescent="0.3">
      <c r="A34" s="67"/>
      <c r="B34" s="25"/>
      <c r="C34" s="89"/>
      <c r="D34" s="90"/>
      <c r="E34" s="25"/>
      <c r="F34" s="25" t="s">
        <v>284</v>
      </c>
      <c r="G34" s="25"/>
      <c r="H34" s="25"/>
      <c r="I34" s="25"/>
      <c r="J34" s="68"/>
      <c r="L34" s="34"/>
      <c r="M34" s="34"/>
      <c r="N34" s="34"/>
      <c r="O34" s="34"/>
      <c r="P34" s="34"/>
      <c r="Q34" s="34"/>
      <c r="R34" s="34"/>
      <c r="S34" s="34"/>
      <c r="T34" s="34"/>
      <c r="U34" s="34"/>
    </row>
    <row r="35" spans="1:21" x14ac:dyDescent="0.3">
      <c r="A35" s="67"/>
      <c r="B35" s="25"/>
      <c r="C35" s="89"/>
      <c r="D35" s="90"/>
      <c r="E35" s="25"/>
      <c r="F35" s="25" t="s">
        <v>285</v>
      </c>
      <c r="G35" s="25"/>
      <c r="H35" s="25"/>
      <c r="I35" s="25"/>
      <c r="J35" s="68"/>
      <c r="L35" s="34"/>
      <c r="M35" s="34"/>
      <c r="N35" s="34"/>
      <c r="O35" s="34"/>
      <c r="P35" s="34"/>
      <c r="Q35" s="34"/>
      <c r="R35" s="34"/>
      <c r="S35" s="34"/>
      <c r="T35" s="34"/>
      <c r="U35" s="34"/>
    </row>
    <row r="36" spans="1:21" x14ac:dyDescent="0.3">
      <c r="A36" s="67"/>
      <c r="B36" s="25"/>
      <c r="C36" s="89"/>
      <c r="D36" s="90"/>
      <c r="E36" s="25"/>
      <c r="F36" s="25"/>
      <c r="G36" s="25"/>
      <c r="H36" s="25"/>
      <c r="I36" s="25"/>
      <c r="J36" s="68"/>
      <c r="L36" s="34"/>
      <c r="M36" s="34"/>
      <c r="N36" s="34" t="s">
        <v>207</v>
      </c>
      <c r="O36" s="34"/>
      <c r="P36" s="34"/>
      <c r="Q36" s="34"/>
      <c r="R36" s="34"/>
      <c r="S36" s="34"/>
      <c r="T36" s="34" t="s">
        <v>208</v>
      </c>
      <c r="U36" s="34"/>
    </row>
    <row r="37" spans="1:21" x14ac:dyDescent="0.3">
      <c r="A37" s="67"/>
      <c r="B37" s="25"/>
      <c r="C37" s="89"/>
      <c r="D37" s="90"/>
      <c r="E37" s="25"/>
      <c r="F37" s="25"/>
      <c r="G37" s="25"/>
      <c r="H37" s="25"/>
      <c r="I37" s="25"/>
      <c r="J37" s="68"/>
      <c r="L37" s="34"/>
      <c r="M37" s="34"/>
      <c r="N37" s="78">
        <v>-2.0449999999999999</v>
      </c>
      <c r="O37" s="34"/>
      <c r="P37" s="34"/>
      <c r="Q37" s="34"/>
      <c r="R37" s="34"/>
      <c r="S37" s="34"/>
      <c r="T37" s="78">
        <v>2.0449999999999999</v>
      </c>
      <c r="U37" s="34"/>
    </row>
    <row r="38" spans="1:21" x14ac:dyDescent="0.3">
      <c r="A38" s="67"/>
      <c r="B38" s="25"/>
      <c r="C38" s="89"/>
      <c r="D38" s="90"/>
      <c r="E38" s="25"/>
      <c r="F38" s="25"/>
      <c r="G38" s="25"/>
      <c r="H38" s="25"/>
      <c r="I38" s="25"/>
      <c r="J38" s="68"/>
      <c r="L38" s="34"/>
      <c r="M38" s="34"/>
      <c r="N38" s="34"/>
      <c r="O38" s="34"/>
      <c r="P38" s="34"/>
      <c r="Q38" s="34"/>
      <c r="R38" s="34"/>
      <c r="S38" s="34"/>
      <c r="T38" s="34"/>
      <c r="U38" s="34"/>
    </row>
    <row r="39" spans="1:21" x14ac:dyDescent="0.3">
      <c r="A39" s="67"/>
      <c r="B39" s="25"/>
      <c r="C39" s="89"/>
      <c r="D39" s="90"/>
      <c r="E39" s="25"/>
      <c r="F39" s="25"/>
      <c r="G39" s="25"/>
      <c r="H39" s="25"/>
      <c r="I39" s="25"/>
      <c r="J39" s="68"/>
      <c r="L39" s="34"/>
      <c r="M39" s="34"/>
      <c r="N39" s="34"/>
      <c r="O39" s="34"/>
      <c r="P39" s="34"/>
      <c r="Q39" s="34"/>
      <c r="R39" s="34"/>
      <c r="S39" s="34"/>
      <c r="T39" s="34"/>
      <c r="U39" s="34"/>
    </row>
    <row r="40" spans="1:21" x14ac:dyDescent="0.3">
      <c r="A40" s="67"/>
      <c r="B40" s="25" t="s">
        <v>297</v>
      </c>
      <c r="C40" s="89"/>
      <c r="D40" s="90"/>
      <c r="E40" s="25"/>
      <c r="F40" s="25"/>
      <c r="G40" s="25" t="s">
        <v>292</v>
      </c>
      <c r="H40" s="25"/>
      <c r="I40" s="25"/>
      <c r="J40" s="68"/>
      <c r="L40" s="34"/>
      <c r="M40" s="34" t="s">
        <v>227</v>
      </c>
      <c r="N40" s="34"/>
      <c r="O40" s="34"/>
      <c r="P40" s="34"/>
      <c r="Q40" s="34"/>
      <c r="R40" s="34"/>
      <c r="S40" s="34"/>
      <c r="T40" s="34"/>
      <c r="U40" s="34"/>
    </row>
    <row r="41" spans="1:21" x14ac:dyDescent="0.3">
      <c r="A41" s="67"/>
      <c r="B41" s="25"/>
      <c r="C41" s="25" t="s">
        <v>281</v>
      </c>
      <c r="D41" s="25"/>
      <c r="E41" s="25"/>
      <c r="F41" s="25"/>
      <c r="G41" s="25" t="s">
        <v>293</v>
      </c>
      <c r="H41" s="25"/>
      <c r="I41" s="25"/>
      <c r="J41" s="68"/>
      <c r="L41" s="34"/>
      <c r="M41" s="34"/>
      <c r="N41" s="34"/>
      <c r="O41" s="34"/>
      <c r="P41" s="34"/>
      <c r="Q41" s="34"/>
      <c r="R41" s="34"/>
      <c r="S41" s="34"/>
      <c r="T41" s="34"/>
      <c r="U41" s="34"/>
    </row>
    <row r="42" spans="1:21" x14ac:dyDescent="0.3">
      <c r="A42" s="67"/>
      <c r="B42" s="25"/>
      <c r="C42" s="25" t="s">
        <v>279</v>
      </c>
      <c r="D42" s="25" t="s">
        <v>280</v>
      </c>
      <c r="E42" s="25"/>
      <c r="F42" s="25"/>
      <c r="G42" s="25"/>
      <c r="H42" s="25" t="s">
        <v>286</v>
      </c>
      <c r="I42" s="25" t="s">
        <v>287</v>
      </c>
      <c r="J42" s="68"/>
      <c r="L42" s="34"/>
      <c r="M42" s="34"/>
      <c r="N42" s="34"/>
      <c r="O42" s="34"/>
      <c r="P42" s="34"/>
      <c r="Q42" s="34"/>
      <c r="R42" s="34"/>
      <c r="S42" s="34"/>
      <c r="T42" s="34"/>
      <c r="U42" s="34"/>
    </row>
    <row r="43" spans="1:21" x14ac:dyDescent="0.3">
      <c r="A43" s="67"/>
      <c r="B43" s="25" t="s">
        <v>278</v>
      </c>
      <c r="C43" s="46"/>
      <c r="D43" s="91"/>
      <c r="E43" s="25"/>
      <c r="F43" s="25"/>
      <c r="G43" s="25" t="s">
        <v>288</v>
      </c>
      <c r="H43" s="92"/>
      <c r="I43" s="93"/>
      <c r="J43" s="68"/>
      <c r="L43" s="34"/>
      <c r="M43" s="34"/>
      <c r="N43" s="34"/>
      <c r="O43" s="34"/>
      <c r="P43" s="34"/>
      <c r="Q43" s="34"/>
      <c r="R43" s="34"/>
      <c r="S43" s="34"/>
      <c r="T43" s="34"/>
      <c r="U43" s="34"/>
    </row>
    <row r="44" spans="1:21" x14ac:dyDescent="0.3">
      <c r="A44" s="67"/>
      <c r="B44" s="25"/>
      <c r="C44" s="46"/>
      <c r="D44" s="91"/>
      <c r="E44" s="25"/>
      <c r="F44" s="25"/>
      <c r="G44" s="25" t="s">
        <v>289</v>
      </c>
      <c r="H44" s="92"/>
      <c r="I44" s="93"/>
      <c r="J44" s="68"/>
      <c r="L44" s="34"/>
      <c r="M44" s="34"/>
      <c r="N44" s="79">
        <v>31</v>
      </c>
      <c r="O44" s="34"/>
      <c r="P44" s="34"/>
      <c r="Q44" s="34"/>
      <c r="R44" s="34"/>
      <c r="S44" s="34"/>
      <c r="T44" s="79">
        <v>45</v>
      </c>
      <c r="U44" s="34"/>
    </row>
    <row r="45" spans="1:21" x14ac:dyDescent="0.3">
      <c r="A45" s="67"/>
      <c r="B45" s="25"/>
      <c r="C45" s="46"/>
      <c r="D45" s="91"/>
      <c r="E45" s="25"/>
      <c r="F45" s="25"/>
      <c r="G45" s="25" t="s">
        <v>290</v>
      </c>
      <c r="H45" s="92"/>
      <c r="I45" s="93"/>
      <c r="J45" s="68"/>
      <c r="L45" s="34"/>
      <c r="M45" s="34"/>
      <c r="N45" s="34" t="s">
        <v>224</v>
      </c>
      <c r="O45" s="34"/>
      <c r="P45" s="34"/>
      <c r="Q45" s="80">
        <v>37.770000000000003</v>
      </c>
      <c r="R45" s="34"/>
      <c r="S45" s="34"/>
      <c r="T45" s="34" t="s">
        <v>225</v>
      </c>
      <c r="U45" s="34"/>
    </row>
    <row r="46" spans="1:21" x14ac:dyDescent="0.3">
      <c r="A46" s="67"/>
      <c r="B46" s="25"/>
      <c r="C46" s="46"/>
      <c r="D46" s="91"/>
      <c r="E46" s="25"/>
      <c r="F46" s="25"/>
      <c r="G46" s="25"/>
      <c r="H46" s="92"/>
      <c r="I46" s="93"/>
      <c r="J46" s="68"/>
      <c r="L46" s="34"/>
      <c r="M46" s="34"/>
      <c r="N46" s="34"/>
      <c r="O46" s="34"/>
      <c r="P46" s="34"/>
      <c r="Q46" s="34"/>
      <c r="R46" s="34"/>
      <c r="S46" s="34"/>
      <c r="T46" s="34"/>
      <c r="U46" s="34"/>
    </row>
    <row r="47" spans="1:21" x14ac:dyDescent="0.3">
      <c r="A47" s="67"/>
      <c r="B47" s="25"/>
      <c r="C47" s="46"/>
      <c r="D47" s="91"/>
      <c r="E47" s="25"/>
      <c r="F47" s="25"/>
      <c r="G47" s="25"/>
      <c r="H47" s="92"/>
      <c r="I47" s="93"/>
      <c r="J47" s="68"/>
    </row>
    <row r="48" spans="1:21" x14ac:dyDescent="0.3">
      <c r="A48" s="67"/>
      <c r="B48" s="25"/>
      <c r="C48" s="46"/>
      <c r="D48" s="91"/>
      <c r="E48" s="25"/>
      <c r="F48" s="25"/>
      <c r="G48" s="25"/>
      <c r="H48" s="92"/>
      <c r="I48" s="93"/>
      <c r="J48" s="68"/>
    </row>
    <row r="49" spans="1:19" x14ac:dyDescent="0.3">
      <c r="A49" s="67"/>
      <c r="B49" s="25" t="s">
        <v>282</v>
      </c>
      <c r="C49" s="46"/>
      <c r="D49" s="91"/>
      <c r="E49" s="25"/>
      <c r="F49" s="25"/>
      <c r="G49" s="25" t="s">
        <v>291</v>
      </c>
      <c r="H49" s="92"/>
      <c r="I49" s="93"/>
      <c r="J49" s="68"/>
    </row>
    <row r="50" spans="1:19" x14ac:dyDescent="0.3">
      <c r="A50" s="67"/>
      <c r="B50" s="25"/>
      <c r="C50" s="25"/>
      <c r="D50" s="25"/>
      <c r="E50" s="25"/>
      <c r="F50" s="25"/>
      <c r="G50" s="25"/>
      <c r="H50" s="25"/>
      <c r="I50" s="25"/>
      <c r="J50" s="68"/>
    </row>
    <row r="51" spans="1:19" ht="15" thickBot="1" x14ac:dyDescent="0.35">
      <c r="A51" s="71"/>
      <c r="B51" s="72"/>
      <c r="C51" s="72"/>
      <c r="D51" s="72"/>
      <c r="E51" s="72"/>
      <c r="F51" s="72"/>
      <c r="G51" s="72"/>
      <c r="H51" s="72"/>
      <c r="I51" s="72"/>
      <c r="J51" s="73"/>
    </row>
    <row r="53" spans="1:19" ht="15.6" x14ac:dyDescent="0.3">
      <c r="E53" t="s">
        <v>298</v>
      </c>
      <c r="J53" s="38" t="s">
        <v>307</v>
      </c>
    </row>
    <row r="54" spans="1:19" ht="15.6" x14ac:dyDescent="0.3">
      <c r="J54" s="38" t="s">
        <v>308</v>
      </c>
    </row>
    <row r="55" spans="1:19" x14ac:dyDescent="0.3">
      <c r="E55" s="74" t="s">
        <v>299</v>
      </c>
      <c r="F55" s="32" t="s">
        <v>300</v>
      </c>
      <c r="H55" s="74" t="s">
        <v>299</v>
      </c>
      <c r="I55" s="32" t="s">
        <v>300</v>
      </c>
      <c r="N55" s="26" t="s">
        <v>311</v>
      </c>
      <c r="O55" s="26"/>
      <c r="P55" s="26"/>
      <c r="Q55" s="26"/>
      <c r="S55" t="s">
        <v>315</v>
      </c>
    </row>
    <row r="56" spans="1:19" x14ac:dyDescent="0.3">
      <c r="E56" s="74" t="s">
        <v>301</v>
      </c>
      <c r="F56" s="32" t="s">
        <v>304</v>
      </c>
      <c r="H56" s="74">
        <v>16</v>
      </c>
      <c r="I56" s="32">
        <v>25</v>
      </c>
      <c r="N56" s="26" t="s">
        <v>312</v>
      </c>
      <c r="O56" s="26"/>
      <c r="P56" s="26"/>
      <c r="Q56" s="26"/>
      <c r="S56" t="s">
        <v>314</v>
      </c>
    </row>
    <row r="57" spans="1:19" x14ac:dyDescent="0.3">
      <c r="E57" s="74" t="s">
        <v>302</v>
      </c>
      <c r="F57" s="32" t="s">
        <v>305</v>
      </c>
      <c r="H57" s="74">
        <v>20</v>
      </c>
      <c r="I57" s="32">
        <v>27</v>
      </c>
      <c r="J57" t="s">
        <v>306</v>
      </c>
      <c r="N57" s="26"/>
      <c r="O57" s="26"/>
      <c r="P57" s="26"/>
      <c r="Q57" s="26"/>
    </row>
    <row r="58" spans="1:19" x14ac:dyDescent="0.3">
      <c r="E58" s="74" t="s">
        <v>303</v>
      </c>
      <c r="H58" s="74">
        <v>17</v>
      </c>
      <c r="I58" s="34"/>
      <c r="N58" s="26" t="s">
        <v>313</v>
      </c>
      <c r="O58" s="26"/>
      <c r="P58" s="26"/>
      <c r="Q58" s="26"/>
    </row>
    <row r="59" spans="1:19" x14ac:dyDescent="0.3">
      <c r="N59" s="26">
        <v>122.6</v>
      </c>
      <c r="O59" s="26"/>
      <c r="P59" s="26">
        <v>132</v>
      </c>
      <c r="Q59" s="26"/>
    </row>
    <row r="60" spans="1:19" x14ac:dyDescent="0.3">
      <c r="E60" s="74" t="s">
        <v>309</v>
      </c>
    </row>
    <row r="61" spans="1:19" x14ac:dyDescent="0.3">
      <c r="G61">
        <v>48</v>
      </c>
      <c r="J61">
        <v>27</v>
      </c>
      <c r="N61" t="s">
        <v>316</v>
      </c>
    </row>
    <row r="62" spans="1:19" x14ac:dyDescent="0.3">
      <c r="E62" s="74" t="s">
        <v>310</v>
      </c>
    </row>
    <row r="64" spans="1:19" x14ac:dyDescent="0.3">
      <c r="L64" t="s">
        <v>317</v>
      </c>
      <c r="Q64" t="s">
        <v>318</v>
      </c>
    </row>
    <row r="65" spans="2:17" ht="15" thickBot="1" x14ac:dyDescent="0.35">
      <c r="D65" t="s">
        <v>283</v>
      </c>
      <c r="L65" t="s">
        <v>320</v>
      </c>
      <c r="Q65" t="s">
        <v>319</v>
      </c>
    </row>
    <row r="66" spans="2:17" x14ac:dyDescent="0.3">
      <c r="D66" t="s">
        <v>326</v>
      </c>
      <c r="E66" t="s">
        <v>328</v>
      </c>
      <c r="K66" s="26"/>
      <c r="L66" s="94" t="s">
        <v>324</v>
      </c>
      <c r="M66" s="94" t="s">
        <v>325</v>
      </c>
    </row>
    <row r="67" spans="2:17" x14ac:dyDescent="0.3">
      <c r="D67" t="s">
        <v>327</v>
      </c>
      <c r="E67" t="s">
        <v>329</v>
      </c>
      <c r="K67" s="26" t="s">
        <v>321</v>
      </c>
      <c r="L67" s="95"/>
      <c r="M67" s="95"/>
    </row>
    <row r="68" spans="2:17" x14ac:dyDescent="0.3">
      <c r="K68" s="26" t="s">
        <v>322</v>
      </c>
      <c r="L68" s="95"/>
      <c r="M68" s="95"/>
    </row>
    <row r="69" spans="2:17" x14ac:dyDescent="0.3">
      <c r="K69" s="26"/>
      <c r="L69" s="95"/>
      <c r="M69" s="95"/>
    </row>
    <row r="70" spans="2:17" x14ac:dyDescent="0.3">
      <c r="K70" s="26"/>
      <c r="L70" s="95"/>
      <c r="M70" s="95"/>
    </row>
    <row r="71" spans="2:17" ht="15" thickBot="1" x14ac:dyDescent="0.35">
      <c r="K71" s="26" t="s">
        <v>323</v>
      </c>
      <c r="L71" s="96"/>
      <c r="M71" s="96"/>
      <c r="O71" t="s">
        <v>335</v>
      </c>
    </row>
    <row r="73" spans="2:17" x14ac:dyDescent="0.3">
      <c r="E73" t="s">
        <v>330</v>
      </c>
      <c r="F73" t="s">
        <v>331</v>
      </c>
      <c r="O73" s="97" t="s">
        <v>333</v>
      </c>
      <c r="P73" s="97"/>
      <c r="Q73" s="97" t="s">
        <v>334</v>
      </c>
    </row>
    <row r="74" spans="2:17" x14ac:dyDescent="0.3">
      <c r="B74" t="s">
        <v>332</v>
      </c>
      <c r="N74">
        <v>100</v>
      </c>
      <c r="O74" s="97">
        <v>82</v>
      </c>
      <c r="P74" s="97"/>
      <c r="Q74" s="97">
        <v>92</v>
      </c>
    </row>
    <row r="75" spans="2:17" x14ac:dyDescent="0.3">
      <c r="B75" t="s">
        <v>336</v>
      </c>
    </row>
    <row r="77" spans="2:17" x14ac:dyDescent="0.3">
      <c r="B77" t="s">
        <v>337</v>
      </c>
    </row>
    <row r="96" spans="1:24" x14ac:dyDescent="0.3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</row>
    <row r="97" spans="1:24" x14ac:dyDescent="0.3">
      <c r="A97" s="34"/>
      <c r="B97" s="34"/>
      <c r="C97" s="34"/>
      <c r="D97" s="34" t="s">
        <v>358</v>
      </c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</row>
    <row r="98" spans="1:24" ht="18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99"/>
      <c r="L98" s="34"/>
      <c r="M98" s="100" t="s">
        <v>359</v>
      </c>
      <c r="N98" s="22"/>
      <c r="O98" s="34"/>
      <c r="P98" s="34"/>
      <c r="Q98" s="34"/>
      <c r="R98" s="34"/>
      <c r="S98" s="34"/>
      <c r="T98" s="34"/>
      <c r="U98" s="34"/>
      <c r="V98" s="34"/>
      <c r="W98" s="34"/>
      <c r="X98" s="34"/>
    </row>
    <row r="99" spans="1:24" x14ac:dyDescent="0.3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99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</row>
    <row r="100" spans="1:24" ht="18" x14ac:dyDescent="0.35">
      <c r="A100" s="86" t="s">
        <v>360</v>
      </c>
      <c r="B100" s="16"/>
      <c r="C100" s="34"/>
      <c r="D100" s="34"/>
      <c r="E100" s="34"/>
      <c r="F100" s="34"/>
      <c r="G100" s="34"/>
      <c r="H100" s="34"/>
      <c r="I100" s="34"/>
      <c r="J100" s="34"/>
      <c r="K100" s="99"/>
      <c r="L100" s="34" t="s">
        <v>361</v>
      </c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</row>
    <row r="101" spans="1:24" x14ac:dyDescent="0.3">
      <c r="A101" s="34" t="s">
        <v>362</v>
      </c>
      <c r="B101" s="34"/>
      <c r="C101" s="34"/>
      <c r="D101" s="34"/>
      <c r="E101" s="34"/>
      <c r="F101" s="34"/>
      <c r="G101" s="34"/>
      <c r="H101" s="34"/>
      <c r="I101" s="34"/>
      <c r="J101" s="34"/>
      <c r="K101" s="99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</row>
    <row r="102" spans="1:24" x14ac:dyDescent="0.3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99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</row>
    <row r="103" spans="1:24" x14ac:dyDescent="0.3">
      <c r="A103" s="34"/>
      <c r="B103" s="34"/>
      <c r="C103" s="34"/>
      <c r="D103" s="34"/>
      <c r="E103" s="34"/>
      <c r="F103" s="34"/>
      <c r="G103" s="34" t="s">
        <v>363</v>
      </c>
      <c r="H103" s="34"/>
      <c r="I103" s="34"/>
      <c r="J103" s="34"/>
      <c r="K103" s="99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</row>
    <row r="104" spans="1:24" x14ac:dyDescent="0.3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99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</row>
    <row r="105" spans="1:24" x14ac:dyDescent="0.3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99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</row>
    <row r="106" spans="1:24" x14ac:dyDescent="0.3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99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</row>
    <row r="107" spans="1:24" x14ac:dyDescent="0.3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99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</row>
    <row r="108" spans="1:24" x14ac:dyDescent="0.3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99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</row>
    <row r="109" spans="1:24" ht="15.6" x14ac:dyDescent="0.3">
      <c r="A109" s="34"/>
      <c r="B109" s="34"/>
      <c r="C109" s="34"/>
      <c r="D109" s="38" t="s">
        <v>364</v>
      </c>
      <c r="E109" s="34"/>
      <c r="F109" s="34"/>
      <c r="G109" s="34"/>
      <c r="H109" s="34"/>
      <c r="I109" s="34"/>
      <c r="J109" s="34"/>
      <c r="K109" s="99"/>
      <c r="L109" s="34"/>
      <c r="M109" s="34"/>
      <c r="N109" s="38" t="s">
        <v>365</v>
      </c>
      <c r="O109" s="34"/>
      <c r="P109" s="34"/>
      <c r="Q109" s="34"/>
      <c r="R109" s="34"/>
      <c r="S109" s="34"/>
      <c r="T109" s="34"/>
      <c r="U109" s="34"/>
      <c r="V109" s="34"/>
      <c r="W109" s="34"/>
      <c r="X109" s="34"/>
    </row>
    <row r="110" spans="1:24" ht="21" x14ac:dyDescent="0.4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99"/>
      <c r="L110" s="34"/>
      <c r="M110" s="34"/>
      <c r="N110" s="34"/>
      <c r="O110" s="101" t="s">
        <v>366</v>
      </c>
      <c r="P110" s="34"/>
      <c r="Q110" s="34"/>
      <c r="R110" s="34"/>
      <c r="S110" s="34"/>
      <c r="T110" s="34"/>
      <c r="U110" s="34"/>
      <c r="V110" s="34"/>
      <c r="W110" s="34"/>
      <c r="X110" s="34"/>
    </row>
    <row r="111" spans="1:24" ht="18" x14ac:dyDescent="0.35">
      <c r="A111" s="34"/>
      <c r="B111" s="34"/>
      <c r="C111" s="34"/>
      <c r="D111" s="34"/>
      <c r="E111" s="34"/>
      <c r="F111" s="34"/>
      <c r="G111" s="102" t="s">
        <v>367</v>
      </c>
      <c r="H111" s="34"/>
      <c r="I111" s="34"/>
      <c r="J111" s="34"/>
      <c r="K111" s="99"/>
      <c r="L111" s="34"/>
      <c r="M111" s="34"/>
      <c r="N111" s="34"/>
      <c r="O111" s="34" t="s">
        <v>368</v>
      </c>
      <c r="P111" s="34"/>
      <c r="Q111" s="34"/>
      <c r="R111" s="34"/>
      <c r="S111" s="34"/>
      <c r="T111" s="34"/>
      <c r="U111" s="34"/>
      <c r="V111" s="34"/>
      <c r="W111" s="34"/>
      <c r="X111" s="34"/>
    </row>
    <row r="112" spans="1:24" ht="18" x14ac:dyDescent="0.35">
      <c r="A112" s="34"/>
      <c r="B112" s="34"/>
      <c r="C112" s="34"/>
      <c r="D112" s="34"/>
      <c r="E112" s="34"/>
      <c r="F112" s="34"/>
      <c r="G112" s="103" t="s">
        <v>369</v>
      </c>
      <c r="H112" s="34"/>
      <c r="I112" s="34"/>
      <c r="J112" s="34"/>
      <c r="K112" s="99"/>
      <c r="L112" s="34"/>
      <c r="M112" s="34"/>
      <c r="N112" s="34"/>
      <c r="O112" s="102" t="s">
        <v>370</v>
      </c>
      <c r="P112" s="34"/>
      <c r="Q112" s="34"/>
      <c r="R112" s="34"/>
      <c r="S112" s="34"/>
      <c r="T112" s="34"/>
      <c r="U112" s="34"/>
      <c r="V112" s="34"/>
      <c r="W112" s="34"/>
      <c r="X112" s="34"/>
    </row>
    <row r="113" spans="1:24" ht="18" x14ac:dyDescent="0.35">
      <c r="A113" s="34"/>
      <c r="B113" s="34"/>
      <c r="C113" s="34"/>
      <c r="D113" s="34"/>
      <c r="E113" s="34"/>
      <c r="F113" s="34"/>
      <c r="G113" s="102" t="s">
        <v>371</v>
      </c>
      <c r="H113" s="34"/>
      <c r="I113" s="34"/>
      <c r="J113" s="34"/>
      <c r="K113" s="99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</row>
    <row r="114" spans="1:24" x14ac:dyDescent="0.3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99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</row>
    <row r="115" spans="1:24" x14ac:dyDescent="0.3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99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</row>
    <row r="116" spans="1:24" x14ac:dyDescent="0.3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99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</row>
    <row r="117" spans="1:24" x14ac:dyDescent="0.3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99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</row>
    <row r="118" spans="1:24" x14ac:dyDescent="0.3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99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</row>
    <row r="119" spans="1:24" x14ac:dyDescent="0.3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99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</row>
    <row r="120" spans="1:24" x14ac:dyDescent="0.3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99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</row>
    <row r="121" spans="1:24" x14ac:dyDescent="0.3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99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</row>
    <row r="122" spans="1:24" x14ac:dyDescent="0.3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99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</row>
    <row r="123" spans="1:24" x14ac:dyDescent="0.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</row>
    <row r="124" spans="1:24" x14ac:dyDescent="0.3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</row>
    <row r="125" spans="1:24" x14ac:dyDescent="0.3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EB15-04CD-4868-89C9-CCD29C2D9979}">
  <dimension ref="A1:L33"/>
  <sheetViews>
    <sheetView workbookViewId="0">
      <selection activeCell="N18" sqref="N18"/>
    </sheetView>
  </sheetViews>
  <sheetFormatPr defaultRowHeight="14.4" x14ac:dyDescent="0.3"/>
  <sheetData>
    <row r="1" spans="1:12" x14ac:dyDescent="0.3">
      <c r="A1" s="34"/>
      <c r="B1" s="34" t="s">
        <v>373</v>
      </c>
      <c r="C1" s="34" t="s">
        <v>487</v>
      </c>
      <c r="D1" s="34" t="s">
        <v>403</v>
      </c>
      <c r="E1" s="34" t="s">
        <v>404</v>
      </c>
      <c r="F1" s="34" t="s">
        <v>488</v>
      </c>
      <c r="G1" s="34" t="s">
        <v>372</v>
      </c>
      <c r="H1" s="34" t="s">
        <v>489</v>
      </c>
      <c r="I1" s="34" t="s">
        <v>490</v>
      </c>
      <c r="J1" s="34" t="s">
        <v>491</v>
      </c>
      <c r="K1" s="34" t="s">
        <v>492</v>
      </c>
      <c r="L1" s="34" t="s">
        <v>493</v>
      </c>
    </row>
    <row r="2" spans="1:12" x14ac:dyDescent="0.3">
      <c r="A2" s="34" t="s">
        <v>494</v>
      </c>
      <c r="B2" s="34">
        <v>21</v>
      </c>
      <c r="C2" s="34">
        <v>6</v>
      </c>
      <c r="D2" s="34">
        <v>160</v>
      </c>
      <c r="E2" s="34">
        <v>110</v>
      </c>
      <c r="F2" s="34">
        <v>3.9</v>
      </c>
      <c r="G2" s="34">
        <v>2.62</v>
      </c>
      <c r="H2" s="34">
        <v>16.46</v>
      </c>
      <c r="I2" s="34">
        <v>0</v>
      </c>
      <c r="J2" s="34">
        <v>1</v>
      </c>
      <c r="K2" s="34">
        <v>4</v>
      </c>
      <c r="L2" s="34">
        <v>4</v>
      </c>
    </row>
    <row r="3" spans="1:12" x14ac:dyDescent="0.3">
      <c r="A3" s="34" t="s">
        <v>495</v>
      </c>
      <c r="B3" s="34">
        <v>21</v>
      </c>
      <c r="C3" s="34">
        <v>6</v>
      </c>
      <c r="D3" s="34">
        <v>160</v>
      </c>
      <c r="E3" s="34">
        <v>110</v>
      </c>
      <c r="F3" s="34">
        <v>3.9</v>
      </c>
      <c r="G3" s="34">
        <v>2.875</v>
      </c>
      <c r="H3" s="34">
        <v>17.02</v>
      </c>
      <c r="I3" s="34">
        <v>0</v>
      </c>
      <c r="J3" s="34">
        <v>1</v>
      </c>
      <c r="K3" s="34">
        <v>4</v>
      </c>
      <c r="L3" s="34">
        <v>4</v>
      </c>
    </row>
    <row r="4" spans="1:12" x14ac:dyDescent="0.3">
      <c r="A4" s="34" t="s">
        <v>496</v>
      </c>
      <c r="B4" s="34">
        <v>22.8</v>
      </c>
      <c r="C4" s="34">
        <v>4</v>
      </c>
      <c r="D4" s="34">
        <v>108</v>
      </c>
      <c r="E4" s="34">
        <v>93</v>
      </c>
      <c r="F4" s="34">
        <v>3.85</v>
      </c>
      <c r="G4" s="34">
        <v>2.3199999999999998</v>
      </c>
      <c r="H4" s="34">
        <v>18.61</v>
      </c>
      <c r="I4" s="34">
        <v>1</v>
      </c>
      <c r="J4" s="34">
        <v>1</v>
      </c>
      <c r="K4" s="34">
        <v>4</v>
      </c>
      <c r="L4" s="34">
        <v>1</v>
      </c>
    </row>
    <row r="5" spans="1:12" x14ac:dyDescent="0.3">
      <c r="A5" s="34" t="s">
        <v>497</v>
      </c>
      <c r="B5" s="34">
        <v>21.4</v>
      </c>
      <c r="C5" s="34">
        <v>6</v>
      </c>
      <c r="D5" s="34">
        <v>258</v>
      </c>
      <c r="E5" s="34">
        <v>110</v>
      </c>
      <c r="F5" s="34">
        <v>3.08</v>
      </c>
      <c r="G5" s="34">
        <v>3.2149999999999999</v>
      </c>
      <c r="H5" s="34">
        <v>19.440000000000001</v>
      </c>
      <c r="I5" s="34">
        <v>1</v>
      </c>
      <c r="J5" s="34">
        <v>0</v>
      </c>
      <c r="K5" s="34">
        <v>3</v>
      </c>
      <c r="L5" s="34">
        <v>1</v>
      </c>
    </row>
    <row r="6" spans="1:12" x14ac:dyDescent="0.3">
      <c r="A6" s="34" t="s">
        <v>498</v>
      </c>
      <c r="B6" s="34">
        <v>18.7</v>
      </c>
      <c r="C6" s="34">
        <v>8</v>
      </c>
      <c r="D6" s="34">
        <v>360</v>
      </c>
      <c r="E6" s="34">
        <v>175</v>
      </c>
      <c r="F6" s="34">
        <v>3.15</v>
      </c>
      <c r="G6" s="34">
        <v>3.44</v>
      </c>
      <c r="H6" s="34">
        <v>17.02</v>
      </c>
      <c r="I6" s="34">
        <v>0</v>
      </c>
      <c r="J6" s="34">
        <v>0</v>
      </c>
      <c r="K6" s="34">
        <v>3</v>
      </c>
      <c r="L6" s="34">
        <v>2</v>
      </c>
    </row>
    <row r="7" spans="1:12" x14ac:dyDescent="0.3">
      <c r="A7" s="34" t="s">
        <v>499</v>
      </c>
      <c r="B7" s="34">
        <v>18.100000000000001</v>
      </c>
      <c r="C7" s="34">
        <v>6</v>
      </c>
      <c r="D7" s="34">
        <v>225</v>
      </c>
      <c r="E7" s="34">
        <v>105</v>
      </c>
      <c r="F7" s="34">
        <v>2.76</v>
      </c>
      <c r="G7" s="34">
        <v>3.46</v>
      </c>
      <c r="H7" s="34">
        <v>20.22</v>
      </c>
      <c r="I7" s="34">
        <v>1</v>
      </c>
      <c r="J7" s="34">
        <v>0</v>
      </c>
      <c r="K7" s="34">
        <v>3</v>
      </c>
      <c r="L7" s="34">
        <v>1</v>
      </c>
    </row>
    <row r="8" spans="1:12" x14ac:dyDescent="0.3">
      <c r="A8" s="34" t="s">
        <v>500</v>
      </c>
      <c r="B8" s="34">
        <v>14.3</v>
      </c>
      <c r="C8" s="34">
        <v>8</v>
      </c>
      <c r="D8" s="34">
        <v>360</v>
      </c>
      <c r="E8" s="34">
        <v>245</v>
      </c>
      <c r="F8" s="34">
        <v>3.21</v>
      </c>
      <c r="G8" s="34">
        <v>3.57</v>
      </c>
      <c r="H8" s="34">
        <v>15.84</v>
      </c>
      <c r="I8" s="34">
        <v>0</v>
      </c>
      <c r="J8" s="34">
        <v>0</v>
      </c>
      <c r="K8" s="34">
        <v>3</v>
      </c>
      <c r="L8" s="34">
        <v>4</v>
      </c>
    </row>
    <row r="9" spans="1:12" x14ac:dyDescent="0.3">
      <c r="A9" s="34" t="s">
        <v>501</v>
      </c>
      <c r="B9" s="34">
        <v>24.4</v>
      </c>
      <c r="C9" s="34">
        <v>4</v>
      </c>
      <c r="D9" s="34">
        <v>146.69999999999999</v>
      </c>
      <c r="E9" s="34">
        <v>62</v>
      </c>
      <c r="F9" s="34">
        <v>3.69</v>
      </c>
      <c r="G9" s="34">
        <v>3.19</v>
      </c>
      <c r="H9" s="34">
        <v>20</v>
      </c>
      <c r="I9" s="34">
        <v>1</v>
      </c>
      <c r="J9" s="34">
        <v>0</v>
      </c>
      <c r="K9" s="34">
        <v>4</v>
      </c>
      <c r="L9" s="34">
        <v>2</v>
      </c>
    </row>
    <row r="10" spans="1:12" x14ac:dyDescent="0.3">
      <c r="A10" s="34" t="s">
        <v>502</v>
      </c>
      <c r="B10" s="34">
        <v>22.8</v>
      </c>
      <c r="C10" s="34">
        <v>4</v>
      </c>
      <c r="D10" s="34">
        <v>140.80000000000001</v>
      </c>
      <c r="E10" s="34">
        <v>95</v>
      </c>
      <c r="F10" s="34">
        <v>3.92</v>
      </c>
      <c r="G10" s="34">
        <v>3.15</v>
      </c>
      <c r="H10" s="34">
        <v>22.9</v>
      </c>
      <c r="I10" s="34">
        <v>1</v>
      </c>
      <c r="J10" s="34">
        <v>0</v>
      </c>
      <c r="K10" s="34">
        <v>4</v>
      </c>
      <c r="L10" s="34">
        <v>2</v>
      </c>
    </row>
    <row r="11" spans="1:12" x14ac:dyDescent="0.3">
      <c r="A11" s="34" t="s">
        <v>503</v>
      </c>
      <c r="B11" s="34">
        <v>19.2</v>
      </c>
      <c r="C11" s="34">
        <v>6</v>
      </c>
      <c r="D11" s="34">
        <v>167.6</v>
      </c>
      <c r="E11" s="34">
        <v>123</v>
      </c>
      <c r="F11" s="34">
        <v>3.92</v>
      </c>
      <c r="G11" s="34">
        <v>3.44</v>
      </c>
      <c r="H11" s="34">
        <v>18.3</v>
      </c>
      <c r="I11" s="34">
        <v>1</v>
      </c>
      <c r="J11" s="34">
        <v>0</v>
      </c>
      <c r="K11" s="34">
        <v>4</v>
      </c>
      <c r="L11" s="34">
        <v>4</v>
      </c>
    </row>
    <row r="12" spans="1:12" x14ac:dyDescent="0.3">
      <c r="A12" s="34" t="s">
        <v>504</v>
      </c>
      <c r="B12" s="34">
        <v>17.8</v>
      </c>
      <c r="C12" s="34">
        <v>6</v>
      </c>
      <c r="D12" s="34">
        <v>167.6</v>
      </c>
      <c r="E12" s="34">
        <v>123</v>
      </c>
      <c r="F12" s="34">
        <v>3.92</v>
      </c>
      <c r="G12" s="34">
        <v>3.44</v>
      </c>
      <c r="H12" s="34">
        <v>18.899999999999999</v>
      </c>
      <c r="I12" s="34">
        <v>1</v>
      </c>
      <c r="J12" s="34">
        <v>0</v>
      </c>
      <c r="K12" s="34">
        <v>4</v>
      </c>
      <c r="L12" s="34">
        <v>4</v>
      </c>
    </row>
    <row r="13" spans="1:12" x14ac:dyDescent="0.3">
      <c r="A13" s="34" t="s">
        <v>505</v>
      </c>
      <c r="B13" s="34">
        <v>16.399999999999999</v>
      </c>
      <c r="C13" s="34">
        <v>8</v>
      </c>
      <c r="D13" s="34">
        <v>275.8</v>
      </c>
      <c r="E13" s="34">
        <v>180</v>
      </c>
      <c r="F13" s="34">
        <v>3.07</v>
      </c>
      <c r="G13" s="34">
        <v>4.07</v>
      </c>
      <c r="H13" s="34">
        <v>17.399999999999999</v>
      </c>
      <c r="I13" s="34">
        <v>0</v>
      </c>
      <c r="J13" s="34">
        <v>0</v>
      </c>
      <c r="K13" s="34">
        <v>3</v>
      </c>
      <c r="L13" s="34">
        <v>3</v>
      </c>
    </row>
    <row r="14" spans="1:12" x14ac:dyDescent="0.3">
      <c r="A14" s="34" t="s">
        <v>506</v>
      </c>
      <c r="B14" s="34">
        <v>17.3</v>
      </c>
      <c r="C14" s="34">
        <v>8</v>
      </c>
      <c r="D14" s="34">
        <v>275.8</v>
      </c>
      <c r="E14" s="34">
        <v>180</v>
      </c>
      <c r="F14" s="34">
        <v>3.07</v>
      </c>
      <c r="G14" s="34">
        <v>3.73</v>
      </c>
      <c r="H14" s="34">
        <v>17.600000000000001</v>
      </c>
      <c r="I14" s="34">
        <v>0</v>
      </c>
      <c r="J14" s="34">
        <v>0</v>
      </c>
      <c r="K14" s="34">
        <v>3</v>
      </c>
      <c r="L14" s="34">
        <v>3</v>
      </c>
    </row>
    <row r="15" spans="1:12" x14ac:dyDescent="0.3">
      <c r="A15" s="34" t="s">
        <v>507</v>
      </c>
      <c r="B15" s="34">
        <v>15.2</v>
      </c>
      <c r="C15" s="34">
        <v>8</v>
      </c>
      <c r="D15" s="34">
        <v>275.8</v>
      </c>
      <c r="E15" s="34">
        <v>180</v>
      </c>
      <c r="F15" s="34">
        <v>3.07</v>
      </c>
      <c r="G15" s="34">
        <v>3.78</v>
      </c>
      <c r="H15" s="34">
        <v>18</v>
      </c>
      <c r="I15" s="34">
        <v>0</v>
      </c>
      <c r="J15" s="34">
        <v>0</v>
      </c>
      <c r="K15" s="34">
        <v>3</v>
      </c>
      <c r="L15" s="34">
        <v>3</v>
      </c>
    </row>
    <row r="16" spans="1:12" x14ac:dyDescent="0.3">
      <c r="A16" s="34" t="s">
        <v>508</v>
      </c>
      <c r="B16" s="34">
        <v>10.4</v>
      </c>
      <c r="C16" s="34">
        <v>8</v>
      </c>
      <c r="D16" s="34">
        <v>472</v>
      </c>
      <c r="E16" s="34">
        <v>205</v>
      </c>
      <c r="F16" s="34">
        <v>2.93</v>
      </c>
      <c r="G16" s="34">
        <v>5.25</v>
      </c>
      <c r="H16" s="34">
        <v>17.98</v>
      </c>
      <c r="I16" s="34">
        <v>0</v>
      </c>
      <c r="J16" s="34">
        <v>0</v>
      </c>
      <c r="K16" s="34">
        <v>3</v>
      </c>
      <c r="L16" s="34">
        <v>4</v>
      </c>
    </row>
    <row r="17" spans="1:12" x14ac:dyDescent="0.3">
      <c r="A17" s="34" t="s">
        <v>509</v>
      </c>
      <c r="B17" s="34">
        <v>10.4</v>
      </c>
      <c r="C17" s="34">
        <v>8</v>
      </c>
      <c r="D17" s="34">
        <v>460</v>
      </c>
      <c r="E17" s="34">
        <v>215</v>
      </c>
      <c r="F17" s="34">
        <v>3</v>
      </c>
      <c r="G17" s="34">
        <v>5.4240000000000004</v>
      </c>
      <c r="H17" s="34">
        <v>17.82</v>
      </c>
      <c r="I17" s="34">
        <v>0</v>
      </c>
      <c r="J17" s="34">
        <v>0</v>
      </c>
      <c r="K17" s="34">
        <v>3</v>
      </c>
      <c r="L17" s="34">
        <v>4</v>
      </c>
    </row>
    <row r="18" spans="1:12" x14ac:dyDescent="0.3">
      <c r="A18" s="34" t="s">
        <v>510</v>
      </c>
      <c r="B18" s="34">
        <v>14.7</v>
      </c>
      <c r="C18" s="34">
        <v>8</v>
      </c>
      <c r="D18" s="34">
        <v>440</v>
      </c>
      <c r="E18" s="34">
        <v>230</v>
      </c>
      <c r="F18" s="34">
        <v>3.23</v>
      </c>
      <c r="G18" s="34">
        <v>5.3449999999999998</v>
      </c>
      <c r="H18" s="34">
        <v>17.420000000000002</v>
      </c>
      <c r="I18" s="34">
        <v>0</v>
      </c>
      <c r="J18" s="34">
        <v>0</v>
      </c>
      <c r="K18" s="34">
        <v>3</v>
      </c>
      <c r="L18" s="34">
        <v>4</v>
      </c>
    </row>
    <row r="19" spans="1:12" x14ac:dyDescent="0.3">
      <c r="A19" s="34" t="s">
        <v>511</v>
      </c>
      <c r="B19" s="34">
        <v>32.4</v>
      </c>
      <c r="C19" s="34">
        <v>4</v>
      </c>
      <c r="D19" s="34">
        <v>78.7</v>
      </c>
      <c r="E19" s="34">
        <v>66</v>
      </c>
      <c r="F19" s="34">
        <v>4.08</v>
      </c>
      <c r="G19" s="34">
        <v>2.2000000000000002</v>
      </c>
      <c r="H19" s="34">
        <v>19.47</v>
      </c>
      <c r="I19" s="34">
        <v>1</v>
      </c>
      <c r="J19" s="34">
        <v>1</v>
      </c>
      <c r="K19" s="34">
        <v>4</v>
      </c>
      <c r="L19" s="34">
        <v>1</v>
      </c>
    </row>
    <row r="20" spans="1:12" x14ac:dyDescent="0.3">
      <c r="A20" s="34" t="s">
        <v>512</v>
      </c>
      <c r="B20" s="34">
        <v>30.4</v>
      </c>
      <c r="C20" s="34">
        <v>4</v>
      </c>
      <c r="D20" s="34">
        <v>75.7</v>
      </c>
      <c r="E20" s="34">
        <v>52</v>
      </c>
      <c r="F20" s="34">
        <v>4.93</v>
      </c>
      <c r="G20" s="34">
        <v>1.615</v>
      </c>
      <c r="H20" s="34">
        <v>18.52</v>
      </c>
      <c r="I20" s="34">
        <v>1</v>
      </c>
      <c r="J20" s="34">
        <v>1</v>
      </c>
      <c r="K20" s="34">
        <v>4</v>
      </c>
      <c r="L20" s="34">
        <v>2</v>
      </c>
    </row>
    <row r="21" spans="1:12" x14ac:dyDescent="0.3">
      <c r="A21" s="34" t="s">
        <v>513</v>
      </c>
      <c r="B21" s="34">
        <v>33.9</v>
      </c>
      <c r="C21" s="34">
        <v>4</v>
      </c>
      <c r="D21" s="34">
        <v>71.099999999999994</v>
      </c>
      <c r="E21" s="34">
        <v>65</v>
      </c>
      <c r="F21" s="34">
        <v>4.22</v>
      </c>
      <c r="G21" s="34">
        <v>1.835</v>
      </c>
      <c r="H21" s="34">
        <v>19.899999999999999</v>
      </c>
      <c r="I21" s="34">
        <v>1</v>
      </c>
      <c r="J21" s="34">
        <v>1</v>
      </c>
      <c r="K21" s="34">
        <v>4</v>
      </c>
      <c r="L21" s="34">
        <v>1</v>
      </c>
    </row>
    <row r="22" spans="1:12" x14ac:dyDescent="0.3">
      <c r="A22" s="34" t="s">
        <v>514</v>
      </c>
      <c r="B22" s="34">
        <v>21.5</v>
      </c>
      <c r="C22" s="34">
        <v>4</v>
      </c>
      <c r="D22" s="34">
        <v>120.1</v>
      </c>
      <c r="E22" s="34">
        <v>97</v>
      </c>
      <c r="F22" s="34">
        <v>3.7</v>
      </c>
      <c r="G22" s="34">
        <v>2.4649999999999999</v>
      </c>
      <c r="H22" s="34">
        <v>20.010000000000002</v>
      </c>
      <c r="I22" s="34">
        <v>1</v>
      </c>
      <c r="J22" s="34">
        <v>0</v>
      </c>
      <c r="K22" s="34">
        <v>3</v>
      </c>
      <c r="L22" s="34">
        <v>1</v>
      </c>
    </row>
    <row r="23" spans="1:12" x14ac:dyDescent="0.3">
      <c r="A23" s="34" t="s">
        <v>515</v>
      </c>
      <c r="B23" s="34">
        <v>15.5</v>
      </c>
      <c r="C23" s="34">
        <v>8</v>
      </c>
      <c r="D23" s="34">
        <v>318</v>
      </c>
      <c r="E23" s="34">
        <v>150</v>
      </c>
      <c r="F23" s="34">
        <v>2.76</v>
      </c>
      <c r="G23" s="34">
        <v>3.52</v>
      </c>
      <c r="H23" s="34">
        <v>16.87</v>
      </c>
      <c r="I23" s="34">
        <v>0</v>
      </c>
      <c r="J23" s="34">
        <v>0</v>
      </c>
      <c r="K23" s="34">
        <v>3</v>
      </c>
      <c r="L23" s="34">
        <v>2</v>
      </c>
    </row>
    <row r="24" spans="1:12" x14ac:dyDescent="0.3">
      <c r="A24" s="34" t="s">
        <v>516</v>
      </c>
      <c r="B24" s="34">
        <v>15.2</v>
      </c>
      <c r="C24" s="34">
        <v>8</v>
      </c>
      <c r="D24" s="34">
        <v>304</v>
      </c>
      <c r="E24" s="34">
        <v>150</v>
      </c>
      <c r="F24" s="34">
        <v>3.15</v>
      </c>
      <c r="G24" s="34">
        <v>3.4350000000000001</v>
      </c>
      <c r="H24" s="34">
        <v>17.3</v>
      </c>
      <c r="I24" s="34">
        <v>0</v>
      </c>
      <c r="J24" s="34">
        <v>0</v>
      </c>
      <c r="K24" s="34">
        <v>3</v>
      </c>
      <c r="L24" s="34">
        <v>2</v>
      </c>
    </row>
    <row r="25" spans="1:12" x14ac:dyDescent="0.3">
      <c r="A25" s="34" t="s">
        <v>517</v>
      </c>
      <c r="B25" s="34">
        <v>13.3</v>
      </c>
      <c r="C25" s="34">
        <v>8</v>
      </c>
      <c r="D25" s="34">
        <v>350</v>
      </c>
      <c r="E25" s="34">
        <v>245</v>
      </c>
      <c r="F25" s="34">
        <v>3.73</v>
      </c>
      <c r="G25" s="34">
        <v>3.84</v>
      </c>
      <c r="H25" s="34">
        <v>15.41</v>
      </c>
      <c r="I25" s="34">
        <v>0</v>
      </c>
      <c r="J25" s="34">
        <v>0</v>
      </c>
      <c r="K25" s="34">
        <v>3</v>
      </c>
      <c r="L25" s="34">
        <v>4</v>
      </c>
    </row>
    <row r="26" spans="1:12" x14ac:dyDescent="0.3">
      <c r="A26" s="34" t="s">
        <v>518</v>
      </c>
      <c r="B26" s="34">
        <v>19.2</v>
      </c>
      <c r="C26" s="34">
        <v>8</v>
      </c>
      <c r="D26" s="34">
        <v>400</v>
      </c>
      <c r="E26" s="34">
        <v>175</v>
      </c>
      <c r="F26" s="34">
        <v>3.08</v>
      </c>
      <c r="G26" s="34">
        <v>3.8450000000000002</v>
      </c>
      <c r="H26" s="34">
        <v>17.05</v>
      </c>
      <c r="I26" s="34">
        <v>0</v>
      </c>
      <c r="J26" s="34">
        <v>0</v>
      </c>
      <c r="K26" s="34">
        <v>3</v>
      </c>
      <c r="L26" s="34">
        <v>2</v>
      </c>
    </row>
    <row r="27" spans="1:12" x14ac:dyDescent="0.3">
      <c r="A27" s="34" t="s">
        <v>519</v>
      </c>
      <c r="B27" s="34">
        <v>27.3</v>
      </c>
      <c r="C27" s="34">
        <v>4</v>
      </c>
      <c r="D27" s="34">
        <v>79</v>
      </c>
      <c r="E27" s="34">
        <v>66</v>
      </c>
      <c r="F27" s="34">
        <v>4.08</v>
      </c>
      <c r="G27" s="34">
        <v>1.9350000000000001</v>
      </c>
      <c r="H27" s="34">
        <v>18.899999999999999</v>
      </c>
      <c r="I27" s="34">
        <v>1</v>
      </c>
      <c r="J27" s="34">
        <v>1</v>
      </c>
      <c r="K27" s="34">
        <v>4</v>
      </c>
      <c r="L27" s="34">
        <v>1</v>
      </c>
    </row>
    <row r="28" spans="1:12" x14ac:dyDescent="0.3">
      <c r="A28" s="34" t="s">
        <v>520</v>
      </c>
      <c r="B28" s="34">
        <v>26</v>
      </c>
      <c r="C28" s="34">
        <v>4</v>
      </c>
      <c r="D28" s="34">
        <v>120.3</v>
      </c>
      <c r="E28" s="34">
        <v>91</v>
      </c>
      <c r="F28" s="34">
        <v>4.43</v>
      </c>
      <c r="G28" s="34">
        <v>2.14</v>
      </c>
      <c r="H28" s="34">
        <v>16.7</v>
      </c>
      <c r="I28" s="34">
        <v>0</v>
      </c>
      <c r="J28" s="34">
        <v>1</v>
      </c>
      <c r="K28" s="34">
        <v>5</v>
      </c>
      <c r="L28" s="34">
        <v>2</v>
      </c>
    </row>
    <row r="29" spans="1:12" x14ac:dyDescent="0.3">
      <c r="A29" s="34" t="s">
        <v>521</v>
      </c>
      <c r="B29" s="34">
        <v>30.4</v>
      </c>
      <c r="C29" s="34">
        <v>4</v>
      </c>
      <c r="D29" s="34">
        <v>95.1</v>
      </c>
      <c r="E29" s="34">
        <v>113</v>
      </c>
      <c r="F29" s="34">
        <v>3.77</v>
      </c>
      <c r="G29" s="34">
        <v>1.5129999999999999</v>
      </c>
      <c r="H29" s="34">
        <v>16.899999999999999</v>
      </c>
      <c r="I29" s="34">
        <v>1</v>
      </c>
      <c r="J29" s="34">
        <v>1</v>
      </c>
      <c r="K29" s="34">
        <v>5</v>
      </c>
      <c r="L29" s="34">
        <v>2</v>
      </c>
    </row>
    <row r="30" spans="1:12" x14ac:dyDescent="0.3">
      <c r="A30" s="34" t="s">
        <v>522</v>
      </c>
      <c r="B30" s="34">
        <v>15.8</v>
      </c>
      <c r="C30" s="34">
        <v>8</v>
      </c>
      <c r="D30" s="34">
        <v>351</v>
      </c>
      <c r="E30" s="34">
        <v>264</v>
      </c>
      <c r="F30" s="34">
        <v>4.22</v>
      </c>
      <c r="G30" s="34">
        <v>3.17</v>
      </c>
      <c r="H30" s="34">
        <v>14.5</v>
      </c>
      <c r="I30" s="34">
        <v>0</v>
      </c>
      <c r="J30" s="34">
        <v>1</v>
      </c>
      <c r="K30" s="34">
        <v>5</v>
      </c>
      <c r="L30" s="34">
        <v>4</v>
      </c>
    </row>
    <row r="31" spans="1:12" x14ac:dyDescent="0.3">
      <c r="A31" s="34" t="s">
        <v>523</v>
      </c>
      <c r="B31" s="34">
        <v>19.7</v>
      </c>
      <c r="C31" s="34">
        <v>6</v>
      </c>
      <c r="D31" s="34">
        <v>145</v>
      </c>
      <c r="E31" s="34">
        <v>175</v>
      </c>
      <c r="F31" s="34">
        <v>3.62</v>
      </c>
      <c r="G31" s="34">
        <v>2.77</v>
      </c>
      <c r="H31" s="34">
        <v>15.5</v>
      </c>
      <c r="I31" s="34">
        <v>0</v>
      </c>
      <c r="J31" s="34">
        <v>1</v>
      </c>
      <c r="K31" s="34">
        <v>5</v>
      </c>
      <c r="L31" s="34">
        <v>6</v>
      </c>
    </row>
    <row r="32" spans="1:12" x14ac:dyDescent="0.3">
      <c r="A32" s="34" t="s">
        <v>524</v>
      </c>
      <c r="B32" s="34">
        <v>15</v>
      </c>
      <c r="C32" s="34">
        <v>8</v>
      </c>
      <c r="D32" s="34">
        <v>301</v>
      </c>
      <c r="E32" s="34">
        <v>335</v>
      </c>
      <c r="F32" s="34">
        <v>3.54</v>
      </c>
      <c r="G32" s="34">
        <v>3.57</v>
      </c>
      <c r="H32" s="34">
        <v>14.6</v>
      </c>
      <c r="I32" s="34">
        <v>0</v>
      </c>
      <c r="J32" s="34">
        <v>1</v>
      </c>
      <c r="K32" s="34">
        <v>5</v>
      </c>
      <c r="L32" s="34">
        <v>8</v>
      </c>
    </row>
    <row r="33" spans="1:12" x14ac:dyDescent="0.3">
      <c r="A33" s="34" t="s">
        <v>525</v>
      </c>
      <c r="B33" s="34">
        <v>21.4</v>
      </c>
      <c r="C33" s="34">
        <v>4</v>
      </c>
      <c r="D33" s="34">
        <v>121</v>
      </c>
      <c r="E33" s="34">
        <v>109</v>
      </c>
      <c r="F33" s="34">
        <v>4.1100000000000003</v>
      </c>
      <c r="G33" s="34">
        <v>2.78</v>
      </c>
      <c r="H33" s="34">
        <v>18.600000000000001</v>
      </c>
      <c r="I33" s="34">
        <v>1</v>
      </c>
      <c r="J33" s="34">
        <v>1</v>
      </c>
      <c r="K33" s="34">
        <v>4</v>
      </c>
      <c r="L33" s="3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5CA5-89DE-40E9-B231-EB6226370EE8}">
  <dimension ref="A1:R174"/>
  <sheetViews>
    <sheetView topLeftCell="A148" workbookViewId="0">
      <selection activeCell="C176" sqref="C176"/>
    </sheetView>
  </sheetViews>
  <sheetFormatPr defaultRowHeight="14.4" x14ac:dyDescent="0.3"/>
  <cols>
    <col min="1" max="1" width="22.21875" customWidth="1"/>
    <col min="3" max="3" width="14.5546875" customWidth="1"/>
    <col min="4" max="4" width="20.5546875" bestFit="1" customWidth="1"/>
  </cols>
  <sheetData>
    <row r="1" spans="1:8" x14ac:dyDescent="0.3">
      <c r="D1" s="34"/>
      <c r="E1" s="34" t="s">
        <v>373</v>
      </c>
    </row>
    <row r="2" spans="1:8" x14ac:dyDescent="0.3">
      <c r="D2" s="34" t="s">
        <v>494</v>
      </c>
      <c r="E2" s="34">
        <v>21</v>
      </c>
    </row>
    <row r="3" spans="1:8" x14ac:dyDescent="0.3">
      <c r="D3" s="34" t="s">
        <v>495</v>
      </c>
      <c r="E3" s="34">
        <v>21</v>
      </c>
    </row>
    <row r="4" spans="1:8" x14ac:dyDescent="0.3">
      <c r="D4" s="34" t="s">
        <v>496</v>
      </c>
      <c r="E4" s="34">
        <v>22.8</v>
      </c>
    </row>
    <row r="5" spans="1:8" x14ac:dyDescent="0.3">
      <c r="D5" s="34" t="s">
        <v>497</v>
      </c>
      <c r="E5" s="34">
        <v>21.4</v>
      </c>
    </row>
    <row r="6" spans="1:8" x14ac:dyDescent="0.3">
      <c r="D6" s="34" t="s">
        <v>498</v>
      </c>
      <c r="E6" s="34">
        <v>18.7</v>
      </c>
    </row>
    <row r="7" spans="1:8" ht="25.8" x14ac:dyDescent="0.5">
      <c r="A7" s="121" t="s">
        <v>486</v>
      </c>
      <c r="D7" s="34" t="s">
        <v>499</v>
      </c>
      <c r="E7" s="34">
        <v>18.100000000000001</v>
      </c>
    </row>
    <row r="8" spans="1:8" ht="25.8" x14ac:dyDescent="0.5">
      <c r="A8" s="119">
        <v>8971073111</v>
      </c>
      <c r="D8" s="34" t="s">
        <v>500</v>
      </c>
      <c r="E8" s="34">
        <v>14.3</v>
      </c>
    </row>
    <row r="9" spans="1:8" x14ac:dyDescent="0.3">
      <c r="D9" s="34" t="s">
        <v>501</v>
      </c>
      <c r="E9" s="34">
        <v>24.4</v>
      </c>
    </row>
    <row r="10" spans="1:8" ht="25.8" x14ac:dyDescent="0.5">
      <c r="D10" s="34" t="s">
        <v>502</v>
      </c>
      <c r="E10" s="34">
        <v>22.8</v>
      </c>
      <c r="F10" s="119"/>
      <c r="G10" s="119"/>
    </row>
    <row r="11" spans="1:8" ht="25.8" x14ac:dyDescent="0.5">
      <c r="D11" s="34" t="s">
        <v>503</v>
      </c>
      <c r="E11" s="34">
        <v>19.2</v>
      </c>
      <c r="F11" s="119"/>
      <c r="G11" s="119"/>
    </row>
    <row r="12" spans="1:8" ht="25.8" x14ac:dyDescent="0.5">
      <c r="D12" s="34" t="s">
        <v>504</v>
      </c>
      <c r="E12" s="34">
        <v>17.8</v>
      </c>
      <c r="F12" s="119"/>
      <c r="G12" s="119"/>
    </row>
    <row r="13" spans="1:8" ht="25.8" x14ac:dyDescent="0.5">
      <c r="D13" s="34" t="s">
        <v>505</v>
      </c>
      <c r="E13" s="34">
        <v>16.399999999999999</v>
      </c>
      <c r="F13" s="119"/>
      <c r="G13" s="119"/>
    </row>
    <row r="14" spans="1:8" x14ac:dyDescent="0.3">
      <c r="D14" s="34" t="s">
        <v>506</v>
      </c>
      <c r="E14" s="34">
        <v>17.3</v>
      </c>
    </row>
    <row r="15" spans="1:8" x14ac:dyDescent="0.3">
      <c r="D15" s="34" t="s">
        <v>507</v>
      </c>
      <c r="E15" s="34">
        <v>15.2</v>
      </c>
    </row>
    <row r="16" spans="1:8" x14ac:dyDescent="0.3">
      <c r="D16" s="34" t="s">
        <v>508</v>
      </c>
      <c r="E16" s="34">
        <v>10.4</v>
      </c>
      <c r="H16" s="120"/>
    </row>
    <row r="17" spans="4:10" x14ac:dyDescent="0.3">
      <c r="D17" s="34" t="s">
        <v>509</v>
      </c>
      <c r="E17" s="34">
        <v>10.4</v>
      </c>
    </row>
    <row r="18" spans="4:10" x14ac:dyDescent="0.3">
      <c r="D18" s="34" t="s">
        <v>510</v>
      </c>
      <c r="E18" s="34">
        <v>14.7</v>
      </c>
    </row>
    <row r="19" spans="4:10" x14ac:dyDescent="0.3">
      <c r="D19" s="34" t="s">
        <v>511</v>
      </c>
      <c r="E19" s="34">
        <v>32.4</v>
      </c>
    </row>
    <row r="20" spans="4:10" x14ac:dyDescent="0.3">
      <c r="D20" s="34" t="s">
        <v>512</v>
      </c>
      <c r="E20" s="34">
        <v>30.4</v>
      </c>
    </row>
    <row r="21" spans="4:10" x14ac:dyDescent="0.3">
      <c r="D21" s="34" t="s">
        <v>513</v>
      </c>
      <c r="E21" s="34">
        <v>33.9</v>
      </c>
    </row>
    <row r="22" spans="4:10" x14ac:dyDescent="0.3">
      <c r="D22" s="34" t="s">
        <v>514</v>
      </c>
      <c r="E22" s="34">
        <v>21.5</v>
      </c>
    </row>
    <row r="23" spans="4:10" x14ac:dyDescent="0.3">
      <c r="D23" s="34" t="s">
        <v>515</v>
      </c>
      <c r="E23" s="34">
        <v>15.5</v>
      </c>
    </row>
    <row r="24" spans="4:10" x14ac:dyDescent="0.3">
      <c r="D24" s="34" t="s">
        <v>516</v>
      </c>
      <c r="E24" s="34">
        <v>15.2</v>
      </c>
    </row>
    <row r="25" spans="4:10" x14ac:dyDescent="0.3">
      <c r="D25" s="34" t="s">
        <v>517</v>
      </c>
      <c r="E25" s="34">
        <v>13.3</v>
      </c>
    </row>
    <row r="26" spans="4:10" x14ac:dyDescent="0.3">
      <c r="D26" s="34" t="s">
        <v>518</v>
      </c>
      <c r="E26" s="34">
        <v>19.2</v>
      </c>
    </row>
    <row r="27" spans="4:10" x14ac:dyDescent="0.3">
      <c r="D27" s="34" t="s">
        <v>519</v>
      </c>
      <c r="E27" s="34">
        <v>27.3</v>
      </c>
      <c r="J27" t="s">
        <v>526</v>
      </c>
    </row>
    <row r="28" spans="4:10" x14ac:dyDescent="0.3">
      <c r="D28" s="34" t="s">
        <v>520</v>
      </c>
      <c r="E28" s="34">
        <v>26</v>
      </c>
    </row>
    <row r="29" spans="4:10" x14ac:dyDescent="0.3">
      <c r="D29" s="34" t="s">
        <v>521</v>
      </c>
      <c r="E29" s="34">
        <v>30.4</v>
      </c>
    </row>
    <row r="30" spans="4:10" x14ac:dyDescent="0.3">
      <c r="D30" s="34" t="s">
        <v>522</v>
      </c>
      <c r="E30" s="34">
        <v>15.8</v>
      </c>
    </row>
    <row r="31" spans="4:10" x14ac:dyDescent="0.3">
      <c r="D31" s="34" t="s">
        <v>523</v>
      </c>
      <c r="E31" s="34">
        <v>19.7</v>
      </c>
    </row>
    <row r="32" spans="4:10" x14ac:dyDescent="0.3">
      <c r="D32" s="34" t="s">
        <v>524</v>
      </c>
      <c r="E32" s="34">
        <v>15</v>
      </c>
    </row>
    <row r="33" spans="4:5" x14ac:dyDescent="0.3">
      <c r="D33" s="34" t="s">
        <v>525</v>
      </c>
      <c r="E33" s="34">
        <v>21.4</v>
      </c>
    </row>
    <row r="53" spans="12:15" ht="18" x14ac:dyDescent="0.35">
      <c r="N53" s="123">
        <v>1</v>
      </c>
      <c r="O53" s="123">
        <v>-1</v>
      </c>
    </row>
    <row r="54" spans="12:15" x14ac:dyDescent="0.3">
      <c r="L54" t="s">
        <v>528</v>
      </c>
    </row>
    <row r="55" spans="12:15" x14ac:dyDescent="0.3">
      <c r="L55" t="s">
        <v>442</v>
      </c>
    </row>
    <row r="56" spans="12:15" x14ac:dyDescent="0.3">
      <c r="L56" t="s">
        <v>529</v>
      </c>
    </row>
    <row r="65" spans="12:18" x14ac:dyDescent="0.3">
      <c r="Q65" t="s">
        <v>155</v>
      </c>
      <c r="R65" t="s">
        <v>143</v>
      </c>
    </row>
    <row r="66" spans="12:18" x14ac:dyDescent="0.3">
      <c r="Q66" t="s">
        <v>527</v>
      </c>
    </row>
    <row r="67" spans="12:18" x14ac:dyDescent="0.3">
      <c r="Q67" t="s">
        <v>159</v>
      </c>
    </row>
    <row r="68" spans="12:18" x14ac:dyDescent="0.3">
      <c r="L68" t="s">
        <v>530</v>
      </c>
    </row>
    <row r="70" spans="12:18" x14ac:dyDescent="0.3">
      <c r="M70" t="s">
        <v>531</v>
      </c>
    </row>
    <row r="87" spans="15:15" x14ac:dyDescent="0.3">
      <c r="O87" t="s">
        <v>532</v>
      </c>
    </row>
    <row r="88" spans="15:15" x14ac:dyDescent="0.3">
      <c r="O88" t="s">
        <v>533</v>
      </c>
    </row>
    <row r="89" spans="15:15" x14ac:dyDescent="0.3">
      <c r="O89" t="s">
        <v>534</v>
      </c>
    </row>
    <row r="90" spans="15:15" x14ac:dyDescent="0.3">
      <c r="O90" t="s">
        <v>535</v>
      </c>
    </row>
    <row r="111" spans="2:11" ht="15.6" x14ac:dyDescent="0.3">
      <c r="G111" s="38"/>
      <c r="H111" s="38"/>
      <c r="I111" s="38"/>
      <c r="J111" s="38"/>
      <c r="K111" s="38"/>
    </row>
    <row r="112" spans="2:11" ht="15.6" x14ac:dyDescent="0.3">
      <c r="B112" t="s">
        <v>171</v>
      </c>
      <c r="G112" s="38" t="s">
        <v>537</v>
      </c>
      <c r="H112" s="38"/>
      <c r="I112" s="38"/>
      <c r="J112" s="38">
        <v>20</v>
      </c>
      <c r="K112" s="38"/>
    </row>
    <row r="113" spans="1:11" ht="15.6" x14ac:dyDescent="0.3">
      <c r="G113" s="87" t="s">
        <v>248</v>
      </c>
      <c r="H113" s="87"/>
      <c r="I113" s="38"/>
      <c r="J113" s="38" t="s">
        <v>538</v>
      </c>
      <c r="K113" s="38"/>
    </row>
    <row r="114" spans="1:11" ht="15.6" x14ac:dyDescent="0.3">
      <c r="B114" t="s">
        <v>536</v>
      </c>
      <c r="G114" s="38" t="s">
        <v>539</v>
      </c>
      <c r="H114" s="38"/>
      <c r="I114" s="38"/>
      <c r="J114" s="38"/>
      <c r="K114" s="38"/>
    </row>
    <row r="115" spans="1:11" ht="15.6" x14ac:dyDescent="0.3">
      <c r="G115" s="38" t="s">
        <v>540</v>
      </c>
      <c r="H115" s="38"/>
      <c r="I115" s="38"/>
      <c r="J115" s="38"/>
      <c r="K115" s="38"/>
    </row>
    <row r="116" spans="1:11" ht="15.6" x14ac:dyDescent="0.3">
      <c r="G116" s="38" t="s">
        <v>541</v>
      </c>
      <c r="H116" s="38"/>
      <c r="I116" s="38"/>
      <c r="J116" s="38"/>
      <c r="K116" s="38"/>
    </row>
    <row r="117" spans="1:11" ht="15.6" x14ac:dyDescent="0.3">
      <c r="G117" s="38" t="s">
        <v>544</v>
      </c>
    </row>
    <row r="118" spans="1:11" x14ac:dyDescent="0.3">
      <c r="A118" t="s">
        <v>543</v>
      </c>
      <c r="I118" t="s">
        <v>545</v>
      </c>
    </row>
    <row r="119" spans="1:11" x14ac:dyDescent="0.3">
      <c r="A119" t="s">
        <v>542</v>
      </c>
    </row>
    <row r="120" spans="1:11" x14ac:dyDescent="0.3">
      <c r="A120" t="s">
        <v>543</v>
      </c>
    </row>
    <row r="122" spans="1:11" x14ac:dyDescent="0.3">
      <c r="B122" s="29" t="s">
        <v>546</v>
      </c>
      <c r="C122" s="29"/>
      <c r="D122" s="29"/>
    </row>
    <row r="123" spans="1:11" x14ac:dyDescent="0.3">
      <c r="B123" s="29"/>
      <c r="C123" s="29"/>
      <c r="D123" s="29"/>
    </row>
    <row r="124" spans="1:11" x14ac:dyDescent="0.3">
      <c r="B124" s="29"/>
      <c r="C124" s="29" t="s">
        <v>273</v>
      </c>
      <c r="D124" s="29" t="s">
        <v>274</v>
      </c>
      <c r="E124" t="s">
        <v>547</v>
      </c>
    </row>
    <row r="126" spans="1:11" x14ac:dyDescent="0.3">
      <c r="B126" t="s">
        <v>548</v>
      </c>
      <c r="D126" t="s">
        <v>552</v>
      </c>
    </row>
    <row r="127" spans="1:11" x14ac:dyDescent="0.3">
      <c r="B127" t="s">
        <v>549</v>
      </c>
      <c r="D127" t="s">
        <v>553</v>
      </c>
    </row>
    <row r="128" spans="1:11" x14ac:dyDescent="0.3">
      <c r="B128" t="s">
        <v>550</v>
      </c>
    </row>
    <row r="129" spans="2:11" x14ac:dyDescent="0.3">
      <c r="B129" t="s">
        <v>551</v>
      </c>
    </row>
    <row r="133" spans="2:11" x14ac:dyDescent="0.3">
      <c r="B133" s="107" t="s">
        <v>554</v>
      </c>
      <c r="C133" s="107"/>
    </row>
    <row r="134" spans="2:11" x14ac:dyDescent="0.3">
      <c r="E134" s="74" t="s">
        <v>556</v>
      </c>
      <c r="F134" s="32" t="s">
        <v>557</v>
      </c>
    </row>
    <row r="135" spans="2:11" x14ac:dyDescent="0.3">
      <c r="B135" t="s">
        <v>555</v>
      </c>
      <c r="E135" s="74" t="s">
        <v>558</v>
      </c>
      <c r="F135" s="32" t="s">
        <v>562</v>
      </c>
    </row>
    <row r="136" spans="2:11" x14ac:dyDescent="0.3">
      <c r="E136" s="74" t="s">
        <v>559</v>
      </c>
      <c r="F136" s="32" t="s">
        <v>563</v>
      </c>
    </row>
    <row r="137" spans="2:11" x14ac:dyDescent="0.3">
      <c r="E137" s="74" t="s">
        <v>560</v>
      </c>
      <c r="F137" s="32" t="s">
        <v>564</v>
      </c>
    </row>
    <row r="138" spans="2:11" x14ac:dyDescent="0.3">
      <c r="E138" s="74" t="s">
        <v>561</v>
      </c>
    </row>
    <row r="139" spans="2:11" x14ac:dyDescent="0.3">
      <c r="E139" s="74" t="s">
        <v>565</v>
      </c>
    </row>
    <row r="140" spans="2:11" x14ac:dyDescent="0.3">
      <c r="G140" t="s">
        <v>566</v>
      </c>
    </row>
    <row r="143" spans="2:11" x14ac:dyDescent="0.3">
      <c r="I143" s="47">
        <v>48</v>
      </c>
      <c r="J143" s="47"/>
      <c r="K143" s="47">
        <v>28</v>
      </c>
    </row>
    <row r="144" spans="2:11" x14ac:dyDescent="0.3">
      <c r="B144" t="s">
        <v>568</v>
      </c>
      <c r="I144" t="s">
        <v>567</v>
      </c>
    </row>
    <row r="145" spans="2:4" x14ac:dyDescent="0.3">
      <c r="B145" s="47" t="s">
        <v>337</v>
      </c>
      <c r="C145" s="47"/>
      <c r="D145" s="47"/>
    </row>
    <row r="146" spans="2:4" x14ac:dyDescent="0.3">
      <c r="B146" s="47"/>
      <c r="C146" s="47"/>
      <c r="D146" s="47" t="s">
        <v>571</v>
      </c>
    </row>
    <row r="147" spans="2:4" ht="15.6" x14ac:dyDescent="0.3">
      <c r="B147" s="124" t="s">
        <v>569</v>
      </c>
      <c r="C147" s="124"/>
      <c r="D147" s="124"/>
    </row>
    <row r="148" spans="2:4" x14ac:dyDescent="0.3">
      <c r="B148" s="35" t="s">
        <v>570</v>
      </c>
      <c r="C148" s="35"/>
      <c r="D148" s="35"/>
    </row>
    <row r="149" spans="2:4" x14ac:dyDescent="0.3">
      <c r="B149" s="35" t="s">
        <v>573</v>
      </c>
      <c r="C149" s="35"/>
      <c r="D149" s="35" t="s">
        <v>572</v>
      </c>
    </row>
    <row r="151" spans="2:4" x14ac:dyDescent="0.3">
      <c r="B151" t="s">
        <v>574</v>
      </c>
    </row>
    <row r="152" spans="2:4" x14ac:dyDescent="0.3">
      <c r="D152" t="s">
        <v>575</v>
      </c>
    </row>
    <row r="171" spans="2:4" x14ac:dyDescent="0.3">
      <c r="B171" t="s">
        <v>576</v>
      </c>
    </row>
    <row r="172" spans="2:4" x14ac:dyDescent="0.3">
      <c r="B172" t="s">
        <v>577</v>
      </c>
    </row>
    <row r="173" spans="2:4" x14ac:dyDescent="0.3">
      <c r="B173" t="s">
        <v>578</v>
      </c>
    </row>
    <row r="174" spans="2:4" x14ac:dyDescent="0.3">
      <c r="D174" s="35" t="s">
        <v>575</v>
      </c>
    </row>
  </sheetData>
  <hyperlinks>
    <hyperlink ref="A7" r:id="rId1" xr:uid="{55355071-09EE-410F-A553-5E3F40566742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755C-77E2-40E7-A30B-2E28E5AC5639}">
  <dimension ref="A1:V96"/>
  <sheetViews>
    <sheetView tabSelected="1" topLeftCell="A43" workbookViewId="0">
      <selection activeCell="I91" sqref="I91"/>
    </sheetView>
  </sheetViews>
  <sheetFormatPr defaultRowHeight="14.4" x14ac:dyDescent="0.3"/>
  <cols>
    <col min="4" max="4" width="10.44140625" customWidth="1"/>
    <col min="7" max="7" width="11.5546875" customWidth="1"/>
  </cols>
  <sheetData>
    <row r="1" spans="3:12" x14ac:dyDescent="0.3">
      <c r="C1" t="s">
        <v>381</v>
      </c>
      <c r="F1" t="s">
        <v>710</v>
      </c>
      <c r="G1" s="97" t="s">
        <v>670</v>
      </c>
      <c r="H1" t="s">
        <v>711</v>
      </c>
    </row>
    <row r="2" spans="3:12" x14ac:dyDescent="0.3">
      <c r="C2" s="16" t="s">
        <v>666</v>
      </c>
      <c r="D2" s="35" t="s">
        <v>667</v>
      </c>
      <c r="F2">
        <v>1</v>
      </c>
      <c r="G2" s="97">
        <v>10</v>
      </c>
      <c r="H2" s="35">
        <v>93</v>
      </c>
      <c r="K2" s="146">
        <v>77</v>
      </c>
      <c r="L2" s="113">
        <v>79</v>
      </c>
    </row>
    <row r="3" spans="3:12" x14ac:dyDescent="0.3">
      <c r="C3" s="16"/>
      <c r="D3" s="35"/>
      <c r="F3">
        <v>2</v>
      </c>
      <c r="G3" s="97">
        <v>11</v>
      </c>
      <c r="H3" s="35">
        <v>79</v>
      </c>
      <c r="K3" s="146"/>
      <c r="L3" s="113"/>
    </row>
    <row r="4" spans="3:12" x14ac:dyDescent="0.3">
      <c r="C4" s="16"/>
      <c r="D4" s="35"/>
      <c r="F4">
        <v>3</v>
      </c>
      <c r="G4" s="97">
        <v>12</v>
      </c>
      <c r="H4" s="35">
        <v>87</v>
      </c>
      <c r="K4" s="146"/>
      <c r="L4" s="113"/>
    </row>
    <row r="5" spans="3:12" x14ac:dyDescent="0.3">
      <c r="C5" s="16"/>
      <c r="D5" s="35"/>
      <c r="F5">
        <v>4</v>
      </c>
      <c r="G5" s="97" t="s">
        <v>671</v>
      </c>
      <c r="H5">
        <v>81</v>
      </c>
      <c r="K5" s="146"/>
      <c r="L5" s="113"/>
    </row>
    <row r="6" spans="3:12" x14ac:dyDescent="0.3">
      <c r="C6" s="16"/>
      <c r="D6" s="35"/>
      <c r="F6">
        <v>5</v>
      </c>
      <c r="G6" s="97" t="s">
        <v>672</v>
      </c>
      <c r="H6">
        <v>85</v>
      </c>
      <c r="K6" s="146"/>
      <c r="L6" s="113"/>
    </row>
    <row r="7" spans="3:12" x14ac:dyDescent="0.3">
      <c r="C7" s="16"/>
      <c r="D7" s="35"/>
      <c r="F7">
        <v>6</v>
      </c>
      <c r="G7" s="97" t="s">
        <v>673</v>
      </c>
      <c r="H7">
        <v>87</v>
      </c>
      <c r="K7" s="146"/>
      <c r="L7" s="113"/>
    </row>
    <row r="8" spans="3:12" x14ac:dyDescent="0.3">
      <c r="C8" s="16"/>
      <c r="D8" s="35"/>
      <c r="F8">
        <v>7</v>
      </c>
      <c r="G8" s="97" t="s">
        <v>674</v>
      </c>
      <c r="H8" s="146">
        <v>91</v>
      </c>
      <c r="K8" s="146"/>
      <c r="L8" s="113"/>
    </row>
    <row r="9" spans="3:12" x14ac:dyDescent="0.3">
      <c r="C9" s="16"/>
      <c r="D9" s="35"/>
      <c r="F9">
        <v>8</v>
      </c>
      <c r="G9" s="97" t="s">
        <v>675</v>
      </c>
      <c r="H9" s="146">
        <v>77</v>
      </c>
    </row>
    <row r="10" spans="3:12" x14ac:dyDescent="0.3">
      <c r="C10" s="16"/>
      <c r="D10" s="35"/>
      <c r="F10">
        <v>9</v>
      </c>
      <c r="G10" s="97" t="s">
        <v>676</v>
      </c>
      <c r="H10" s="146">
        <v>79</v>
      </c>
      <c r="I10" t="s">
        <v>701</v>
      </c>
    </row>
    <row r="11" spans="3:12" x14ac:dyDescent="0.3">
      <c r="C11" s="16"/>
      <c r="D11" s="35"/>
      <c r="G11" s="97" t="s">
        <v>677</v>
      </c>
      <c r="H11" s="23" t="s">
        <v>669</v>
      </c>
      <c r="I11">
        <v>80</v>
      </c>
    </row>
    <row r="12" spans="3:12" x14ac:dyDescent="0.3">
      <c r="C12" s="16"/>
      <c r="D12" s="35"/>
    </row>
    <row r="13" spans="3:12" x14ac:dyDescent="0.3">
      <c r="C13" s="16"/>
      <c r="D13" s="35"/>
      <c r="G13" s="97" t="s">
        <v>678</v>
      </c>
      <c r="H13">
        <v>80</v>
      </c>
      <c r="I13" t="s">
        <v>690</v>
      </c>
    </row>
    <row r="14" spans="3:12" x14ac:dyDescent="0.3">
      <c r="C14" s="16"/>
      <c r="D14" s="35"/>
      <c r="G14" s="97" t="s">
        <v>679</v>
      </c>
      <c r="H14">
        <v>76</v>
      </c>
      <c r="I14" t="s">
        <v>689</v>
      </c>
    </row>
    <row r="15" spans="3:12" x14ac:dyDescent="0.3">
      <c r="C15" s="16"/>
      <c r="D15" s="35"/>
      <c r="G15" s="97" t="s">
        <v>680</v>
      </c>
      <c r="H15">
        <v>81</v>
      </c>
      <c r="I15" t="s">
        <v>687</v>
      </c>
    </row>
    <row r="16" spans="3:12" x14ac:dyDescent="0.3">
      <c r="C16" s="16"/>
      <c r="D16" s="35"/>
      <c r="G16" s="97" t="s">
        <v>681</v>
      </c>
      <c r="H16" t="s">
        <v>682</v>
      </c>
      <c r="I16" t="s">
        <v>688</v>
      </c>
    </row>
    <row r="17" spans="1:22" x14ac:dyDescent="0.3">
      <c r="C17" t="s">
        <v>668</v>
      </c>
      <c r="D17" s="23" t="s">
        <v>669</v>
      </c>
      <c r="G17" s="97" t="s">
        <v>683</v>
      </c>
      <c r="H17">
        <v>88</v>
      </c>
      <c r="I17" t="s">
        <v>686</v>
      </c>
    </row>
    <row r="18" spans="1:22" x14ac:dyDescent="0.3">
      <c r="G18" s="97" t="s">
        <v>685</v>
      </c>
      <c r="H18" t="s">
        <v>684</v>
      </c>
      <c r="I18" t="s">
        <v>687</v>
      </c>
    </row>
    <row r="19" spans="1:22" x14ac:dyDescent="0.3">
      <c r="L19" s="35" t="s">
        <v>696</v>
      </c>
      <c r="M19" s="35"/>
      <c r="N19" s="35"/>
      <c r="O19" s="35"/>
      <c r="P19" s="35"/>
      <c r="Q19" s="35"/>
    </row>
    <row r="20" spans="1:22" x14ac:dyDescent="0.3">
      <c r="F20" t="s">
        <v>691</v>
      </c>
      <c r="L20" s="35"/>
      <c r="M20" s="35"/>
      <c r="N20" s="145" t="s">
        <v>697</v>
      </c>
      <c r="O20" s="145"/>
      <c r="P20" s="145"/>
      <c r="Q20" s="145"/>
      <c r="R20" s="108" t="s">
        <v>742</v>
      </c>
    </row>
    <row r="21" spans="1:22" x14ac:dyDescent="0.3">
      <c r="F21" t="s">
        <v>692</v>
      </c>
      <c r="L21" s="35"/>
      <c r="M21" s="35"/>
      <c r="N21" s="145" t="s">
        <v>698</v>
      </c>
      <c r="O21" s="145"/>
      <c r="P21" s="145"/>
      <c r="Q21" s="145"/>
    </row>
    <row r="22" spans="1:22" x14ac:dyDescent="0.3">
      <c r="F22" t="s">
        <v>693</v>
      </c>
      <c r="L22" s="35"/>
      <c r="M22" s="35"/>
      <c r="N22" s="145" t="s">
        <v>699</v>
      </c>
      <c r="O22" s="145"/>
      <c r="P22" s="145"/>
      <c r="Q22" s="145"/>
    </row>
    <row r="23" spans="1:22" x14ac:dyDescent="0.3">
      <c r="E23" t="s">
        <v>695</v>
      </c>
      <c r="F23" t="s">
        <v>694</v>
      </c>
    </row>
    <row r="24" spans="1:22" ht="15.6" x14ac:dyDescent="0.3">
      <c r="A24" s="147" t="s">
        <v>706</v>
      </c>
      <c r="B24" s="146">
        <v>79</v>
      </c>
      <c r="C24" s="146">
        <v>77</v>
      </c>
      <c r="D24" s="146">
        <v>91</v>
      </c>
      <c r="F24" s="36" t="s">
        <v>761</v>
      </c>
      <c r="I24">
        <v>1</v>
      </c>
      <c r="J24" t="s">
        <v>700</v>
      </c>
      <c r="L24" t="s">
        <v>713</v>
      </c>
    </row>
    <row r="25" spans="1:22" x14ac:dyDescent="0.3">
      <c r="A25" s="146" t="s">
        <v>702</v>
      </c>
      <c r="B25" s="146">
        <v>3</v>
      </c>
      <c r="C25" s="146">
        <v>2</v>
      </c>
      <c r="D25" s="146">
        <v>1</v>
      </c>
      <c r="F25" t="s">
        <v>758</v>
      </c>
      <c r="G25" t="s">
        <v>759</v>
      </c>
      <c r="I25">
        <v>2</v>
      </c>
      <c r="J25" t="s">
        <v>707</v>
      </c>
      <c r="L25" t="s">
        <v>713</v>
      </c>
      <c r="N25" s="145" t="s">
        <v>743</v>
      </c>
      <c r="Q25" t="s">
        <v>721</v>
      </c>
      <c r="S25" t="s">
        <v>722</v>
      </c>
    </row>
    <row r="26" spans="1:22" x14ac:dyDescent="0.3">
      <c r="A26" s="146" t="s">
        <v>703</v>
      </c>
      <c r="B26" s="146">
        <f>B24*B25</f>
        <v>237</v>
      </c>
      <c r="C26" s="146">
        <f t="shared" ref="C26:D26" si="0">C24*C25</f>
        <v>154</v>
      </c>
      <c r="D26" s="146">
        <f t="shared" si="0"/>
        <v>91</v>
      </c>
      <c r="F26" t="s">
        <v>760</v>
      </c>
      <c r="G26" t="s">
        <v>763</v>
      </c>
      <c r="I26">
        <v>3</v>
      </c>
      <c r="J26" t="s">
        <v>708</v>
      </c>
      <c r="L26" t="s">
        <v>713</v>
      </c>
      <c r="Q26">
        <v>23</v>
      </c>
      <c r="S26" t="s">
        <v>723</v>
      </c>
      <c r="T26" t="s">
        <v>724</v>
      </c>
      <c r="U26" t="s">
        <v>725</v>
      </c>
      <c r="V26" t="s">
        <v>726</v>
      </c>
    </row>
    <row r="27" spans="1:22" x14ac:dyDescent="0.3">
      <c r="A27" s="146" t="s">
        <v>46</v>
      </c>
      <c r="B27" s="146">
        <f>B26+C26+D26</f>
        <v>482</v>
      </c>
      <c r="C27" s="146"/>
      <c r="D27" s="146"/>
      <c r="F27" t="s">
        <v>762</v>
      </c>
      <c r="G27" t="s">
        <v>764</v>
      </c>
      <c r="J27" t="s">
        <v>709</v>
      </c>
      <c r="Q27">
        <v>25</v>
      </c>
      <c r="S27">
        <f>Q27-Q26</f>
        <v>2</v>
      </c>
    </row>
    <row r="28" spans="1:22" x14ac:dyDescent="0.3">
      <c r="A28" s="146" t="s">
        <v>704</v>
      </c>
      <c r="B28" s="146">
        <f>B27/6</f>
        <v>80.333333333333329</v>
      </c>
      <c r="C28" s="146"/>
      <c r="D28" s="146"/>
      <c r="I28">
        <v>4</v>
      </c>
      <c r="J28" t="s">
        <v>712</v>
      </c>
      <c r="L28">
        <v>1</v>
      </c>
      <c r="Q28">
        <v>27</v>
      </c>
      <c r="S28" s="34">
        <f t="shared" ref="S28:S33" si="1">Q28-Q27</f>
        <v>2</v>
      </c>
      <c r="T28">
        <f>Q28-Q26</f>
        <v>4</v>
      </c>
    </row>
    <row r="29" spans="1:22" x14ac:dyDescent="0.3">
      <c r="A29" s="146" t="s">
        <v>705</v>
      </c>
      <c r="B29" s="146">
        <f>AVERAGE(B24:D24)</f>
        <v>82.333333333333329</v>
      </c>
      <c r="C29" s="146"/>
      <c r="D29" s="146"/>
      <c r="H29" s="47" t="s">
        <v>735</v>
      </c>
      <c r="I29">
        <v>5</v>
      </c>
      <c r="J29" t="s">
        <v>717</v>
      </c>
      <c r="L29" t="s">
        <v>718</v>
      </c>
      <c r="Q29">
        <v>31</v>
      </c>
      <c r="S29" s="34">
        <f t="shared" si="1"/>
        <v>4</v>
      </c>
      <c r="T29" s="34">
        <f t="shared" ref="T29:T33" si="2">Q29-Q27</f>
        <v>6</v>
      </c>
      <c r="U29">
        <f>4/3</f>
        <v>1.3333333333333333</v>
      </c>
    </row>
    <row r="30" spans="1:22" x14ac:dyDescent="0.3">
      <c r="G30" s="148" t="s">
        <v>716</v>
      </c>
      <c r="H30" t="s">
        <v>715</v>
      </c>
      <c r="I30">
        <v>6</v>
      </c>
      <c r="J30" t="s">
        <v>719</v>
      </c>
      <c r="N30" t="s">
        <v>720</v>
      </c>
      <c r="Q30">
        <v>21</v>
      </c>
      <c r="S30" s="34">
        <f t="shared" si="1"/>
        <v>-10</v>
      </c>
      <c r="T30" s="34">
        <f t="shared" si="2"/>
        <v>-6</v>
      </c>
    </row>
    <row r="31" spans="1:22" x14ac:dyDescent="0.3">
      <c r="B31" t="s">
        <v>714</v>
      </c>
      <c r="G31" s="135">
        <v>93</v>
      </c>
      <c r="H31" s="30"/>
      <c r="I31" s="135">
        <v>93</v>
      </c>
      <c r="N31" s="108" t="s">
        <v>731</v>
      </c>
      <c r="Q31">
        <v>41</v>
      </c>
      <c r="S31" s="34">
        <f t="shared" si="1"/>
        <v>20</v>
      </c>
      <c r="T31" s="34">
        <f t="shared" si="2"/>
        <v>10</v>
      </c>
    </row>
    <row r="32" spans="1:22" x14ac:dyDescent="0.3">
      <c r="G32" s="35">
        <v>79</v>
      </c>
      <c r="H32" s="35">
        <v>93</v>
      </c>
      <c r="I32" s="35">
        <v>79</v>
      </c>
      <c r="K32" s="47" t="s">
        <v>745</v>
      </c>
      <c r="N32" s="108" t="s">
        <v>732</v>
      </c>
      <c r="Q32">
        <v>16</v>
      </c>
      <c r="S32" s="34">
        <f t="shared" si="1"/>
        <v>-25</v>
      </c>
      <c r="T32" s="34">
        <f t="shared" si="2"/>
        <v>-5</v>
      </c>
      <c r="U32">
        <f>2/3</f>
        <v>0.66666666666666663</v>
      </c>
    </row>
    <row r="33" spans="2:20" x14ac:dyDescent="0.3">
      <c r="B33">
        <v>3</v>
      </c>
      <c r="G33" s="35">
        <v>87</v>
      </c>
      <c r="H33" s="35">
        <v>79</v>
      </c>
      <c r="I33" s="35">
        <v>87</v>
      </c>
      <c r="K33" s="47" t="s">
        <v>746</v>
      </c>
      <c r="Q33">
        <v>38</v>
      </c>
      <c r="S33" s="34">
        <f t="shared" si="1"/>
        <v>22</v>
      </c>
      <c r="T33" s="34">
        <f t="shared" si="2"/>
        <v>-3</v>
      </c>
    </row>
    <row r="34" spans="2:20" x14ac:dyDescent="0.3">
      <c r="B34">
        <v>2</v>
      </c>
      <c r="C34" t="s">
        <v>727</v>
      </c>
      <c r="G34" s="35">
        <v>81</v>
      </c>
      <c r="H34" s="35">
        <v>87</v>
      </c>
      <c r="I34" s="35">
        <v>81</v>
      </c>
      <c r="K34" s="47" t="s">
        <v>747</v>
      </c>
    </row>
    <row r="35" spans="2:20" x14ac:dyDescent="0.3">
      <c r="B35">
        <v>2</v>
      </c>
      <c r="C35" t="s">
        <v>740</v>
      </c>
      <c r="G35" s="35">
        <v>85</v>
      </c>
      <c r="H35" s="35">
        <v>81</v>
      </c>
      <c r="I35" s="35">
        <v>85</v>
      </c>
      <c r="K35" s="47" t="s">
        <v>748</v>
      </c>
    </row>
    <row r="36" spans="2:20" x14ac:dyDescent="0.3">
      <c r="B36">
        <v>2</v>
      </c>
      <c r="C36" t="s">
        <v>741</v>
      </c>
      <c r="G36" s="35">
        <v>87</v>
      </c>
      <c r="H36" s="35">
        <v>85</v>
      </c>
      <c r="I36" s="35">
        <v>87</v>
      </c>
      <c r="K36" s="47" t="s">
        <v>749</v>
      </c>
    </row>
    <row r="37" spans="2:20" x14ac:dyDescent="0.3">
      <c r="B37">
        <v>2</v>
      </c>
      <c r="C37" t="s">
        <v>750</v>
      </c>
      <c r="G37" s="35">
        <v>91</v>
      </c>
      <c r="H37" s="35">
        <v>87</v>
      </c>
      <c r="I37" s="35">
        <v>91</v>
      </c>
    </row>
    <row r="38" spans="2:20" x14ac:dyDescent="0.3">
      <c r="B38">
        <v>2</v>
      </c>
      <c r="C38" t="s">
        <v>744</v>
      </c>
      <c r="G38" s="35">
        <v>77</v>
      </c>
      <c r="H38" s="35">
        <v>91</v>
      </c>
      <c r="I38" s="35">
        <v>77</v>
      </c>
    </row>
    <row r="39" spans="2:20" x14ac:dyDescent="0.3">
      <c r="B39">
        <v>3</v>
      </c>
      <c r="C39" t="s">
        <v>757</v>
      </c>
      <c r="G39" s="35">
        <v>79</v>
      </c>
      <c r="H39" s="35">
        <v>77</v>
      </c>
      <c r="I39" s="35">
        <v>79</v>
      </c>
    </row>
    <row r="40" spans="2:20" x14ac:dyDescent="0.3">
      <c r="B40" t="s">
        <v>751</v>
      </c>
      <c r="H40" s="30">
        <v>79</v>
      </c>
    </row>
    <row r="41" spans="2:20" x14ac:dyDescent="0.3">
      <c r="B41" t="s">
        <v>752</v>
      </c>
      <c r="G41" s="35">
        <v>1</v>
      </c>
    </row>
    <row r="42" spans="2:20" x14ac:dyDescent="0.3">
      <c r="B42" t="s">
        <v>753</v>
      </c>
      <c r="C42" t="s">
        <v>755</v>
      </c>
      <c r="F42" t="s">
        <v>734</v>
      </c>
      <c r="G42">
        <f>CORREL(G32:G39,H32:H39)</f>
        <v>-0.2857142857142857</v>
      </c>
    </row>
    <row r="43" spans="2:20" x14ac:dyDescent="0.3">
      <c r="B43" t="s">
        <v>753</v>
      </c>
      <c r="G43" s="47" t="s">
        <v>733</v>
      </c>
      <c r="H43" s="47"/>
      <c r="I43" s="47"/>
    </row>
    <row r="44" spans="2:20" x14ac:dyDescent="0.3">
      <c r="B44" t="s">
        <v>753</v>
      </c>
      <c r="G44" s="47" t="s">
        <v>736</v>
      </c>
      <c r="H44" s="47"/>
      <c r="I44" s="47"/>
    </row>
    <row r="45" spans="2:20" x14ac:dyDescent="0.3">
      <c r="B45" t="s">
        <v>753</v>
      </c>
      <c r="G45" s="47" t="s">
        <v>737</v>
      </c>
      <c r="H45" s="47"/>
      <c r="I45" s="47"/>
    </row>
    <row r="46" spans="2:20" x14ac:dyDescent="0.3">
      <c r="B46" t="s">
        <v>754</v>
      </c>
      <c r="C46" t="s">
        <v>756</v>
      </c>
    </row>
    <row r="69" spans="2:14" x14ac:dyDescent="0.3">
      <c r="B69" t="s">
        <v>729</v>
      </c>
      <c r="D69" t="s">
        <v>728</v>
      </c>
      <c r="I69" t="s">
        <v>443</v>
      </c>
    </row>
    <row r="70" spans="2:14" ht="15" thickBot="1" x14ac:dyDescent="0.35">
      <c r="D70">
        <v>1</v>
      </c>
    </row>
    <row r="71" spans="2:14" x14ac:dyDescent="0.3">
      <c r="D71" s="35">
        <v>2</v>
      </c>
      <c r="E71" s="35">
        <v>1</v>
      </c>
      <c r="I71" s="111" t="s">
        <v>444</v>
      </c>
      <c r="J71" s="111"/>
    </row>
    <row r="72" spans="2:14" x14ac:dyDescent="0.3">
      <c r="D72" s="35"/>
      <c r="E72" s="35">
        <v>2</v>
      </c>
      <c r="I72" s="24" t="s">
        <v>445</v>
      </c>
      <c r="J72" s="24">
        <v>0.99554207624451707</v>
      </c>
    </row>
    <row r="73" spans="2:14" x14ac:dyDescent="0.3">
      <c r="D73" s="35"/>
      <c r="E73" s="35"/>
      <c r="I73" s="24" t="s">
        <v>430</v>
      </c>
      <c r="J73" s="24">
        <v>0.99110402557324395</v>
      </c>
    </row>
    <row r="74" spans="2:14" x14ac:dyDescent="0.3">
      <c r="D74" s="35"/>
      <c r="E74" s="35"/>
      <c r="I74" s="24" t="s">
        <v>446</v>
      </c>
      <c r="J74" s="24">
        <v>0.84824688271610105</v>
      </c>
    </row>
    <row r="75" spans="2:14" x14ac:dyDescent="0.3">
      <c r="D75" s="35"/>
      <c r="E75" s="35"/>
      <c r="I75" s="24" t="s">
        <v>447</v>
      </c>
      <c r="J75" s="24">
        <v>8.4071271950688331</v>
      </c>
    </row>
    <row r="76" spans="2:14" ht="15" thickBot="1" x14ac:dyDescent="0.35">
      <c r="D76" s="35"/>
      <c r="E76" s="35"/>
      <c r="I76" s="109" t="s">
        <v>448</v>
      </c>
      <c r="J76" s="109">
        <v>8</v>
      </c>
    </row>
    <row r="77" spans="2:14" x14ac:dyDescent="0.3">
      <c r="D77" s="35">
        <v>1200</v>
      </c>
      <c r="E77" s="35"/>
    </row>
    <row r="78" spans="2:14" ht="15" thickBot="1" x14ac:dyDescent="0.35">
      <c r="E78" s="34">
        <v>1200</v>
      </c>
      <c r="I78" t="s">
        <v>449</v>
      </c>
    </row>
    <row r="79" spans="2:14" x14ac:dyDescent="0.3">
      <c r="I79" s="110"/>
      <c r="J79" s="110" t="s">
        <v>454</v>
      </c>
      <c r="K79" s="110" t="s">
        <v>455</v>
      </c>
      <c r="L79" s="110" t="s">
        <v>456</v>
      </c>
      <c r="M79" s="110" t="s">
        <v>457</v>
      </c>
      <c r="N79" s="110" t="s">
        <v>458</v>
      </c>
    </row>
    <row r="80" spans="2:14" x14ac:dyDescent="0.3">
      <c r="E80" t="s">
        <v>730</v>
      </c>
      <c r="I80" s="24" t="s">
        <v>450</v>
      </c>
      <c r="J80" s="24">
        <v>1</v>
      </c>
      <c r="K80" s="24">
        <v>55121.241486281535</v>
      </c>
      <c r="L80" s="24">
        <v>55121.241486281535</v>
      </c>
      <c r="M80" s="24">
        <v>779.87276561254873</v>
      </c>
      <c r="N80" s="24">
        <v>1.3947436765807091E-7</v>
      </c>
    </row>
    <row r="81" spans="3:17" x14ac:dyDescent="0.3">
      <c r="I81" s="24" t="s">
        <v>451</v>
      </c>
      <c r="J81" s="24">
        <v>7</v>
      </c>
      <c r="K81" s="24">
        <v>494.75851371846159</v>
      </c>
      <c r="L81" s="24">
        <v>70.679787674065935</v>
      </c>
      <c r="M81" s="24"/>
      <c r="N81" s="24"/>
    </row>
    <row r="82" spans="3:17" ht="15" thickBot="1" x14ac:dyDescent="0.35">
      <c r="I82" s="109" t="s">
        <v>452</v>
      </c>
      <c r="J82" s="109">
        <v>8</v>
      </c>
      <c r="K82" s="109">
        <v>55616</v>
      </c>
      <c r="L82" s="109"/>
      <c r="M82" s="109"/>
      <c r="N82" s="109"/>
    </row>
    <row r="83" spans="3:17" ht="15" thickBot="1" x14ac:dyDescent="0.35"/>
    <row r="84" spans="3:17" x14ac:dyDescent="0.3">
      <c r="I84" s="110"/>
      <c r="J84" s="110" t="s">
        <v>459</v>
      </c>
      <c r="K84" s="110" t="s">
        <v>447</v>
      </c>
      <c r="L84" s="110" t="s">
        <v>460</v>
      </c>
      <c r="M84" s="110" t="s">
        <v>461</v>
      </c>
      <c r="N84" s="110" t="s">
        <v>462</v>
      </c>
      <c r="O84" s="110" t="s">
        <v>463</v>
      </c>
      <c r="P84" s="110" t="s">
        <v>464</v>
      </c>
      <c r="Q84" s="110" t="s">
        <v>465</v>
      </c>
    </row>
    <row r="85" spans="3:17" x14ac:dyDescent="0.3">
      <c r="I85" s="24" t="s">
        <v>453</v>
      </c>
      <c r="J85" s="24">
        <v>0</v>
      </c>
      <c r="K85" s="24" t="e">
        <v>#N/A</v>
      </c>
      <c r="L85" s="24" t="e">
        <v>#N/A</v>
      </c>
      <c r="M85" s="24" t="e">
        <v>#N/A</v>
      </c>
      <c r="N85" s="24" t="e">
        <v>#N/A</v>
      </c>
      <c r="O85" s="24" t="e">
        <v>#N/A</v>
      </c>
      <c r="P85" s="24" t="e">
        <v>#N/A</v>
      </c>
      <c r="Q85" s="24" t="e">
        <v>#N/A</v>
      </c>
    </row>
    <row r="86" spans="3:17" ht="15" thickBot="1" x14ac:dyDescent="0.35">
      <c r="I86" s="109" t="s">
        <v>738</v>
      </c>
      <c r="J86" s="149">
        <v>0.97466565559078988</v>
      </c>
      <c r="K86" s="109">
        <v>3.4901475357239371E-2</v>
      </c>
      <c r="L86" s="109">
        <v>27.92620213370498</v>
      </c>
      <c r="M86" s="109">
        <v>1.9391771950249688E-8</v>
      </c>
      <c r="N86" s="109">
        <v>0.8921367805446937</v>
      </c>
      <c r="O86" s="109">
        <v>1.057194530636886</v>
      </c>
      <c r="P86" s="109">
        <v>0.8921367805446937</v>
      </c>
      <c r="Q86" s="109">
        <v>1.057194530636886</v>
      </c>
    </row>
    <row r="87" spans="3:17" x14ac:dyDescent="0.3">
      <c r="J87" t="s">
        <v>739</v>
      </c>
    </row>
    <row r="88" spans="3:17" x14ac:dyDescent="0.3">
      <c r="F88" t="s">
        <v>769</v>
      </c>
    </row>
    <row r="89" spans="3:17" x14ac:dyDescent="0.3">
      <c r="D89" t="s">
        <v>765</v>
      </c>
    </row>
    <row r="91" spans="3:17" x14ac:dyDescent="0.3">
      <c r="C91" s="107">
        <v>1</v>
      </c>
      <c r="D91" s="107" t="s">
        <v>771</v>
      </c>
      <c r="E91" s="107" t="s">
        <v>770</v>
      </c>
      <c r="F91" s="107"/>
      <c r="G91" s="107"/>
    </row>
    <row r="92" spans="3:17" x14ac:dyDescent="0.3">
      <c r="C92" s="107">
        <v>2</v>
      </c>
      <c r="D92" s="107" t="s">
        <v>772</v>
      </c>
      <c r="E92" s="107" t="s">
        <v>766</v>
      </c>
      <c r="F92" s="107"/>
      <c r="G92" s="107"/>
    </row>
    <row r="93" spans="3:17" x14ac:dyDescent="0.3">
      <c r="C93" s="107">
        <v>3</v>
      </c>
      <c r="D93" s="107" t="s">
        <v>773</v>
      </c>
      <c r="E93" s="107" t="s">
        <v>774</v>
      </c>
      <c r="F93" s="107"/>
      <c r="G93" s="107"/>
    </row>
    <row r="94" spans="3:17" x14ac:dyDescent="0.3">
      <c r="C94" s="107">
        <v>4</v>
      </c>
      <c r="D94" s="107" t="s">
        <v>775</v>
      </c>
      <c r="E94" s="107" t="s">
        <v>768</v>
      </c>
      <c r="F94" s="107"/>
      <c r="G94" s="107"/>
    </row>
    <row r="95" spans="3:17" x14ac:dyDescent="0.3">
      <c r="C95" s="107">
        <v>5</v>
      </c>
      <c r="D95" s="107" t="s">
        <v>776</v>
      </c>
      <c r="E95" s="107" t="s">
        <v>767</v>
      </c>
      <c r="F95" s="107"/>
      <c r="G95" s="107"/>
    </row>
    <row r="96" spans="3:17" x14ac:dyDescent="0.3">
      <c r="C96" s="107"/>
      <c r="D96" s="107"/>
      <c r="E96" s="107"/>
      <c r="F96" s="107"/>
      <c r="G96" s="10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D2B91-74E7-430B-B516-2CBF5897CC17}">
  <dimension ref="A1:Z73"/>
  <sheetViews>
    <sheetView topLeftCell="D49" workbookViewId="0">
      <selection activeCell="Q78" sqref="Q78"/>
    </sheetView>
  </sheetViews>
  <sheetFormatPr defaultRowHeight="14.4" x14ac:dyDescent="0.3"/>
  <sheetData>
    <row r="1" spans="4:21" x14ac:dyDescent="0.3">
      <c r="L1" s="97" t="s">
        <v>587</v>
      </c>
      <c r="M1" s="97" t="s">
        <v>588</v>
      </c>
      <c r="N1" s="49" t="s">
        <v>593</v>
      </c>
      <c r="O1" s="49" t="s">
        <v>594</v>
      </c>
      <c r="P1" s="127" t="s">
        <v>595</v>
      </c>
      <c r="Q1" s="127" t="s">
        <v>596</v>
      </c>
    </row>
    <row r="2" spans="4:21" x14ac:dyDescent="0.3">
      <c r="K2">
        <v>1</v>
      </c>
      <c r="L2" s="128">
        <v>80</v>
      </c>
      <c r="M2" s="129">
        <v>10</v>
      </c>
      <c r="N2" s="49">
        <f>(L2-$L$6)/$L$7</f>
        <v>0.48231511254019288</v>
      </c>
      <c r="O2" s="49">
        <f>(M2-$M$6)/$M$7</f>
        <v>0.8045977011494253</v>
      </c>
      <c r="P2" s="127">
        <f>(L2-$L$4)/35</f>
        <v>0.7142857142857143</v>
      </c>
      <c r="Q2" s="127">
        <f>(M2-$M$4)/9</f>
        <v>1</v>
      </c>
      <c r="R2" s="97"/>
      <c r="S2" s="97" t="s">
        <v>589</v>
      </c>
      <c r="T2" t="s">
        <v>599</v>
      </c>
      <c r="U2" s="97" t="s">
        <v>329</v>
      </c>
    </row>
    <row r="3" spans="4:21" x14ac:dyDescent="0.3">
      <c r="K3">
        <v>2</v>
      </c>
      <c r="L3" s="128">
        <v>90</v>
      </c>
      <c r="M3" s="129">
        <v>10</v>
      </c>
      <c r="N3" s="49">
        <f t="shared" ref="N3:N5" si="0">(L3-$L$6)/$L$7</f>
        <v>1.12540192926045</v>
      </c>
      <c r="O3" s="49">
        <f t="shared" ref="O3:O5" si="1">(M3-$M$6)/$M$7</f>
        <v>0.8045977011494253</v>
      </c>
      <c r="P3" s="127">
        <f t="shared" ref="P3:P5" si="2">(L3-$L$4)/35</f>
        <v>1</v>
      </c>
      <c r="Q3" s="127">
        <f t="shared" ref="Q3:Q5" si="3">(M3-$M$4)/9</f>
        <v>1</v>
      </c>
      <c r="R3" s="97">
        <v>1</v>
      </c>
      <c r="S3" s="97">
        <v>1200000</v>
      </c>
      <c r="T3">
        <v>600000</v>
      </c>
      <c r="U3" s="97">
        <v>25</v>
      </c>
    </row>
    <row r="4" spans="4:21" x14ac:dyDescent="0.3">
      <c r="K4">
        <v>3</v>
      </c>
      <c r="L4" s="128">
        <v>55</v>
      </c>
      <c r="M4" s="129">
        <v>1</v>
      </c>
      <c r="N4" s="49">
        <f t="shared" si="0"/>
        <v>-1.12540192926045</v>
      </c>
      <c r="O4" s="49">
        <f t="shared" si="1"/>
        <v>-1.264367816091954</v>
      </c>
      <c r="P4" s="127">
        <f t="shared" si="2"/>
        <v>0</v>
      </c>
      <c r="Q4" s="127">
        <f t="shared" si="3"/>
        <v>0</v>
      </c>
      <c r="R4" s="97">
        <v>2</v>
      </c>
      <c r="S4" s="97">
        <v>1800000</v>
      </c>
      <c r="T4">
        <v>900000</v>
      </c>
      <c r="U4" s="97">
        <v>27</v>
      </c>
    </row>
    <row r="5" spans="4:21" x14ac:dyDescent="0.3">
      <c r="K5">
        <v>4</v>
      </c>
      <c r="L5" s="128">
        <v>65</v>
      </c>
      <c r="M5" s="129">
        <v>5</v>
      </c>
      <c r="N5" s="49">
        <f t="shared" si="0"/>
        <v>-0.48231511254019288</v>
      </c>
      <c r="O5" s="49">
        <f t="shared" si="1"/>
        <v>-0.34482758620689657</v>
      </c>
      <c r="P5" s="127">
        <f t="shared" si="2"/>
        <v>0.2857142857142857</v>
      </c>
      <c r="Q5" s="127">
        <f t="shared" si="3"/>
        <v>0.44444444444444442</v>
      </c>
      <c r="R5" s="97"/>
      <c r="S5" s="97"/>
      <c r="T5" s="97"/>
    </row>
    <row r="6" spans="4:21" x14ac:dyDescent="0.3">
      <c r="K6" t="s">
        <v>592</v>
      </c>
      <c r="L6" s="125">
        <v>72.5</v>
      </c>
      <c r="M6" s="122">
        <v>6.5</v>
      </c>
      <c r="N6" t="s">
        <v>597</v>
      </c>
      <c r="P6" t="s">
        <v>598</v>
      </c>
      <c r="R6" s="97"/>
      <c r="S6" s="97"/>
      <c r="T6" s="97"/>
    </row>
    <row r="7" spans="4:21" x14ac:dyDescent="0.3">
      <c r="K7" t="s">
        <v>36</v>
      </c>
      <c r="L7" s="125">
        <v>15.55</v>
      </c>
      <c r="M7" s="122">
        <v>4.3499999999999996</v>
      </c>
      <c r="R7" s="97"/>
      <c r="S7" s="97"/>
      <c r="T7" s="97"/>
    </row>
    <row r="8" spans="4:21" x14ac:dyDescent="0.3">
      <c r="R8" s="97"/>
      <c r="S8" s="97"/>
      <c r="T8" s="97"/>
    </row>
    <row r="9" spans="4:21" x14ac:dyDescent="0.3">
      <c r="K9">
        <v>50</v>
      </c>
      <c r="L9">
        <v>85</v>
      </c>
      <c r="M9">
        <v>7</v>
      </c>
      <c r="R9" s="97" t="s">
        <v>135</v>
      </c>
      <c r="S9" s="97">
        <v>3600000</v>
      </c>
      <c r="T9" s="97">
        <v>19</v>
      </c>
    </row>
    <row r="11" spans="4:21" ht="18" x14ac:dyDescent="0.35">
      <c r="S11" s="126" t="s">
        <v>590</v>
      </c>
      <c r="T11" s="126"/>
      <c r="U11" s="126"/>
    </row>
    <row r="12" spans="4:21" ht="18" x14ac:dyDescent="0.35">
      <c r="S12" s="126" t="s">
        <v>591</v>
      </c>
      <c r="T12" s="126"/>
      <c r="U12" s="126"/>
    </row>
    <row r="14" spans="4:21" x14ac:dyDescent="0.3">
      <c r="G14" t="s">
        <v>585</v>
      </c>
    </row>
    <row r="15" spans="4:21" x14ac:dyDescent="0.3">
      <c r="G15" t="s">
        <v>580</v>
      </c>
      <c r="H15" t="s">
        <v>584</v>
      </c>
    </row>
    <row r="16" spans="4:21" x14ac:dyDescent="0.3">
      <c r="D16" t="s">
        <v>579</v>
      </c>
      <c r="G16" s="16">
        <v>50</v>
      </c>
      <c r="H16" t="s">
        <v>581</v>
      </c>
      <c r="J16" t="s">
        <v>586</v>
      </c>
    </row>
    <row r="17" spans="4:11" x14ac:dyDescent="0.3">
      <c r="H17" t="s">
        <v>582</v>
      </c>
      <c r="J17" s="120">
        <v>44105</v>
      </c>
    </row>
    <row r="18" spans="4:11" x14ac:dyDescent="0.3">
      <c r="H18" t="s">
        <v>583</v>
      </c>
    </row>
    <row r="19" spans="4:11" x14ac:dyDescent="0.3">
      <c r="G19">
        <v>1</v>
      </c>
    </row>
    <row r="20" spans="4:11" x14ac:dyDescent="0.3">
      <c r="G20">
        <v>50</v>
      </c>
      <c r="H20" t="s">
        <v>640</v>
      </c>
    </row>
    <row r="21" spans="4:11" x14ac:dyDescent="0.3">
      <c r="H21" t="s">
        <v>641</v>
      </c>
    </row>
    <row r="22" spans="4:11" x14ac:dyDescent="0.3">
      <c r="H22" t="s">
        <v>642</v>
      </c>
    </row>
    <row r="26" spans="4:11" x14ac:dyDescent="0.3">
      <c r="D26" t="s">
        <v>600</v>
      </c>
      <c r="H26" t="s">
        <v>607</v>
      </c>
      <c r="I26" t="s">
        <v>608</v>
      </c>
      <c r="J26" t="s">
        <v>609</v>
      </c>
    </row>
    <row r="27" spans="4:11" x14ac:dyDescent="0.3">
      <c r="H27" s="97" t="s">
        <v>601</v>
      </c>
      <c r="I27" s="97" t="s">
        <v>602</v>
      </c>
      <c r="J27" s="97" t="s">
        <v>603</v>
      </c>
      <c r="K27" s="97" t="s">
        <v>618</v>
      </c>
    </row>
    <row r="28" spans="4:11" x14ac:dyDescent="0.3">
      <c r="G28" s="22" t="s">
        <v>604</v>
      </c>
      <c r="H28" s="130">
        <v>9</v>
      </c>
      <c r="I28" s="130">
        <v>4</v>
      </c>
      <c r="J28" s="130">
        <v>8</v>
      </c>
    </row>
    <row r="29" spans="4:11" x14ac:dyDescent="0.3">
      <c r="G29" s="22" t="s">
        <v>605</v>
      </c>
      <c r="H29" s="130">
        <v>7</v>
      </c>
      <c r="I29" s="130">
        <v>10</v>
      </c>
      <c r="J29" s="130">
        <v>10</v>
      </c>
    </row>
    <row r="30" spans="4:11" x14ac:dyDescent="0.3">
      <c r="G30" s="22" t="s">
        <v>610</v>
      </c>
      <c r="H30" s="97">
        <v>7</v>
      </c>
      <c r="I30" s="97">
        <v>10</v>
      </c>
      <c r="J30" s="97">
        <v>5</v>
      </c>
    </row>
    <row r="31" spans="4:11" x14ac:dyDescent="0.3">
      <c r="G31" s="22" t="s">
        <v>617</v>
      </c>
    </row>
    <row r="32" spans="4:11" x14ac:dyDescent="0.3">
      <c r="G32" t="s">
        <v>606</v>
      </c>
      <c r="H32">
        <f>SQRT(25+9+9)</f>
        <v>6.5574385243020004</v>
      </c>
      <c r="J32" s="97">
        <v>10</v>
      </c>
    </row>
    <row r="33" spans="1:18" ht="15.6" x14ac:dyDescent="0.3">
      <c r="C33" s="38" t="s">
        <v>611</v>
      </c>
      <c r="G33" s="74" t="s">
        <v>612</v>
      </c>
      <c r="H33" s="74">
        <f>SQRT(1+9+4)</f>
        <v>3.7416573867739413</v>
      </c>
      <c r="J33" s="97" t="s">
        <v>605</v>
      </c>
      <c r="M33" t="s">
        <v>615</v>
      </c>
      <c r="O33" t="s">
        <v>616</v>
      </c>
    </row>
    <row r="34" spans="1:18" x14ac:dyDescent="0.3">
      <c r="G34" t="s">
        <v>613</v>
      </c>
      <c r="H34">
        <f>SQRT(16+0+25)</f>
        <v>6.4031242374328485</v>
      </c>
    </row>
    <row r="35" spans="1:18" ht="15.6" x14ac:dyDescent="0.3">
      <c r="D35" s="141" t="s">
        <v>628</v>
      </c>
      <c r="E35" s="141"/>
      <c r="F35" s="141"/>
      <c r="P35" t="s">
        <v>614</v>
      </c>
    </row>
    <row r="36" spans="1:18" x14ac:dyDescent="0.3">
      <c r="C36" s="26" t="s">
        <v>4</v>
      </c>
      <c r="D36" s="35" t="s">
        <v>620</v>
      </c>
      <c r="E36" s="35" t="s">
        <v>621</v>
      </c>
      <c r="F36" s="35" t="s">
        <v>619</v>
      </c>
    </row>
    <row r="37" spans="1:18" x14ac:dyDescent="0.3">
      <c r="B37">
        <v>1</v>
      </c>
      <c r="D37" s="97">
        <v>5</v>
      </c>
      <c r="E37" s="97">
        <v>2</v>
      </c>
      <c r="F37" s="97">
        <v>12</v>
      </c>
    </row>
    <row r="38" spans="1:18" x14ac:dyDescent="0.3">
      <c r="D38" t="s">
        <v>622</v>
      </c>
      <c r="G38" t="s">
        <v>663</v>
      </c>
    </row>
    <row r="39" spans="1:18" x14ac:dyDescent="0.3">
      <c r="D39" t="s">
        <v>623</v>
      </c>
      <c r="G39" t="s">
        <v>664</v>
      </c>
    </row>
    <row r="40" spans="1:18" x14ac:dyDescent="0.3">
      <c r="D40" t="s">
        <v>624</v>
      </c>
      <c r="G40" t="s">
        <v>665</v>
      </c>
    </row>
    <row r="41" spans="1:18" x14ac:dyDescent="0.3">
      <c r="D41" t="s">
        <v>625</v>
      </c>
    </row>
    <row r="42" spans="1:18" x14ac:dyDescent="0.3">
      <c r="D42" t="s">
        <v>626</v>
      </c>
    </row>
    <row r="43" spans="1:18" x14ac:dyDescent="0.3">
      <c r="D43" t="s">
        <v>627</v>
      </c>
    </row>
    <row r="44" spans="1:18" x14ac:dyDescent="0.3">
      <c r="D44" s="26">
        <v>12</v>
      </c>
    </row>
    <row r="45" spans="1:18" x14ac:dyDescent="0.3">
      <c r="A45" s="32">
        <v>50</v>
      </c>
      <c r="B45" t="s">
        <v>629</v>
      </c>
      <c r="C45" s="26" t="s">
        <v>4</v>
      </c>
      <c r="D45" s="35" t="s">
        <v>620</v>
      </c>
      <c r="E45" s="35" t="s">
        <v>621</v>
      </c>
      <c r="F45" s="35" t="s">
        <v>619</v>
      </c>
      <c r="G45" s="37">
        <v>1</v>
      </c>
      <c r="Q45">
        <v>10</v>
      </c>
      <c r="R45" t="s">
        <v>604</v>
      </c>
    </row>
    <row r="46" spans="1:18" ht="15.6" x14ac:dyDescent="0.3">
      <c r="B46" t="s">
        <v>630</v>
      </c>
      <c r="C46" s="133" t="s">
        <v>4</v>
      </c>
      <c r="D46" s="131" t="s">
        <v>628</v>
      </c>
      <c r="E46" s="34" t="s">
        <v>634</v>
      </c>
      <c r="H46" t="s">
        <v>635</v>
      </c>
      <c r="I46" t="s">
        <v>631</v>
      </c>
    </row>
    <row r="47" spans="1:18" x14ac:dyDescent="0.3">
      <c r="C47" s="134">
        <v>55</v>
      </c>
      <c r="D47" s="97">
        <v>15</v>
      </c>
      <c r="H47" s="132">
        <v>0.7</v>
      </c>
      <c r="I47" t="s">
        <v>632</v>
      </c>
      <c r="K47" s="37">
        <v>1</v>
      </c>
    </row>
    <row r="48" spans="1:18" x14ac:dyDescent="0.3">
      <c r="C48" t="s">
        <v>636</v>
      </c>
      <c r="D48" t="s">
        <v>637</v>
      </c>
      <c r="I48" t="s">
        <v>633</v>
      </c>
      <c r="K48" s="37">
        <v>0.8</v>
      </c>
      <c r="L48" t="s">
        <v>634</v>
      </c>
    </row>
    <row r="51" spans="2:26" x14ac:dyDescent="0.3">
      <c r="B51" s="78">
        <v>50</v>
      </c>
      <c r="C51" s="78"/>
    </row>
    <row r="52" spans="2:26" x14ac:dyDescent="0.3">
      <c r="B52" s="78" t="s">
        <v>638</v>
      </c>
      <c r="C52" s="78">
        <v>50</v>
      </c>
      <c r="K52" t="s">
        <v>648</v>
      </c>
      <c r="L52" t="s">
        <v>646</v>
      </c>
    </row>
    <row r="53" spans="2:26" x14ac:dyDescent="0.3">
      <c r="B53" s="78" t="s">
        <v>639</v>
      </c>
      <c r="C53" s="78">
        <v>1</v>
      </c>
      <c r="T53">
        <v>1</v>
      </c>
      <c r="U53" t="s">
        <v>649</v>
      </c>
      <c r="Y53" t="s">
        <v>657</v>
      </c>
    </row>
    <row r="54" spans="2:26" x14ac:dyDescent="0.3">
      <c r="B54" s="78" t="s">
        <v>643</v>
      </c>
      <c r="C54" s="78" t="s">
        <v>184</v>
      </c>
      <c r="J54" s="140">
        <v>1</v>
      </c>
      <c r="K54" s="140">
        <v>100</v>
      </c>
      <c r="T54" s="136">
        <v>2</v>
      </c>
      <c r="U54" t="s">
        <v>650</v>
      </c>
      <c r="Y54">
        <v>25</v>
      </c>
      <c r="Z54">
        <v>25</v>
      </c>
    </row>
    <row r="55" spans="2:26" x14ac:dyDescent="0.3">
      <c r="J55" s="74">
        <v>2</v>
      </c>
      <c r="K55" s="74">
        <v>76</v>
      </c>
      <c r="T55" s="136">
        <v>3</v>
      </c>
      <c r="U55" t="s">
        <v>651</v>
      </c>
      <c r="Y55">
        <v>25.231000000000002</v>
      </c>
      <c r="Z55">
        <v>25.231999999999999</v>
      </c>
    </row>
    <row r="56" spans="2:26" x14ac:dyDescent="0.3">
      <c r="C56" t="s">
        <v>645</v>
      </c>
      <c r="J56">
        <v>3</v>
      </c>
      <c r="K56">
        <v>55</v>
      </c>
      <c r="M56" s="34"/>
      <c r="N56" s="34"/>
      <c r="O56" s="34"/>
      <c r="P56" s="34"/>
      <c r="Q56" s="34"/>
      <c r="R56" s="34"/>
      <c r="S56" s="34"/>
      <c r="T56" s="136"/>
      <c r="U56" t="s">
        <v>652</v>
      </c>
    </row>
    <row r="57" spans="2:26" x14ac:dyDescent="0.3">
      <c r="J57">
        <v>4</v>
      </c>
      <c r="K57">
        <v>45</v>
      </c>
      <c r="M57" s="34"/>
      <c r="N57" s="35"/>
      <c r="O57" s="35"/>
      <c r="P57" s="35"/>
      <c r="Q57" s="35"/>
      <c r="R57" s="35"/>
      <c r="S57" s="35"/>
      <c r="T57" s="136">
        <v>4</v>
      </c>
      <c r="U57" t="s">
        <v>654</v>
      </c>
    </row>
    <row r="58" spans="2:26" x14ac:dyDescent="0.3">
      <c r="J58">
        <v>5</v>
      </c>
      <c r="K58">
        <v>40</v>
      </c>
      <c r="M58" s="135"/>
      <c r="N58" s="35"/>
      <c r="O58" s="35"/>
      <c r="P58" s="35"/>
      <c r="Q58" s="35"/>
      <c r="R58" s="35"/>
      <c r="S58" s="35"/>
      <c r="T58" s="136">
        <v>5</v>
      </c>
      <c r="U58" t="s">
        <v>655</v>
      </c>
    </row>
    <row r="59" spans="2:26" x14ac:dyDescent="0.3">
      <c r="J59">
        <v>6</v>
      </c>
      <c r="K59">
        <v>38</v>
      </c>
      <c r="M59" s="135"/>
      <c r="N59" s="35"/>
      <c r="O59" s="35"/>
      <c r="P59" s="35"/>
      <c r="Q59" s="35"/>
      <c r="R59" s="35"/>
      <c r="S59" s="35"/>
      <c r="T59" s="136">
        <v>6</v>
      </c>
      <c r="U59" s="34" t="s">
        <v>662</v>
      </c>
    </row>
    <row r="60" spans="2:26" x14ac:dyDescent="0.3">
      <c r="J60">
        <v>7</v>
      </c>
      <c r="K60">
        <v>37</v>
      </c>
      <c r="M60" s="135"/>
      <c r="N60" s="35"/>
      <c r="O60" s="35"/>
      <c r="P60" s="35"/>
      <c r="Q60" s="35"/>
      <c r="R60" s="35"/>
      <c r="S60" s="35"/>
      <c r="T60" s="136">
        <v>7</v>
      </c>
      <c r="U60" s="34" t="s">
        <v>656</v>
      </c>
    </row>
    <row r="61" spans="2:26" x14ac:dyDescent="0.3">
      <c r="J61">
        <v>8</v>
      </c>
      <c r="K61">
        <v>35</v>
      </c>
      <c r="M61" s="135"/>
      <c r="N61" s="35"/>
      <c r="O61" s="35"/>
      <c r="P61" s="35"/>
      <c r="Q61" s="35"/>
      <c r="R61" s="35"/>
      <c r="S61" s="35"/>
      <c r="T61" s="34">
        <v>8</v>
      </c>
      <c r="U61" t="s">
        <v>658</v>
      </c>
    </row>
    <row r="62" spans="2:26" x14ac:dyDescent="0.3">
      <c r="J62">
        <v>9</v>
      </c>
      <c r="K62">
        <v>32</v>
      </c>
      <c r="M62" s="34"/>
      <c r="N62" s="35"/>
      <c r="O62" s="35"/>
      <c r="P62" s="35"/>
      <c r="Q62" s="35"/>
      <c r="R62" s="35"/>
      <c r="S62" s="35"/>
      <c r="T62" s="137">
        <v>9</v>
      </c>
      <c r="U62" s="108" t="s">
        <v>653</v>
      </c>
    </row>
    <row r="63" spans="2:26" x14ac:dyDescent="0.3">
      <c r="J63">
        <v>10</v>
      </c>
      <c r="K63">
        <v>30</v>
      </c>
      <c r="M63" s="34" t="s">
        <v>645</v>
      </c>
      <c r="N63" s="35"/>
      <c r="O63" s="35"/>
      <c r="P63" s="35"/>
      <c r="Q63" s="35"/>
      <c r="R63" s="35"/>
      <c r="S63" s="35"/>
      <c r="T63" s="137">
        <v>10</v>
      </c>
      <c r="U63" s="108" t="s">
        <v>659</v>
      </c>
      <c r="Y63" t="s">
        <v>647</v>
      </c>
    </row>
    <row r="64" spans="2:26" ht="15.6" x14ac:dyDescent="0.3">
      <c r="M64" s="34"/>
      <c r="N64" s="35"/>
      <c r="O64" s="35"/>
      <c r="P64" s="35"/>
      <c r="Q64" s="35"/>
      <c r="R64" s="35"/>
      <c r="S64" s="35"/>
      <c r="T64" s="34">
        <v>11</v>
      </c>
      <c r="U64" t="s">
        <v>660</v>
      </c>
      <c r="W64" s="138" t="s">
        <v>647</v>
      </c>
      <c r="X64">
        <v>1</v>
      </c>
      <c r="Y64">
        <v>80</v>
      </c>
    </row>
    <row r="65" spans="6:25" ht="15.6" x14ac:dyDescent="0.3">
      <c r="F65" t="s">
        <v>644</v>
      </c>
      <c r="M65" s="34"/>
      <c r="N65" s="35"/>
      <c r="O65" s="35"/>
      <c r="P65" s="35"/>
      <c r="Q65" s="35"/>
      <c r="R65" s="35"/>
      <c r="S65" s="35"/>
      <c r="T65" s="139">
        <v>12</v>
      </c>
      <c r="U65" t="s">
        <v>661</v>
      </c>
      <c r="X65" s="138">
        <v>2</v>
      </c>
      <c r="Y65" s="138">
        <v>76</v>
      </c>
    </row>
    <row r="66" spans="6:25" x14ac:dyDescent="0.3">
      <c r="F66" t="s">
        <v>592</v>
      </c>
      <c r="M66" s="34"/>
      <c r="N66" s="35"/>
      <c r="O66" s="35"/>
      <c r="P66" s="35"/>
      <c r="Q66" s="35"/>
      <c r="R66" s="35"/>
      <c r="S66" s="35"/>
      <c r="T66" s="34"/>
      <c r="X66">
        <v>3</v>
      </c>
      <c r="Y66">
        <v>81</v>
      </c>
    </row>
    <row r="67" spans="6:25" x14ac:dyDescent="0.3">
      <c r="M67" s="34"/>
      <c r="N67" s="35"/>
      <c r="O67" s="35"/>
      <c r="P67" s="35"/>
      <c r="Q67" s="35"/>
      <c r="R67" s="35"/>
      <c r="S67" s="35"/>
      <c r="T67" s="34"/>
      <c r="X67">
        <v>4</v>
      </c>
      <c r="Y67">
        <v>85</v>
      </c>
    </row>
    <row r="68" spans="6:25" x14ac:dyDescent="0.3">
      <c r="M68" s="34"/>
      <c r="N68" s="35"/>
      <c r="O68" s="35"/>
      <c r="P68" s="35"/>
      <c r="Q68" s="35"/>
      <c r="R68" s="35"/>
      <c r="S68" s="35"/>
      <c r="T68" s="34"/>
    </row>
    <row r="69" spans="6:25" x14ac:dyDescent="0.3">
      <c r="M69" s="34"/>
      <c r="N69" s="35"/>
      <c r="O69" s="35"/>
      <c r="P69" s="35"/>
      <c r="Q69" s="35"/>
      <c r="R69" s="35"/>
      <c r="S69" s="35"/>
      <c r="T69" s="34"/>
      <c r="X69">
        <v>25</v>
      </c>
      <c r="Y69">
        <v>100</v>
      </c>
    </row>
    <row r="70" spans="6:25" x14ac:dyDescent="0.3">
      <c r="M70" s="34"/>
      <c r="N70" s="35"/>
      <c r="O70" s="35"/>
      <c r="P70" s="35"/>
      <c r="Q70" s="35"/>
      <c r="R70" s="35"/>
      <c r="S70" s="35"/>
      <c r="T70" s="34"/>
    </row>
    <row r="71" spans="6:25" x14ac:dyDescent="0.3">
      <c r="M71" s="34"/>
      <c r="N71" s="34"/>
      <c r="O71" s="34"/>
      <c r="P71" s="34"/>
      <c r="Q71" s="34"/>
      <c r="R71" s="34"/>
      <c r="S71" s="34"/>
      <c r="T71" s="34"/>
    </row>
    <row r="72" spans="6:25" x14ac:dyDescent="0.3">
      <c r="M72" s="34"/>
      <c r="N72" s="34"/>
      <c r="O72" s="34"/>
      <c r="P72" s="34" t="s">
        <v>644</v>
      </c>
      <c r="Q72" s="34"/>
      <c r="R72" s="34"/>
      <c r="S72" s="34"/>
      <c r="T72" s="34"/>
    </row>
    <row r="73" spans="6:25" x14ac:dyDescent="0.3">
      <c r="M73" s="34"/>
      <c r="N73" s="34"/>
      <c r="O73" s="34"/>
      <c r="P73" s="34" t="s">
        <v>592</v>
      </c>
      <c r="Q73" s="34"/>
      <c r="R73" s="34"/>
      <c r="S73" s="34"/>
      <c r="T73" s="34"/>
    </row>
  </sheetData>
  <mergeCells count="1">
    <mergeCell ref="D35:F3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146F-5F1F-439C-9A18-CC94E937C7B9}">
  <dimension ref="D1:V168"/>
  <sheetViews>
    <sheetView topLeftCell="D19" workbookViewId="0">
      <selection activeCell="U111" sqref="U111"/>
    </sheetView>
  </sheetViews>
  <sheetFormatPr defaultRowHeight="14.4" x14ac:dyDescent="0.3"/>
  <cols>
    <col min="20" max="22" width="8.88671875" style="25"/>
  </cols>
  <sheetData>
    <row r="1" spans="4:21" ht="15.6" x14ac:dyDescent="0.3">
      <c r="K1" s="38" t="s">
        <v>4</v>
      </c>
      <c r="L1" s="32" t="s">
        <v>40</v>
      </c>
      <c r="N1" s="16" t="s">
        <v>36</v>
      </c>
      <c r="Q1" s="31" t="s">
        <v>42</v>
      </c>
    </row>
    <row r="2" spans="4:21" ht="15.6" x14ac:dyDescent="0.3">
      <c r="K2" s="38">
        <v>20</v>
      </c>
      <c r="L2" s="32">
        <f>(K2-37.77)^3/30</f>
        <v>-187.0428144333334</v>
      </c>
      <c r="N2" s="16">
        <f>(K2-37.77)^2</f>
        <v>315.77290000000011</v>
      </c>
      <c r="Q2" s="31">
        <f>(K2-37.77)^4/30</f>
        <v>3323.7508124803358</v>
      </c>
      <c r="T2" s="33"/>
      <c r="U2" s="33"/>
    </row>
    <row r="3" spans="4:21" ht="15.6" x14ac:dyDescent="0.3">
      <c r="K3" s="38">
        <v>16</v>
      </c>
      <c r="L3" s="32">
        <f t="shared" ref="L3:L31" si="0">(K3-37.77)^3/30</f>
        <v>-343.9173077666668</v>
      </c>
      <c r="N3" s="16">
        <f t="shared" ref="N3:N31" si="1">(K3-37.77)^2</f>
        <v>473.93290000000013</v>
      </c>
      <c r="Q3" s="31">
        <f t="shared" ref="Q3:Q31" si="2">(K3-37.77)^4/30</f>
        <v>7487.0797900803382</v>
      </c>
      <c r="T3" s="24"/>
      <c r="U3" s="24"/>
    </row>
    <row r="4" spans="4:21" ht="15.6" x14ac:dyDescent="0.3">
      <c r="K4" s="38">
        <v>18</v>
      </c>
      <c r="L4" s="32">
        <f t="shared" si="0"/>
        <v>-257.5720611000001</v>
      </c>
      <c r="N4" s="16">
        <f t="shared" si="1"/>
        <v>390.85290000000015</v>
      </c>
      <c r="Q4" s="31">
        <f t="shared" si="2"/>
        <v>5092.1996479470045</v>
      </c>
      <c r="T4" s="24"/>
      <c r="U4" s="24"/>
    </row>
    <row r="5" spans="4:21" ht="15.6" x14ac:dyDescent="0.3">
      <c r="K5" s="38">
        <v>25</v>
      </c>
      <c r="L5" s="32">
        <f t="shared" si="0"/>
        <v>-69.41469776666672</v>
      </c>
      <c r="N5" s="16">
        <f t="shared" si="1"/>
        <v>163.07290000000009</v>
      </c>
      <c r="Q5" s="31">
        <f t="shared" si="2"/>
        <v>886.42569048033431</v>
      </c>
      <c r="T5" s="24"/>
      <c r="U5" s="24"/>
    </row>
    <row r="6" spans="4:21" ht="15.6" x14ac:dyDescent="0.3">
      <c r="K6" s="38">
        <v>36</v>
      </c>
      <c r="L6" s="32">
        <f t="shared" si="0"/>
        <v>-0.18484110000000095</v>
      </c>
      <c r="N6" s="16">
        <f t="shared" si="1"/>
        <v>3.1329000000000109</v>
      </c>
      <c r="Q6" s="31">
        <f t="shared" si="2"/>
        <v>0.32716874700000231</v>
      </c>
      <c r="T6" s="24"/>
      <c r="U6" s="24"/>
    </row>
    <row r="7" spans="4:21" ht="15.6" x14ac:dyDescent="0.3">
      <c r="K7" s="38">
        <v>56</v>
      </c>
      <c r="L7" s="32">
        <f t="shared" si="0"/>
        <v>201.94762556666655</v>
      </c>
      <c r="N7" s="16">
        <f t="shared" si="1"/>
        <v>332.33289999999988</v>
      </c>
      <c r="Q7" s="31">
        <f t="shared" si="2"/>
        <v>3681.5052140803309</v>
      </c>
      <c r="T7" s="24"/>
      <c r="U7" s="24"/>
    </row>
    <row r="8" spans="4:21" ht="15.6" x14ac:dyDescent="0.3">
      <c r="D8" s="37">
        <v>0.5</v>
      </c>
      <c r="K8" s="38">
        <v>59</v>
      </c>
      <c r="L8" s="32">
        <f t="shared" si="0"/>
        <v>318.95449556666648</v>
      </c>
      <c r="N8" s="16">
        <f t="shared" si="1"/>
        <v>450.71289999999988</v>
      </c>
      <c r="Q8" s="31">
        <f t="shared" si="2"/>
        <v>6771.4039408803301</v>
      </c>
      <c r="T8" s="24"/>
      <c r="U8" s="24"/>
    </row>
    <row r="9" spans="4:21" ht="15.6" x14ac:dyDescent="0.3">
      <c r="F9" t="s">
        <v>69</v>
      </c>
      <c r="K9" s="38">
        <v>45</v>
      </c>
      <c r="L9" s="32">
        <f t="shared" si="0"/>
        <v>12.597768899999984</v>
      </c>
      <c r="N9" s="16">
        <f t="shared" si="1"/>
        <v>52.272899999999957</v>
      </c>
      <c r="Q9" s="31">
        <f t="shared" si="2"/>
        <v>91.08186914699985</v>
      </c>
      <c r="T9" s="24"/>
      <c r="U9" s="24"/>
    </row>
    <row r="10" spans="4:21" ht="15.6" x14ac:dyDescent="0.3">
      <c r="F10" t="s">
        <v>70</v>
      </c>
      <c r="K10" s="38">
        <v>40</v>
      </c>
      <c r="L10" s="32">
        <f t="shared" si="0"/>
        <v>0.36965223333333175</v>
      </c>
      <c r="N10" s="16">
        <f t="shared" si="1"/>
        <v>4.9728999999999859</v>
      </c>
      <c r="Q10" s="31">
        <f t="shared" si="2"/>
        <v>0.82432448033332872</v>
      </c>
      <c r="T10" s="24"/>
      <c r="U10" s="24"/>
    </row>
    <row r="11" spans="4:21" ht="15.6" x14ac:dyDescent="0.3">
      <c r="K11" s="38">
        <v>20</v>
      </c>
      <c r="L11" s="32">
        <f t="shared" si="0"/>
        <v>-187.0428144333334</v>
      </c>
      <c r="N11" s="16">
        <f t="shared" si="1"/>
        <v>315.77290000000011</v>
      </c>
      <c r="Q11" s="31">
        <f t="shared" si="2"/>
        <v>3323.7508124803358</v>
      </c>
      <c r="T11" s="24"/>
      <c r="U11" s="24"/>
    </row>
    <row r="12" spans="4:21" ht="15.6" x14ac:dyDescent="0.3">
      <c r="K12" s="38">
        <v>18</v>
      </c>
      <c r="L12" s="32">
        <f t="shared" si="0"/>
        <v>-257.5720611000001</v>
      </c>
      <c r="N12" s="16">
        <f t="shared" si="1"/>
        <v>390.85290000000015</v>
      </c>
      <c r="Q12" s="31">
        <f t="shared" si="2"/>
        <v>5092.1996479470045</v>
      </c>
      <c r="T12" s="24"/>
      <c r="U12" s="24"/>
    </row>
    <row r="13" spans="4:21" ht="15.6" x14ac:dyDescent="0.3">
      <c r="K13" s="38">
        <v>25</v>
      </c>
      <c r="L13" s="32">
        <f t="shared" si="0"/>
        <v>-69.41469776666672</v>
      </c>
      <c r="N13" s="16">
        <f t="shared" si="1"/>
        <v>163.07290000000009</v>
      </c>
      <c r="Q13" s="31">
        <f t="shared" si="2"/>
        <v>886.42569048033431</v>
      </c>
      <c r="T13" s="24"/>
      <c r="U13" s="24"/>
    </row>
    <row r="14" spans="4:21" ht="15.6" x14ac:dyDescent="0.3">
      <c r="K14" s="38">
        <v>30</v>
      </c>
      <c r="L14" s="32">
        <f t="shared" si="0"/>
        <v>-15.63658110000002</v>
      </c>
      <c r="N14" s="16">
        <f t="shared" si="1"/>
        <v>60.372900000000051</v>
      </c>
      <c r="Q14" s="31">
        <f t="shared" si="2"/>
        <v>121.49623514700021</v>
      </c>
      <c r="T14" s="24"/>
      <c r="U14" s="24"/>
    </row>
    <row r="15" spans="4:21" ht="15.6" x14ac:dyDescent="0.3">
      <c r="K15" s="38">
        <v>28</v>
      </c>
      <c r="L15" s="32">
        <f t="shared" si="0"/>
        <v>-31.085827766666693</v>
      </c>
      <c r="N15" s="16">
        <f t="shared" si="1"/>
        <v>95.452900000000056</v>
      </c>
      <c r="Q15" s="31">
        <f t="shared" si="2"/>
        <v>303.7085372803337</v>
      </c>
      <c r="T15" s="24"/>
      <c r="U15" s="24"/>
    </row>
    <row r="16" spans="4:21" ht="15.6" x14ac:dyDescent="0.3">
      <c r="K16" s="38">
        <v>21</v>
      </c>
      <c r="L16" s="32">
        <f t="shared" si="0"/>
        <v>-157.20919110000008</v>
      </c>
      <c r="N16" s="16">
        <f t="shared" si="1"/>
        <v>281.23290000000009</v>
      </c>
      <c r="Q16" s="31">
        <f t="shared" si="2"/>
        <v>2636.3981347470017</v>
      </c>
      <c r="T16" s="24"/>
      <c r="U16" s="24"/>
    </row>
    <row r="17" spans="4:18" ht="15.6" x14ac:dyDescent="0.3">
      <c r="K17" s="38">
        <v>19</v>
      </c>
      <c r="L17" s="32">
        <f t="shared" si="0"/>
        <v>-220.43043776666678</v>
      </c>
      <c r="N17" s="16">
        <f t="shared" si="1"/>
        <v>352.31290000000013</v>
      </c>
      <c r="Q17" s="31">
        <f t="shared" si="2"/>
        <v>4137.4793168803362</v>
      </c>
    </row>
    <row r="18" spans="4:18" ht="15.6" x14ac:dyDescent="0.3">
      <c r="K18" s="38">
        <v>18</v>
      </c>
      <c r="L18" s="32">
        <f t="shared" si="0"/>
        <v>-257.5720611000001</v>
      </c>
      <c r="N18" s="16">
        <f t="shared" si="1"/>
        <v>390.85290000000015</v>
      </c>
      <c r="Q18" s="31">
        <f t="shared" si="2"/>
        <v>5092.1996479470045</v>
      </c>
    </row>
    <row r="19" spans="4:18" ht="15.6" x14ac:dyDescent="0.3">
      <c r="D19" t="s">
        <v>89</v>
      </c>
      <c r="K19" s="38">
        <v>30</v>
      </c>
      <c r="L19" s="32">
        <f t="shared" si="0"/>
        <v>-15.63658110000002</v>
      </c>
      <c r="N19" s="16">
        <f t="shared" si="1"/>
        <v>60.372900000000051</v>
      </c>
      <c r="Q19" s="31">
        <f t="shared" si="2"/>
        <v>121.49623514700021</v>
      </c>
    </row>
    <row r="20" spans="4:18" ht="15.6" x14ac:dyDescent="0.3">
      <c r="D20" s="41">
        <v>0.95</v>
      </c>
      <c r="K20" s="38">
        <v>29</v>
      </c>
      <c r="L20" s="32">
        <f t="shared" si="0"/>
        <v>-22.484204433333353</v>
      </c>
      <c r="N20" s="16">
        <f t="shared" si="1"/>
        <v>76.91290000000005</v>
      </c>
      <c r="Q20" s="31">
        <f t="shared" si="2"/>
        <v>197.18647288033358</v>
      </c>
    </row>
    <row r="21" spans="4:18" ht="15.6" x14ac:dyDescent="0.3">
      <c r="D21" t="s">
        <v>88</v>
      </c>
      <c r="K21" s="38">
        <v>30</v>
      </c>
      <c r="L21" s="32">
        <f t="shared" si="0"/>
        <v>-15.63658110000002</v>
      </c>
      <c r="N21" s="16">
        <f t="shared" si="1"/>
        <v>60.372900000000051</v>
      </c>
      <c r="Q21" s="31">
        <f t="shared" si="2"/>
        <v>121.49623514700021</v>
      </c>
    </row>
    <row r="22" spans="4:18" ht="15.6" x14ac:dyDescent="0.3">
      <c r="K22" s="38">
        <v>35</v>
      </c>
      <c r="L22" s="32">
        <f t="shared" si="0"/>
        <v>-0.70846443333333575</v>
      </c>
      <c r="N22" s="16">
        <f t="shared" si="1"/>
        <v>7.6729000000000172</v>
      </c>
      <c r="Q22" s="31">
        <f t="shared" si="2"/>
        <v>1.9624464803333421</v>
      </c>
    </row>
    <row r="23" spans="4:18" ht="15.6" x14ac:dyDescent="0.3">
      <c r="K23" s="38">
        <v>38</v>
      </c>
      <c r="L23" s="32">
        <f t="shared" si="0"/>
        <v>4.0556666666665011E-4</v>
      </c>
      <c r="N23" s="16">
        <f t="shared" si="1"/>
        <v>5.2899999999998559E-2</v>
      </c>
      <c r="Q23" s="31">
        <f t="shared" si="2"/>
        <v>9.3280333333328253E-5</v>
      </c>
    </row>
    <row r="24" spans="4:18" ht="15.6" x14ac:dyDescent="0.3">
      <c r="K24" s="38">
        <v>32</v>
      </c>
      <c r="L24" s="32">
        <f t="shared" si="0"/>
        <v>-6.4033344333333444</v>
      </c>
      <c r="N24" s="16">
        <f t="shared" si="1"/>
        <v>33.292900000000039</v>
      </c>
      <c r="Q24" s="31">
        <f t="shared" si="2"/>
        <v>36.947239680333418</v>
      </c>
    </row>
    <row r="25" spans="4:18" ht="15.6" x14ac:dyDescent="0.3">
      <c r="K25" s="38">
        <v>40</v>
      </c>
      <c r="L25" s="32">
        <f t="shared" si="0"/>
        <v>0.36965223333333175</v>
      </c>
      <c r="N25" s="16">
        <f t="shared" si="1"/>
        <v>4.9728999999999859</v>
      </c>
      <c r="Q25" s="31">
        <f t="shared" si="2"/>
        <v>0.82432448033332872</v>
      </c>
    </row>
    <row r="26" spans="4:18" ht="15.6" x14ac:dyDescent="0.3">
      <c r="K26" s="38">
        <v>65</v>
      </c>
      <c r="L26" s="32">
        <f t="shared" si="0"/>
        <v>673.01023556666644</v>
      </c>
      <c r="N26" s="16">
        <f t="shared" si="1"/>
        <v>741.47289999999987</v>
      </c>
      <c r="Q26" s="31">
        <f t="shared" si="2"/>
        <v>18326.068714480327</v>
      </c>
    </row>
    <row r="27" spans="4:18" ht="15.6" x14ac:dyDescent="0.3">
      <c r="K27" s="38">
        <v>72</v>
      </c>
      <c r="L27" s="32">
        <f t="shared" si="0"/>
        <v>1336.9015988999997</v>
      </c>
      <c r="N27" s="16">
        <f t="shared" si="1"/>
        <v>1171.6928999999998</v>
      </c>
      <c r="Q27" s="31">
        <f t="shared" si="2"/>
        <v>45762.141730346979</v>
      </c>
    </row>
    <row r="28" spans="4:18" ht="15.6" x14ac:dyDescent="0.3">
      <c r="K28" s="38">
        <v>56</v>
      </c>
      <c r="L28" s="32">
        <f t="shared" si="0"/>
        <v>201.94762556666655</v>
      </c>
      <c r="N28" s="16">
        <f t="shared" si="1"/>
        <v>332.33289999999988</v>
      </c>
      <c r="Q28" s="31">
        <f t="shared" si="2"/>
        <v>3681.5052140803309</v>
      </c>
    </row>
    <row r="29" spans="4:18" ht="15.6" x14ac:dyDescent="0.3">
      <c r="E29" t="s">
        <v>71</v>
      </c>
      <c r="K29" s="38">
        <v>58</v>
      </c>
      <c r="L29" s="32">
        <f t="shared" si="0"/>
        <v>275.97287223333319</v>
      </c>
      <c r="N29" s="16">
        <f t="shared" si="1"/>
        <v>409.2528999999999</v>
      </c>
      <c r="Q29" s="31">
        <f t="shared" si="2"/>
        <v>5582.9312052803307</v>
      </c>
    </row>
    <row r="30" spans="4:18" ht="15.6" x14ac:dyDescent="0.3">
      <c r="E30" t="s">
        <v>72</v>
      </c>
      <c r="K30" s="38">
        <v>81</v>
      </c>
      <c r="L30" s="32">
        <f t="shared" si="0"/>
        <v>2692.9882088999993</v>
      </c>
      <c r="N30" s="16">
        <f t="shared" si="1"/>
        <v>1868.8328999999997</v>
      </c>
      <c r="Q30" s="31">
        <f t="shared" si="2"/>
        <v>116417.88027074696</v>
      </c>
    </row>
    <row r="31" spans="4:18" ht="15.6" x14ac:dyDescent="0.3">
      <c r="F31" t="s">
        <v>73</v>
      </c>
      <c r="G31" s="39">
        <v>37.770000000000003</v>
      </c>
      <c r="K31" s="38">
        <v>73</v>
      </c>
      <c r="L31" s="32">
        <f t="shared" si="0"/>
        <v>1457.5272222333331</v>
      </c>
      <c r="N31" s="16">
        <f t="shared" si="1"/>
        <v>1241.1528999999998</v>
      </c>
      <c r="Q31" s="31">
        <f t="shared" si="2"/>
        <v>51348.684039280313</v>
      </c>
    </row>
    <row r="32" spans="4:18" ht="15.6" x14ac:dyDescent="0.3">
      <c r="F32" t="s">
        <v>74</v>
      </c>
      <c r="G32">
        <v>34.340000000000003</v>
      </c>
      <c r="L32" s="32">
        <f>SUM(L2:L31)</f>
        <v>5057.6228036666635</v>
      </c>
      <c r="M32" s="27">
        <f>L32/18.8^3</f>
        <v>0.76115462187850091</v>
      </c>
      <c r="N32" s="16">
        <f>SUM(N2:N31)</f>
        <v>10245.366999999998</v>
      </c>
      <c r="Q32" s="31">
        <f>SUM(Q2:Q31)</f>
        <v>290527.38070254331</v>
      </c>
      <c r="R32">
        <f>Q32/18.8^4</f>
        <v>2.3257105963879798</v>
      </c>
    </row>
    <row r="33" spans="5:22" ht="15.6" x14ac:dyDescent="0.3">
      <c r="F33" t="s">
        <v>75</v>
      </c>
      <c r="G33">
        <v>34.33</v>
      </c>
      <c r="N33" s="30">
        <f>N32/30</f>
        <v>341.51223333333326</v>
      </c>
      <c r="O33">
        <f>N32/29</f>
        <v>353.28851724137928</v>
      </c>
      <c r="Q33" s="26" t="s">
        <v>41</v>
      </c>
      <c r="R33" s="28">
        <f>3-R32</f>
        <v>0.67428940361202017</v>
      </c>
    </row>
    <row r="34" spans="5:22" x14ac:dyDescent="0.3">
      <c r="F34" t="s">
        <v>76</v>
      </c>
      <c r="G34">
        <v>37.770000000000003</v>
      </c>
      <c r="N34" s="30">
        <f>SQRT(N33)</f>
        <v>18.480049603108029</v>
      </c>
      <c r="O34" s="29">
        <f>SQRT(O33)</f>
        <v>18.795970771454698</v>
      </c>
      <c r="R34" s="30">
        <f>Q32/N34^4</f>
        <v>2.4910046502492653</v>
      </c>
    </row>
    <row r="35" spans="5:22" x14ac:dyDescent="0.3">
      <c r="G35">
        <v>37.770000000000003</v>
      </c>
      <c r="N35" s="30" t="s">
        <v>37</v>
      </c>
      <c r="O35" t="s">
        <v>38</v>
      </c>
      <c r="R35" s="30">
        <f>3-R34</f>
        <v>0.50899534975073468</v>
      </c>
    </row>
    <row r="36" spans="5:22" x14ac:dyDescent="0.3">
      <c r="F36" t="s">
        <v>77</v>
      </c>
      <c r="G36">
        <v>34.340000000000003</v>
      </c>
      <c r="N36" t="s">
        <v>39</v>
      </c>
    </row>
    <row r="37" spans="5:22" x14ac:dyDescent="0.3">
      <c r="F37" t="s">
        <v>78</v>
      </c>
      <c r="G37">
        <v>37.948</v>
      </c>
      <c r="T37" s="25" t="s">
        <v>81</v>
      </c>
      <c r="V37" s="25" t="s">
        <v>83</v>
      </c>
    </row>
    <row r="38" spans="5:22" x14ac:dyDescent="0.3">
      <c r="E38" t="s">
        <v>80</v>
      </c>
      <c r="F38" t="s">
        <v>79</v>
      </c>
      <c r="G38">
        <v>34.340000000000003</v>
      </c>
      <c r="T38" s="25" t="s">
        <v>82</v>
      </c>
    </row>
    <row r="40" spans="5:22" x14ac:dyDescent="0.3">
      <c r="E40" s="40" t="s">
        <v>92</v>
      </c>
      <c r="F40" s="40"/>
      <c r="G40" s="40"/>
      <c r="H40" s="40"/>
      <c r="O40" t="s">
        <v>48</v>
      </c>
      <c r="P40" t="s">
        <v>51</v>
      </c>
      <c r="T40" s="25" t="s">
        <v>84</v>
      </c>
    </row>
    <row r="41" spans="5:22" x14ac:dyDescent="0.3">
      <c r="E41" s="42" t="s">
        <v>91</v>
      </c>
      <c r="F41" s="42">
        <v>44.49</v>
      </c>
      <c r="O41" t="s">
        <v>49</v>
      </c>
      <c r="P41" t="s">
        <v>52</v>
      </c>
      <c r="T41" s="1" t="s">
        <v>85</v>
      </c>
    </row>
    <row r="42" spans="5:22" x14ac:dyDescent="0.3">
      <c r="E42" s="42" t="s">
        <v>90</v>
      </c>
      <c r="F42" s="42">
        <v>31.04</v>
      </c>
      <c r="O42" t="s">
        <v>50</v>
      </c>
      <c r="P42" t="s">
        <v>53</v>
      </c>
      <c r="T42" s="1" t="s">
        <v>86</v>
      </c>
    </row>
    <row r="44" spans="5:22" x14ac:dyDescent="0.3">
      <c r="F44" t="s">
        <v>45</v>
      </c>
      <c r="T44" s="1" t="s">
        <v>87</v>
      </c>
    </row>
    <row r="45" spans="5:22" x14ac:dyDescent="0.3">
      <c r="O45" s="22" t="s">
        <v>54</v>
      </c>
      <c r="P45" s="22"/>
      <c r="Q45" s="22"/>
      <c r="R45" s="22"/>
    </row>
    <row r="46" spans="5:22" x14ac:dyDescent="0.3">
      <c r="E46">
        <v>21</v>
      </c>
      <c r="F46">
        <f>(E46-$E$52)/$E$53</f>
        <v>0.56568542494923801</v>
      </c>
      <c r="O46" s="22" t="s">
        <v>55</v>
      </c>
      <c r="P46" s="22"/>
      <c r="Q46" s="22"/>
      <c r="R46" s="22"/>
    </row>
    <row r="47" spans="5:22" x14ac:dyDescent="0.3">
      <c r="E47">
        <v>23</v>
      </c>
      <c r="F47" s="34">
        <f t="shared" ref="F47:F50" si="3">(E47-$E$52)/$E$53</f>
        <v>0.75424723326565069</v>
      </c>
      <c r="O47" s="22" t="s">
        <v>56</v>
      </c>
      <c r="P47" s="22"/>
      <c r="Q47" s="22"/>
      <c r="R47" s="22"/>
    </row>
    <row r="48" spans="5:22" x14ac:dyDescent="0.3">
      <c r="E48">
        <v>24</v>
      </c>
      <c r="F48" s="34">
        <f t="shared" si="3"/>
        <v>0.84852813742385702</v>
      </c>
      <c r="O48" s="22" t="s">
        <v>57</v>
      </c>
      <c r="P48" s="22"/>
      <c r="Q48" s="22"/>
      <c r="R48" s="22"/>
    </row>
    <row r="49" spans="4:18" x14ac:dyDescent="0.3">
      <c r="E49">
        <v>2</v>
      </c>
      <c r="F49" s="34">
        <f t="shared" si="3"/>
        <v>-1.2256517540566823</v>
      </c>
      <c r="O49" s="22" t="s">
        <v>58</v>
      </c>
      <c r="P49" s="22"/>
      <c r="Q49" s="22"/>
      <c r="R49" s="22"/>
    </row>
    <row r="50" spans="4:18" x14ac:dyDescent="0.3">
      <c r="E50">
        <v>5</v>
      </c>
      <c r="F50" s="34">
        <f t="shared" si="3"/>
        <v>-0.94280904158206336</v>
      </c>
    </row>
    <row r="51" spans="4:18" ht="15.6" x14ac:dyDescent="0.3">
      <c r="D51" t="s">
        <v>46</v>
      </c>
      <c r="E51">
        <f>SUM(E46:E50)</f>
        <v>75</v>
      </c>
      <c r="O51" t="s">
        <v>60</v>
      </c>
    </row>
    <row r="52" spans="4:18" x14ac:dyDescent="0.3">
      <c r="D52" t="s">
        <v>47</v>
      </c>
      <c r="E52">
        <f>E51/5</f>
        <v>15</v>
      </c>
      <c r="O52" t="s">
        <v>59</v>
      </c>
    </row>
    <row r="53" spans="4:18" x14ac:dyDescent="0.3">
      <c r="D53" t="s">
        <v>36</v>
      </c>
      <c r="E53">
        <f>STDEV(E46:E50)</f>
        <v>10.606601717798213</v>
      </c>
    </row>
    <row r="54" spans="4:18" x14ac:dyDescent="0.3">
      <c r="O54" t="s">
        <v>61</v>
      </c>
    </row>
    <row r="55" spans="4:18" ht="18" x14ac:dyDescent="0.35">
      <c r="O55" t="s">
        <v>62</v>
      </c>
    </row>
    <row r="56" spans="4:18" ht="15.6" x14ac:dyDescent="0.3">
      <c r="H56" s="36" t="s">
        <v>64</v>
      </c>
      <c r="O56" s="22" t="s">
        <v>63</v>
      </c>
      <c r="P56" s="22"/>
      <c r="Q56" s="22"/>
      <c r="R56" s="22"/>
    </row>
    <row r="60" spans="4:18" x14ac:dyDescent="0.3">
      <c r="G60" t="s">
        <v>65</v>
      </c>
      <c r="H60" s="34">
        <v>16</v>
      </c>
      <c r="I60" t="s">
        <v>67</v>
      </c>
    </row>
    <row r="61" spans="4:18" x14ac:dyDescent="0.3">
      <c r="H61" s="34">
        <v>18</v>
      </c>
    </row>
    <row r="62" spans="4:18" x14ac:dyDescent="0.3">
      <c r="H62" s="34">
        <v>20</v>
      </c>
    </row>
    <row r="63" spans="4:18" x14ac:dyDescent="0.3">
      <c r="H63" s="34">
        <v>25</v>
      </c>
    </row>
    <row r="64" spans="4:18" x14ac:dyDescent="0.3">
      <c r="H64" s="34">
        <v>36</v>
      </c>
    </row>
    <row r="65" spans="6:17" x14ac:dyDescent="0.3">
      <c r="H65" s="34">
        <v>40</v>
      </c>
    </row>
    <row r="66" spans="6:17" x14ac:dyDescent="0.3">
      <c r="H66" s="34">
        <v>45</v>
      </c>
    </row>
    <row r="67" spans="6:17" x14ac:dyDescent="0.3">
      <c r="H67" s="35">
        <v>64</v>
      </c>
    </row>
    <row r="68" spans="6:17" x14ac:dyDescent="0.3">
      <c r="G68" t="s">
        <v>66</v>
      </c>
      <c r="H68" s="34">
        <v>59</v>
      </c>
      <c r="I68" t="s">
        <v>68</v>
      </c>
    </row>
    <row r="79" spans="6:17" x14ac:dyDescent="0.3">
      <c r="F79" t="s">
        <v>93</v>
      </c>
    </row>
    <row r="80" spans="6:17" x14ac:dyDescent="0.3">
      <c r="F80" s="35" t="s">
        <v>94</v>
      </c>
      <c r="J80" t="s">
        <v>96</v>
      </c>
      <c r="P80" t="s">
        <v>98</v>
      </c>
      <c r="Q80" s="32" t="s">
        <v>99</v>
      </c>
    </row>
    <row r="81" spans="5:21" x14ac:dyDescent="0.3">
      <c r="J81" t="s">
        <v>97</v>
      </c>
      <c r="Q81" s="32"/>
    </row>
    <row r="82" spans="5:21" x14ac:dyDescent="0.3">
      <c r="F82" t="s">
        <v>95</v>
      </c>
      <c r="P82" t="s">
        <v>100</v>
      </c>
      <c r="Q82" s="32" t="s">
        <v>101</v>
      </c>
    </row>
    <row r="83" spans="5:21" x14ac:dyDescent="0.3">
      <c r="P83" t="s">
        <v>102</v>
      </c>
      <c r="U83" s="46" t="s">
        <v>130</v>
      </c>
    </row>
    <row r="84" spans="5:21" x14ac:dyDescent="0.3">
      <c r="U84" s="46" t="s">
        <v>131</v>
      </c>
    </row>
    <row r="85" spans="5:21" x14ac:dyDescent="0.3">
      <c r="O85" t="s">
        <v>103</v>
      </c>
      <c r="U85" s="46" t="s">
        <v>132</v>
      </c>
    </row>
    <row r="86" spans="5:21" x14ac:dyDescent="0.3">
      <c r="O86" t="s">
        <v>104</v>
      </c>
      <c r="U86" s="46" t="s">
        <v>133</v>
      </c>
    </row>
    <row r="87" spans="5:21" x14ac:dyDescent="0.3">
      <c r="O87" t="s">
        <v>105</v>
      </c>
      <c r="U87" s="46" t="s">
        <v>134</v>
      </c>
    </row>
    <row r="88" spans="5:21" x14ac:dyDescent="0.3">
      <c r="O88" t="s">
        <v>106</v>
      </c>
    </row>
    <row r="89" spans="5:21" x14ac:dyDescent="0.3">
      <c r="O89" t="s">
        <v>107</v>
      </c>
    </row>
    <row r="92" spans="5:21" x14ac:dyDescent="0.3">
      <c r="I92" t="s">
        <v>108</v>
      </c>
    </row>
    <row r="93" spans="5:21" x14ac:dyDescent="0.3">
      <c r="E93">
        <v>0.52100000000000002</v>
      </c>
      <c r="F93">
        <v>500</v>
      </c>
      <c r="I93">
        <v>1</v>
      </c>
      <c r="J93" t="s">
        <v>109</v>
      </c>
    </row>
    <row r="94" spans="5:21" x14ac:dyDescent="0.3">
      <c r="E94">
        <v>0.52300000000000002</v>
      </c>
      <c r="I94">
        <v>2</v>
      </c>
      <c r="J94" t="s">
        <v>110</v>
      </c>
    </row>
    <row r="95" spans="5:21" x14ac:dyDescent="0.3">
      <c r="I95" t="s">
        <v>111</v>
      </c>
    </row>
    <row r="96" spans="5:21" x14ac:dyDescent="0.3">
      <c r="K96">
        <v>31</v>
      </c>
      <c r="O96" s="32" t="s">
        <v>125</v>
      </c>
      <c r="P96" s="32"/>
      <c r="Q96" t="s">
        <v>126</v>
      </c>
    </row>
    <row r="97" spans="5:22" x14ac:dyDescent="0.3">
      <c r="O97" s="32" t="s">
        <v>124</v>
      </c>
      <c r="P97" s="32"/>
    </row>
    <row r="98" spans="5:22" ht="15.6" x14ac:dyDescent="0.3">
      <c r="E98" s="35" t="s">
        <v>118</v>
      </c>
      <c r="F98" s="35"/>
      <c r="G98" s="35"/>
      <c r="H98" s="35"/>
      <c r="O98" s="38" t="s">
        <v>120</v>
      </c>
      <c r="P98" s="38"/>
    </row>
    <row r="99" spans="5:22" x14ac:dyDescent="0.3">
      <c r="E99" t="s">
        <v>119</v>
      </c>
      <c r="O99" t="s">
        <v>121</v>
      </c>
    </row>
    <row r="100" spans="5:22" x14ac:dyDescent="0.3">
      <c r="E100" t="s">
        <v>112</v>
      </c>
      <c r="T100" s="43" t="s">
        <v>122</v>
      </c>
      <c r="U100" s="46" t="s">
        <v>123</v>
      </c>
      <c r="V100" s="46"/>
    </row>
    <row r="101" spans="5:22" x14ac:dyDescent="0.3">
      <c r="E101" t="s">
        <v>113</v>
      </c>
    </row>
    <row r="102" spans="5:22" x14ac:dyDescent="0.3">
      <c r="S102" s="44">
        <v>34</v>
      </c>
      <c r="T102" s="45">
        <v>36</v>
      </c>
      <c r="U102" s="45">
        <v>44</v>
      </c>
    </row>
    <row r="104" spans="5:22" x14ac:dyDescent="0.3">
      <c r="H104" t="s">
        <v>114</v>
      </c>
      <c r="I104" t="s">
        <v>115</v>
      </c>
    </row>
    <row r="105" spans="5:22" ht="15.6" x14ac:dyDescent="0.3">
      <c r="I105" s="38" t="s">
        <v>116</v>
      </c>
      <c r="J105" s="38"/>
    </row>
    <row r="106" spans="5:22" x14ac:dyDescent="0.3">
      <c r="H106" t="s">
        <v>117</v>
      </c>
    </row>
    <row r="108" spans="5:22" x14ac:dyDescent="0.3">
      <c r="E108" t="s">
        <v>127</v>
      </c>
      <c r="H108" s="47"/>
      <c r="I108" s="142" t="s">
        <v>137</v>
      </c>
      <c r="J108" s="142"/>
    </row>
    <row r="109" spans="5:22" ht="18" x14ac:dyDescent="0.35">
      <c r="H109" s="47" t="s">
        <v>135</v>
      </c>
      <c r="I109" s="47" t="s">
        <v>100</v>
      </c>
      <c r="J109" s="47" t="s">
        <v>136</v>
      </c>
      <c r="K109" s="48" t="s">
        <v>138</v>
      </c>
      <c r="L109" s="48"/>
    </row>
    <row r="110" spans="5:22" ht="15.6" x14ac:dyDescent="0.3">
      <c r="E110" t="s">
        <v>128</v>
      </c>
      <c r="H110">
        <v>30</v>
      </c>
      <c r="I110">
        <v>1.96</v>
      </c>
      <c r="J110" s="47">
        <f>TINV(0.05,29)</f>
        <v>2.0452296421327048</v>
      </c>
      <c r="K110" s="75">
        <v>2.0449999999999999</v>
      </c>
      <c r="L110">
        <f>TINV(0.05,29)</f>
        <v>2.0452296421327048</v>
      </c>
    </row>
    <row r="111" spans="5:22" x14ac:dyDescent="0.3">
      <c r="E111" t="s">
        <v>129</v>
      </c>
      <c r="H111">
        <v>100</v>
      </c>
      <c r="I111">
        <v>1.96</v>
      </c>
      <c r="J111" s="47">
        <f>TINV(0.05,99)</f>
        <v>1.9842169515864165</v>
      </c>
    </row>
    <row r="112" spans="5:22" x14ac:dyDescent="0.3">
      <c r="H112">
        <v>200</v>
      </c>
      <c r="I112">
        <v>1.96</v>
      </c>
      <c r="J112" s="47">
        <f>TINV(0.05,199)</f>
        <v>1.9719565442517553</v>
      </c>
    </row>
    <row r="113" spans="5:10" x14ac:dyDescent="0.3">
      <c r="H113">
        <v>500</v>
      </c>
      <c r="I113">
        <v>1.96</v>
      </c>
      <c r="J113" s="47">
        <v>1.9647289999999999</v>
      </c>
    </row>
    <row r="114" spans="5:10" x14ac:dyDescent="0.3">
      <c r="H114">
        <v>1000</v>
      </c>
      <c r="I114">
        <v>1.96</v>
      </c>
      <c r="J114" s="47">
        <v>1.9623409999999999</v>
      </c>
    </row>
    <row r="115" spans="5:10" x14ac:dyDescent="0.3">
      <c r="H115">
        <v>2000</v>
      </c>
      <c r="I115">
        <v>1.96</v>
      </c>
      <c r="J115" s="47">
        <v>1.9611510000000001</v>
      </c>
    </row>
    <row r="116" spans="5:10" x14ac:dyDescent="0.3">
      <c r="H116">
        <v>5000</v>
      </c>
      <c r="I116">
        <v>1.96</v>
      </c>
      <c r="J116" s="47">
        <v>1.960439</v>
      </c>
    </row>
    <row r="117" spans="5:10" x14ac:dyDescent="0.3">
      <c r="H117">
        <v>100000</v>
      </c>
      <c r="I117">
        <v>1.96</v>
      </c>
    </row>
    <row r="123" spans="5:10" ht="15" thickBot="1" x14ac:dyDescent="0.35">
      <c r="E123" s="47" t="s">
        <v>139</v>
      </c>
      <c r="F123" s="49" t="s">
        <v>145</v>
      </c>
    </row>
    <row r="124" spans="5:10" ht="15" thickBot="1" x14ac:dyDescent="0.35">
      <c r="E124" s="50" t="s">
        <v>140</v>
      </c>
      <c r="F124" s="51" t="s">
        <v>144</v>
      </c>
    </row>
    <row r="125" spans="5:10" x14ac:dyDescent="0.3">
      <c r="E125" s="47" t="s">
        <v>141</v>
      </c>
      <c r="F125" s="49" t="s">
        <v>140</v>
      </c>
    </row>
    <row r="126" spans="5:10" x14ac:dyDescent="0.3">
      <c r="E126" s="47" t="s">
        <v>142</v>
      </c>
      <c r="F126" s="49" t="s">
        <v>141</v>
      </c>
    </row>
    <row r="127" spans="5:10" x14ac:dyDescent="0.3">
      <c r="E127" s="47" t="s">
        <v>143</v>
      </c>
      <c r="F127" s="49" t="s">
        <v>142</v>
      </c>
    </row>
    <row r="128" spans="5:10" x14ac:dyDescent="0.3">
      <c r="E128" s="47" t="s">
        <v>144</v>
      </c>
      <c r="F128" s="49" t="s">
        <v>143</v>
      </c>
    </row>
    <row r="134" spans="8:19" x14ac:dyDescent="0.3">
      <c r="H134" t="s">
        <v>156</v>
      </c>
      <c r="R134" t="s">
        <v>148</v>
      </c>
    </row>
    <row r="135" spans="8:19" x14ac:dyDescent="0.3">
      <c r="H135" t="s">
        <v>157</v>
      </c>
      <c r="R135" s="22" t="s">
        <v>146</v>
      </c>
      <c r="S135" s="22" t="s">
        <v>147</v>
      </c>
    </row>
    <row r="136" spans="8:19" x14ac:dyDescent="0.3">
      <c r="H136" t="s">
        <v>160</v>
      </c>
      <c r="Q136" t="s">
        <v>149</v>
      </c>
      <c r="R136" t="s">
        <v>155</v>
      </c>
      <c r="S136" t="s">
        <v>156</v>
      </c>
    </row>
    <row r="137" spans="8:19" x14ac:dyDescent="0.3">
      <c r="Q137" t="s">
        <v>150</v>
      </c>
    </row>
    <row r="144" spans="8:19" x14ac:dyDescent="0.3">
      <c r="M144" t="s">
        <v>155</v>
      </c>
      <c r="Q144" t="s">
        <v>151</v>
      </c>
    </row>
    <row r="145" spans="8:19" x14ac:dyDescent="0.3">
      <c r="M145" t="s">
        <v>158</v>
      </c>
    </row>
    <row r="146" spans="8:19" x14ac:dyDescent="0.3">
      <c r="M146" t="s">
        <v>159</v>
      </c>
    </row>
    <row r="154" spans="8:19" x14ac:dyDescent="0.3">
      <c r="H154">
        <v>-1</v>
      </c>
      <c r="S154" s="52">
        <v>1</v>
      </c>
    </row>
    <row r="155" spans="8:19" x14ac:dyDescent="0.3">
      <c r="I155" s="35" t="s">
        <v>152</v>
      </c>
      <c r="J155" s="35"/>
      <c r="K155" s="35"/>
      <c r="L155" s="35"/>
      <c r="O155" s="26" t="s">
        <v>152</v>
      </c>
      <c r="P155" s="26"/>
      <c r="Q155" s="26"/>
      <c r="R155" s="26"/>
    </row>
    <row r="157" spans="8:19" x14ac:dyDescent="0.3">
      <c r="I157" t="s">
        <v>153</v>
      </c>
      <c r="O157" s="34" t="s">
        <v>162</v>
      </c>
    </row>
    <row r="158" spans="8:19" x14ac:dyDescent="0.3">
      <c r="I158" t="s">
        <v>154</v>
      </c>
      <c r="O158" s="34" t="s">
        <v>154</v>
      </c>
    </row>
    <row r="159" spans="8:19" x14ac:dyDescent="0.3">
      <c r="I159" t="s">
        <v>161</v>
      </c>
    </row>
    <row r="160" spans="8:19" ht="15" thickBot="1" x14ac:dyDescent="0.35"/>
    <row r="161" spans="5:11" x14ac:dyDescent="0.3">
      <c r="E161" s="53">
        <v>1</v>
      </c>
      <c r="F161" s="54" t="s">
        <v>163</v>
      </c>
      <c r="G161" s="54"/>
      <c r="H161" s="54"/>
      <c r="I161" s="54"/>
      <c r="J161" s="54"/>
      <c r="K161" s="55"/>
    </row>
    <row r="162" spans="5:11" x14ac:dyDescent="0.3">
      <c r="E162" s="56">
        <v>2</v>
      </c>
      <c r="F162" s="57" t="s">
        <v>164</v>
      </c>
      <c r="G162" s="57"/>
      <c r="H162" s="57"/>
      <c r="I162" s="57"/>
      <c r="J162" s="57"/>
      <c r="K162" s="58"/>
    </row>
    <row r="163" spans="5:11" x14ac:dyDescent="0.3">
      <c r="E163" s="56">
        <v>3</v>
      </c>
      <c r="F163" s="57" t="s">
        <v>165</v>
      </c>
      <c r="G163" s="57"/>
      <c r="H163" s="57"/>
      <c r="I163" s="57"/>
      <c r="J163" s="57"/>
      <c r="K163" s="58"/>
    </row>
    <row r="164" spans="5:11" x14ac:dyDescent="0.3">
      <c r="E164" s="56">
        <v>4</v>
      </c>
      <c r="F164" s="57" t="s">
        <v>166</v>
      </c>
      <c r="G164" s="57"/>
      <c r="H164" s="57"/>
      <c r="I164" s="57"/>
      <c r="J164" s="57"/>
      <c r="K164" s="58"/>
    </row>
    <row r="165" spans="5:11" ht="15" thickBot="1" x14ac:dyDescent="0.35">
      <c r="E165" s="59"/>
      <c r="F165" s="60"/>
      <c r="G165" s="60" t="s">
        <v>167</v>
      </c>
      <c r="H165" s="60"/>
      <c r="I165" s="60"/>
      <c r="J165" s="60"/>
      <c r="K165" s="61"/>
    </row>
    <row r="166" spans="5:11" x14ac:dyDescent="0.3">
      <c r="G166" s="62" t="s">
        <v>168</v>
      </c>
      <c r="H166" s="62"/>
    </row>
    <row r="167" spans="5:11" x14ac:dyDescent="0.3">
      <c r="G167" s="62" t="s">
        <v>169</v>
      </c>
      <c r="H167" s="62"/>
    </row>
    <row r="168" spans="5:11" x14ac:dyDescent="0.3">
      <c r="E168" s="63">
        <v>5</v>
      </c>
      <c r="F168" s="63" t="s">
        <v>170</v>
      </c>
      <c r="G168" s="63"/>
      <c r="H168" s="63"/>
      <c r="I168" s="63"/>
      <c r="J168" s="63"/>
      <c r="K168" s="63"/>
    </row>
  </sheetData>
  <sortState xmlns:xlrd2="http://schemas.microsoft.com/office/spreadsheetml/2017/richdata2" ref="H60:H68">
    <sortCondition ref="H60"/>
  </sortState>
  <mergeCells count="1">
    <mergeCell ref="I108:J108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D936-3CD5-4CED-9762-BBA0F8DD58BE}">
  <dimension ref="C3:V148"/>
  <sheetViews>
    <sheetView workbookViewId="0">
      <selection activeCell="S29" sqref="S29"/>
    </sheetView>
  </sheetViews>
  <sheetFormatPr defaultRowHeight="14.4" x14ac:dyDescent="0.3"/>
  <sheetData>
    <row r="3" spans="10:19" ht="15.6" x14ac:dyDescent="0.3">
      <c r="M3" s="49" t="s">
        <v>373</v>
      </c>
      <c r="Q3" s="104" t="s">
        <v>376</v>
      </c>
      <c r="R3" s="35"/>
      <c r="S3" s="35"/>
    </row>
    <row r="4" spans="10:19" ht="15.6" x14ac:dyDescent="0.3">
      <c r="Q4" s="38" t="s">
        <v>377</v>
      </c>
      <c r="R4" t="s">
        <v>378</v>
      </c>
    </row>
    <row r="5" spans="10:19" ht="15.6" x14ac:dyDescent="0.3">
      <c r="J5" t="s">
        <v>432</v>
      </c>
      <c r="K5">
        <v>0.75280000000000002</v>
      </c>
    </row>
    <row r="6" spans="10:19" x14ac:dyDescent="0.3">
      <c r="J6" t="s">
        <v>431</v>
      </c>
      <c r="K6">
        <v>0.74460000000000004</v>
      </c>
    </row>
    <row r="8" spans="10:19" x14ac:dyDescent="0.3">
      <c r="J8" s="29" t="s">
        <v>433</v>
      </c>
      <c r="K8" s="16"/>
      <c r="L8" s="16"/>
    </row>
    <row r="10" spans="10:19" x14ac:dyDescent="0.3">
      <c r="J10" t="s">
        <v>434</v>
      </c>
    </row>
    <row r="11" spans="10:19" x14ac:dyDescent="0.3">
      <c r="J11" t="s">
        <v>435</v>
      </c>
    </row>
    <row r="12" spans="10:19" x14ac:dyDescent="0.3">
      <c r="J12" t="s">
        <v>436</v>
      </c>
      <c r="S12" t="s">
        <v>114</v>
      </c>
    </row>
    <row r="13" spans="10:19" x14ac:dyDescent="0.3">
      <c r="J13" t="s">
        <v>437</v>
      </c>
    </row>
    <row r="14" spans="10:19" x14ac:dyDescent="0.3">
      <c r="J14" t="s">
        <v>438</v>
      </c>
      <c r="R14" t="s">
        <v>375</v>
      </c>
      <c r="S14" t="s">
        <v>172</v>
      </c>
    </row>
    <row r="15" spans="10:19" x14ac:dyDescent="0.3">
      <c r="J15" t="s">
        <v>440</v>
      </c>
    </row>
    <row r="16" spans="10:19" x14ac:dyDescent="0.3">
      <c r="J16" s="108" t="s">
        <v>439</v>
      </c>
    </row>
    <row r="19" spans="6:21" x14ac:dyDescent="0.3">
      <c r="U19" s="47" t="s">
        <v>372</v>
      </c>
    </row>
    <row r="21" spans="6:21" x14ac:dyDescent="0.3">
      <c r="F21" t="s">
        <v>379</v>
      </c>
      <c r="M21" t="s">
        <v>374</v>
      </c>
    </row>
    <row r="22" spans="6:21" x14ac:dyDescent="0.3">
      <c r="F22" t="s">
        <v>380</v>
      </c>
    </row>
    <row r="23" spans="6:21" x14ac:dyDescent="0.3">
      <c r="M23" t="s">
        <v>466</v>
      </c>
    </row>
    <row r="24" spans="6:21" x14ac:dyDescent="0.3">
      <c r="M24" t="s">
        <v>467</v>
      </c>
      <c r="R24" t="s">
        <v>468</v>
      </c>
    </row>
    <row r="25" spans="6:21" x14ac:dyDescent="0.3">
      <c r="M25" t="s">
        <v>471</v>
      </c>
    </row>
    <row r="26" spans="6:21" x14ac:dyDescent="0.3">
      <c r="M26" t="s">
        <v>484</v>
      </c>
    </row>
    <row r="27" spans="6:21" x14ac:dyDescent="0.3">
      <c r="M27" t="s">
        <v>472</v>
      </c>
    </row>
    <row r="34" spans="10:22" x14ac:dyDescent="0.3">
      <c r="L34" s="35" t="s">
        <v>381</v>
      </c>
      <c r="M34" s="35"/>
      <c r="O34" t="s">
        <v>385</v>
      </c>
    </row>
    <row r="35" spans="10:22" x14ac:dyDescent="0.3">
      <c r="L35" s="39" t="s">
        <v>384</v>
      </c>
      <c r="M35" s="35"/>
      <c r="O35" t="s">
        <v>386</v>
      </c>
    </row>
    <row r="36" spans="10:22" x14ac:dyDescent="0.3">
      <c r="L36" s="35" t="s">
        <v>382</v>
      </c>
      <c r="M36" s="35"/>
    </row>
    <row r="37" spans="10:22" x14ac:dyDescent="0.3">
      <c r="L37" s="35" t="s">
        <v>383</v>
      </c>
      <c r="M37" s="35"/>
      <c r="N37" t="s">
        <v>387</v>
      </c>
      <c r="O37" s="106">
        <v>20.72</v>
      </c>
      <c r="P37" t="s">
        <v>388</v>
      </c>
      <c r="Q37" s="22">
        <v>65</v>
      </c>
      <c r="R37">
        <v>100</v>
      </c>
    </row>
    <row r="38" spans="10:22" x14ac:dyDescent="0.3">
      <c r="L38" s="16" t="s">
        <v>429</v>
      </c>
      <c r="M38" s="16"/>
      <c r="O38" s="22">
        <v>20.9</v>
      </c>
      <c r="P38" t="s">
        <v>389</v>
      </c>
      <c r="Q38" s="22">
        <v>80</v>
      </c>
      <c r="R38" t="s">
        <v>391</v>
      </c>
    </row>
    <row r="39" spans="10:22" x14ac:dyDescent="0.3">
      <c r="O39" s="22">
        <v>20.91</v>
      </c>
      <c r="P39" t="s">
        <v>390</v>
      </c>
      <c r="Q39" s="22">
        <v>95</v>
      </c>
    </row>
    <row r="40" spans="10:22" x14ac:dyDescent="0.3">
      <c r="Q40" s="35" t="s">
        <v>392</v>
      </c>
      <c r="R40" s="35"/>
      <c r="S40" s="35"/>
    </row>
    <row r="41" spans="10:22" ht="21" x14ac:dyDescent="0.4">
      <c r="J41" t="s">
        <v>398</v>
      </c>
      <c r="S41" t="s">
        <v>393</v>
      </c>
    </row>
    <row r="42" spans="10:22" ht="18" x14ac:dyDescent="0.35">
      <c r="L42">
        <f>TINV(0.05,29)</f>
        <v>2.0452296421327048</v>
      </c>
      <c r="M42" s="105" t="s">
        <v>138</v>
      </c>
      <c r="R42" t="s">
        <v>394</v>
      </c>
    </row>
    <row r="43" spans="10:22" x14ac:dyDescent="0.3">
      <c r="R43" t="s">
        <v>395</v>
      </c>
    </row>
    <row r="44" spans="10:22" ht="15.6" x14ac:dyDescent="0.3">
      <c r="L44" t="s">
        <v>401</v>
      </c>
      <c r="R44" s="38" t="s">
        <v>396</v>
      </c>
      <c r="S44" s="38"/>
      <c r="T44" s="38"/>
      <c r="U44" s="38"/>
      <c r="V44" s="38"/>
    </row>
    <row r="45" spans="10:22" ht="15.6" x14ac:dyDescent="0.3">
      <c r="R45" s="38" t="s">
        <v>397</v>
      </c>
      <c r="S45" s="38"/>
      <c r="T45" s="38"/>
      <c r="U45" s="38"/>
      <c r="V45" s="38"/>
    </row>
    <row r="61" spans="3:9" x14ac:dyDescent="0.3">
      <c r="F61" s="39" t="s">
        <v>469</v>
      </c>
      <c r="G61" s="39"/>
      <c r="H61" s="39"/>
      <c r="I61" s="39"/>
    </row>
    <row r="62" spans="3:9" x14ac:dyDescent="0.3">
      <c r="F62" s="39" t="s">
        <v>470</v>
      </c>
      <c r="G62" s="39"/>
      <c r="H62" s="39"/>
      <c r="I62" s="39"/>
    </row>
    <row r="64" spans="3:9" x14ac:dyDescent="0.3">
      <c r="C64" t="s">
        <v>402</v>
      </c>
    </row>
    <row r="66" spans="3:21" x14ac:dyDescent="0.3">
      <c r="C66" t="s">
        <v>372</v>
      </c>
      <c r="D66">
        <v>3.8</v>
      </c>
      <c r="E66" t="s">
        <v>372</v>
      </c>
      <c r="F66" s="34" t="s">
        <v>372</v>
      </c>
      <c r="G66">
        <v>100</v>
      </c>
    </row>
    <row r="67" spans="3:21" x14ac:dyDescent="0.3">
      <c r="C67" t="s">
        <v>403</v>
      </c>
      <c r="D67">
        <v>8.9999999999999998E-4</v>
      </c>
      <c r="E67" t="s">
        <v>403</v>
      </c>
      <c r="F67" s="34" t="s">
        <v>403</v>
      </c>
      <c r="G67">
        <f>(D67/D66)*100</f>
        <v>2.368421052631579E-2</v>
      </c>
    </row>
    <row r="68" spans="3:21" x14ac:dyDescent="0.3">
      <c r="C68" t="s">
        <v>404</v>
      </c>
      <c r="D68">
        <v>0.03</v>
      </c>
      <c r="E68" t="s">
        <v>404</v>
      </c>
      <c r="F68" s="34" t="s">
        <v>404</v>
      </c>
      <c r="G68">
        <f>(D68/D66)*100</f>
        <v>0.78947368421052633</v>
      </c>
    </row>
    <row r="71" spans="3:21" x14ac:dyDescent="0.3">
      <c r="C71">
        <v>60</v>
      </c>
    </row>
    <row r="72" spans="3:21" x14ac:dyDescent="0.3">
      <c r="D72" s="16"/>
      <c r="S72" s="107" t="s">
        <v>417</v>
      </c>
      <c r="T72" s="107"/>
      <c r="U72" s="107"/>
    </row>
    <row r="73" spans="3:21" x14ac:dyDescent="0.3">
      <c r="D73" s="16">
        <v>78</v>
      </c>
      <c r="E73" t="s">
        <v>405</v>
      </c>
      <c r="S73" s="107" t="s">
        <v>418</v>
      </c>
      <c r="T73" s="107"/>
      <c r="U73" s="107"/>
    </row>
    <row r="74" spans="3:21" x14ac:dyDescent="0.3">
      <c r="D74" s="16"/>
      <c r="S74" s="107" t="s">
        <v>419</v>
      </c>
      <c r="T74" s="107"/>
      <c r="U74" s="107"/>
    </row>
    <row r="75" spans="3:21" x14ac:dyDescent="0.3">
      <c r="D75" s="16"/>
      <c r="S75" s="107" t="s">
        <v>420</v>
      </c>
      <c r="T75" s="107"/>
      <c r="U75" s="107"/>
    </row>
    <row r="76" spans="3:21" x14ac:dyDescent="0.3">
      <c r="D76" s="16"/>
      <c r="S76" s="107" t="s">
        <v>421</v>
      </c>
      <c r="T76" s="107"/>
      <c r="U76" s="107"/>
    </row>
    <row r="77" spans="3:21" x14ac:dyDescent="0.3">
      <c r="D77" s="16"/>
      <c r="S77" s="107" t="s">
        <v>422</v>
      </c>
      <c r="T77" s="107"/>
      <c r="U77" s="107"/>
    </row>
    <row r="78" spans="3:21" x14ac:dyDescent="0.3">
      <c r="S78" s="107" t="s">
        <v>423</v>
      </c>
      <c r="T78" s="107"/>
      <c r="U78" s="107"/>
    </row>
    <row r="79" spans="3:21" x14ac:dyDescent="0.3">
      <c r="S79" s="107" t="s">
        <v>424</v>
      </c>
      <c r="T79" s="107"/>
      <c r="U79" s="107"/>
    </row>
    <row r="85" spans="11:21" x14ac:dyDescent="0.3">
      <c r="L85" s="35" t="s">
        <v>406</v>
      </c>
      <c r="M85" s="35" t="s">
        <v>407</v>
      </c>
      <c r="N85" s="35">
        <v>1</v>
      </c>
      <c r="O85" s="35" t="s">
        <v>413</v>
      </c>
      <c r="P85" s="35"/>
      <c r="Q85" s="35"/>
      <c r="R85" s="35"/>
      <c r="S85" s="35"/>
      <c r="T85" s="35"/>
      <c r="U85" s="35"/>
    </row>
    <row r="86" spans="11:21" x14ac:dyDescent="0.3">
      <c r="L86" s="35" t="s">
        <v>408</v>
      </c>
      <c r="M86" s="35" t="s">
        <v>412</v>
      </c>
      <c r="N86" s="35">
        <v>2</v>
      </c>
      <c r="O86" s="35" t="s">
        <v>414</v>
      </c>
      <c r="P86" s="35"/>
      <c r="Q86" s="35"/>
      <c r="R86" s="35"/>
      <c r="S86" s="35"/>
      <c r="T86" s="35"/>
      <c r="U86" s="35"/>
    </row>
    <row r="87" spans="11:21" x14ac:dyDescent="0.3">
      <c r="L87" s="35" t="s">
        <v>409</v>
      </c>
      <c r="M87" s="35"/>
      <c r="N87" s="35">
        <v>3</v>
      </c>
      <c r="O87" s="35" t="s">
        <v>415</v>
      </c>
      <c r="P87" s="35"/>
      <c r="Q87" s="35"/>
      <c r="R87" s="35"/>
      <c r="S87" s="35"/>
      <c r="T87" s="35"/>
      <c r="U87" s="35"/>
    </row>
    <row r="88" spans="11:21" x14ac:dyDescent="0.3">
      <c r="L88" s="35" t="s">
        <v>410</v>
      </c>
      <c r="M88" s="35"/>
      <c r="N88" s="35">
        <v>4</v>
      </c>
      <c r="O88" s="35" t="s">
        <v>416</v>
      </c>
      <c r="P88" s="35"/>
      <c r="Q88" s="35"/>
      <c r="R88" s="35"/>
      <c r="S88" s="35"/>
      <c r="T88" s="35"/>
      <c r="U88" s="35"/>
    </row>
    <row r="89" spans="11:21" x14ac:dyDescent="0.3">
      <c r="L89" s="35" t="s">
        <v>411</v>
      </c>
      <c r="M89" s="35"/>
      <c r="N89" s="35"/>
      <c r="O89" s="35"/>
      <c r="P89" s="35"/>
      <c r="Q89" s="35"/>
      <c r="R89" s="35"/>
      <c r="S89" s="35"/>
      <c r="T89" s="35"/>
      <c r="U89" s="35"/>
    </row>
    <row r="90" spans="11:21" x14ac:dyDescent="0.3">
      <c r="L90" s="35"/>
      <c r="M90" s="35"/>
      <c r="N90" s="35"/>
      <c r="O90" s="35"/>
      <c r="P90" s="35"/>
      <c r="Q90" s="35"/>
      <c r="R90" s="35"/>
      <c r="S90" s="35"/>
      <c r="T90" s="35"/>
      <c r="U90" s="35"/>
    </row>
    <row r="93" spans="11:21" x14ac:dyDescent="0.3">
      <c r="K93" s="22" t="s">
        <v>425</v>
      </c>
      <c r="L93" s="22" t="s">
        <v>426</v>
      </c>
    </row>
    <row r="94" spans="11:21" x14ac:dyDescent="0.3">
      <c r="K94" s="22" t="s">
        <v>427</v>
      </c>
      <c r="L94" s="22" t="s">
        <v>428</v>
      </c>
    </row>
    <row r="98" spans="4:12" x14ac:dyDescent="0.3">
      <c r="D98" t="s">
        <v>441</v>
      </c>
      <c r="E98" t="s">
        <v>442</v>
      </c>
      <c r="G98" t="s">
        <v>443</v>
      </c>
    </row>
    <row r="99" spans="4:12" ht="15" thickBot="1" x14ac:dyDescent="0.35">
      <c r="D99">
        <v>21</v>
      </c>
      <c r="E99" s="34">
        <v>21</v>
      </c>
    </row>
    <row r="100" spans="4:12" x14ac:dyDescent="0.3">
      <c r="D100">
        <v>23</v>
      </c>
      <c r="E100" s="34">
        <v>23</v>
      </c>
      <c r="G100" s="111" t="s">
        <v>444</v>
      </c>
      <c r="H100" s="111"/>
    </row>
    <row r="101" spans="4:12" x14ac:dyDescent="0.3">
      <c r="D101">
        <v>20</v>
      </c>
      <c r="E101" s="34">
        <v>20</v>
      </c>
      <c r="G101" s="24" t="s">
        <v>445</v>
      </c>
      <c r="H101" s="24">
        <v>1</v>
      </c>
    </row>
    <row r="102" spans="4:12" x14ac:dyDescent="0.3">
      <c r="D102">
        <v>25</v>
      </c>
      <c r="E102" s="34">
        <v>25</v>
      </c>
      <c r="G102" s="112" t="s">
        <v>430</v>
      </c>
      <c r="H102" s="112">
        <v>1</v>
      </c>
    </row>
    <row r="103" spans="4:12" x14ac:dyDescent="0.3">
      <c r="D103">
        <v>32</v>
      </c>
      <c r="E103" s="34">
        <v>32</v>
      </c>
      <c r="G103" s="24" t="s">
        <v>446</v>
      </c>
      <c r="H103" s="24">
        <v>1</v>
      </c>
    </row>
    <row r="104" spans="4:12" x14ac:dyDescent="0.3">
      <c r="G104" s="24" t="s">
        <v>447</v>
      </c>
      <c r="H104" s="24">
        <v>0</v>
      </c>
    </row>
    <row r="105" spans="4:12" ht="15" thickBot="1" x14ac:dyDescent="0.35">
      <c r="G105" s="109" t="s">
        <v>448</v>
      </c>
      <c r="H105" s="109">
        <v>5</v>
      </c>
    </row>
    <row r="107" spans="4:12" ht="15" thickBot="1" x14ac:dyDescent="0.35">
      <c r="G107" t="s">
        <v>449</v>
      </c>
    </row>
    <row r="108" spans="4:12" x14ac:dyDescent="0.3">
      <c r="G108" s="110"/>
      <c r="H108" s="110" t="s">
        <v>454</v>
      </c>
      <c r="I108" s="110" t="s">
        <v>455</v>
      </c>
      <c r="J108" s="110" t="s">
        <v>456</v>
      </c>
      <c r="K108" s="110" t="s">
        <v>457</v>
      </c>
      <c r="L108" s="110" t="s">
        <v>458</v>
      </c>
    </row>
    <row r="109" spans="4:12" x14ac:dyDescent="0.3">
      <c r="G109" s="24" t="s">
        <v>450</v>
      </c>
      <c r="H109" s="24">
        <v>1</v>
      </c>
      <c r="I109" s="24">
        <v>90.8</v>
      </c>
      <c r="J109" s="24">
        <v>90.8</v>
      </c>
      <c r="K109" s="24" t="e">
        <v>#NUM!</v>
      </c>
      <c r="L109" s="24" t="e">
        <v>#NUM!</v>
      </c>
    </row>
    <row r="110" spans="4:12" x14ac:dyDescent="0.3">
      <c r="G110" s="24" t="s">
        <v>451</v>
      </c>
      <c r="H110" s="24">
        <v>3</v>
      </c>
      <c r="I110" s="24">
        <v>0</v>
      </c>
      <c r="J110" s="24">
        <v>0</v>
      </c>
      <c r="K110" s="24"/>
      <c r="L110" s="24"/>
    </row>
    <row r="111" spans="4:12" ht="15" thickBot="1" x14ac:dyDescent="0.35">
      <c r="G111" s="109" t="s">
        <v>452</v>
      </c>
      <c r="H111" s="109">
        <v>4</v>
      </c>
      <c r="I111" s="109">
        <v>90.8</v>
      </c>
      <c r="J111" s="109"/>
      <c r="K111" s="109"/>
      <c r="L111" s="109"/>
    </row>
    <row r="112" spans="4:12" ht="15" thickBot="1" x14ac:dyDescent="0.35"/>
    <row r="113" spans="4:18" x14ac:dyDescent="0.3">
      <c r="G113" s="110"/>
      <c r="H113" s="110" t="s">
        <v>459</v>
      </c>
      <c r="I113" s="110" t="s">
        <v>447</v>
      </c>
      <c r="J113" s="110" t="s">
        <v>460</v>
      </c>
      <c r="K113" s="110" t="s">
        <v>461</v>
      </c>
      <c r="L113" s="110" t="s">
        <v>462</v>
      </c>
      <c r="M113" s="110" t="s">
        <v>463</v>
      </c>
      <c r="N113" s="110" t="s">
        <v>464</v>
      </c>
      <c r="O113" s="110" t="s">
        <v>465</v>
      </c>
    </row>
    <row r="114" spans="4:18" x14ac:dyDescent="0.3">
      <c r="G114" s="24" t="s">
        <v>453</v>
      </c>
      <c r="H114" s="24">
        <v>0</v>
      </c>
      <c r="I114" s="24">
        <v>0</v>
      </c>
      <c r="J114" s="24">
        <v>65535</v>
      </c>
      <c r="K114" s="24" t="e">
        <v>#NUM!</v>
      </c>
      <c r="L114" s="24">
        <v>0</v>
      </c>
      <c r="M114" s="24">
        <v>0</v>
      </c>
      <c r="N114" s="24">
        <v>0</v>
      </c>
      <c r="O114" s="24">
        <v>0</v>
      </c>
    </row>
    <row r="115" spans="4:18" ht="15" thickBot="1" x14ac:dyDescent="0.35">
      <c r="G115" s="109" t="s">
        <v>441</v>
      </c>
      <c r="H115" s="109">
        <v>1</v>
      </c>
      <c r="I115" s="109">
        <v>0</v>
      </c>
      <c r="J115" s="109">
        <v>65535</v>
      </c>
      <c r="K115" s="109" t="e">
        <v>#NUM!</v>
      </c>
      <c r="L115" s="109">
        <v>1</v>
      </c>
      <c r="M115" s="109">
        <v>1</v>
      </c>
      <c r="N115" s="109">
        <v>1</v>
      </c>
      <c r="O115" s="109">
        <v>1</v>
      </c>
    </row>
    <row r="118" spans="4:18" x14ac:dyDescent="0.3">
      <c r="D118" t="s">
        <v>473</v>
      </c>
      <c r="J118" t="s">
        <v>478</v>
      </c>
      <c r="K118" t="s">
        <v>479</v>
      </c>
      <c r="M118" t="s">
        <v>443</v>
      </c>
    </row>
    <row r="119" spans="4:18" ht="15" thickBot="1" x14ac:dyDescent="0.35">
      <c r="D119" t="s">
        <v>474</v>
      </c>
      <c r="J119">
        <v>21</v>
      </c>
      <c r="K119">
        <v>54</v>
      </c>
    </row>
    <row r="120" spans="4:18" x14ac:dyDescent="0.3">
      <c r="D120" s="49"/>
      <c r="J120">
        <v>23</v>
      </c>
      <c r="K120">
        <v>54</v>
      </c>
      <c r="M120" s="111" t="s">
        <v>444</v>
      </c>
      <c r="N120" s="111"/>
    </row>
    <row r="121" spans="4:18" x14ac:dyDescent="0.3">
      <c r="D121" s="49"/>
      <c r="J121">
        <v>34</v>
      </c>
      <c r="K121">
        <v>65</v>
      </c>
      <c r="M121" s="24" t="s">
        <v>445</v>
      </c>
      <c r="N121" s="24">
        <v>0.2278277590744332</v>
      </c>
    </row>
    <row r="122" spans="4:18" x14ac:dyDescent="0.3">
      <c r="D122" s="49"/>
      <c r="J122">
        <v>21</v>
      </c>
      <c r="K122">
        <v>67</v>
      </c>
      <c r="M122" s="24" t="s">
        <v>430</v>
      </c>
      <c r="N122" s="24">
        <v>5.1905487804877977E-2</v>
      </c>
    </row>
    <row r="123" spans="4:18" x14ac:dyDescent="0.3">
      <c r="D123" s="49"/>
      <c r="F123" t="s">
        <v>475</v>
      </c>
      <c r="J123">
        <v>35</v>
      </c>
      <c r="K123">
        <v>54</v>
      </c>
      <c r="M123" s="24" t="s">
        <v>446</v>
      </c>
      <c r="N123" s="24">
        <v>-0.13771341463414641</v>
      </c>
    </row>
    <row r="124" spans="4:18" x14ac:dyDescent="0.3">
      <c r="D124" s="49"/>
      <c r="J124">
        <v>36</v>
      </c>
      <c r="K124">
        <v>51</v>
      </c>
      <c r="M124" s="24" t="s">
        <v>447</v>
      </c>
      <c r="N124" s="24">
        <v>9.9189274597216173</v>
      </c>
    </row>
    <row r="125" spans="4:18" ht="15" thickBot="1" x14ac:dyDescent="0.35">
      <c r="D125" s="49"/>
      <c r="J125">
        <v>38</v>
      </c>
      <c r="K125">
        <v>76</v>
      </c>
      <c r="M125" s="109" t="s">
        <v>448</v>
      </c>
      <c r="N125" s="109">
        <v>7</v>
      </c>
    </row>
    <row r="126" spans="4:18" x14ac:dyDescent="0.3">
      <c r="D126" s="49"/>
    </row>
    <row r="127" spans="4:18" ht="15" thickBot="1" x14ac:dyDescent="0.35">
      <c r="D127" s="113"/>
      <c r="M127" t="s">
        <v>449</v>
      </c>
    </row>
    <row r="128" spans="4:18" x14ac:dyDescent="0.3">
      <c r="D128" s="113"/>
      <c r="M128" s="110"/>
      <c r="N128" s="110" t="s">
        <v>454</v>
      </c>
      <c r="O128" s="110" t="s">
        <v>455</v>
      </c>
      <c r="P128" s="110" t="s">
        <v>456</v>
      </c>
      <c r="Q128" s="110" t="s">
        <v>457</v>
      </c>
      <c r="R128" s="110" t="s">
        <v>458</v>
      </c>
    </row>
    <row r="129" spans="4:21" x14ac:dyDescent="0.3">
      <c r="D129" s="113"/>
      <c r="F129" t="s">
        <v>476</v>
      </c>
      <c r="M129" s="24" t="s">
        <v>450</v>
      </c>
      <c r="N129" s="24">
        <v>1</v>
      </c>
      <c r="O129" s="24">
        <v>26.931533101045261</v>
      </c>
      <c r="P129" s="24">
        <v>26.931533101045261</v>
      </c>
      <c r="Q129" s="24">
        <v>0.27373583085456987</v>
      </c>
      <c r="R129" s="24">
        <v>0.6231867461756293</v>
      </c>
    </row>
    <row r="130" spans="4:21" x14ac:dyDescent="0.3">
      <c r="D130" s="113"/>
      <c r="M130" s="24" t="s">
        <v>451</v>
      </c>
      <c r="N130" s="24">
        <v>5</v>
      </c>
      <c r="O130" s="24">
        <v>491.92560975609763</v>
      </c>
      <c r="P130" s="24">
        <v>98.385121951219531</v>
      </c>
      <c r="Q130" s="24"/>
      <c r="R130" s="24"/>
    </row>
    <row r="131" spans="4:21" ht="15" thickBot="1" x14ac:dyDescent="0.35">
      <c r="D131" s="113"/>
      <c r="M131" s="109" t="s">
        <v>452</v>
      </c>
      <c r="N131" s="109">
        <v>6</v>
      </c>
      <c r="O131" s="109">
        <v>518.85714285714289</v>
      </c>
      <c r="P131" s="109"/>
      <c r="Q131" s="109"/>
      <c r="R131" s="109"/>
    </row>
    <row r="132" spans="4:21" ht="15" thickBot="1" x14ac:dyDescent="0.35">
      <c r="D132" s="113"/>
    </row>
    <row r="133" spans="4:21" x14ac:dyDescent="0.3">
      <c r="D133" s="113"/>
      <c r="M133" s="110"/>
      <c r="N133" s="110" t="s">
        <v>459</v>
      </c>
      <c r="O133" s="110" t="s">
        <v>447</v>
      </c>
      <c r="P133" s="110" t="s">
        <v>460</v>
      </c>
      <c r="Q133" s="110" t="s">
        <v>461</v>
      </c>
      <c r="R133" s="110" t="s">
        <v>462</v>
      </c>
      <c r="S133" s="110" t="s">
        <v>463</v>
      </c>
      <c r="T133" s="110" t="s">
        <v>464</v>
      </c>
      <c r="U133" s="110" t="s">
        <v>465</v>
      </c>
    </row>
    <row r="134" spans="4:21" x14ac:dyDescent="0.3">
      <c r="D134" s="35"/>
      <c r="M134" s="24" t="s">
        <v>453</v>
      </c>
      <c r="N134" s="24">
        <v>51.917073170731712</v>
      </c>
      <c r="O134" s="24">
        <v>16.162935826974525</v>
      </c>
      <c r="P134" s="24">
        <v>3.2121066201405477</v>
      </c>
      <c r="Q134" s="24">
        <v>2.3673043594218162E-2</v>
      </c>
      <c r="R134" s="24">
        <v>10.368923923355574</v>
      </c>
      <c r="S134" s="24">
        <v>93.465222418107857</v>
      </c>
      <c r="T134" s="24">
        <v>10.368923923355574</v>
      </c>
      <c r="U134" s="24">
        <v>93.465222418107857</v>
      </c>
    </row>
    <row r="135" spans="4:21" ht="15" thickBot="1" x14ac:dyDescent="0.35">
      <c r="D135" s="35"/>
      <c r="F135" t="s">
        <v>477</v>
      </c>
      <c r="M135" s="109" t="s">
        <v>478</v>
      </c>
      <c r="N135" s="109">
        <v>0.27682926829268295</v>
      </c>
      <c r="O135" s="109">
        <v>0.52911025702478687</v>
      </c>
      <c r="P135" s="109">
        <v>0.52319769767705437</v>
      </c>
      <c r="Q135" s="109">
        <v>0.62318674617562908</v>
      </c>
      <c r="R135" s="109">
        <v>-1.0832919474640961</v>
      </c>
      <c r="S135" s="109">
        <v>1.636950484049462</v>
      </c>
      <c r="T135" s="109">
        <v>-1.0832919474640961</v>
      </c>
      <c r="U135" s="109">
        <v>1.636950484049462</v>
      </c>
    </row>
    <row r="136" spans="4:21" x14ac:dyDescent="0.3">
      <c r="D136" s="35"/>
    </row>
    <row r="137" spans="4:21" x14ac:dyDescent="0.3">
      <c r="D137" s="35"/>
    </row>
    <row r="138" spans="4:21" x14ac:dyDescent="0.3">
      <c r="D138" s="35"/>
    </row>
    <row r="139" spans="4:21" x14ac:dyDescent="0.3">
      <c r="M139" t="s">
        <v>480</v>
      </c>
    </row>
    <row r="140" spans="4:21" ht="15" thickBot="1" x14ac:dyDescent="0.35"/>
    <row r="141" spans="4:21" x14ac:dyDescent="0.3">
      <c r="M141" s="110" t="s">
        <v>481</v>
      </c>
      <c r="N141" s="110" t="s">
        <v>482</v>
      </c>
      <c r="O141" s="110" t="s">
        <v>483</v>
      </c>
    </row>
    <row r="142" spans="4:21" x14ac:dyDescent="0.3">
      <c r="M142" s="24">
        <v>1</v>
      </c>
      <c r="N142" s="24">
        <v>57.730487804878052</v>
      </c>
      <c r="O142" s="114">
        <v>-3.7304878048780523</v>
      </c>
    </row>
    <row r="143" spans="4:21" x14ac:dyDescent="0.3">
      <c r="M143" s="24">
        <v>2</v>
      </c>
      <c r="N143" s="24">
        <v>58.284146341463419</v>
      </c>
      <c r="O143" s="114">
        <v>-4.2841463414634191</v>
      </c>
    </row>
    <row r="144" spans="4:21" x14ac:dyDescent="0.3">
      <c r="M144" s="24">
        <v>3</v>
      </c>
      <c r="N144" s="24">
        <v>61.329268292682933</v>
      </c>
      <c r="O144" s="114">
        <v>3.6707317073170671</v>
      </c>
    </row>
    <row r="145" spans="13:15" x14ac:dyDescent="0.3">
      <c r="M145" s="24">
        <v>4</v>
      </c>
      <c r="N145" s="24">
        <v>57.730487804878052</v>
      </c>
      <c r="O145" s="114">
        <v>9.2695121951219477</v>
      </c>
    </row>
    <row r="146" spans="13:15" x14ac:dyDescent="0.3">
      <c r="M146" s="24">
        <v>5</v>
      </c>
      <c r="N146" s="24">
        <v>61.606097560975613</v>
      </c>
      <c r="O146" s="115">
        <v>-7.6060975609756127</v>
      </c>
    </row>
    <row r="147" spans="13:15" x14ac:dyDescent="0.3">
      <c r="M147" s="24">
        <v>6</v>
      </c>
      <c r="N147" s="24">
        <v>61.8829268292683</v>
      </c>
      <c r="O147" s="115">
        <v>-10.8829268292683</v>
      </c>
    </row>
    <row r="148" spans="13:15" ht="15" thickBot="1" x14ac:dyDescent="0.35">
      <c r="M148" s="109">
        <v>7</v>
      </c>
      <c r="N148" s="109">
        <v>62.436585365853659</v>
      </c>
      <c r="O148" s="116">
        <v>13.563414634146341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C954A-1360-43AE-914E-119E21D32754}">
  <dimension ref="K2:Q9"/>
  <sheetViews>
    <sheetView workbookViewId="0">
      <selection activeCell="N13" sqref="N13"/>
    </sheetView>
  </sheetViews>
  <sheetFormatPr defaultRowHeight="14.4" x14ac:dyDescent="0.3"/>
  <sheetData>
    <row r="2" spans="11:17" ht="25.8" x14ac:dyDescent="0.5">
      <c r="K2" s="117"/>
      <c r="L2" s="117"/>
      <c r="M2" s="117"/>
      <c r="N2" s="117"/>
      <c r="O2" s="117"/>
      <c r="P2" s="35"/>
      <c r="Q2" s="35"/>
    </row>
    <row r="3" spans="11:17" ht="25.8" x14ac:dyDescent="0.5">
      <c r="K3" s="117"/>
      <c r="L3" s="118" t="s">
        <v>399</v>
      </c>
      <c r="M3" s="117"/>
      <c r="N3" s="117"/>
      <c r="O3" s="117"/>
      <c r="P3" s="35"/>
      <c r="Q3" s="35"/>
    </row>
    <row r="4" spans="11:17" ht="25.8" x14ac:dyDescent="0.5">
      <c r="K4" s="117"/>
      <c r="L4" s="117"/>
      <c r="M4" s="117"/>
      <c r="N4" s="117"/>
      <c r="O4" s="117"/>
      <c r="P4" s="35"/>
      <c r="Q4" s="35"/>
    </row>
    <row r="5" spans="11:17" ht="25.8" x14ac:dyDescent="0.5">
      <c r="K5" s="117"/>
      <c r="L5" s="117" t="s">
        <v>400</v>
      </c>
      <c r="M5" s="117"/>
      <c r="N5" s="117"/>
      <c r="O5" s="117"/>
      <c r="P5" s="35"/>
      <c r="Q5" s="35"/>
    </row>
    <row r="6" spans="11:17" ht="25.8" x14ac:dyDescent="0.5">
      <c r="K6" s="117"/>
      <c r="L6" s="117"/>
      <c r="M6" s="117"/>
      <c r="N6" s="117"/>
      <c r="O6" s="117"/>
      <c r="P6" s="35"/>
      <c r="Q6" s="35"/>
    </row>
    <row r="7" spans="11:17" ht="25.8" x14ac:dyDescent="0.5">
      <c r="K7" s="117"/>
      <c r="L7" s="117" t="s">
        <v>485</v>
      </c>
      <c r="M7" s="117"/>
      <c r="N7" s="117"/>
      <c r="O7" s="117"/>
      <c r="P7" s="35"/>
      <c r="Q7" s="35"/>
    </row>
    <row r="8" spans="11:17" ht="25.8" x14ac:dyDescent="0.5">
      <c r="K8" s="117"/>
      <c r="L8" s="117"/>
      <c r="M8" s="117"/>
      <c r="N8" s="117"/>
      <c r="O8" s="117"/>
      <c r="P8" s="35"/>
      <c r="Q8" s="35"/>
    </row>
    <row r="9" spans="11:17" x14ac:dyDescent="0.3">
      <c r="K9" s="35"/>
      <c r="L9" s="35"/>
      <c r="M9" s="35"/>
      <c r="N9" s="35"/>
      <c r="O9" s="35"/>
      <c r="P9" s="35"/>
      <c r="Q9" s="35"/>
    </row>
  </sheetData>
  <hyperlinks>
    <hyperlink ref="L3" r:id="rId1" xr:uid="{F9A982CA-A1D7-4FC6-9A69-EC1211F12A7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C9C5-E99B-4CED-A3C0-FD7C778D0EF5}">
  <dimension ref="A1:V63"/>
  <sheetViews>
    <sheetView topLeftCell="A36" workbookViewId="0">
      <selection activeCell="M64" sqref="M64"/>
    </sheetView>
  </sheetViews>
  <sheetFormatPr defaultRowHeight="14.4" x14ac:dyDescent="0.3"/>
  <sheetData>
    <row r="1" spans="1:22" ht="15.6" x14ac:dyDescent="0.3">
      <c r="K1" s="38" t="s">
        <v>220</v>
      </c>
    </row>
    <row r="2" spans="1:22" ht="15.6" x14ac:dyDescent="0.3">
      <c r="G2" t="s">
        <v>171</v>
      </c>
      <c r="K2" s="76" t="s">
        <v>4</v>
      </c>
      <c r="N2" t="s">
        <v>174</v>
      </c>
      <c r="Q2" t="s">
        <v>175</v>
      </c>
      <c r="T2" t="s">
        <v>177</v>
      </c>
    </row>
    <row r="3" spans="1:22" ht="15.6" x14ac:dyDescent="0.3">
      <c r="K3" s="76">
        <v>20</v>
      </c>
      <c r="M3" t="s">
        <v>172</v>
      </c>
      <c r="N3" s="38" t="s">
        <v>216</v>
      </c>
      <c r="P3" t="s">
        <v>218</v>
      </c>
      <c r="T3" t="s">
        <v>178</v>
      </c>
    </row>
    <row r="4" spans="1:22" ht="15.6" x14ac:dyDescent="0.3">
      <c r="K4" s="76">
        <v>16</v>
      </c>
      <c r="M4" t="s">
        <v>203</v>
      </c>
    </row>
    <row r="5" spans="1:22" ht="15.6" x14ac:dyDescent="0.3">
      <c r="K5" s="76">
        <v>18</v>
      </c>
      <c r="L5">
        <v>1</v>
      </c>
      <c r="M5" s="16" t="s">
        <v>173</v>
      </c>
      <c r="N5" t="s">
        <v>180</v>
      </c>
    </row>
    <row r="6" spans="1:22" ht="16.2" thickBot="1" x14ac:dyDescent="0.35">
      <c r="K6" s="76">
        <v>25</v>
      </c>
      <c r="M6" t="s">
        <v>176</v>
      </c>
    </row>
    <row r="7" spans="1:22" ht="15.6" x14ac:dyDescent="0.3">
      <c r="K7" s="76">
        <v>36</v>
      </c>
      <c r="M7" s="74" t="s">
        <v>179</v>
      </c>
      <c r="T7" s="64"/>
      <c r="U7" s="65" t="s">
        <v>183</v>
      </c>
      <c r="V7" s="66" t="s">
        <v>184</v>
      </c>
    </row>
    <row r="8" spans="1:22" ht="15.6" x14ac:dyDescent="0.3">
      <c r="K8" s="76">
        <v>56</v>
      </c>
      <c r="M8" t="s">
        <v>195</v>
      </c>
      <c r="T8" s="67"/>
      <c r="U8" s="25" t="s">
        <v>181</v>
      </c>
      <c r="V8" s="68" t="s">
        <v>182</v>
      </c>
    </row>
    <row r="9" spans="1:22" ht="15.6" x14ac:dyDescent="0.3">
      <c r="K9" s="76">
        <v>59</v>
      </c>
      <c r="M9" t="s">
        <v>196</v>
      </c>
      <c r="N9" t="s">
        <v>204</v>
      </c>
      <c r="T9" s="67"/>
      <c r="U9" s="25" t="s">
        <v>185</v>
      </c>
      <c r="V9" s="68"/>
    </row>
    <row r="10" spans="1:22" ht="15.6" x14ac:dyDescent="0.3">
      <c r="A10" t="s">
        <v>214</v>
      </c>
      <c r="B10" t="s">
        <v>215</v>
      </c>
      <c r="K10" s="76">
        <v>45</v>
      </c>
      <c r="M10" t="s">
        <v>197</v>
      </c>
      <c r="T10" s="67"/>
      <c r="U10" s="25" t="s">
        <v>186</v>
      </c>
      <c r="V10" s="68"/>
    </row>
    <row r="11" spans="1:22" ht="15.6" x14ac:dyDescent="0.3">
      <c r="B11">
        <v>40</v>
      </c>
      <c r="K11" s="76">
        <v>40</v>
      </c>
      <c r="L11">
        <v>2</v>
      </c>
      <c r="M11" t="s">
        <v>198</v>
      </c>
      <c r="T11" s="67"/>
      <c r="U11" s="25" t="s">
        <v>187</v>
      </c>
      <c r="V11" s="68"/>
    </row>
    <row r="12" spans="1:22" ht="18" x14ac:dyDescent="0.35">
      <c r="A12" t="s">
        <v>217</v>
      </c>
      <c r="K12" s="76">
        <v>20</v>
      </c>
      <c r="M12" t="s">
        <v>210</v>
      </c>
      <c r="T12" s="67"/>
      <c r="U12" s="25"/>
      <c r="V12" s="68"/>
    </row>
    <row r="13" spans="1:22" ht="15.6" x14ac:dyDescent="0.3">
      <c r="H13">
        <v>37.770000000000003</v>
      </c>
      <c r="I13">
        <v>40</v>
      </c>
      <c r="K13" s="76">
        <v>18</v>
      </c>
      <c r="L13">
        <v>3</v>
      </c>
      <c r="M13" t="s">
        <v>199</v>
      </c>
      <c r="T13" s="67"/>
      <c r="U13" s="25"/>
      <c r="V13" s="68"/>
    </row>
    <row r="14" spans="1:22" ht="15.6" x14ac:dyDescent="0.3">
      <c r="K14" s="76">
        <v>25</v>
      </c>
      <c r="M14" t="s">
        <v>200</v>
      </c>
      <c r="T14" s="69">
        <v>1</v>
      </c>
      <c r="U14" s="25"/>
      <c r="V14" s="68"/>
    </row>
    <row r="15" spans="1:22" ht="15.6" x14ac:dyDescent="0.3">
      <c r="K15" s="76">
        <v>30</v>
      </c>
      <c r="M15" s="36" t="s">
        <v>219</v>
      </c>
      <c r="Q15" s="77">
        <v>-0.65</v>
      </c>
      <c r="T15" s="69">
        <v>2</v>
      </c>
      <c r="U15" s="25"/>
      <c r="V15" s="68"/>
    </row>
    <row r="16" spans="1:22" ht="15.6" x14ac:dyDescent="0.3">
      <c r="H16">
        <v>3.43</v>
      </c>
      <c r="K16" s="76">
        <v>28</v>
      </c>
      <c r="L16">
        <v>4</v>
      </c>
      <c r="M16" t="s">
        <v>201</v>
      </c>
      <c r="O16" s="74" t="s">
        <v>202</v>
      </c>
      <c r="P16">
        <v>2.0449999999999999</v>
      </c>
      <c r="T16" s="69">
        <v>3</v>
      </c>
      <c r="U16" s="25"/>
      <c r="V16" s="68"/>
    </row>
    <row r="17" spans="2:22" ht="15.6" x14ac:dyDescent="0.3">
      <c r="B17" t="s">
        <v>226</v>
      </c>
      <c r="K17" s="76">
        <v>21</v>
      </c>
      <c r="L17">
        <v>5</v>
      </c>
      <c r="M17" t="s">
        <v>205</v>
      </c>
      <c r="T17" s="69">
        <v>4</v>
      </c>
      <c r="U17" s="25"/>
      <c r="V17" s="68"/>
    </row>
    <row r="18" spans="2:22" ht="15.6" x14ac:dyDescent="0.3">
      <c r="F18" s="52">
        <v>0</v>
      </c>
      <c r="K18" s="76">
        <v>19</v>
      </c>
      <c r="L18" s="78" t="s">
        <v>222</v>
      </c>
      <c r="M18" t="s">
        <v>206</v>
      </c>
      <c r="T18" s="69">
        <v>5</v>
      </c>
      <c r="U18" s="25"/>
      <c r="V18" s="68"/>
    </row>
    <row r="19" spans="2:22" ht="16.2" thickBot="1" x14ac:dyDescent="0.35">
      <c r="K19" s="76">
        <v>18</v>
      </c>
      <c r="L19" s="74" t="s">
        <v>221</v>
      </c>
      <c r="M19" t="s">
        <v>209</v>
      </c>
      <c r="T19" s="69"/>
      <c r="U19" s="25"/>
      <c r="V19" s="68"/>
    </row>
    <row r="20" spans="2:22" ht="18" x14ac:dyDescent="0.35">
      <c r="K20" s="76">
        <v>30</v>
      </c>
      <c r="M20" s="64" t="s">
        <v>211</v>
      </c>
      <c r="N20" s="65"/>
      <c r="O20" s="65"/>
      <c r="P20" s="65"/>
      <c r="Q20" s="65"/>
      <c r="R20" s="81"/>
      <c r="T20" s="69"/>
      <c r="U20" s="25"/>
      <c r="V20" s="68"/>
    </row>
    <row r="21" spans="2:22" ht="15.6" x14ac:dyDescent="0.3">
      <c r="C21" t="s">
        <v>207</v>
      </c>
      <c r="I21" t="s">
        <v>208</v>
      </c>
      <c r="K21" s="76">
        <v>29</v>
      </c>
      <c r="M21" s="67" t="s">
        <v>212</v>
      </c>
      <c r="N21" s="25"/>
      <c r="O21" s="25"/>
      <c r="P21" s="25"/>
      <c r="Q21" s="25"/>
      <c r="R21" s="68"/>
      <c r="T21" s="69">
        <v>100</v>
      </c>
      <c r="U21" s="25" t="s">
        <v>194</v>
      </c>
      <c r="V21" s="68"/>
    </row>
    <row r="22" spans="2:22" ht="18.600000000000001" thickBot="1" x14ac:dyDescent="0.4">
      <c r="C22" s="78">
        <v>-2.0449999999999999</v>
      </c>
      <c r="I22" s="78">
        <v>2.0449999999999999</v>
      </c>
      <c r="K22" s="76">
        <v>30</v>
      </c>
      <c r="L22" s="78">
        <f>TDIST(0.65,29,2)</f>
        <v>0.52080843650154196</v>
      </c>
      <c r="M22" s="82" t="s">
        <v>213</v>
      </c>
      <c r="N22" s="83"/>
      <c r="O22" s="83"/>
      <c r="P22" s="83"/>
      <c r="Q22" s="83"/>
      <c r="R22" s="84"/>
      <c r="T22" s="67">
        <v>1</v>
      </c>
      <c r="U22" s="70" t="s">
        <v>188</v>
      </c>
      <c r="V22" s="68" t="s">
        <v>189</v>
      </c>
    </row>
    <row r="23" spans="2:22" ht="15.6" x14ac:dyDescent="0.3">
      <c r="K23" s="76">
        <v>35</v>
      </c>
      <c r="L23" s="35" t="s">
        <v>223</v>
      </c>
      <c r="T23" s="67">
        <v>2</v>
      </c>
      <c r="U23" s="25" t="s">
        <v>190</v>
      </c>
      <c r="V23" s="68" t="s">
        <v>192</v>
      </c>
    </row>
    <row r="24" spans="2:22" ht="16.2" thickBot="1" x14ac:dyDescent="0.35">
      <c r="K24" s="76">
        <v>38</v>
      </c>
      <c r="T24" s="71">
        <v>3</v>
      </c>
      <c r="U24" s="72" t="s">
        <v>191</v>
      </c>
      <c r="V24" s="73" t="s">
        <v>193</v>
      </c>
    </row>
    <row r="25" spans="2:22" ht="15.6" x14ac:dyDescent="0.3">
      <c r="B25" t="s">
        <v>227</v>
      </c>
      <c r="K25" s="76">
        <v>32</v>
      </c>
    </row>
    <row r="26" spans="2:22" ht="15.6" x14ac:dyDescent="0.3">
      <c r="K26" s="76">
        <v>40</v>
      </c>
    </row>
    <row r="27" spans="2:22" ht="15.6" x14ac:dyDescent="0.3">
      <c r="K27" s="76">
        <v>65</v>
      </c>
    </row>
    <row r="28" spans="2:22" ht="15.6" x14ac:dyDescent="0.3">
      <c r="K28" s="76">
        <v>72</v>
      </c>
    </row>
    <row r="29" spans="2:22" ht="15.6" x14ac:dyDescent="0.3">
      <c r="C29" s="79">
        <v>31</v>
      </c>
      <c r="I29" s="79">
        <v>45</v>
      </c>
      <c r="K29" s="76">
        <v>56</v>
      </c>
    </row>
    <row r="30" spans="2:22" ht="15.6" x14ac:dyDescent="0.3">
      <c r="C30" t="s">
        <v>224</v>
      </c>
      <c r="F30" s="80">
        <v>37.770000000000003</v>
      </c>
      <c r="I30" t="s">
        <v>225</v>
      </c>
      <c r="K30" s="76">
        <v>58</v>
      </c>
    </row>
    <row r="31" spans="2:22" ht="15.6" x14ac:dyDescent="0.3">
      <c r="K31" s="76">
        <v>81</v>
      </c>
    </row>
    <row r="32" spans="2:22" ht="15.6" x14ac:dyDescent="0.3">
      <c r="K32" s="76">
        <v>73</v>
      </c>
    </row>
    <row r="35" spans="4:16" x14ac:dyDescent="0.3">
      <c r="M35" t="s">
        <v>230</v>
      </c>
      <c r="P35" t="s">
        <v>234</v>
      </c>
    </row>
    <row r="36" spans="4:16" x14ac:dyDescent="0.3">
      <c r="K36">
        <v>0</v>
      </c>
      <c r="M36" t="s">
        <v>228</v>
      </c>
    </row>
    <row r="37" spans="4:16" x14ac:dyDescent="0.3">
      <c r="K37">
        <v>100</v>
      </c>
      <c r="M37" t="s">
        <v>229</v>
      </c>
    </row>
    <row r="40" spans="4:16" x14ac:dyDescent="0.3">
      <c r="I40" t="s">
        <v>231</v>
      </c>
    </row>
    <row r="41" spans="4:16" x14ac:dyDescent="0.3">
      <c r="I41" t="s">
        <v>232</v>
      </c>
    </row>
    <row r="42" spans="4:16" x14ac:dyDescent="0.3">
      <c r="I42" t="s">
        <v>233</v>
      </c>
    </row>
    <row r="45" spans="4:16" x14ac:dyDescent="0.3">
      <c r="D45">
        <v>1</v>
      </c>
      <c r="E45" t="s">
        <v>338</v>
      </c>
      <c r="I45" t="s">
        <v>342</v>
      </c>
      <c r="K45" t="s">
        <v>345</v>
      </c>
      <c r="L45" s="62" t="s">
        <v>346</v>
      </c>
    </row>
    <row r="46" spans="4:16" x14ac:dyDescent="0.3">
      <c r="E46" t="s">
        <v>339</v>
      </c>
      <c r="I46" t="s">
        <v>343</v>
      </c>
      <c r="K46" s="26"/>
      <c r="L46" s="26" t="s">
        <v>347</v>
      </c>
      <c r="M46" s="26" t="s">
        <v>348</v>
      </c>
    </row>
    <row r="47" spans="4:16" x14ac:dyDescent="0.3">
      <c r="E47" t="s">
        <v>340</v>
      </c>
      <c r="I47" t="s">
        <v>344</v>
      </c>
      <c r="K47" s="26">
        <v>1</v>
      </c>
      <c r="L47" s="26">
        <v>0</v>
      </c>
      <c r="M47" s="26">
        <v>0</v>
      </c>
      <c r="P47" t="s">
        <v>349</v>
      </c>
    </row>
    <row r="48" spans="4:16" x14ac:dyDescent="0.3">
      <c r="G48" t="s">
        <v>341</v>
      </c>
      <c r="K48" s="26">
        <v>2</v>
      </c>
      <c r="L48" s="26">
        <v>0</v>
      </c>
      <c r="M48" s="26">
        <v>1</v>
      </c>
    </row>
    <row r="49" spans="10:14" x14ac:dyDescent="0.3">
      <c r="K49" s="26">
        <v>3</v>
      </c>
      <c r="L49" s="26">
        <v>1</v>
      </c>
      <c r="M49" s="26">
        <v>0</v>
      </c>
    </row>
    <row r="50" spans="10:14" x14ac:dyDescent="0.3">
      <c r="K50" s="26">
        <v>4</v>
      </c>
      <c r="L50" s="26">
        <v>1</v>
      </c>
      <c r="M50" s="26">
        <v>0</v>
      </c>
    </row>
    <row r="51" spans="10:14" x14ac:dyDescent="0.3">
      <c r="K51" s="26"/>
      <c r="L51" s="26"/>
      <c r="M51" s="26"/>
    </row>
    <row r="52" spans="10:14" x14ac:dyDescent="0.3">
      <c r="K52" s="26">
        <v>50</v>
      </c>
      <c r="L52" s="26">
        <v>0</v>
      </c>
      <c r="M52" s="26">
        <v>0</v>
      </c>
    </row>
    <row r="53" spans="10:14" ht="15" thickBot="1" x14ac:dyDescent="0.35"/>
    <row r="54" spans="10:14" x14ac:dyDescent="0.3">
      <c r="J54" s="64"/>
      <c r="K54" s="65"/>
      <c r="L54" s="143" t="s">
        <v>351</v>
      </c>
      <c r="M54" s="144"/>
    </row>
    <row r="55" spans="10:14" x14ac:dyDescent="0.3">
      <c r="J55" s="67"/>
      <c r="K55" s="25"/>
      <c r="L55" s="25">
        <v>0</v>
      </c>
      <c r="M55" s="68">
        <v>1</v>
      </c>
    </row>
    <row r="56" spans="10:14" x14ac:dyDescent="0.3">
      <c r="J56" s="67"/>
      <c r="K56" s="25">
        <v>0</v>
      </c>
      <c r="L56" s="98">
        <v>23</v>
      </c>
      <c r="M56" s="98">
        <v>5</v>
      </c>
    </row>
    <row r="57" spans="10:14" ht="15" thickBot="1" x14ac:dyDescent="0.35">
      <c r="J57" s="71" t="s">
        <v>350</v>
      </c>
      <c r="K57" s="72">
        <v>1</v>
      </c>
      <c r="L57" s="98">
        <v>6</v>
      </c>
      <c r="M57" s="98">
        <v>34</v>
      </c>
      <c r="N57" t="s">
        <v>352</v>
      </c>
    </row>
    <row r="59" spans="10:14" x14ac:dyDescent="0.3">
      <c r="J59" s="62" t="s">
        <v>353</v>
      </c>
      <c r="M59" t="s">
        <v>355</v>
      </c>
    </row>
    <row r="60" spans="10:14" x14ac:dyDescent="0.3">
      <c r="J60" t="s">
        <v>354</v>
      </c>
      <c r="M60" t="s">
        <v>356</v>
      </c>
    </row>
    <row r="61" spans="10:14" x14ac:dyDescent="0.3">
      <c r="M61" t="s">
        <v>357</v>
      </c>
    </row>
    <row r="63" spans="10:14" x14ac:dyDescent="0.3">
      <c r="M63" t="s">
        <v>326</v>
      </c>
    </row>
  </sheetData>
  <mergeCells count="1">
    <mergeCell ref="L54:M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050620</vt:lpstr>
      <vt:lpstr>3rd July</vt:lpstr>
      <vt:lpstr>2 july 2020</vt:lpstr>
      <vt:lpstr>5 july 20</vt:lpstr>
      <vt:lpstr>4 july 20</vt:lpstr>
      <vt:lpstr>skew kurt sd z crit t crit</vt:lpstr>
      <vt:lpstr>22 june</vt:lpstr>
      <vt:lpstr>Sheet1</vt:lpstr>
      <vt:lpstr>20JUNE</vt:lpstr>
      <vt:lpstr>21 june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Vinod</dc:creator>
  <cp:lastModifiedBy>Dr Vinod</cp:lastModifiedBy>
  <dcterms:created xsi:type="dcterms:W3CDTF">2020-06-12T07:23:34Z</dcterms:created>
  <dcterms:modified xsi:type="dcterms:W3CDTF">2020-07-05T08:55:35Z</dcterms:modified>
</cp:coreProperties>
</file>