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13_ncr:1_{377BE9C4-F4FF-467C-8DCC-6399AC75C1E9}" xr6:coauthVersionLast="45" xr6:coauthVersionMax="45" xr10:uidLastSave="{00000000-0000-0000-0000-000000000000}"/>
  <bookViews>
    <workbookView xWindow="-108" yWindow="-108" windowWidth="23256" windowHeight="12576" xr2:uid="{1017FE12-B8E6-4659-972B-0374088006E2}"/>
  </bookViews>
  <sheets>
    <sheet name="Hist skew kut" sheetId="3" r:id="rId1"/>
    <sheet name="Type I &amp; II" sheetId="12" r:id="rId2"/>
    <sheet name="Hyp Testing" sheetId="4" r:id="rId3"/>
    <sheet name="one sample t test" sheetId="5" r:id="rId4"/>
    <sheet name="Sheet2" sheetId="6" r:id="rId5"/>
    <sheet name="median" sheetId="2" r:id="rId6"/>
    <sheet name="reg dws" sheetId="8" r:id="rId7"/>
    <sheet name="log Reg" sheetId="9" r:id="rId8"/>
    <sheet name="clustering" sheetId="7" r:id="rId9"/>
    <sheet name="3may20" sheetId="13" r:id="rId10"/>
    <sheet name="dt" sheetId="10" r:id="rId11"/>
    <sheet name="Sheet1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7" i="13" l="1"/>
  <c r="S37" i="13"/>
  <c r="V3" i="4" l="1"/>
  <c r="V4" i="4"/>
  <c r="V5" i="4"/>
  <c r="V6" i="4"/>
  <c r="V7" i="4"/>
  <c r="Z92" i="3" l="1"/>
  <c r="Z90" i="3"/>
  <c r="Z89" i="3"/>
  <c r="Z86" i="3"/>
  <c r="Q63" i="3" l="1"/>
  <c r="S61" i="3"/>
  <c r="Q62" i="7" l="1"/>
  <c r="Q61" i="7"/>
  <c r="H18" i="10" l="1"/>
  <c r="H16" i="10"/>
  <c r="H7" i="10"/>
  <c r="H8" i="10"/>
  <c r="H9" i="10"/>
  <c r="H10" i="10"/>
  <c r="H11" i="10"/>
  <c r="H12" i="10"/>
  <c r="H13" i="10"/>
  <c r="H14" i="10"/>
  <c r="H15" i="10"/>
  <c r="H6" i="10"/>
  <c r="G7" i="10"/>
  <c r="G8" i="10"/>
  <c r="G9" i="10"/>
  <c r="G10" i="10"/>
  <c r="G11" i="10"/>
  <c r="G12" i="10"/>
  <c r="G13" i="10"/>
  <c r="G14" i="10"/>
  <c r="G15" i="10"/>
  <c r="G6" i="10"/>
  <c r="U8" i="10"/>
  <c r="L11" i="9"/>
  <c r="M11" i="9" s="1"/>
  <c r="K11" i="9"/>
  <c r="K10" i="9"/>
  <c r="L10" i="9" s="1"/>
  <c r="M10" i="9" s="1"/>
  <c r="L9" i="9"/>
  <c r="M9" i="9" s="1"/>
  <c r="K9" i="9"/>
  <c r="K8" i="9"/>
  <c r="L8" i="9" s="1"/>
  <c r="M8" i="9" s="1"/>
  <c r="R44" i="9"/>
  <c r="R45" i="9"/>
  <c r="R43" i="9"/>
  <c r="Q44" i="9"/>
  <c r="Q45" i="9"/>
  <c r="Q43" i="9"/>
  <c r="P44" i="9"/>
  <c r="P45" i="9"/>
  <c r="P43" i="9"/>
  <c r="O51" i="9"/>
  <c r="G3" i="9"/>
  <c r="G4" i="9"/>
  <c r="G2" i="9"/>
  <c r="L5" i="9"/>
  <c r="L4" i="9"/>
  <c r="K5" i="9"/>
  <c r="K4" i="9"/>
  <c r="J5" i="9"/>
  <c r="J4" i="9"/>
  <c r="D3" i="9" l="1"/>
  <c r="D4" i="9"/>
  <c r="D2" i="9"/>
  <c r="C3" i="9"/>
  <c r="C4" i="9"/>
  <c r="C2" i="9"/>
  <c r="G55" i="8" l="1"/>
  <c r="G54" i="8"/>
  <c r="D33" i="8"/>
  <c r="P28" i="7" l="1"/>
  <c r="P27" i="7"/>
  <c r="P26" i="7"/>
  <c r="I5" i="7"/>
  <c r="C10" i="5" l="1"/>
  <c r="D10" i="5"/>
  <c r="E10" i="5"/>
  <c r="F10" i="5"/>
  <c r="G10" i="5"/>
  <c r="H10" i="5"/>
  <c r="B10" i="5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6" i="6"/>
  <c r="F22" i="6"/>
  <c r="L5" i="6"/>
  <c r="M5" i="6"/>
  <c r="N5" i="6"/>
  <c r="O5" i="6"/>
  <c r="P5" i="6"/>
  <c r="Q5" i="6"/>
  <c r="R5" i="6"/>
  <c r="L4" i="6"/>
  <c r="M4" i="6"/>
  <c r="N4" i="6"/>
  <c r="O4" i="6"/>
  <c r="P4" i="6"/>
  <c r="Q4" i="6"/>
  <c r="R4" i="6"/>
  <c r="D5" i="6"/>
  <c r="E5" i="6"/>
  <c r="F5" i="6"/>
  <c r="G5" i="6"/>
  <c r="H5" i="6"/>
  <c r="I5" i="6"/>
  <c r="J5" i="6"/>
  <c r="K5" i="6"/>
  <c r="D4" i="6"/>
  <c r="E4" i="6"/>
  <c r="F4" i="6"/>
  <c r="G4" i="6"/>
  <c r="H4" i="6"/>
  <c r="I4" i="6"/>
  <c r="J4" i="6"/>
  <c r="K4" i="6"/>
  <c r="C5" i="6"/>
  <c r="C4" i="6"/>
  <c r="H9" i="5"/>
  <c r="H6" i="5"/>
  <c r="G9" i="5"/>
  <c r="G6" i="5"/>
  <c r="F9" i="5"/>
  <c r="F6" i="5"/>
  <c r="E9" i="5"/>
  <c r="E6" i="5"/>
  <c r="D9" i="5"/>
  <c r="D6" i="5"/>
  <c r="C9" i="5"/>
  <c r="B9" i="5"/>
  <c r="C6" i="5"/>
  <c r="B6" i="5"/>
  <c r="H40" i="4" l="1"/>
  <c r="O24" i="4"/>
  <c r="O23" i="4"/>
  <c r="O22" i="4"/>
  <c r="J53" i="3"/>
  <c r="J54" i="3"/>
  <c r="J52" i="3"/>
  <c r="J51" i="3"/>
  <c r="J50" i="3"/>
  <c r="J49" i="3"/>
  <c r="J48" i="3"/>
  <c r="J47" i="3"/>
  <c r="S11" i="3" l="1"/>
  <c r="P18" i="2"/>
  <c r="F6" i="2"/>
  <c r="J4" i="2"/>
</calcChain>
</file>

<file path=xl/sharedStrings.xml><?xml version="1.0" encoding="utf-8"?>
<sst xmlns="http://schemas.openxmlformats.org/spreadsheetml/2006/main" count="758" uniqueCount="640">
  <si>
    <t>Age</t>
  </si>
  <si>
    <t>SD</t>
  </si>
  <si>
    <t>Median =</t>
  </si>
  <si>
    <t>(30+32)/2</t>
  </si>
  <si>
    <t xml:space="preserve">Q1 = </t>
  </si>
  <si>
    <t xml:space="preserve"> =QUARTILES(C3:C32),1</t>
  </si>
  <si>
    <t>Point</t>
  </si>
  <si>
    <t>Rank</t>
  </si>
  <si>
    <t>Percent</t>
  </si>
  <si>
    <t>More than 20 and less than equal to 30 [30 inclusive]</t>
  </si>
  <si>
    <t>More than 30 and less than equal to 40 [40 inclusive]</t>
  </si>
  <si>
    <t>More than 40 and less than equal to 50 [50 inclusive]</t>
  </si>
  <si>
    <t>More than 50 and less than equal to 60 [60 inclusive]</t>
  </si>
  <si>
    <t xml:space="preserve"> Less than(&lt;)20 are 7 [20 inclusive]</t>
  </si>
  <si>
    <t>More than 60 and less than equal to 70 [70 inclusive]</t>
  </si>
  <si>
    <t>More than 70 and less than equal to 80 [80 inclusive]</t>
  </si>
  <si>
    <t>More than 80 and less than equal to 90 [90 inclusive]</t>
  </si>
  <si>
    <t>age</t>
  </si>
  <si>
    <t xml:space="preserve">andrson darling test, shapiro-wilk, kolmogorov smirnov, jacque bera test </t>
  </si>
  <si>
    <t>70-90</t>
  </si>
  <si>
    <t>60-70</t>
  </si>
  <si>
    <t>sat, 3.10 pm</t>
  </si>
  <si>
    <t>CL, LOS</t>
  </si>
  <si>
    <t xml:space="preserve">AVG = 37.77 </t>
  </si>
  <si>
    <r>
      <t xml:space="preserve">Population Age = 37, 38, </t>
    </r>
    <r>
      <rPr>
        <b/>
        <sz val="12"/>
        <color theme="1"/>
        <rFont val="Calibri"/>
        <family val="2"/>
        <scheme val="minor"/>
      </rPr>
      <t>35-39, 30-35, 35-40, 32-40, 34-41</t>
    </r>
  </si>
  <si>
    <t>ub = sample mean (37.77) + se_mean(3.43)*critical value_confidence level/LOS</t>
  </si>
  <si>
    <t>lb = sample mean (37.77) - se_mean(3.43)*critical value_confidence level/LOS</t>
  </si>
  <si>
    <t>se_mean = sd/SQRT(n) = 18.8/SQRT(30)</t>
  </si>
  <si>
    <t>Pop Avg Age = UB = ? LB = ?</t>
  </si>
  <si>
    <t xml:space="preserve">31-45 @ 95% Confidence Level </t>
  </si>
  <si>
    <t xml:space="preserve">As per the evidence thrown by the sample, </t>
  </si>
  <si>
    <t xml:space="preserve">Mean Age of Population will lie between 31 &amp; 45 </t>
  </si>
  <si>
    <r>
      <rPr>
        <b/>
        <sz val="12"/>
        <color rgb="FFFF0000"/>
        <rFont val="Calibri"/>
        <family val="2"/>
        <scheme val="minor"/>
      </rPr>
      <t>we are 95% confident</t>
    </r>
    <r>
      <rPr>
        <b/>
        <sz val="12"/>
        <color theme="1"/>
        <rFont val="Calibri"/>
        <family val="2"/>
        <scheme val="minor"/>
      </rPr>
      <t>, that</t>
    </r>
  </si>
  <si>
    <t>cushon1</t>
  </si>
  <si>
    <t>cushon2</t>
  </si>
  <si>
    <t>57-65</t>
  </si>
  <si>
    <t xml:space="preserve">Mean BP of POPULATION @ 90% CL data = cs2m </t>
  </si>
  <si>
    <t xml:space="preserve">95% CL </t>
  </si>
  <si>
    <t>Level of Significance = 1- CL; 5%</t>
  </si>
  <si>
    <t xml:space="preserve"> =0.05</t>
  </si>
  <si>
    <t>n</t>
  </si>
  <si>
    <t xml:space="preserve">Z crit </t>
  </si>
  <si>
    <t>t_crit</t>
  </si>
  <si>
    <t xml:space="preserve"> =TINV(0.05,29)</t>
  </si>
  <si>
    <t xml:space="preserve">2 atoms Hyd + 1 atom of Oxy = WATER </t>
  </si>
  <si>
    <t>Chennai = 40, sumanth</t>
  </si>
  <si>
    <t>naveen, Panchkula = 30-40</t>
  </si>
  <si>
    <t>sonam, delhi, 40-60</t>
  </si>
  <si>
    <t>vivek, mumbai, = 30-35</t>
  </si>
  <si>
    <t>rajanna, BLR, = 25-35</t>
  </si>
  <si>
    <t>parth, delhi, 30-35</t>
  </si>
  <si>
    <t xml:space="preserve">assumption, approximation, estimation, </t>
  </si>
  <si>
    <t xml:space="preserve">Guess, Trust, Believe, </t>
  </si>
  <si>
    <t>Hypothesis</t>
  </si>
  <si>
    <t>Ha: Mean age of C/D/B is NOT Equal to 40</t>
  </si>
  <si>
    <t>Alternative Hyp</t>
  </si>
  <si>
    <r>
      <t xml:space="preserve">Null Hyp </t>
    </r>
    <r>
      <rPr>
        <b/>
        <sz val="12"/>
        <color rgb="FFFF0000"/>
        <rFont val="Calibri"/>
        <family val="2"/>
        <scheme val="minor"/>
      </rPr>
      <t>NO</t>
    </r>
  </si>
  <si>
    <r>
      <t xml:space="preserve">Ho: Mean age of C/D/B is = 40; </t>
    </r>
    <r>
      <rPr>
        <b/>
        <sz val="12"/>
        <color rgb="FFC00000"/>
        <rFont val="Calibri"/>
        <family val="2"/>
        <scheme val="minor"/>
      </rPr>
      <t>The Mean age of …. Is NOT DIFFERENT FROM 40</t>
    </r>
  </si>
  <si>
    <t xml:space="preserve">Testing </t>
  </si>
  <si>
    <t xml:space="preserve">software , hardware test, </t>
  </si>
  <si>
    <t>AMIT</t>
  </si>
  <si>
    <t>Dr, fever, dengu ?</t>
  </si>
  <si>
    <t>Ho: There is NO dengu</t>
  </si>
  <si>
    <t>Ho: There is  dengu</t>
  </si>
  <si>
    <t>H1 = Rangana</t>
  </si>
  <si>
    <t>H2 = Deepika</t>
  </si>
  <si>
    <t>B/IQ/SB</t>
  </si>
  <si>
    <t>Ho: R&lt; D</t>
  </si>
  <si>
    <t>HO:  R is not as beautiful as D</t>
  </si>
  <si>
    <t>There is NO difference between R D wrt B/IQ/SB</t>
  </si>
  <si>
    <r>
      <t xml:space="preserve">Ho: R = D, </t>
    </r>
    <r>
      <rPr>
        <b/>
        <i/>
        <sz val="12"/>
        <color rgb="FFC00000"/>
        <rFont val="Calibri"/>
        <family val="2"/>
        <scheme val="minor"/>
      </rPr>
      <t>unbiased, impartial</t>
    </r>
  </si>
  <si>
    <t>Step1</t>
  </si>
  <si>
    <t>Step2: LOS ?</t>
  </si>
  <si>
    <t xml:space="preserve">Step3 </t>
  </si>
  <si>
    <t xml:space="preserve">Survey/Collect Data </t>
  </si>
  <si>
    <t>Test Statistics</t>
  </si>
  <si>
    <t xml:space="preserve">xbar = </t>
  </si>
  <si>
    <t xml:space="preserve">mu = </t>
  </si>
  <si>
    <t>Hypothesized Pop Parameter</t>
  </si>
  <si>
    <t xml:space="preserve">sd = </t>
  </si>
  <si>
    <t>n =</t>
  </si>
  <si>
    <t xml:space="preserve">num = </t>
  </si>
  <si>
    <t>denom =</t>
  </si>
  <si>
    <t xml:space="preserve">t stat = </t>
  </si>
  <si>
    <t>Step4</t>
  </si>
  <si>
    <t>Critical Value of t , n=30, df = (n-1) = 2.045</t>
  </si>
  <si>
    <t>Acceptance Zone</t>
  </si>
  <si>
    <t>Method 2</t>
  </si>
  <si>
    <t xml:space="preserve">UB LB </t>
  </si>
  <si>
    <t>UB 45</t>
  </si>
  <si>
    <t>LB 31</t>
  </si>
  <si>
    <t>Method3</t>
  </si>
  <si>
    <t>p_value, sig_value</t>
  </si>
  <si>
    <t>p value &gt; 0.05, ACCEPT Ho</t>
  </si>
  <si>
    <r>
      <t xml:space="preserve">p value &lt;= 0.05; </t>
    </r>
    <r>
      <rPr>
        <b/>
        <sz val="12"/>
        <color rgb="FFFF0000"/>
        <rFont val="Calibri"/>
        <family val="2"/>
        <scheme val="minor"/>
      </rPr>
      <t>REJECT ZONE</t>
    </r>
  </si>
  <si>
    <t xml:space="preserve"> =tdist(test_stat,df,2)</t>
  </si>
  <si>
    <t xml:space="preserve"> =tdist(0.65,29,2)</t>
  </si>
  <si>
    <t>test stat TO BE TAKEN POSITIVE ALWAYS ; df = (n-1), 1 or 2 tails…go for 2</t>
  </si>
  <si>
    <t>2.2 e-16</t>
  </si>
  <si>
    <t>2.2/10000000000000000</t>
  </si>
  <si>
    <t>Before</t>
  </si>
  <si>
    <t>After</t>
  </si>
  <si>
    <t>s1</t>
  </si>
  <si>
    <t>s2</t>
  </si>
  <si>
    <t>s3</t>
  </si>
  <si>
    <t>sn</t>
  </si>
  <si>
    <t>Q1</t>
  </si>
  <si>
    <t>Q2</t>
  </si>
  <si>
    <t>Independent Sample T Test</t>
  </si>
  <si>
    <r>
      <rPr>
        <b/>
        <sz val="11"/>
        <color rgb="FF7030A0"/>
        <rFont val="Calibri"/>
        <family val="2"/>
        <scheme val="minor"/>
      </rPr>
      <t>Paired</t>
    </r>
    <r>
      <rPr>
        <sz val="11"/>
        <color theme="1"/>
        <rFont val="Calibri"/>
        <family val="2"/>
        <scheme val="minor"/>
      </rPr>
      <t>/Amar_Priyanka</t>
    </r>
  </si>
  <si>
    <t>Age vs Prgnt</t>
  </si>
  <si>
    <t>Data Series1_NOT PRGNT</t>
  </si>
  <si>
    <t>Data Series2_PRGNT</t>
  </si>
  <si>
    <t>Mean Age</t>
  </si>
  <si>
    <t>Ho: meanQ1 = meanQ2</t>
  </si>
  <si>
    <t>Ho:meanAge_NP = meanAge_P</t>
  </si>
  <si>
    <r>
      <t>respondent/observ/cases/</t>
    </r>
    <r>
      <rPr>
        <b/>
        <sz val="11"/>
        <color theme="1"/>
        <rFont val="Calibri"/>
        <family val="2"/>
        <scheme val="minor"/>
      </rPr>
      <t>subject</t>
    </r>
  </si>
  <si>
    <t>r1 = julie</t>
  </si>
  <si>
    <t>r1 = NOT julie</t>
  </si>
  <si>
    <t>H1</t>
  </si>
  <si>
    <t>H2</t>
  </si>
  <si>
    <t>H3</t>
  </si>
  <si>
    <t>H25</t>
  </si>
  <si>
    <t>dol/kajol</t>
  </si>
  <si>
    <t>bobby/mary</t>
  </si>
  <si>
    <t>jacqly/helen</t>
  </si>
  <si>
    <t>aneeta/vineeta</t>
  </si>
  <si>
    <t>gym</t>
  </si>
  <si>
    <t>young/elder</t>
  </si>
  <si>
    <t>Ho: There is NO difference between younger sisters &amp; elder sisters wrt weight loss</t>
  </si>
  <si>
    <t>C1</t>
  </si>
  <si>
    <t>C2</t>
  </si>
  <si>
    <t>C3</t>
  </si>
  <si>
    <t>C25</t>
  </si>
  <si>
    <t>f/r</t>
  </si>
  <si>
    <r>
      <rPr>
        <b/>
        <sz val="12"/>
        <color rgb="FFFF0000"/>
        <rFont val="Calibri"/>
        <family val="2"/>
        <scheme val="minor"/>
      </rPr>
      <t>subject</t>
    </r>
    <r>
      <rPr>
        <sz val="11"/>
        <color theme="1"/>
        <rFont val="Calibri"/>
        <family val="2"/>
        <scheme val="minor"/>
      </rPr>
      <t>= dol, kajol, bobby…...y/e</t>
    </r>
  </si>
  <si>
    <t>variable of interest: wt loss….</t>
  </si>
  <si>
    <t xml:space="preserve">amar; mother </t>
  </si>
  <si>
    <t>adity; both not tym</t>
  </si>
  <si>
    <t xml:space="preserve">vysh: </t>
  </si>
  <si>
    <t>aaliya: child is notor</t>
  </si>
  <si>
    <t>pranoy: woke up late</t>
  </si>
  <si>
    <t>sailaja: un-noticed</t>
  </si>
  <si>
    <t>Mom was a working lady</t>
  </si>
  <si>
    <t>W/nw [1/0]</t>
  </si>
  <si>
    <t>H/nh[1/0]</t>
  </si>
  <si>
    <t>V1= Categ</t>
  </si>
  <si>
    <t>V2=Categ</t>
  </si>
  <si>
    <t>Ho: There is NO ASSOCIATION between Pkgn/Profs</t>
  </si>
  <si>
    <t>Profs</t>
  </si>
  <si>
    <t>Pckg</t>
  </si>
  <si>
    <t xml:space="preserve">Contingency Table </t>
  </si>
  <si>
    <t>data</t>
  </si>
  <si>
    <t>xbar=</t>
  </si>
  <si>
    <t>sd=</t>
  </si>
  <si>
    <t>mu =</t>
  </si>
  <si>
    <t>sem =</t>
  </si>
  <si>
    <t>Z/t calculated or statistics</t>
  </si>
  <si>
    <t xml:space="preserve">Total area from left/right_t dist </t>
  </si>
  <si>
    <t>xbar =</t>
  </si>
  <si>
    <t xml:space="preserve">se(m) = </t>
  </si>
  <si>
    <t>t_cal =</t>
  </si>
  <si>
    <t xml:space="preserve">tdist = </t>
  </si>
  <si>
    <t>p value</t>
  </si>
  <si>
    <t>one tail</t>
  </si>
  <si>
    <t>one tail, p</t>
  </si>
  <si>
    <t xml:space="preserve">avg = </t>
  </si>
  <si>
    <t>Large nos</t>
  </si>
  <si>
    <t xml:space="preserve">Mock Test </t>
  </si>
  <si>
    <t>Final Test</t>
  </si>
  <si>
    <t>80-90 , very high</t>
  </si>
  <si>
    <t>very less</t>
  </si>
  <si>
    <t>high</t>
  </si>
  <si>
    <t>65, 70, 75,…........98</t>
  </si>
  <si>
    <t>assump</t>
  </si>
  <si>
    <t>learner</t>
  </si>
  <si>
    <t xml:space="preserve">Teach </t>
  </si>
  <si>
    <t>Region</t>
  </si>
  <si>
    <t>sales DS</t>
  </si>
  <si>
    <t>xx</t>
  </si>
  <si>
    <t>1= N, 2= S, 3, E, 4-W</t>
  </si>
  <si>
    <t>s+e= one group, n+w = another group</t>
  </si>
  <si>
    <t>M</t>
  </si>
  <si>
    <t>F</t>
  </si>
  <si>
    <t>NA</t>
  </si>
  <si>
    <t>M=4</t>
  </si>
  <si>
    <t>F=2</t>
  </si>
  <si>
    <t xml:space="preserve"> ??M</t>
  </si>
  <si>
    <t>freeze = 11</t>
  </si>
  <si>
    <t>HM</t>
  </si>
  <si>
    <t>MB</t>
  </si>
  <si>
    <t>B</t>
  </si>
  <si>
    <t>SB</t>
  </si>
  <si>
    <t>1=LOW, 10= HIGH</t>
  </si>
  <si>
    <t>(9,5)</t>
  </si>
  <si>
    <t xml:space="preserve">      (10,7)</t>
  </si>
  <si>
    <t xml:space="preserve">           (8,10) </t>
  </si>
  <si>
    <t xml:space="preserve">     </t>
  </si>
  <si>
    <t>SD &amp; HM</t>
  </si>
  <si>
    <t>SD &amp; MB</t>
  </si>
  <si>
    <t>HM &amp; MB</t>
  </si>
  <si>
    <t>SQRT((X1-X2-X3)^2….....</t>
  </si>
  <si>
    <t xml:space="preserve">HM &amp; HM </t>
  </si>
  <si>
    <t>Dim1</t>
  </si>
  <si>
    <t>Dim2</t>
  </si>
  <si>
    <t xml:space="preserve">1 iteration </t>
  </si>
  <si>
    <t>sse</t>
  </si>
  <si>
    <t>within SS</t>
  </si>
  <si>
    <t>blacSTAR</t>
  </si>
  <si>
    <t>redSTAR</t>
  </si>
  <si>
    <t xml:space="preserve">x = </t>
  </si>
  <si>
    <t xml:space="preserve">Y = </t>
  </si>
  <si>
    <t xml:space="preserve">Mask </t>
  </si>
  <si>
    <t xml:space="preserve">  -Rs 40 </t>
  </si>
  <si>
    <t>V1</t>
  </si>
  <si>
    <t>V2</t>
  </si>
  <si>
    <t>hp</t>
  </si>
  <si>
    <t>wt</t>
  </si>
  <si>
    <t>disp</t>
  </si>
  <si>
    <t xml:space="preserve">drat </t>
  </si>
  <si>
    <t>M1</t>
  </si>
  <si>
    <t>M2</t>
  </si>
  <si>
    <t>Butter Paneer M</t>
  </si>
  <si>
    <t>Pallak Maithee</t>
  </si>
  <si>
    <t>Dam Aloo</t>
  </si>
  <si>
    <t>Mix Veg</t>
  </si>
  <si>
    <t>Chapatees</t>
  </si>
  <si>
    <t>Pullao</t>
  </si>
  <si>
    <t>Gulab Jamun</t>
  </si>
  <si>
    <t>Salad</t>
  </si>
  <si>
    <t>Pickle</t>
  </si>
  <si>
    <t>Papad</t>
  </si>
  <si>
    <t>Dal Makhanee</t>
  </si>
  <si>
    <t>Dal Tadka</t>
  </si>
  <si>
    <t>Mix Dal</t>
  </si>
  <si>
    <t>Dal Fry</t>
  </si>
  <si>
    <t xml:space="preserve">Delight </t>
  </si>
  <si>
    <t xml:space="preserve">mpg </t>
  </si>
  <si>
    <t>drat</t>
  </si>
  <si>
    <t>VIF</t>
  </si>
  <si>
    <t>Variance Inflation Factor</t>
  </si>
  <si>
    <t>Explainable</t>
  </si>
  <si>
    <t>1/(1-r^2)</t>
  </si>
  <si>
    <t>r</t>
  </si>
  <si>
    <t>VIF_hp</t>
  </si>
  <si>
    <t>hp~ rest all</t>
  </si>
  <si>
    <t>disp~ rest all</t>
  </si>
  <si>
    <t>R square</t>
  </si>
  <si>
    <t xml:space="preserve">5, 10 </t>
  </si>
  <si>
    <t>Obs</t>
  </si>
  <si>
    <t>Pred</t>
  </si>
  <si>
    <t>e</t>
  </si>
  <si>
    <t>RMSE</t>
  </si>
  <si>
    <t>E</t>
  </si>
  <si>
    <t xml:space="preserve">S S E </t>
  </si>
  <si>
    <t>MSE</t>
  </si>
  <si>
    <t>income</t>
  </si>
  <si>
    <t>debtinc</t>
  </si>
  <si>
    <t>age(-)</t>
  </si>
  <si>
    <t>Normlzd</t>
  </si>
  <si>
    <t>Prcnt</t>
  </si>
  <si>
    <t>Varb</t>
  </si>
  <si>
    <t xml:space="preserve">case1 </t>
  </si>
  <si>
    <t>case1</t>
  </si>
  <si>
    <t>case2</t>
  </si>
  <si>
    <t>DEFAULT</t>
  </si>
  <si>
    <t xml:space="preserve">y, log(odds) </t>
  </si>
  <si>
    <t>odds</t>
  </si>
  <si>
    <t>prob</t>
  </si>
  <si>
    <t>actual</t>
  </si>
  <si>
    <t>exp(B)</t>
  </si>
  <si>
    <t>SOURCE: https://www.displayr.com/how-to-interpret-logistic-regression-coefficients/, last accessed 5/4/20</t>
  </si>
  <si>
    <t>Source: https://rpubs.com/OmaymaS/182726,last accessed 5/4/2020</t>
  </si>
  <si>
    <t>coeff=</t>
  </si>
  <si>
    <t>expected change in LOG OF ODDS BEING 1 for 1 unit change</t>
  </si>
  <si>
    <t xml:space="preserve">odds </t>
  </si>
  <si>
    <t xml:space="preserve">17% increase in ODDS of BEING 1, for one unit increase </t>
  </si>
  <si>
    <t>coeff</t>
  </si>
  <si>
    <t>0.14% increase in ODDS of being DEFAULT, by one unit increase in age TOO LESS, not significant</t>
  </si>
  <si>
    <t>6.34% DECREASE in ODDS of being DEFAULT, by one unit increase in age, significant</t>
  </si>
  <si>
    <t>odds-1</t>
  </si>
  <si>
    <t>(odds-1)*100</t>
  </si>
  <si>
    <t>13.5% increase in ODDS of being DEFAULT, by one unit increase in debtinc, significant</t>
  </si>
  <si>
    <t>Default</t>
  </si>
  <si>
    <t>0= 75% , 1= 25%</t>
  </si>
  <si>
    <t>gender</t>
  </si>
  <si>
    <r>
      <t xml:space="preserve">The indication is </t>
    </r>
    <r>
      <rPr>
        <b/>
        <sz val="12"/>
        <color rgb="FFFF0000"/>
        <rFont val="Calibri"/>
        <family val="2"/>
        <scheme val="minor"/>
      </rPr>
      <t>LESS LIKELY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FF0000"/>
        <rFont val="Calibri"/>
        <family val="2"/>
        <scheme val="minor"/>
      </rPr>
      <t>MORE LIKELY</t>
    </r>
  </si>
  <si>
    <t>pred/est</t>
  </si>
  <si>
    <t>mc</t>
  </si>
  <si>
    <t>0.14% increase in ODDS of being DEFAULT, by one unit increase in income, TOO LESS, not significant</t>
  </si>
  <si>
    <t>with -age</t>
  </si>
  <si>
    <t>Cluster</t>
  </si>
  <si>
    <t>LogR</t>
  </si>
  <si>
    <t>No Super</t>
  </si>
  <si>
    <t>Super</t>
  </si>
  <si>
    <t>Log Reg</t>
  </si>
  <si>
    <t>Decision Tree</t>
  </si>
  <si>
    <t>Nearest Nghbr</t>
  </si>
  <si>
    <t>SVM</t>
  </si>
  <si>
    <t>NBC</t>
  </si>
  <si>
    <t>NN</t>
  </si>
  <si>
    <t>GA</t>
  </si>
  <si>
    <t>FL</t>
  </si>
  <si>
    <t xml:space="preserve">Log Reg ? 5 years </t>
  </si>
  <si>
    <t xml:space="preserve">PHD </t>
  </si>
  <si>
    <t xml:space="preserve">Comparing Bankruptcy Predicting models built by Edward Atltman and James Ohlson in the context of Indian Manufacturing companies. </t>
  </si>
  <si>
    <t>MDA</t>
  </si>
  <si>
    <t>2013 Jan , 6-9 Jan, IIM-B, Intnl Conf</t>
  </si>
  <si>
    <t xml:space="preserve">Doctorial Paper Pres </t>
  </si>
  <si>
    <t xml:space="preserve">Iind </t>
  </si>
  <si>
    <t xml:space="preserve">1st Michgn USA Prof </t>
  </si>
  <si>
    <t xml:space="preserve">FA PLA </t>
  </si>
  <si>
    <t>500crs</t>
  </si>
  <si>
    <t>Classification(catgr)/Prediction (cont)</t>
  </si>
  <si>
    <t>Criterion for partitioning variable and partitioning value in case of CONTINUOUS RESPONSE VARIABLE</t>
  </si>
  <si>
    <t>names</t>
  </si>
  <si>
    <t>priyanka</t>
  </si>
  <si>
    <t>ctc</t>
  </si>
  <si>
    <t>nidhi</t>
  </si>
  <si>
    <t>jolly</t>
  </si>
  <si>
    <t>Jacq</t>
  </si>
  <si>
    <t>sangeetha</t>
  </si>
  <si>
    <t>shivani</t>
  </si>
  <si>
    <t>dolly</t>
  </si>
  <si>
    <t>mary</t>
  </si>
  <si>
    <t>tina</t>
  </si>
  <si>
    <t>rina</t>
  </si>
  <si>
    <t xml:space="preserve">Outing/month </t>
  </si>
  <si>
    <t>Pred (x)</t>
  </si>
  <si>
    <t>bipasha</t>
  </si>
  <si>
    <t xml:space="preserve"> ??</t>
  </si>
  <si>
    <t>Predict</t>
  </si>
  <si>
    <t>error</t>
  </si>
  <si>
    <t>err^2</t>
  </si>
  <si>
    <t xml:space="preserve">mse = </t>
  </si>
  <si>
    <t>rmse=</t>
  </si>
  <si>
    <t xml:space="preserve">minimum </t>
  </si>
  <si>
    <r>
      <t xml:space="preserve">Y_Axis, </t>
    </r>
    <r>
      <rPr>
        <b/>
        <sz val="11"/>
        <color rgb="FFFF0000"/>
        <rFont val="Calibri"/>
        <family val="2"/>
        <scheme val="minor"/>
      </rPr>
      <t>RV</t>
    </r>
  </si>
  <si>
    <t xml:space="preserve">train = rsqr, pvaluse </t>
  </si>
  <si>
    <t>test ===============================RMSE</t>
  </si>
  <si>
    <t>8, 9 …..</t>
  </si>
  <si>
    <t xml:space="preserve">BEST </t>
  </si>
  <si>
    <t xml:space="preserve">rsq, p values, F Sta(anova), assumptions, vif </t>
  </si>
  <si>
    <t>A</t>
  </si>
  <si>
    <t>Dim 1</t>
  </si>
  <si>
    <t xml:space="preserve">Dim2 </t>
  </si>
  <si>
    <t xml:space="preserve">             (8,6)</t>
  </si>
  <si>
    <t>(4,5)</t>
  </si>
  <si>
    <t xml:space="preserve">SUM </t>
  </si>
  <si>
    <t>Assume</t>
  </si>
  <si>
    <t>blk star</t>
  </si>
  <si>
    <t>red star</t>
  </si>
  <si>
    <t>green star</t>
  </si>
  <si>
    <t>25th</t>
  </si>
  <si>
    <t xml:space="preserve">Max = </t>
  </si>
  <si>
    <t>Min=</t>
  </si>
  <si>
    <t xml:space="preserve">Managerial Object </t>
  </si>
  <si>
    <r>
      <rPr>
        <b/>
        <sz val="11"/>
        <color rgb="FFFF0000"/>
        <rFont val="Calibri"/>
        <family val="2"/>
        <scheme val="minor"/>
      </rPr>
      <t>HR</t>
    </r>
    <r>
      <rPr>
        <sz val="11"/>
        <color theme="1"/>
        <rFont val="Calibri"/>
        <family val="2"/>
        <scheme val="minor"/>
      </rPr>
      <t xml:space="preserve"> - 2, 3, 4…..................n</t>
    </r>
  </si>
  <si>
    <t>1st iteran</t>
  </si>
  <si>
    <t xml:space="preserve">2 points arbitrarily </t>
  </si>
  <si>
    <t>78+50  = 128</t>
  </si>
  <si>
    <t>2nd itern</t>
  </si>
  <si>
    <t>110+75=185</t>
  </si>
  <si>
    <t xml:space="preserve">3rd </t>
  </si>
  <si>
    <t>svd = 1</t>
  </si>
  <si>
    <t xml:space="preserve">xbar +, - t_crit * SE(mean) </t>
  </si>
  <si>
    <t>LB</t>
  </si>
  <si>
    <t>UB</t>
  </si>
  <si>
    <t>Alpha=5%</t>
  </si>
  <si>
    <t xml:space="preserve">allocation </t>
  </si>
  <si>
    <t xml:space="preserve">SSE for each cluster </t>
  </si>
  <si>
    <t>dist^2</t>
  </si>
  <si>
    <t>sum of dist^2</t>
  </si>
  <si>
    <t>SSE</t>
  </si>
  <si>
    <t>LESSER</t>
  </si>
  <si>
    <t xml:space="preserve">Exam/Quiz </t>
  </si>
  <si>
    <t>Gor</t>
  </si>
  <si>
    <t xml:space="preserve">range LB UB </t>
  </si>
  <si>
    <r>
      <t xml:space="preserve">LB UB…LL…UL; +, -Crit Value * </t>
    </r>
    <r>
      <rPr>
        <b/>
        <sz val="11"/>
        <color rgb="FFFF0000"/>
        <rFont val="Calibri"/>
        <family val="2"/>
        <scheme val="minor"/>
      </rPr>
      <t>SE (Mean)</t>
    </r>
  </si>
  <si>
    <t xml:space="preserve">CL LOS </t>
  </si>
  <si>
    <t>95    5</t>
  </si>
  <si>
    <t>SD/SQRT(n)</t>
  </si>
  <si>
    <t>LB =</t>
  </si>
  <si>
    <t xml:space="preserve">UB = </t>
  </si>
  <si>
    <t>average of the 95% of the population lie btwn 30 and 44</t>
  </si>
  <si>
    <t xml:space="preserve">avg value of 95% of the population lie btwn 30 and 44 </t>
  </si>
  <si>
    <t>Gorakh</t>
  </si>
  <si>
    <t>avg value of 95% of sample lie btwn 30 and 44</t>
  </si>
  <si>
    <t xml:space="preserve">Neelam </t>
  </si>
  <si>
    <t>Jaya</t>
  </si>
  <si>
    <t>As per the evidence thrown by  the sample we are</t>
  </si>
  <si>
    <r>
      <rPr>
        <b/>
        <sz val="14"/>
        <color rgb="FFFF0000"/>
        <rFont val="Calibri"/>
        <family val="2"/>
        <scheme val="minor"/>
      </rPr>
      <t xml:space="preserve">95% </t>
    </r>
    <r>
      <rPr>
        <b/>
        <sz val="14"/>
        <color rgb="FFC00000"/>
        <rFont val="Calibri"/>
        <family val="2"/>
        <scheme val="minor"/>
      </rPr>
      <t>confident that avg AGE of pop will be btwn 30-44</t>
    </r>
  </si>
  <si>
    <t>90-97</t>
  </si>
  <si>
    <t>75-85</t>
  </si>
  <si>
    <t>85-100</t>
  </si>
  <si>
    <t xml:space="preserve">T tests….....critical value </t>
  </si>
  <si>
    <t>SPSS/R/Python/SAS/MINITAB</t>
  </si>
  <si>
    <t>Z crt Value OR t crit Value??</t>
  </si>
  <si>
    <t>ANOVA</t>
  </si>
  <si>
    <t xml:space="preserve">student </t>
  </si>
  <si>
    <t>small …..........t distribution : thicker tails and flatter bump</t>
  </si>
  <si>
    <t xml:space="preserve">t crit </t>
  </si>
  <si>
    <t xml:space="preserve">small---t crit, LARGE: tcrit -----&gt;&gt; Z crit </t>
  </si>
  <si>
    <t>n =30</t>
  </si>
  <si>
    <t>Z Crit</t>
  </si>
  <si>
    <t>Q3+ 1.5(IQR)</t>
  </si>
  <si>
    <t>Q3-Q1</t>
  </si>
  <si>
    <t>IQR</t>
  </si>
  <si>
    <t>Q1=</t>
  </si>
  <si>
    <t>Q3</t>
  </si>
  <si>
    <t>Thr High</t>
  </si>
  <si>
    <t>Thr Low</t>
  </si>
  <si>
    <t>What is the mean Age of population ?</t>
  </si>
  <si>
    <t>Pune</t>
  </si>
  <si>
    <t>approx = pop = 35 lakhs</t>
  </si>
  <si>
    <t xml:space="preserve">sample size ? = 5%, </t>
  </si>
  <si>
    <t>100#</t>
  </si>
  <si>
    <t>400# darshana</t>
  </si>
  <si>
    <t>500#</t>
  </si>
  <si>
    <t>1000#</t>
  </si>
  <si>
    <t>Conclusion = xx Years</t>
  </si>
  <si>
    <t xml:space="preserve">Approximation </t>
  </si>
  <si>
    <t xml:space="preserve">each data point AT THE SAME TIME </t>
  </si>
  <si>
    <t>EXACT</t>
  </si>
  <si>
    <t>confusions</t>
  </si>
  <si>
    <t xml:space="preserve">smaller ---------------------------------------------------------------------------------------larger </t>
  </si>
  <si>
    <t>Trade off: Resources Vs Accuracy</t>
  </si>
  <si>
    <t>Our conclusion is far away from reality?</t>
  </si>
  <si>
    <t>sample size is less; diff time, samplig method, correctns of data,</t>
  </si>
  <si>
    <t>SPSS Step by step for windows…..Darren George Paul Mallery…pg 99/101…..skew &amp; kurt +-1, +,-2 under the guidance of some expert</t>
  </si>
  <si>
    <t>pp plot and qq plot …</t>
  </si>
  <si>
    <t xml:space="preserve">Dr of Normalcy testing </t>
  </si>
  <si>
    <r>
      <t xml:space="preserve">Kolmogorov - smirnov; Shapiro-Wilk, Jacque - Bera, </t>
    </r>
    <r>
      <rPr>
        <b/>
        <sz val="11"/>
        <color rgb="FFFF0000"/>
        <rFont val="Calibri"/>
        <family val="2"/>
        <scheme val="minor"/>
      </rPr>
      <t>Anderson-Darling</t>
    </r>
  </si>
  <si>
    <r>
      <t>1st Point ====&gt; assumption about pop=====&gt;</t>
    </r>
    <r>
      <rPr>
        <b/>
        <sz val="12"/>
        <color theme="1"/>
        <rFont val="Calibri"/>
        <family val="2"/>
        <scheme val="minor"/>
      </rPr>
      <t xml:space="preserve"> 40 years </t>
    </r>
  </si>
  <si>
    <t xml:space="preserve">mu…..Ho: </t>
  </si>
  <si>
    <t>Ho: mu = 40</t>
  </si>
  <si>
    <t xml:space="preserve">Ha: mu is not equal to 40 </t>
  </si>
  <si>
    <t>Overall Satisf of a Brand is dependnt on age, gender</t>
  </si>
  <si>
    <t xml:space="preserve">Ho: </t>
  </si>
  <si>
    <t xml:space="preserve">Gender </t>
  </si>
  <si>
    <t>Ho:</t>
  </si>
  <si>
    <t xml:space="preserve">Resp 1(geeta) </t>
  </si>
  <si>
    <t xml:space="preserve">  1-5</t>
  </si>
  <si>
    <t>Y= Over All</t>
  </si>
  <si>
    <t xml:space="preserve">Age and Y </t>
  </si>
  <si>
    <t xml:space="preserve">y ~ age </t>
  </si>
  <si>
    <t xml:space="preserve">acad score …...hrs studied </t>
  </si>
  <si>
    <t>Overall Acad Score is dependent on hrs studied</t>
  </si>
  <si>
    <t>Overall Acad Score is NOT dependent on hrs studied</t>
  </si>
  <si>
    <t xml:space="preserve">CV is…..temp </t>
  </si>
  <si>
    <t xml:space="preserve">CV is not dep temp </t>
  </si>
  <si>
    <t>on my mood</t>
  </si>
  <si>
    <t>on my q sleep</t>
  </si>
  <si>
    <t>who is my ne</t>
  </si>
  <si>
    <t>my fav heroen</t>
  </si>
  <si>
    <t>Ha:</t>
  </si>
  <si>
    <t>Madhuri</t>
  </si>
  <si>
    <t>Deepika</t>
  </si>
  <si>
    <t>Dr Gorakh</t>
  </si>
  <si>
    <t>3 param: IQ, B, SB…1-5</t>
  </si>
  <si>
    <t>H1 &lt; H2</t>
  </si>
  <si>
    <t>H1 = H2</t>
  </si>
  <si>
    <t>H1&gt;H2</t>
  </si>
  <si>
    <t xml:space="preserve">favorate, </t>
  </si>
  <si>
    <t>No point</t>
  </si>
  <si>
    <t>aniket , Punam, Darshana</t>
  </si>
  <si>
    <t>sumit,</t>
  </si>
  <si>
    <t>UNBIASED</t>
  </si>
  <si>
    <t xml:space="preserve">NO , NEGATION </t>
  </si>
  <si>
    <t>algebra</t>
  </si>
  <si>
    <t>trignometry</t>
  </si>
  <si>
    <t>chemistry</t>
  </si>
  <si>
    <t xml:space="preserve">H2O=WATER </t>
  </si>
  <si>
    <t xml:space="preserve"> + SR PERSON</t>
  </si>
  <si>
    <t xml:space="preserve">Ho: There is NO Significant departure of Pop Mean Age from 40 </t>
  </si>
  <si>
    <t xml:space="preserve">correl </t>
  </si>
  <si>
    <t xml:space="preserve">Ho: There is NO significant correlation </t>
  </si>
  <si>
    <t>Ho: There is NO Sign difference between H1 H2</t>
  </si>
  <si>
    <t>STATUS QUO</t>
  </si>
  <si>
    <t>…...thus, we failed to reject Ho…..</t>
  </si>
  <si>
    <t>…..we found p value insignificant                         /significant….</t>
  </si>
  <si>
    <t>&lt;0.05</t>
  </si>
  <si>
    <t>&gt;0.05</t>
  </si>
  <si>
    <t xml:space="preserve">accept , insignificant </t>
  </si>
  <si>
    <t>p_value &lt;= 0.05 we reject</t>
  </si>
  <si>
    <t xml:space="preserve"> p_value &gt;0.05, we accept </t>
  </si>
  <si>
    <t>95% CL, 5% LOS, alpha, Type I Error</t>
  </si>
  <si>
    <t>Type II Error</t>
  </si>
  <si>
    <t xml:space="preserve">One Sample T Test </t>
  </si>
  <si>
    <t xml:space="preserve">99% TIME </t>
  </si>
  <si>
    <t xml:space="preserve">POWER OF TEST </t>
  </si>
  <si>
    <t xml:space="preserve"> NNNNNNNN…..VVVVVVVV…...........pt </t>
  </si>
  <si>
    <t xml:space="preserve">Ho: mu = 40 </t>
  </si>
  <si>
    <t xml:space="preserve">accept/reject </t>
  </si>
  <si>
    <t>ACC</t>
  </si>
  <si>
    <t>SD = 12</t>
  </si>
  <si>
    <t>SD = 5</t>
  </si>
  <si>
    <t>1-Beta</t>
  </si>
  <si>
    <t xml:space="preserve">calculators </t>
  </si>
  <si>
    <t xml:space="preserve">Ho: Building is having cases of covid-19 </t>
  </si>
  <si>
    <t>Rejected Ho</t>
  </si>
  <si>
    <t xml:space="preserve">Truth was THERE WERE CASES! </t>
  </si>
  <si>
    <t xml:space="preserve">Type I Error </t>
  </si>
  <si>
    <t xml:space="preserve">      Ho: Building is having cases of covid-19 </t>
  </si>
  <si>
    <t>Accepted Ho</t>
  </si>
  <si>
    <r>
      <t xml:space="preserve">Truth was THERE WERE </t>
    </r>
    <r>
      <rPr>
        <b/>
        <sz val="14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CASES! </t>
    </r>
  </si>
  <si>
    <t xml:space="preserve">Type II Error </t>
  </si>
  <si>
    <t>New York</t>
  </si>
  <si>
    <t xml:space="preserve">Ind S T Test </t>
  </si>
  <si>
    <t xml:space="preserve"> 2+</t>
  </si>
  <si>
    <t>sections</t>
  </si>
  <si>
    <t>C</t>
  </si>
  <si>
    <t>marks</t>
  </si>
  <si>
    <t>sales</t>
  </si>
  <si>
    <t>regions</t>
  </si>
  <si>
    <t>voi</t>
  </si>
  <si>
    <t>grps</t>
  </si>
  <si>
    <t>impact</t>
  </si>
  <si>
    <t>3 drugs</t>
  </si>
  <si>
    <t>AB</t>
  </si>
  <si>
    <t>BC</t>
  </si>
  <si>
    <t>AC</t>
  </si>
  <si>
    <t>ANOVA -One Way anova</t>
  </si>
  <si>
    <t xml:space="preserve">Ho: means of all groups are same </t>
  </si>
  <si>
    <t>Ha: at least one group's mean is different from others</t>
  </si>
  <si>
    <t>SectionA</t>
  </si>
  <si>
    <t>SectionB</t>
  </si>
  <si>
    <t>Hadoop</t>
  </si>
  <si>
    <t xml:space="preserve">Red Hat </t>
  </si>
  <si>
    <t>1 grp</t>
  </si>
  <si>
    <t>contin</t>
  </si>
  <si>
    <t xml:space="preserve">Paired </t>
  </si>
  <si>
    <t>2 grps</t>
  </si>
  <si>
    <t>before/after</t>
  </si>
  <si>
    <t xml:space="preserve">Indp </t>
  </si>
  <si>
    <t>diff grps</t>
  </si>
  <si>
    <t>anova</t>
  </si>
  <si>
    <t>2+ grps</t>
  </si>
  <si>
    <t xml:space="preserve">2 var </t>
  </si>
  <si>
    <t xml:space="preserve">categorical </t>
  </si>
  <si>
    <t>chiSqare</t>
  </si>
  <si>
    <t>2 catego…...analyse</t>
  </si>
  <si>
    <t>gnder/qualf</t>
  </si>
  <si>
    <t>pers/disease</t>
  </si>
  <si>
    <t>sectns/sub</t>
  </si>
  <si>
    <t>gndr/ac perf</t>
  </si>
  <si>
    <t xml:space="preserve"> 70% pass</t>
  </si>
  <si>
    <t>one samp prop</t>
  </si>
  <si>
    <t xml:space="preserve">two samp prop </t>
  </si>
  <si>
    <t xml:space="preserve"> 80% -----&gt; IMPACT </t>
  </si>
  <si>
    <t xml:space="preserve">a ----&gt; b </t>
  </si>
  <si>
    <t>b, continuous-------Linear Regression</t>
  </si>
  <si>
    <t>b, categorical------MDA</t>
  </si>
  <si>
    <t>env</t>
  </si>
  <si>
    <t>parenthood</t>
  </si>
  <si>
    <t>qual</t>
  </si>
  <si>
    <t xml:space="preserve">acad perf in asian urban cities </t>
  </si>
  <si>
    <t>High</t>
  </si>
  <si>
    <t>Med</t>
  </si>
  <si>
    <t>Low</t>
  </si>
  <si>
    <t>Normal Dist ----single/univariate var</t>
  </si>
  <si>
    <t xml:space="preserve">Multi Var Normality </t>
  </si>
  <si>
    <t>sampl -----wife…..rest…pic….KHUSH</t>
  </si>
  <si>
    <t xml:space="preserve">12# </t>
  </si>
  <si>
    <t xml:space="preserve">Creating Knowledge </t>
  </si>
  <si>
    <t>FA</t>
  </si>
  <si>
    <t>Data Norm</t>
  </si>
  <si>
    <t>M Lin Reg</t>
  </si>
  <si>
    <t xml:space="preserve">MVA </t>
  </si>
  <si>
    <t>Rej Ho, when its correct</t>
  </si>
  <si>
    <t>Loss?? ---H  U  G  E !!</t>
  </si>
  <si>
    <t>Accept Ho, when its not correct</t>
  </si>
  <si>
    <t xml:space="preserve">Loss??   C O S T </t>
  </si>
  <si>
    <t xml:space="preserve">Squared Euclidean Distance </t>
  </si>
  <si>
    <t>SSD</t>
  </si>
  <si>
    <t xml:space="preserve">min </t>
  </si>
  <si>
    <t>any two arbitrary centroids will be selected</t>
  </si>
  <si>
    <t xml:space="preserve">all data points will be allocated </t>
  </si>
  <si>
    <t xml:space="preserve">Centroids will be at the middle of clusters </t>
  </si>
  <si>
    <t>each data point will be reallocated</t>
  </si>
  <si>
    <t xml:space="preserve">SSD….FINAL </t>
  </si>
  <si>
    <t>arbitrarily 1 point is selected</t>
  </si>
  <si>
    <t xml:space="preserve">choose another centroid which is very far </t>
  </si>
  <si>
    <t>all data points in one cluster</t>
  </si>
  <si>
    <t xml:space="preserve">calculate probability of </t>
  </si>
  <si>
    <t xml:space="preserve">calculate distance of all data points from 1st centeroid </t>
  </si>
  <si>
    <t>(3,3)</t>
  </si>
  <si>
    <t>(3,7)</t>
  </si>
  <si>
    <t>(6,5)</t>
  </si>
  <si>
    <t>(3,4)</t>
  </si>
  <si>
    <t>(10,10)</t>
  </si>
  <si>
    <t>Linear Reg</t>
  </si>
  <si>
    <t xml:space="preserve">Lowest ------…...........................................................................................&gt; Highest </t>
  </si>
  <si>
    <t>Median Q2</t>
  </si>
  <si>
    <t>25th Percentile</t>
  </si>
  <si>
    <t xml:space="preserve">75th Percentile </t>
  </si>
  <si>
    <t>Exploratory Data Analysis</t>
  </si>
  <si>
    <t xml:space="preserve">Placement Details </t>
  </si>
  <si>
    <t>Convocation ….Director</t>
  </si>
  <si>
    <t>12 lacs/annum</t>
  </si>
  <si>
    <t xml:space="preserve">not placed = 0 </t>
  </si>
  <si>
    <t xml:space="preserve">extreemly large </t>
  </si>
  <si>
    <t>Data Pts</t>
  </si>
  <si>
    <t>Values</t>
  </si>
  <si>
    <t xml:space="preserve">North Korea </t>
  </si>
  <si>
    <t>US/SK</t>
  </si>
  <si>
    <t xml:space="preserve">Israel </t>
  </si>
  <si>
    <t>Palest</t>
  </si>
  <si>
    <t>Pakis</t>
  </si>
  <si>
    <t>India</t>
  </si>
  <si>
    <t>China</t>
  </si>
  <si>
    <t xml:space="preserve">the whole world </t>
  </si>
  <si>
    <t>Japan ----------------&gt;</t>
  </si>
  <si>
    <t>Strength</t>
  </si>
  <si>
    <t xml:space="preserve">QUALITY ---------&gt; </t>
  </si>
  <si>
    <t>DP</t>
  </si>
  <si>
    <t>KK</t>
  </si>
  <si>
    <t xml:space="preserve">consistency --------&gt; DEVIATION </t>
  </si>
  <si>
    <t xml:space="preserve">Mother law of moving bodies ----&gt; </t>
  </si>
  <si>
    <t>N Law of Motion</t>
  </si>
  <si>
    <t xml:space="preserve">Electrical Engg ---------------------? </t>
  </si>
  <si>
    <t>V= C*R</t>
  </si>
  <si>
    <t>Inorganic Chem, --------------------?</t>
  </si>
  <si>
    <t>Mandlf pt</t>
  </si>
  <si>
    <t>PL….BS --------------------&gt;</t>
  </si>
  <si>
    <t>Acctng Eq</t>
  </si>
  <si>
    <t>X Axis</t>
  </si>
  <si>
    <t>Y Axis</t>
  </si>
  <si>
    <t xml:space="preserve">Step1: </t>
  </si>
  <si>
    <t>Two Centroids are selected randomly</t>
  </si>
  <si>
    <t>Step 2:</t>
  </si>
  <si>
    <t>All data points are allocated based on distances</t>
  </si>
  <si>
    <t>Step 3:</t>
  </si>
  <si>
    <t>Green &amp; Black stars are moved to the center of groups</t>
  </si>
  <si>
    <t>Step 4:</t>
  </si>
  <si>
    <t>Reallocation of each points happen</t>
  </si>
  <si>
    <t>Step 2 to Step 4 are repeated till no change in allocation found</t>
  </si>
  <si>
    <t xml:space="preserve">SSE, WCSS, Distortion is calculated </t>
  </si>
  <si>
    <t>Cluster 2</t>
  </si>
  <si>
    <t>Cluster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</si>
</sst>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5" borderId="0" xfId="0" applyNumberFormat="1" applyFill="1" applyBorder="1" applyAlignment="1"/>
    <xf numFmtId="0" fontId="0" fillId="5" borderId="1" xfId="0" applyNumberFormat="1" applyFill="1" applyBorder="1" applyAlignment="1"/>
    <xf numFmtId="0" fontId="0" fillId="2" borderId="0" xfId="0" applyNumberFormat="1" applyFill="1" applyBorder="1" applyAlignment="1"/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6" borderId="3" xfId="0" applyFont="1" applyFill="1" applyBorder="1"/>
    <xf numFmtId="0" fontId="3" fillId="7" borderId="5" xfId="0" applyFont="1" applyFill="1" applyBorder="1"/>
    <xf numFmtId="0" fontId="3" fillId="5" borderId="5" xfId="0" applyFont="1" applyFill="1" applyBorder="1"/>
    <xf numFmtId="0" fontId="4" fillId="8" borderId="5" xfId="0" applyFont="1" applyFill="1" applyBorder="1"/>
    <xf numFmtId="0" fontId="1" fillId="7" borderId="5" xfId="0" applyFont="1" applyFill="1" applyBorder="1"/>
    <xf numFmtId="0" fontId="3" fillId="9" borderId="5" xfId="0" applyFont="1" applyFill="1" applyBorder="1"/>
    <xf numFmtId="0" fontId="3" fillId="2" borderId="5" xfId="0" applyFont="1" applyFill="1" applyBorder="1"/>
    <xf numFmtId="0" fontId="5" fillId="5" borderId="5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7" xfId="0" applyFill="1" applyBorder="1"/>
    <xf numFmtId="0" fontId="0" fillId="5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2" borderId="7" xfId="0" applyFill="1" applyBorder="1"/>
    <xf numFmtId="0" fontId="0" fillId="5" borderId="8" xfId="0" applyFill="1" applyBorder="1"/>
    <xf numFmtId="0" fontId="3" fillId="0" borderId="0" xfId="0" applyFont="1"/>
    <xf numFmtId="0" fontId="6" fillId="0" borderId="0" xfId="0" applyFont="1"/>
    <xf numFmtId="0" fontId="1" fillId="9" borderId="0" xfId="0" applyFont="1" applyFill="1"/>
    <xf numFmtId="0" fontId="7" fillId="0" borderId="0" xfId="0" applyFont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8" fillId="0" borderId="0" xfId="0" applyFont="1"/>
    <xf numFmtId="0" fontId="1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0" fillId="0" borderId="0" xfId="0" applyFont="1"/>
    <xf numFmtId="0" fontId="10" fillId="4" borderId="0" xfId="0" applyFont="1" applyFill="1"/>
    <xf numFmtId="0" fontId="11" fillId="0" borderId="0" xfId="0" applyFont="1"/>
    <xf numFmtId="0" fontId="3" fillId="4" borderId="0" xfId="0" applyFont="1" applyFill="1"/>
    <xf numFmtId="0" fontId="1" fillId="4" borderId="0" xfId="0" applyFont="1" applyFill="1"/>
    <xf numFmtId="0" fontId="13" fillId="0" borderId="0" xfId="0" applyFont="1"/>
    <xf numFmtId="0" fontId="1" fillId="5" borderId="0" xfId="0" applyFont="1" applyFill="1"/>
    <xf numFmtId="0" fontId="14" fillId="0" borderId="0" xfId="0" applyFont="1"/>
    <xf numFmtId="0" fontId="15" fillId="0" borderId="3" xfId="0" applyFont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10" borderId="0" xfId="0" applyFill="1" applyBorder="1"/>
    <xf numFmtId="0" fontId="0" fillId="10" borderId="0" xfId="0" applyFill="1"/>
    <xf numFmtId="0" fontId="0" fillId="4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1" borderId="16" xfId="0" applyFill="1" applyBorder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23" xfId="0" applyFill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 applyBorder="1"/>
    <xf numFmtId="0" fontId="1" fillId="0" borderId="20" xfId="0" applyFont="1" applyBorder="1"/>
    <xf numFmtId="0" fontId="0" fillId="2" borderId="19" xfId="0" applyFill="1" applyBorder="1"/>
    <xf numFmtId="0" fontId="0" fillId="0" borderId="19" xfId="0" applyFill="1" applyBorder="1"/>
    <xf numFmtId="0" fontId="0" fillId="0" borderId="18" xfId="0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/>
    <xf numFmtId="0" fontId="0" fillId="9" borderId="23" xfId="0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15" xfId="0" applyFill="1" applyBorder="1" applyAlignment="1">
      <alignment horizontal="center"/>
    </xf>
    <xf numFmtId="0" fontId="1" fillId="2" borderId="0" xfId="0" applyFont="1" applyFill="1"/>
    <xf numFmtId="0" fontId="17" fillId="0" borderId="0" xfId="0" applyFont="1"/>
    <xf numFmtId="0" fontId="18" fillId="0" borderId="15" xfId="0" applyFont="1" applyBorder="1" applyAlignment="1">
      <alignment horizontal="center"/>
    </xf>
    <xf numFmtId="0" fontId="19" fillId="0" borderId="0" xfId="0" applyFont="1"/>
    <xf numFmtId="0" fontId="18" fillId="9" borderId="15" xfId="0" applyFont="1" applyFill="1" applyBorder="1" applyAlignment="1">
      <alignment horizontal="center"/>
    </xf>
    <xf numFmtId="0" fontId="17" fillId="9" borderId="0" xfId="0" applyFont="1" applyFill="1"/>
    <xf numFmtId="0" fontId="19" fillId="9" borderId="0" xfId="0" applyFont="1" applyFill="1"/>
    <xf numFmtId="0" fontId="16" fillId="0" borderId="0" xfId="0" applyFont="1"/>
    <xf numFmtId="0" fontId="16" fillId="9" borderId="0" xfId="0" applyFont="1" applyFill="1"/>
    <xf numFmtId="9" fontId="0" fillId="9" borderId="0" xfId="0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0" fillId="2" borderId="0" xfId="0" applyFont="1" applyFill="1"/>
    <xf numFmtId="0" fontId="0" fillId="13" borderId="0" xfId="0" applyFill="1"/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21" fillId="0" borderId="0" xfId="0" applyFont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9" borderId="1" xfId="0" applyFill="1" applyBorder="1"/>
    <xf numFmtId="0" fontId="0" fillId="15" borderId="1" xfId="0" applyFill="1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16" borderId="0" xfId="0" applyFill="1"/>
    <xf numFmtId="9" fontId="2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18" fillId="0" borderId="0" xfId="0" applyFont="1"/>
    <xf numFmtId="0" fontId="0" fillId="17" borderId="0" xfId="0" applyFill="1" applyAlignment="1">
      <alignment horizontal="center"/>
    </xf>
    <xf numFmtId="0" fontId="18" fillId="5" borderId="0" xfId="0" applyFont="1" applyFill="1"/>
    <xf numFmtId="0" fontId="0" fillId="0" borderId="10" xfId="0" applyBorder="1"/>
    <xf numFmtId="0" fontId="0" fillId="0" borderId="11" xfId="0" applyBorder="1"/>
    <xf numFmtId="0" fontId="0" fillId="0" borderId="27" xfId="0" applyBorder="1"/>
    <xf numFmtId="9" fontId="0" fillId="0" borderId="0" xfId="0" applyNumberFormat="1"/>
    <xf numFmtId="0" fontId="22" fillId="0" borderId="0" xfId="0" applyFont="1"/>
    <xf numFmtId="0" fontId="0" fillId="0" borderId="0" xfId="0" applyAlignment="1">
      <alignment horizontal="left"/>
    </xf>
    <xf numFmtId="0" fontId="0" fillId="18" borderId="0" xfId="0" applyFill="1"/>
    <xf numFmtId="9" fontId="0" fillId="8" borderId="0" xfId="0" applyNumberFormat="1" applyFill="1"/>
    <xf numFmtId="0" fontId="0" fillId="19" borderId="0" xfId="0" applyFill="1"/>
    <xf numFmtId="0" fontId="24" fillId="0" borderId="9" xfId="0" applyFont="1" applyBorder="1"/>
    <xf numFmtId="0" fontId="23" fillId="0" borderId="14" xfId="0" applyFont="1" applyBorder="1"/>
    <xf numFmtId="0" fontId="15" fillId="0" borderId="0" xfId="0" applyFont="1"/>
    <xf numFmtId="0" fontId="3" fillId="2" borderId="0" xfId="0" applyFont="1" applyFill="1"/>
    <xf numFmtId="0" fontId="26" fillId="2" borderId="0" xfId="0" applyFont="1" applyFill="1"/>
    <xf numFmtId="3" fontId="0" fillId="0" borderId="0" xfId="0" applyNumberFormat="1"/>
    <xf numFmtId="0" fontId="3" fillId="10" borderId="0" xfId="0" applyFont="1" applyFill="1"/>
    <xf numFmtId="16" fontId="0" fillId="0" borderId="0" xfId="0" applyNumberFormat="1"/>
    <xf numFmtId="0" fontId="18" fillId="2" borderId="0" xfId="0" applyFont="1" applyFill="1"/>
    <xf numFmtId="0" fontId="0" fillId="20" borderId="0" xfId="0" applyFill="1"/>
    <xf numFmtId="0" fontId="27" fillId="3" borderId="0" xfId="0" applyFont="1" applyFill="1"/>
    <xf numFmtId="9" fontId="0" fillId="2" borderId="0" xfId="0" applyNumberFormat="1" applyFill="1"/>
    <xf numFmtId="0" fontId="25" fillId="0" borderId="0" xfId="0" applyFont="1"/>
    <xf numFmtId="0" fontId="0" fillId="21" borderId="0" xfId="0" applyFill="1"/>
    <xf numFmtId="0" fontId="28" fillId="0" borderId="0" xfId="0" applyFont="1"/>
    <xf numFmtId="0" fontId="18" fillId="6" borderId="0" xfId="0" applyFont="1" applyFill="1"/>
    <xf numFmtId="0" fontId="20" fillId="0" borderId="0" xfId="0" applyFont="1"/>
    <xf numFmtId="0" fontId="29" fillId="0" borderId="0" xfId="0" applyFont="1"/>
    <xf numFmtId="0" fontId="0" fillId="0" borderId="0" xfId="0" applyFill="1"/>
    <xf numFmtId="0" fontId="22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0" fillId="12" borderId="19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 skew kut'!$I$46</c:f>
              <c:strCache>
                <c:ptCount val="1"/>
                <c:pt idx="0">
                  <c:v>Z crit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'Hist skew kut'!$I$47:$I$54</c:f>
              <c:numCache>
                <c:formatCode>General</c:formatCode>
                <c:ptCount val="8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8-4D7E-80A5-00A621966075}"/>
            </c:ext>
          </c:extLst>
        </c:ser>
        <c:ser>
          <c:idx val="1"/>
          <c:order val="1"/>
          <c:tx>
            <c:strRef>
              <c:f>'Hist skew kut'!$J$46</c:f>
              <c:strCache>
                <c:ptCount val="1"/>
                <c:pt idx="0">
                  <c:v>t_crit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'Hist skew kut'!$J$47:$J$54</c:f>
              <c:numCache>
                <c:formatCode>General</c:formatCode>
                <c:ptCount val="8"/>
                <c:pt idx="0">
                  <c:v>2.0452296421327048</c:v>
                </c:pt>
                <c:pt idx="1">
                  <c:v>2.0095752371292388</c:v>
                </c:pt>
                <c:pt idx="2">
                  <c:v>1.9842169515864165</c:v>
                </c:pt>
                <c:pt idx="3">
                  <c:v>1.9719565442517553</c:v>
                </c:pt>
                <c:pt idx="4">
                  <c:v>1.964729390987682</c:v>
                </c:pt>
                <c:pt idx="5">
                  <c:v>1.9623414611334626</c:v>
                </c:pt>
                <c:pt idx="6">
                  <c:v>1.960201263620778</c:v>
                </c:pt>
                <c:pt idx="7">
                  <c:v>1.9604386466615169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8-4D7E-80A5-00A6219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11040"/>
        <c:axId val="2093467008"/>
      </c:lineChart>
      <c:catAx>
        <c:axId val="209251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67008"/>
        <c:crosses val="autoZero"/>
        <c:auto val="1"/>
        <c:lblAlgn val="ctr"/>
        <c:lblOffset val="100"/>
        <c:noMultiLvlLbl val="0"/>
      </c:catAx>
      <c:valAx>
        <c:axId val="209346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 skew kut'!$P$62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'Hist skew kut'!$P$63:$P$68</c:f>
              <c:numCache>
                <c:formatCode>General</c:formatCode>
                <c:ptCount val="6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043-BC28-437B5E141EEE}"/>
            </c:ext>
          </c:extLst>
        </c:ser>
        <c:ser>
          <c:idx val="1"/>
          <c:order val="1"/>
          <c:tx>
            <c:strRef>
              <c:f>'Hist skew kut'!$Q$62</c:f>
              <c:strCache>
                <c:ptCount val="1"/>
                <c:pt idx="0">
                  <c:v>t crit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'Hist skew kut'!$Q$63:$Q$68</c:f>
              <c:numCache>
                <c:formatCode>General</c:formatCode>
                <c:ptCount val="6"/>
                <c:pt idx="0">
                  <c:v>2.0452296421327048</c:v>
                </c:pt>
                <c:pt idx="1">
                  <c:v>2.0089999999999999</c:v>
                </c:pt>
                <c:pt idx="2">
                  <c:v>1.984</c:v>
                </c:pt>
                <c:pt idx="3">
                  <c:v>1.964</c:v>
                </c:pt>
                <c:pt idx="4">
                  <c:v>1.96234</c:v>
                </c:pt>
                <c:pt idx="5">
                  <c:v>1.9601999999999999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043-BC28-437B5E14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22543"/>
        <c:axId val="1321756847"/>
      </c:lineChart>
      <c:catAx>
        <c:axId val="132332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56847"/>
        <c:crosses val="autoZero"/>
        <c:auto val="1"/>
        <c:lblAlgn val="ctr"/>
        <c:lblOffset val="100"/>
        <c:noMultiLvlLbl val="0"/>
      </c:catAx>
      <c:valAx>
        <c:axId val="13217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Reg'!$B$6</c:f>
              <c:strCache>
                <c:ptCount val="1"/>
                <c:pt idx="0">
                  <c:v>Normlzd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'log Reg'!$A$7:$A$9</c:f>
              <c:strCache>
                <c:ptCount val="3"/>
                <c:pt idx="0">
                  <c:v>income</c:v>
                </c:pt>
                <c:pt idx="1">
                  <c:v>age(-)</c:v>
                </c:pt>
                <c:pt idx="2">
                  <c:v>debtinc</c:v>
                </c:pt>
              </c:strCache>
            </c:strRef>
          </c:cat>
          <c:val>
            <c:numRef>
              <c:f>'log Reg'!$B$7:$B$9</c:f>
              <c:numCache>
                <c:formatCode>General</c:formatCode>
                <c:ptCount val="3"/>
                <c:pt idx="0">
                  <c:v>1.096286694383408E-2</c:v>
                </c:pt>
                <c:pt idx="1">
                  <c:v>0.48584391153827916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E-4DBE-8CD2-C9BDA200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72976895"/>
        <c:axId val="1599388543"/>
      </c:lineChart>
      <c:catAx>
        <c:axId val="16729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8543"/>
        <c:crosses val="autoZero"/>
        <c:auto val="1"/>
        <c:lblAlgn val="ctr"/>
        <c:lblOffset val="100"/>
        <c:noMultiLvlLbl val="0"/>
      </c:catAx>
      <c:valAx>
        <c:axId val="1599388543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Reg'!$B$11</c:f>
              <c:strCache>
                <c:ptCount val="1"/>
                <c:pt idx="0">
                  <c:v>Prcnt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'log Reg'!$A$12:$A$14</c:f>
              <c:strCache>
                <c:ptCount val="3"/>
                <c:pt idx="0">
                  <c:v>income</c:v>
                </c:pt>
                <c:pt idx="1">
                  <c:v>age(-)</c:v>
                </c:pt>
                <c:pt idx="2">
                  <c:v>debtinc</c:v>
                </c:pt>
              </c:strCache>
            </c:strRef>
          </c:cat>
          <c:val>
            <c:numRef>
              <c:f>'log Reg'!$B$12:$B$14</c:f>
              <c:numCache>
                <c:formatCode>General</c:formatCode>
                <c:ptCount val="3"/>
                <c:pt idx="0">
                  <c:v>1.096286694383408</c:v>
                </c:pt>
                <c:pt idx="1">
                  <c:v>48.584391153827916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4-499F-BB24-95EE76F0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990191"/>
        <c:axId val="1599391039"/>
      </c:lineChart>
      <c:catAx>
        <c:axId val="153199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91039"/>
        <c:crosses val="autoZero"/>
        <c:auto val="1"/>
        <c:lblAlgn val="ctr"/>
        <c:lblOffset val="100"/>
        <c:noMultiLvlLbl val="0"/>
      </c:catAx>
      <c:valAx>
        <c:axId val="15993910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'3may20'!$N$27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'3may20'!$M$28:$M$32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'3may20'!$N$28:$N$32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1-42CD-89D7-3D04EF9B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05504"/>
        <c:axId val="522294800"/>
      </c:scatterChart>
      <c:valAx>
        <c:axId val="19915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4800"/>
        <c:crosses val="autoZero"/>
        <c:crossBetween val="midCat"/>
      </c:valAx>
      <c:valAx>
        <c:axId val="522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dt!$E$5</c:f>
              <c:strCache>
                <c:ptCount val="1"/>
                <c:pt idx="0">
                  <c:v>Outing/month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dt!$D$6:$D$15</c:f>
              <c:numCache>
                <c:formatCode>General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17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xVal>
          <c:yVal>
            <c:numRef>
              <c:f>dt!$E$6:$E$15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5-4448-93F4-3EB8BC5F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32959"/>
        <c:axId val="1853529439"/>
      </c:scatterChart>
      <c:valAx>
        <c:axId val="159283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29439"/>
        <c:crosses val="autoZero"/>
        <c:crossBetween val="midCat"/>
      </c:valAx>
      <c:valAx>
        <c:axId val="18535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Outing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3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url?sa=i&amp;url=https%3A%2F%2Fwww.gettyimages.in%2Fphotos%2Fnew-york-city&amp;psig=AOvVaw2TIf4HSPNOji8u9Cqz4km8&amp;ust=1588189069670000&amp;source=images&amp;cd=vfe&amp;ved=0CAIQjRxqFwoTCJi31s3vi-kCFQAAAAAdAAAAABAD" TargetMode="External"/><Relationship Id="rId3" Type="http://schemas.openxmlformats.org/officeDocument/2006/relationships/image" Target="../media/image10.jpeg"/><Relationship Id="rId7" Type="http://schemas.openxmlformats.org/officeDocument/2006/relationships/image" Target="../media/image14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Relationship Id="rId9" Type="http://schemas.openxmlformats.org/officeDocument/2006/relationships/image" Target="../media/image15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4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2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4.png"/><Relationship Id="rId1" Type="http://schemas.openxmlformats.org/officeDocument/2006/relationships/image" Target="../media/image26.png"/><Relationship Id="rId5" Type="http://schemas.openxmlformats.org/officeDocument/2006/relationships/image" Target="../media/image28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297180</xdr:colOff>
      <xdr:row>9</xdr:row>
      <xdr:rowOff>15240</xdr:rowOff>
    </xdr:from>
    <xdr:to>
      <xdr:col>16</xdr:col>
      <xdr:colOff>168899</xdr:colOff>
      <xdr:row>27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8BEF4-F14B-4579-8ED4-46907768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3980" y="1691640"/>
          <a:ext cx="4748519" cy="36195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396240</xdr:colOff>
      <xdr:row>11</xdr:row>
      <xdr:rowOff>129540</xdr:rowOff>
    </xdr:from>
    <xdr:to>
      <xdr:col>10</xdr:col>
      <xdr:colOff>160020</xdr:colOff>
      <xdr:row>13</xdr:row>
      <xdr:rowOff>15240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81FF7A10-3E38-4098-94F9-81B34D1B397C}"/>
            </a:ext>
          </a:extLst>
        </xdr:cNvPr>
        <xdr:cNvSpPr/>
      </xdr:nvSpPr>
      <xdr:spPr>
        <a:xfrm>
          <a:off x="5882640" y="217170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10</xdr:col>
      <xdr:colOff>297180</xdr:colOff>
      <xdr:row>10</xdr:row>
      <xdr:rowOff>30480</xdr:rowOff>
    </xdr:from>
    <xdr:to>
      <xdr:col>11</xdr:col>
      <xdr:colOff>60960</xdr:colOff>
      <xdr:row>11</xdr:row>
      <xdr:rowOff>99060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F3454E1C-099B-426E-AD29-61C2AF3A3BE2}"/>
            </a:ext>
          </a:extLst>
        </xdr:cNvPr>
        <xdr:cNvSpPr/>
      </xdr:nvSpPr>
      <xdr:spPr>
        <a:xfrm>
          <a:off x="6393180" y="18897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11</xdr:col>
      <xdr:colOff>114300</xdr:colOff>
      <xdr:row>13</xdr:row>
      <xdr:rowOff>53340</xdr:rowOff>
    </xdr:from>
    <xdr:to>
      <xdr:col>11</xdr:col>
      <xdr:colOff>487680</xdr:colOff>
      <xdr:row>14</xdr:row>
      <xdr:rowOff>121920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7EAB31C1-AD9A-4FB0-8306-3B941C23AFB6}"/>
            </a:ext>
          </a:extLst>
        </xdr:cNvPr>
        <xdr:cNvSpPr/>
      </xdr:nvSpPr>
      <xdr:spPr>
        <a:xfrm>
          <a:off x="6819900" y="24612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11</xdr:col>
      <xdr:colOff>571500</xdr:colOff>
      <xdr:row>20</xdr:row>
      <xdr:rowOff>114300</xdr:rowOff>
    </xdr:from>
    <xdr:to>
      <xdr:col>12</xdr:col>
      <xdr:colOff>335280</xdr:colOff>
      <xdr:row>21</xdr:row>
      <xdr:rowOff>175260</xdr:rowOff>
    </xdr:to>
    <xdr:sp macro="" textlink="">
      <xdr:nvSpPr>
        <xdr:cNvPr id="6" name="Speech Bubble: Oval 5">
          <a:extLst>
            <a:ext uri="{FF2B5EF4-FFF2-40B4-BE49-F238E27FC236}">
              <a16:creationId xmlns:a16="http://schemas.microsoft.com/office/drawing/2014/main" id="{2A3A830E-279A-45EE-B2AA-A67162384FB3}"/>
            </a:ext>
          </a:extLst>
        </xdr:cNvPr>
        <xdr:cNvSpPr/>
      </xdr:nvSpPr>
      <xdr:spPr>
        <a:xfrm>
          <a:off x="7277100" y="38328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518160</xdr:colOff>
      <xdr:row>16</xdr:row>
      <xdr:rowOff>30480</xdr:rowOff>
    </xdr:from>
    <xdr:to>
      <xdr:col>13</xdr:col>
      <xdr:colOff>281940</xdr:colOff>
      <xdr:row>17</xdr:row>
      <xdr:rowOff>99060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8F6F9FDF-BE8D-4E07-A37C-12F7A5934190}"/>
            </a:ext>
          </a:extLst>
        </xdr:cNvPr>
        <xdr:cNvSpPr/>
      </xdr:nvSpPr>
      <xdr:spPr>
        <a:xfrm>
          <a:off x="7833360" y="301752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13</xdr:col>
      <xdr:colOff>266700</xdr:colOff>
      <xdr:row>20</xdr:row>
      <xdr:rowOff>121920</xdr:rowOff>
    </xdr:from>
    <xdr:to>
      <xdr:col>14</xdr:col>
      <xdr:colOff>30480</xdr:colOff>
      <xdr:row>21</xdr:row>
      <xdr:rowOff>182880</xdr:rowOff>
    </xdr:to>
    <xdr:sp macro="" textlink="">
      <xdr:nvSpPr>
        <xdr:cNvPr id="8" name="Speech Bubble: Oval 7">
          <a:extLst>
            <a:ext uri="{FF2B5EF4-FFF2-40B4-BE49-F238E27FC236}">
              <a16:creationId xmlns:a16="http://schemas.microsoft.com/office/drawing/2014/main" id="{98138D7A-20CE-4602-B7A2-021E81F25718}"/>
            </a:ext>
          </a:extLst>
        </xdr:cNvPr>
        <xdr:cNvSpPr/>
      </xdr:nvSpPr>
      <xdr:spPr>
        <a:xfrm>
          <a:off x="8191500" y="384048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144780</xdr:colOff>
      <xdr:row>19</xdr:row>
      <xdr:rowOff>60960</xdr:rowOff>
    </xdr:from>
    <xdr:to>
      <xdr:col>14</xdr:col>
      <xdr:colOff>518160</xdr:colOff>
      <xdr:row>20</xdr:row>
      <xdr:rowOff>129540</xdr:rowOff>
    </xdr:to>
    <xdr:sp macro="" textlink="">
      <xdr:nvSpPr>
        <xdr:cNvPr id="9" name="Speech Bubble: Oval 8">
          <a:extLst>
            <a:ext uri="{FF2B5EF4-FFF2-40B4-BE49-F238E27FC236}">
              <a16:creationId xmlns:a16="http://schemas.microsoft.com/office/drawing/2014/main" id="{9854A464-0D1B-46F1-89F7-7D98288915E0}"/>
            </a:ext>
          </a:extLst>
        </xdr:cNvPr>
        <xdr:cNvSpPr/>
      </xdr:nvSpPr>
      <xdr:spPr>
        <a:xfrm>
          <a:off x="8679180" y="359664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68580</xdr:colOff>
      <xdr:row>20</xdr:row>
      <xdr:rowOff>106680</xdr:rowOff>
    </xdr:from>
    <xdr:to>
      <xdr:col>15</xdr:col>
      <xdr:colOff>441960</xdr:colOff>
      <xdr:row>21</xdr:row>
      <xdr:rowOff>167640</xdr:rowOff>
    </xdr:to>
    <xdr:sp macro="" textlink="">
      <xdr:nvSpPr>
        <xdr:cNvPr id="10" name="Speech Bubble: Oval 9">
          <a:extLst>
            <a:ext uri="{FF2B5EF4-FFF2-40B4-BE49-F238E27FC236}">
              <a16:creationId xmlns:a16="http://schemas.microsoft.com/office/drawing/2014/main" id="{3CC07D3F-4A31-4537-A3E0-F61AEA365A0E}"/>
            </a:ext>
          </a:extLst>
        </xdr:cNvPr>
        <xdr:cNvSpPr/>
      </xdr:nvSpPr>
      <xdr:spPr>
        <a:xfrm>
          <a:off x="9212580" y="382524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oneCell">
    <xdr:from>
      <xdr:col>16</xdr:col>
      <xdr:colOff>297180</xdr:colOff>
      <xdr:row>11</xdr:row>
      <xdr:rowOff>135326</xdr:rowOff>
    </xdr:from>
    <xdr:to>
      <xdr:col>21</xdr:col>
      <xdr:colOff>198120</xdr:colOff>
      <xdr:row>20</xdr:row>
      <xdr:rowOff>146287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D59D46-ABBA-4837-90C0-71D4D4EA6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0780" y="2177486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327660</xdr:colOff>
      <xdr:row>12</xdr:row>
      <xdr:rowOff>144780</xdr:rowOff>
    </xdr:from>
    <xdr:to>
      <xdr:col>20</xdr:col>
      <xdr:colOff>129540</xdr:colOff>
      <xdr:row>12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A518E35-3FB2-4CBE-99EB-D1329A8C7224}"/>
            </a:ext>
          </a:extLst>
        </xdr:cNvPr>
        <xdr:cNvCxnSpPr/>
      </xdr:nvCxnSpPr>
      <xdr:spPr>
        <a:xfrm flipV="1">
          <a:off x="10690860" y="2369820"/>
          <a:ext cx="1630680" cy="7620"/>
        </a:xfrm>
        <a:prstGeom prst="straightConnector1">
          <a:avLst/>
        </a:prstGeom>
        <a:ln>
          <a:prstDash val="sysDash"/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373380</xdr:colOff>
      <xdr:row>5</xdr:row>
      <xdr:rowOff>152400</xdr:rowOff>
    </xdr:from>
    <xdr:to>
      <xdr:col>18</xdr:col>
      <xdr:colOff>250169</xdr:colOff>
      <xdr:row>8</xdr:row>
      <xdr:rowOff>97419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E234D3F-6AB3-4D44-AB21-E67DEE42C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0980" y="1066800"/>
          <a:ext cx="7191989" cy="524139"/>
        </a:xfrm>
        <a:prstGeom prst="rect">
          <a:avLst/>
        </a:prstGeom>
      </xdr:spPr>
    </xdr:pic>
    <xdr:clientData/>
  </xdr:twoCellAnchor>
  <xdr:twoCellAnchor editAs="oneCell">
    <xdr:from>
      <xdr:col>17</xdr:col>
      <xdr:colOff>43543</xdr:colOff>
      <xdr:row>21</xdr:row>
      <xdr:rowOff>91440</xdr:rowOff>
    </xdr:from>
    <xdr:to>
      <xdr:col>22</xdr:col>
      <xdr:colOff>38100</xdr:colOff>
      <xdr:row>29</xdr:row>
      <xdr:rowOff>60960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63A0C35-D316-4384-BF3D-DF05F13DC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6720"/>
        <a:stretch>
          <a:fillRect/>
        </a:stretch>
      </xdr:blipFill>
      <xdr:spPr bwMode="auto">
        <a:xfrm>
          <a:off x="10406743" y="4038600"/>
          <a:ext cx="3042557" cy="16383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446262</xdr:colOff>
      <xdr:row>9</xdr:row>
      <xdr:rowOff>7620</xdr:rowOff>
    </xdr:from>
    <xdr:to>
      <xdr:col>8</xdr:col>
      <xdr:colOff>7319</xdr:colOff>
      <xdr:row>25</xdr:row>
      <xdr:rowOff>248847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42F2455-820C-4A63-AF39-0D4F73451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4262" y="1684020"/>
          <a:ext cx="1389857" cy="328160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9</xdr:col>
      <xdr:colOff>181405</xdr:colOff>
      <xdr:row>28</xdr:row>
      <xdr:rowOff>83820</xdr:rowOff>
    </xdr:from>
    <xdr:to>
      <xdr:col>15</xdr:col>
      <xdr:colOff>494581</xdr:colOff>
      <xdr:row>35</xdr:row>
      <xdr:rowOff>176907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BED158F-847D-4F45-945D-E1F097953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67805" y="5387340"/>
          <a:ext cx="3970776" cy="142658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17</xdr:col>
      <xdr:colOff>289560</xdr:colOff>
      <xdr:row>6</xdr:row>
      <xdr:rowOff>68580</xdr:rowOff>
    </xdr:from>
    <xdr:to>
      <xdr:col>18</xdr:col>
      <xdr:colOff>160020</xdr:colOff>
      <xdr:row>8</xdr:row>
      <xdr:rowOff>129540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B43630E-41D4-4E3E-84BA-E4F2C0D3315A}"/>
            </a:ext>
          </a:extLst>
        </xdr:cNvPr>
        <xdr:cNvSpPr/>
      </xdr:nvSpPr>
      <xdr:spPr>
        <a:xfrm>
          <a:off x="10652760" y="1203960"/>
          <a:ext cx="480060" cy="45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388620</xdr:colOff>
      <xdr:row>2</xdr:row>
      <xdr:rowOff>175260</xdr:rowOff>
    </xdr:from>
    <xdr:to>
      <xdr:col>17</xdr:col>
      <xdr:colOff>205740</xdr:colOff>
      <xdr:row>4</xdr:row>
      <xdr:rowOff>38100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64D3725-ED2E-4791-8FC6-98280D938116}"/>
            </a:ext>
          </a:extLst>
        </xdr:cNvPr>
        <xdr:cNvSpPr/>
      </xdr:nvSpPr>
      <xdr:spPr>
        <a:xfrm>
          <a:off x="8313420" y="548640"/>
          <a:ext cx="225552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281940</xdr:colOff>
      <xdr:row>42</xdr:row>
      <xdr:rowOff>57150</xdr:rowOff>
    </xdr:from>
    <xdr:to>
      <xdr:col>20</xdr:col>
      <xdr:colOff>586740</xdr:colOff>
      <xdr:row>57</xdr:row>
      <xdr:rowOff>41910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F3E3F8-7E4D-442E-9AE5-C5E215AF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434340</xdr:colOff>
      <xdr:row>61</xdr:row>
      <xdr:rowOff>148590</xdr:rowOff>
    </xdr:from>
    <xdr:to>
      <xdr:col>25</xdr:col>
      <xdr:colOff>129540</xdr:colOff>
      <xdr:row>76</xdr:row>
      <xdr:rowOff>148590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06333A-CA5B-4873-9772-14ABF153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312420</xdr:colOff>
      <xdr:row>82</xdr:row>
      <xdr:rowOff>91440</xdr:rowOff>
    </xdr:from>
    <xdr:to>
      <xdr:col>24</xdr:col>
      <xdr:colOff>289560</xdr:colOff>
      <xdr:row>82</xdr:row>
      <xdr:rowOff>106680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8DAF03F-6A64-43CA-BBCE-F2D8CD1B2343}"/>
            </a:ext>
          </a:extLst>
        </xdr:cNvPr>
        <xdr:cNvCxnSpPr/>
      </xdr:nvCxnSpPr>
      <xdr:spPr>
        <a:xfrm flipV="1">
          <a:off x="4579620" y="15735300"/>
          <a:ext cx="1034034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</xdr:colOff>
      <xdr:row>79</xdr:row>
      <xdr:rowOff>152400</xdr:rowOff>
    </xdr:from>
    <xdr:to>
      <xdr:col>12</xdr:col>
      <xdr:colOff>548640</xdr:colOff>
      <xdr:row>81</xdr:row>
      <xdr:rowOff>167640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4014E23-FFBB-4681-94CE-4F8F3889C606}"/>
            </a:ext>
          </a:extLst>
        </xdr:cNvPr>
        <xdr:cNvSpPr/>
      </xdr:nvSpPr>
      <xdr:spPr>
        <a:xfrm>
          <a:off x="7383780" y="152476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21</a:t>
          </a:r>
        </a:p>
      </xdr:txBody>
    </xdr:sp>
    <xdr:clientData/>
  </xdr:twoCellAnchor>
  <xdr:twoCellAnchor>
    <xdr:from>
      <xdr:col>13</xdr:col>
      <xdr:colOff>190500</xdr:colOff>
      <xdr:row>79</xdr:row>
      <xdr:rowOff>137160</xdr:rowOff>
    </xdr:from>
    <xdr:to>
      <xdr:col>14</xdr:col>
      <xdr:colOff>60960</xdr:colOff>
      <xdr:row>81</xdr:row>
      <xdr:rowOff>152400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E65C342-A00C-481E-B416-176A70C23C05}"/>
            </a:ext>
          </a:extLst>
        </xdr:cNvPr>
        <xdr:cNvSpPr/>
      </xdr:nvSpPr>
      <xdr:spPr>
        <a:xfrm>
          <a:off x="8115300" y="1523238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24</a:t>
          </a:r>
        </a:p>
      </xdr:txBody>
    </xdr:sp>
    <xdr:clientData/>
  </xdr:twoCellAnchor>
  <xdr:twoCellAnchor>
    <xdr:from>
      <xdr:col>16</xdr:col>
      <xdr:colOff>160020</xdr:colOff>
      <xdr:row>79</xdr:row>
      <xdr:rowOff>152400</xdr:rowOff>
    </xdr:from>
    <xdr:to>
      <xdr:col>17</xdr:col>
      <xdr:colOff>30480</xdr:colOff>
      <xdr:row>81</xdr:row>
      <xdr:rowOff>167640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354F382-2B9C-4C88-8D04-2CAF4B642397}"/>
            </a:ext>
          </a:extLst>
        </xdr:cNvPr>
        <xdr:cNvSpPr/>
      </xdr:nvSpPr>
      <xdr:spPr>
        <a:xfrm>
          <a:off x="9913620" y="152476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32</a:t>
          </a:r>
        </a:p>
      </xdr:txBody>
    </xdr:sp>
    <xdr:clientData/>
  </xdr:twoCellAnchor>
  <xdr:twoCellAnchor>
    <xdr:from>
      <xdr:col>17</xdr:col>
      <xdr:colOff>487680</xdr:colOff>
      <xdr:row>79</xdr:row>
      <xdr:rowOff>129540</xdr:rowOff>
    </xdr:from>
    <xdr:to>
      <xdr:col>18</xdr:col>
      <xdr:colOff>358140</xdr:colOff>
      <xdr:row>81</xdr:row>
      <xdr:rowOff>144780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68972AB-AA34-4A4C-BC9A-C9A64DF0DE4D}"/>
            </a:ext>
          </a:extLst>
        </xdr:cNvPr>
        <xdr:cNvSpPr/>
      </xdr:nvSpPr>
      <xdr:spPr>
        <a:xfrm>
          <a:off x="10850880" y="1522476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36</a:t>
          </a:r>
        </a:p>
      </xdr:txBody>
    </xdr:sp>
    <xdr:clientData/>
  </xdr:twoCellAnchor>
  <xdr:twoCellAnchor>
    <xdr:from>
      <xdr:col>22</xdr:col>
      <xdr:colOff>312420</xdr:colOff>
      <xdr:row>80</xdr:row>
      <xdr:rowOff>7620</xdr:rowOff>
    </xdr:from>
    <xdr:to>
      <xdr:col>23</xdr:col>
      <xdr:colOff>182880</xdr:colOff>
      <xdr:row>82</xdr:row>
      <xdr:rowOff>22860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A688BFEA-4AB8-430D-B962-41FC2E213BB8}"/>
            </a:ext>
          </a:extLst>
        </xdr:cNvPr>
        <xdr:cNvSpPr/>
      </xdr:nvSpPr>
      <xdr:spPr>
        <a:xfrm>
          <a:off x="13723620" y="152857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47</a:t>
          </a:r>
        </a:p>
      </xdr:txBody>
    </xdr:sp>
    <xdr:clientData/>
  </xdr:twoCellAnchor>
  <xdr:twoCellAnchor>
    <xdr:from>
      <xdr:col>19</xdr:col>
      <xdr:colOff>495300</xdr:colOff>
      <xdr:row>79</xdr:row>
      <xdr:rowOff>15240</xdr:rowOff>
    </xdr:from>
    <xdr:to>
      <xdr:col>19</xdr:col>
      <xdr:colOff>502920</xdr:colOff>
      <xdr:row>83</xdr:row>
      <xdr:rowOff>160020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D781D6C-2731-4171-BE0C-9E928380572E}"/>
            </a:ext>
          </a:extLst>
        </xdr:cNvPr>
        <xdr:cNvCxnSpPr/>
      </xdr:nvCxnSpPr>
      <xdr:spPr>
        <a:xfrm flipH="1">
          <a:off x="12077700" y="15110460"/>
          <a:ext cx="7620" cy="876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30480</xdr:colOff>
      <xdr:row>79</xdr:row>
      <xdr:rowOff>15240</xdr:rowOff>
    </xdr:from>
    <xdr:to>
      <xdr:col>21</xdr:col>
      <xdr:colOff>38100</xdr:colOff>
      <xdr:row>83</xdr:row>
      <xdr:rowOff>160020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D3DA40-BAE0-41B3-86F8-B329455C5DD8}"/>
            </a:ext>
          </a:extLst>
        </xdr:cNvPr>
        <xdr:cNvCxnSpPr/>
      </xdr:nvCxnSpPr>
      <xdr:spPr>
        <a:xfrm flipH="1">
          <a:off x="12832080" y="15110460"/>
          <a:ext cx="7620" cy="876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541020</xdr:colOff>
      <xdr:row>79</xdr:row>
      <xdr:rowOff>167640</xdr:rowOff>
    </xdr:from>
    <xdr:to>
      <xdr:col>8</xdr:col>
      <xdr:colOff>411480</xdr:colOff>
      <xdr:row>82</xdr:row>
      <xdr:rowOff>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B43BB71D-3276-40CB-BD7C-8DBFD105A479}"/>
            </a:ext>
          </a:extLst>
        </xdr:cNvPr>
        <xdr:cNvSpPr/>
      </xdr:nvSpPr>
      <xdr:spPr>
        <a:xfrm>
          <a:off x="4808220" y="1526286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10</a:t>
          </a:r>
        </a:p>
      </xdr:txBody>
    </xdr:sp>
    <xdr:clientData/>
  </xdr:twoCellAnchor>
  <xdr:twoCellAnchor editAs="oneCell">
    <xdr:from>
      <xdr:col>12</xdr:col>
      <xdr:colOff>312420</xdr:colOff>
      <xdr:row>83</xdr:row>
      <xdr:rowOff>55705</xdr:rowOff>
    </xdr:from>
    <xdr:to>
      <xdr:col>19</xdr:col>
      <xdr:colOff>560986</xdr:colOff>
      <xdr:row>100</xdr:row>
      <xdr:rowOff>27899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0472889-433A-49CA-84AD-2A6157B32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7620" y="15882445"/>
          <a:ext cx="4515766" cy="30811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5</xdr:row>
      <xdr:rowOff>148590</xdr:rowOff>
    </xdr:from>
    <xdr:to>
      <xdr:col>19</xdr:col>
      <xdr:colOff>7620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DFC0C-B07B-4ADE-B87B-2DF6CE925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8</xdr:row>
      <xdr:rowOff>91440</xdr:rowOff>
    </xdr:from>
    <xdr:to>
      <xdr:col>15</xdr:col>
      <xdr:colOff>350520</xdr:colOff>
      <xdr:row>18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F57E06C-B471-4DFF-9256-C8B7710BA2D6}"/>
            </a:ext>
          </a:extLst>
        </xdr:cNvPr>
        <xdr:cNvCxnSpPr/>
      </xdr:nvCxnSpPr>
      <xdr:spPr>
        <a:xfrm>
          <a:off x="9761220" y="1600200"/>
          <a:ext cx="7620" cy="1889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464820</xdr:colOff>
      <xdr:row>10</xdr:row>
      <xdr:rowOff>68580</xdr:rowOff>
    </xdr:from>
    <xdr:to>
      <xdr:col>17</xdr:col>
      <xdr:colOff>266700</xdr:colOff>
      <xdr:row>12</xdr:row>
      <xdr:rowOff>106680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36F59C3-35D2-44C9-A99E-EEF2A6336EB2}"/>
            </a:ext>
          </a:extLst>
        </xdr:cNvPr>
        <xdr:cNvSpPr/>
      </xdr:nvSpPr>
      <xdr:spPr>
        <a:xfrm>
          <a:off x="10492740" y="1943100"/>
          <a:ext cx="411480" cy="40386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8</a:t>
          </a:r>
        </a:p>
      </xdr:txBody>
    </xdr:sp>
    <xdr:clientData/>
  </xdr:twoCellAnchor>
  <xdr:twoCellAnchor>
    <xdr:from>
      <xdr:col>13</xdr:col>
      <xdr:colOff>487680</xdr:colOff>
      <xdr:row>10</xdr:row>
      <xdr:rowOff>83820</xdr:rowOff>
    </xdr:from>
    <xdr:to>
      <xdr:col>14</xdr:col>
      <xdr:colOff>289560</xdr:colOff>
      <xdr:row>12</xdr:row>
      <xdr:rowOff>121920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0C23229-20E4-4B2F-9D29-3FF6823B2602}"/>
            </a:ext>
          </a:extLst>
        </xdr:cNvPr>
        <xdr:cNvSpPr/>
      </xdr:nvSpPr>
      <xdr:spPr>
        <a:xfrm>
          <a:off x="8686800" y="1958340"/>
          <a:ext cx="411480" cy="40386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6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12</xdr:row>
      <xdr:rowOff>38100</xdr:rowOff>
    </xdr:from>
    <xdr:to>
      <xdr:col>18</xdr:col>
      <xdr:colOff>137160</xdr:colOff>
      <xdr:row>12</xdr:row>
      <xdr:rowOff>45720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A7C1662-CFC9-4480-881E-5B6554D97635}"/>
            </a:ext>
          </a:extLst>
        </xdr:cNvPr>
        <xdr:cNvCxnSpPr/>
      </xdr:nvCxnSpPr>
      <xdr:spPr>
        <a:xfrm>
          <a:off x="4038600" y="2232660"/>
          <a:ext cx="70713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594360</xdr:colOff>
      <xdr:row>10</xdr:row>
      <xdr:rowOff>175260</xdr:rowOff>
    </xdr:from>
    <xdr:to>
      <xdr:col>7</xdr:col>
      <xdr:colOff>99060</xdr:colOff>
      <xdr:row>11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884BC32-BE96-4729-B45F-F4A3852652A3}"/>
            </a:ext>
          </a:extLst>
        </xdr:cNvPr>
        <xdr:cNvSpPr/>
      </xdr:nvSpPr>
      <xdr:spPr>
        <a:xfrm>
          <a:off x="4251960" y="200406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304800</xdr:colOff>
      <xdr:row>11</xdr:row>
      <xdr:rowOff>0</xdr:rowOff>
    </xdr:from>
    <xdr:to>
      <xdr:col>8</xdr:col>
      <xdr:colOff>419100</xdr:colOff>
      <xdr:row>11</xdr:row>
      <xdr:rowOff>121920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BC638EB-8CF7-413F-BF09-5CD9B6100777}"/>
            </a:ext>
          </a:extLst>
        </xdr:cNvPr>
        <xdr:cNvSpPr/>
      </xdr:nvSpPr>
      <xdr:spPr>
        <a:xfrm>
          <a:off x="5181600" y="201168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266700</xdr:colOff>
      <xdr:row>11</xdr:row>
      <xdr:rowOff>22860</xdr:rowOff>
    </xdr:from>
    <xdr:to>
      <xdr:col>10</xdr:col>
      <xdr:colOff>381000</xdr:colOff>
      <xdr:row>11</xdr:row>
      <xdr:rowOff>144780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6F8A928-412C-47DE-9411-C226776EC59F}"/>
            </a:ext>
          </a:extLst>
        </xdr:cNvPr>
        <xdr:cNvSpPr/>
      </xdr:nvSpPr>
      <xdr:spPr>
        <a:xfrm>
          <a:off x="6362700" y="203454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99060</xdr:colOff>
      <xdr:row>8</xdr:row>
      <xdr:rowOff>121920</xdr:rowOff>
    </xdr:from>
    <xdr:to>
      <xdr:col>11</xdr:col>
      <xdr:colOff>213360</xdr:colOff>
      <xdr:row>9</xdr:row>
      <xdr:rowOff>60960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F14C3B9-FACC-4DC8-9C0F-D50D93F1ED8F}"/>
            </a:ext>
          </a:extLst>
        </xdr:cNvPr>
        <xdr:cNvSpPr/>
      </xdr:nvSpPr>
      <xdr:spPr>
        <a:xfrm>
          <a:off x="6804660" y="158496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45720</xdr:colOff>
      <xdr:row>9</xdr:row>
      <xdr:rowOff>137160</xdr:rowOff>
    </xdr:from>
    <xdr:to>
      <xdr:col>10</xdr:col>
      <xdr:colOff>160020</xdr:colOff>
      <xdr:row>10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02F7FF0-1D6C-4290-850B-65A16034A10E}"/>
            </a:ext>
          </a:extLst>
        </xdr:cNvPr>
        <xdr:cNvSpPr/>
      </xdr:nvSpPr>
      <xdr:spPr>
        <a:xfrm>
          <a:off x="6141720" y="178308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320040</xdr:colOff>
      <xdr:row>9</xdr:row>
      <xdr:rowOff>152400</xdr:rowOff>
    </xdr:from>
    <xdr:to>
      <xdr:col>7</xdr:col>
      <xdr:colOff>434340</xdr:colOff>
      <xdr:row>10</xdr:row>
      <xdr:rowOff>91440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4BFB689-CFF7-47C2-A7E4-E1495C1D6BA0}"/>
            </a:ext>
          </a:extLst>
        </xdr:cNvPr>
        <xdr:cNvSpPr/>
      </xdr:nvSpPr>
      <xdr:spPr>
        <a:xfrm>
          <a:off x="4587240" y="179832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495300</xdr:colOff>
      <xdr:row>9</xdr:row>
      <xdr:rowOff>144780</xdr:rowOff>
    </xdr:from>
    <xdr:to>
      <xdr:col>9</xdr:col>
      <xdr:colOff>0</xdr:colOff>
      <xdr:row>10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DEA83D1-AA58-4675-8037-5676EFB67C98}"/>
            </a:ext>
          </a:extLst>
        </xdr:cNvPr>
        <xdr:cNvSpPr/>
      </xdr:nvSpPr>
      <xdr:spPr>
        <a:xfrm>
          <a:off x="5372100" y="179070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457200</xdr:colOff>
      <xdr:row>10</xdr:row>
      <xdr:rowOff>60960</xdr:rowOff>
    </xdr:from>
    <xdr:to>
      <xdr:col>11</xdr:col>
      <xdr:colOff>556260</xdr:colOff>
      <xdr:row>11</xdr:row>
      <xdr:rowOff>53340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48538375-1952-47B8-A0F3-FFDF66C342BA}"/>
            </a:ext>
          </a:extLst>
        </xdr:cNvPr>
        <xdr:cNvSpPr/>
      </xdr:nvSpPr>
      <xdr:spPr>
        <a:xfrm>
          <a:off x="7162800" y="188976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12</xdr:col>
      <xdr:colOff>388620</xdr:colOff>
      <xdr:row>8</xdr:row>
      <xdr:rowOff>15240</xdr:rowOff>
    </xdr:from>
    <xdr:to>
      <xdr:col>12</xdr:col>
      <xdr:colOff>487680</xdr:colOff>
      <xdr:row>9</xdr:row>
      <xdr:rowOff>7620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C8E4A28C-A973-44C9-8327-A9783F17AB52}"/>
            </a:ext>
          </a:extLst>
        </xdr:cNvPr>
        <xdr:cNvSpPr/>
      </xdr:nvSpPr>
      <xdr:spPr>
        <a:xfrm>
          <a:off x="7703820" y="147828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12</xdr:col>
      <xdr:colOff>556260</xdr:colOff>
      <xdr:row>10</xdr:row>
      <xdr:rowOff>60960</xdr:rowOff>
    </xdr:from>
    <xdr:to>
      <xdr:col>13</xdr:col>
      <xdr:colOff>45720</xdr:colOff>
      <xdr:row>11</xdr:row>
      <xdr:rowOff>53340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D66F3090-6037-4455-9D17-05FFBE4A8FBD}"/>
            </a:ext>
          </a:extLst>
        </xdr:cNvPr>
        <xdr:cNvSpPr/>
      </xdr:nvSpPr>
      <xdr:spPr>
        <a:xfrm>
          <a:off x="7871460" y="188976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14</xdr:col>
      <xdr:colOff>205740</xdr:colOff>
      <xdr:row>10</xdr:row>
      <xdr:rowOff>129540</xdr:rowOff>
    </xdr:from>
    <xdr:to>
      <xdr:col>14</xdr:col>
      <xdr:colOff>304800</xdr:colOff>
      <xdr:row>11</xdr:row>
      <xdr:rowOff>121920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CD5ECAD4-F080-454B-985D-107C1AF25397}"/>
            </a:ext>
          </a:extLst>
        </xdr:cNvPr>
        <xdr:cNvSpPr/>
      </xdr:nvSpPr>
      <xdr:spPr>
        <a:xfrm>
          <a:off x="8740140" y="195834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13</xdr:col>
      <xdr:colOff>320040</xdr:colOff>
      <xdr:row>8</xdr:row>
      <xdr:rowOff>152400</xdr:rowOff>
    </xdr:from>
    <xdr:to>
      <xdr:col>13</xdr:col>
      <xdr:colOff>419100</xdr:colOff>
      <xdr:row>9</xdr:row>
      <xdr:rowOff>144780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414CA78C-0223-4137-8C0A-BDDB4F1CA2E5}"/>
            </a:ext>
          </a:extLst>
        </xdr:cNvPr>
        <xdr:cNvSpPr/>
      </xdr:nvSpPr>
      <xdr:spPr>
        <a:xfrm>
          <a:off x="8244840" y="161544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15</xdr:col>
      <xdr:colOff>15240</xdr:colOff>
      <xdr:row>10</xdr:row>
      <xdr:rowOff>160020</xdr:rowOff>
    </xdr:from>
    <xdr:to>
      <xdr:col>15</xdr:col>
      <xdr:colOff>114300</xdr:colOff>
      <xdr:row>11</xdr:row>
      <xdr:rowOff>152400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B5E1A3D3-C0A9-4FD4-9BCC-2A3371EB7093}"/>
            </a:ext>
          </a:extLst>
        </xdr:cNvPr>
        <xdr:cNvSpPr/>
      </xdr:nvSpPr>
      <xdr:spPr>
        <a:xfrm>
          <a:off x="9159240" y="198882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11</xdr:col>
      <xdr:colOff>320040</xdr:colOff>
      <xdr:row>6</xdr:row>
      <xdr:rowOff>83820</xdr:rowOff>
    </xdr:from>
    <xdr:to>
      <xdr:col>11</xdr:col>
      <xdr:colOff>335280</xdr:colOff>
      <xdr:row>13</xdr:row>
      <xdr:rowOff>167640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D2FF87FA-8E70-4472-955B-0C6B3EC1D73B}"/>
            </a:ext>
          </a:extLst>
        </xdr:cNvPr>
        <xdr:cNvCxnSpPr/>
      </xdr:nvCxnSpPr>
      <xdr:spPr>
        <a:xfrm flipH="1">
          <a:off x="7025640" y="1181100"/>
          <a:ext cx="15240" cy="1363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350198</xdr:colOff>
      <xdr:row>2</xdr:row>
      <xdr:rowOff>53340</xdr:rowOff>
    </xdr:from>
    <xdr:to>
      <xdr:col>5</xdr:col>
      <xdr:colOff>53339</xdr:colOff>
      <xdr:row>10</xdr:row>
      <xdr:rowOff>175260</xdr:rowOff>
    </xdr:to>
    <xdr:pic>
      <xdr:nvPicPr>
        <xdr:cNvPr id="2" name="Picture 1" descr="white modern cement building under blue sky">
          <a:extLst>
            <a:ext uri="{FF2B5EF4-FFF2-40B4-BE49-F238E27FC236}">
              <a16:creationId xmlns:a16="http://schemas.microsoft.com/office/drawing/2014/main" id="{D68908A8-D012-4FA7-8D37-E1D976D99B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55"/>
        <a:stretch/>
      </xdr:blipFill>
      <xdr:spPr bwMode="auto">
        <a:xfrm>
          <a:off x="1569398" y="419100"/>
          <a:ext cx="1531941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205740</xdr:colOff>
      <xdr:row>9</xdr:row>
      <xdr:rowOff>106530</xdr:rowOff>
    </xdr:from>
    <xdr:to>
      <xdr:col>2</xdr:col>
      <xdr:colOff>274320</xdr:colOff>
      <xdr:row>15</xdr:row>
      <xdr:rowOff>160020</xdr:rowOff>
    </xdr:to>
    <xdr:pic>
      <xdr:nvPicPr>
        <xdr:cNvPr id="4" name="Picture 3" descr="Serious young woman in trendy eyewear concentrated on information getting during phone talk with customer support operator, thoughtful hipster girl calling to friend standing near publicity area">
          <a:extLst>
            <a:ext uri="{FF2B5EF4-FFF2-40B4-BE49-F238E27FC236}">
              <a16:creationId xmlns:a16="http://schemas.microsoft.com/office/drawing/2014/main" id="{B307CFF7-F33D-4ED0-B7C8-D31E34C36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33" b="5905"/>
        <a:stretch/>
      </xdr:blipFill>
      <xdr:spPr bwMode="auto">
        <a:xfrm>
          <a:off x="205740" y="2529690"/>
          <a:ext cx="1287780" cy="124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403860</xdr:colOff>
      <xdr:row>14</xdr:row>
      <xdr:rowOff>80854</xdr:rowOff>
    </xdr:from>
    <xdr:to>
      <xdr:col>5</xdr:col>
      <xdr:colOff>533400</xdr:colOff>
      <xdr:row>25</xdr:row>
      <xdr:rowOff>30480</xdr:rowOff>
    </xdr:to>
    <xdr:pic>
      <xdr:nvPicPr>
        <xdr:cNvPr id="5" name="Picture 4" descr="Surgeon woman over isolated blue background keeping a conversation with the mobile phone">
          <a:extLst>
            <a:ext uri="{FF2B5EF4-FFF2-40B4-BE49-F238E27FC236}">
              <a16:creationId xmlns:a16="http://schemas.microsoft.com/office/drawing/2014/main" id="{B8588A6A-9F24-427B-A963-75452765EA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4" t="6476" r="11867" b="6286"/>
        <a:stretch/>
      </xdr:blipFill>
      <xdr:spPr bwMode="auto">
        <a:xfrm>
          <a:off x="1623060" y="3433654"/>
          <a:ext cx="1958340" cy="2182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1972</xdr:colOff>
      <xdr:row>18</xdr:row>
      <xdr:rowOff>30480</xdr:rowOff>
    </xdr:from>
    <xdr:to>
      <xdr:col>9</xdr:col>
      <xdr:colOff>507647</xdr:colOff>
      <xdr:row>25</xdr:row>
      <xdr:rowOff>144780</xdr:rowOff>
    </xdr:to>
    <xdr:pic>
      <xdr:nvPicPr>
        <xdr:cNvPr id="6" name="Picture 5" descr="coronavirus covid 19 infected patient in quarantine room with quarantine and outbreak alert sign at hospital with coronavirus covid 19 disease control experts make coronavirus disease treatment">
          <a:extLst>
            <a:ext uri="{FF2B5EF4-FFF2-40B4-BE49-F238E27FC236}">
              <a16:creationId xmlns:a16="http://schemas.microsoft.com/office/drawing/2014/main" id="{4DB24113-6FE2-4AF9-8A09-3137105D3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9572" y="4206240"/>
          <a:ext cx="2334475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182880</xdr:colOff>
      <xdr:row>3</xdr:row>
      <xdr:rowOff>91440</xdr:rowOff>
    </xdr:from>
    <xdr:to>
      <xdr:col>16</xdr:col>
      <xdr:colOff>495621</xdr:colOff>
      <xdr:row>12</xdr:row>
      <xdr:rowOff>76200</xdr:rowOff>
    </xdr:to>
    <xdr:pic>
      <xdr:nvPicPr>
        <xdr:cNvPr id="7" name="Picture 6" descr="white modern cement building under blue sky">
          <a:extLst>
            <a:ext uri="{FF2B5EF4-FFF2-40B4-BE49-F238E27FC236}">
              <a16:creationId xmlns:a16="http://schemas.microsoft.com/office/drawing/2014/main" id="{F21FDE2F-C4F4-4403-8DB7-443F0927BB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55"/>
        <a:stretch/>
      </xdr:blipFill>
      <xdr:spPr bwMode="auto">
        <a:xfrm>
          <a:off x="8237220" y="685800"/>
          <a:ext cx="1531941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99060</xdr:colOff>
      <xdr:row>12</xdr:row>
      <xdr:rowOff>45720</xdr:rowOff>
    </xdr:from>
    <xdr:to>
      <xdr:col>13</xdr:col>
      <xdr:colOff>167640</xdr:colOff>
      <xdr:row>17</xdr:row>
      <xdr:rowOff>190650</xdr:rowOff>
    </xdr:to>
    <xdr:pic>
      <xdr:nvPicPr>
        <xdr:cNvPr id="8" name="Picture 7" descr="Serious young woman in trendy eyewear concentrated on information getting during phone talk with customer support operator, thoughtful hipster girl calling to friend standing near publicity area">
          <a:extLst>
            <a:ext uri="{FF2B5EF4-FFF2-40B4-BE49-F238E27FC236}">
              <a16:creationId xmlns:a16="http://schemas.microsoft.com/office/drawing/2014/main" id="{5137EEFA-F829-453E-A5E3-F369289F6B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33" b="5905"/>
        <a:stretch/>
      </xdr:blipFill>
      <xdr:spPr bwMode="auto">
        <a:xfrm>
          <a:off x="6324600" y="3017520"/>
          <a:ext cx="1287780" cy="124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379912</xdr:colOff>
      <xdr:row>10</xdr:row>
      <xdr:rowOff>30480</xdr:rowOff>
    </xdr:from>
    <xdr:to>
      <xdr:col>23</xdr:col>
      <xdr:colOff>320040</xdr:colOff>
      <xdr:row>20</xdr:row>
      <xdr:rowOff>57150</xdr:rowOff>
    </xdr:to>
    <xdr:pic>
      <xdr:nvPicPr>
        <xdr:cNvPr id="9" name="Picture 8" descr="A doctor in a protective suit taking a nasal swab from a person to test for possible coronavirus infection">
          <a:extLst>
            <a:ext uri="{FF2B5EF4-FFF2-40B4-BE49-F238E27FC236}">
              <a16:creationId xmlns:a16="http://schemas.microsoft.com/office/drawing/2014/main" id="{10A30482-911F-424B-BC98-2A9D9D865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2652" y="1950720"/>
          <a:ext cx="2988128" cy="2091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334432</xdr:colOff>
      <xdr:row>17</xdr:row>
      <xdr:rowOff>60960</xdr:rowOff>
    </xdr:from>
    <xdr:to>
      <xdr:col>18</xdr:col>
      <xdr:colOff>266699</xdr:colOff>
      <xdr:row>26</xdr:row>
      <xdr:rowOff>45720</xdr:rowOff>
    </xdr:to>
    <xdr:pic>
      <xdr:nvPicPr>
        <xdr:cNvPr id="11" name="Picture 10" descr="Gynecologists of Islamabad &amp; Rawalpindi">
          <a:extLst>
            <a:ext uri="{FF2B5EF4-FFF2-40B4-BE49-F238E27FC236}">
              <a16:creationId xmlns:a16="http://schemas.microsoft.com/office/drawing/2014/main" id="{C9FC8067-FEFB-4803-A0E3-69ED66A8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172" y="4099560"/>
          <a:ext cx="2980267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525780</xdr:colOff>
      <xdr:row>4</xdr:row>
      <xdr:rowOff>190500</xdr:rowOff>
    </xdr:from>
    <xdr:to>
      <xdr:col>9</xdr:col>
      <xdr:colOff>335280</xdr:colOff>
      <xdr:row>10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89B2C64-A4CB-4329-94EA-368BFFB88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2980" y="96774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302981</xdr:colOff>
      <xdr:row>2</xdr:row>
      <xdr:rowOff>68580</xdr:rowOff>
    </xdr:from>
    <xdr:to>
      <xdr:col>7</xdr:col>
      <xdr:colOff>373381</xdr:colOff>
      <xdr:row>7</xdr:row>
      <xdr:rowOff>30361</xdr:rowOff>
    </xdr:to>
    <xdr:pic>
      <xdr:nvPicPr>
        <xdr:cNvPr id="14" name="Picture 13" descr="New York City Stock Pictures, Royalty-free Photos &amp; Images - Getty ...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13370EFA-AD81-43A4-B36C-02CCD119D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0981" y="434340"/>
          <a:ext cx="1289600" cy="967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83820</xdr:rowOff>
    </xdr:from>
    <xdr:to>
      <xdr:col>5</xdr:col>
      <xdr:colOff>409022</xdr:colOff>
      <xdr:row>10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B6DEB-2A96-4E89-89FD-D8B7B69E7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213360" y="83820"/>
          <a:ext cx="3243662" cy="185928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449580</xdr:colOff>
      <xdr:row>25</xdr:row>
      <xdr:rowOff>45720</xdr:rowOff>
    </xdr:from>
    <xdr:to>
      <xdr:col>14</xdr:col>
      <xdr:colOff>167640</xdr:colOff>
      <xdr:row>34</xdr:row>
      <xdr:rowOff>64301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A645E-3E2E-4A7A-9A65-0E08646B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74726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647700</xdr:colOff>
      <xdr:row>0</xdr:row>
      <xdr:rowOff>177791</xdr:rowOff>
    </xdr:from>
    <xdr:to>
      <xdr:col>17</xdr:col>
      <xdr:colOff>394949</xdr:colOff>
      <xdr:row>3</xdr:row>
      <xdr:rowOff>127899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127D0C-8333-478C-8727-65F943F7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3020" y="177791"/>
          <a:ext cx="6948149" cy="506368"/>
        </a:xfrm>
        <a:prstGeom prst="rect">
          <a:avLst/>
        </a:prstGeom>
      </xdr:spPr>
    </xdr:pic>
    <xdr:clientData/>
  </xdr:twoCellAnchor>
  <xdr:twoCellAnchor>
    <xdr:from>
      <xdr:col>10</xdr:col>
      <xdr:colOff>327660</xdr:colOff>
      <xdr:row>4</xdr:row>
      <xdr:rowOff>7620</xdr:rowOff>
    </xdr:from>
    <xdr:to>
      <xdr:col>11</xdr:col>
      <xdr:colOff>342900</xdr:colOff>
      <xdr:row>9</xdr:row>
      <xdr:rowOff>144780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4D48935D-3141-4577-B826-80F22506EADA}"/>
            </a:ext>
          </a:extLst>
        </xdr:cNvPr>
        <xdr:cNvSpPr/>
      </xdr:nvSpPr>
      <xdr:spPr>
        <a:xfrm>
          <a:off x="6423660" y="746760"/>
          <a:ext cx="624840" cy="105156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449580</xdr:colOff>
      <xdr:row>16</xdr:row>
      <xdr:rowOff>167640</xdr:rowOff>
    </xdr:from>
    <xdr:to>
      <xdr:col>12</xdr:col>
      <xdr:colOff>425767</xdr:colOff>
      <xdr:row>20</xdr:row>
      <xdr:rowOff>121920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E888B9-73A6-4F68-AC53-D5BD58FF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162300"/>
          <a:ext cx="2414587" cy="6858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449580</xdr:colOff>
      <xdr:row>10</xdr:row>
      <xdr:rowOff>137160</xdr:rowOff>
    </xdr:from>
    <xdr:to>
      <xdr:col>11</xdr:col>
      <xdr:colOff>205740</xdr:colOff>
      <xdr:row>12</xdr:row>
      <xdr:rowOff>45720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8C74B11-E333-4339-98DF-E80C2FEBA4E3}"/>
            </a:ext>
          </a:extLst>
        </xdr:cNvPr>
        <xdr:cNvSpPr/>
      </xdr:nvSpPr>
      <xdr:spPr>
        <a:xfrm>
          <a:off x="6858000" y="2004060"/>
          <a:ext cx="365760" cy="28956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114300</xdr:colOff>
      <xdr:row>29</xdr:row>
      <xdr:rowOff>76200</xdr:rowOff>
    </xdr:from>
    <xdr:to>
      <xdr:col>11</xdr:col>
      <xdr:colOff>129540</xdr:colOff>
      <xdr:row>33</xdr:row>
      <xdr:rowOff>167640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485E320-D2DA-4B7D-9DCE-AD22A8650538}"/>
            </a:ext>
          </a:extLst>
        </xdr:cNvPr>
        <xdr:cNvCxnSpPr/>
      </xdr:nvCxnSpPr>
      <xdr:spPr>
        <a:xfrm>
          <a:off x="7132320" y="5509260"/>
          <a:ext cx="15240" cy="8305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29</xdr:row>
      <xdr:rowOff>76200</xdr:rowOff>
    </xdr:from>
    <xdr:to>
      <xdr:col>14</xdr:col>
      <xdr:colOff>533400</xdr:colOff>
      <xdr:row>33</xdr:row>
      <xdr:rowOff>167640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160550A-3019-4AF2-907F-05B774739694}"/>
            </a:ext>
          </a:extLst>
        </xdr:cNvPr>
        <xdr:cNvCxnSpPr/>
      </xdr:nvCxnSpPr>
      <xdr:spPr>
        <a:xfrm>
          <a:off x="9364980" y="5509260"/>
          <a:ext cx="15240" cy="8305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480060</xdr:colOff>
      <xdr:row>33</xdr:row>
      <xdr:rowOff>53340</xdr:rowOff>
    </xdr:from>
    <xdr:to>
      <xdr:col>10</xdr:col>
      <xdr:colOff>480060</xdr:colOff>
      <xdr:row>35</xdr:row>
      <xdr:rowOff>106680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D4EBA6B4-6987-4417-B173-D268F5569083}"/>
            </a:ext>
          </a:extLst>
        </xdr:cNvPr>
        <xdr:cNvSpPr/>
      </xdr:nvSpPr>
      <xdr:spPr>
        <a:xfrm>
          <a:off x="6278880" y="6225540"/>
          <a:ext cx="609600" cy="419100"/>
        </a:xfrm>
        <a:prstGeom prst="wedgeRoundRectCallout">
          <a:avLst>
            <a:gd name="adj1" fmla="val 81667"/>
            <a:gd name="adj2" fmla="val -7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0.025</a:t>
          </a:r>
        </a:p>
      </xdr:txBody>
    </xdr:sp>
    <xdr:clientData/>
  </xdr:twoCellAnchor>
  <xdr:twoCellAnchor>
    <xdr:from>
      <xdr:col>15</xdr:col>
      <xdr:colOff>388620</xdr:colOff>
      <xdr:row>32</xdr:row>
      <xdr:rowOff>38100</xdr:rowOff>
    </xdr:from>
    <xdr:to>
      <xdr:col>16</xdr:col>
      <xdr:colOff>388620</xdr:colOff>
      <xdr:row>34</xdr:row>
      <xdr:rowOff>91440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1619270F-46F0-401A-9D57-9EEA38B7FC20}"/>
            </a:ext>
          </a:extLst>
        </xdr:cNvPr>
        <xdr:cNvSpPr/>
      </xdr:nvSpPr>
      <xdr:spPr>
        <a:xfrm>
          <a:off x="9845040" y="6027420"/>
          <a:ext cx="609600" cy="419100"/>
        </a:xfrm>
        <a:prstGeom prst="wedgeRoundRectCallout">
          <a:avLst>
            <a:gd name="adj1" fmla="val -108333"/>
            <a:gd name="adj2" fmla="val -3204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0.025</a:t>
          </a:r>
        </a:p>
      </xdr:txBody>
    </xdr:sp>
    <xdr:clientData/>
  </xdr:twoCellAnchor>
  <xdr:twoCellAnchor>
    <xdr:from>
      <xdr:col>9</xdr:col>
      <xdr:colOff>60960</xdr:colOff>
      <xdr:row>27</xdr:row>
      <xdr:rowOff>68580</xdr:rowOff>
    </xdr:from>
    <xdr:to>
      <xdr:col>11</xdr:col>
      <xdr:colOff>22860</xdr:colOff>
      <xdr:row>30</xdr:row>
      <xdr:rowOff>7620</xdr:rowOff>
    </xdr:to>
    <xdr:sp macro="" textlink="">
      <xdr:nvSpPr>
        <xdr:cNvPr id="13" name="Speech Bubble: Oval 12">
          <a:extLst>
            <a:ext uri="{FF2B5EF4-FFF2-40B4-BE49-F238E27FC236}">
              <a16:creationId xmlns:a16="http://schemas.microsoft.com/office/drawing/2014/main" id="{12993EDE-AD58-46A1-A80D-443931D1630F}"/>
            </a:ext>
          </a:extLst>
        </xdr:cNvPr>
        <xdr:cNvSpPr/>
      </xdr:nvSpPr>
      <xdr:spPr>
        <a:xfrm>
          <a:off x="5859780" y="5196840"/>
          <a:ext cx="1181100" cy="487680"/>
        </a:xfrm>
        <a:prstGeom prst="wedgeEllipseCallout">
          <a:avLst>
            <a:gd name="adj1" fmla="val 57777"/>
            <a:gd name="adj2" fmla="val 7812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-2.045/31</a:t>
          </a:r>
        </a:p>
      </xdr:txBody>
    </xdr:sp>
    <xdr:clientData/>
  </xdr:twoCellAnchor>
  <xdr:twoCellAnchor>
    <xdr:from>
      <xdr:col>15</xdr:col>
      <xdr:colOff>175260</xdr:colOff>
      <xdr:row>26</xdr:row>
      <xdr:rowOff>144780</xdr:rowOff>
    </xdr:from>
    <xdr:to>
      <xdr:col>16</xdr:col>
      <xdr:colOff>388620</xdr:colOff>
      <xdr:row>30</xdr:row>
      <xdr:rowOff>76200</xdr:rowOff>
    </xdr:to>
    <xdr:sp macro="" textlink="">
      <xdr:nvSpPr>
        <xdr:cNvPr id="14" name="Speech Bubble: Oval 13">
          <a:extLst>
            <a:ext uri="{FF2B5EF4-FFF2-40B4-BE49-F238E27FC236}">
              <a16:creationId xmlns:a16="http://schemas.microsoft.com/office/drawing/2014/main" id="{32C3D3BA-4CCF-4E17-BBE5-6F4AC3C98029}"/>
            </a:ext>
          </a:extLst>
        </xdr:cNvPr>
        <xdr:cNvSpPr/>
      </xdr:nvSpPr>
      <xdr:spPr>
        <a:xfrm>
          <a:off x="9631680" y="5097780"/>
          <a:ext cx="822960" cy="662940"/>
        </a:xfrm>
        <a:prstGeom prst="wedgeEllipseCallout">
          <a:avLst>
            <a:gd name="adj1" fmla="val -77250"/>
            <a:gd name="adj2" fmla="val 7812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2.045/45</a:t>
          </a:r>
        </a:p>
      </xdr:txBody>
    </xdr:sp>
    <xdr:clientData/>
  </xdr:twoCellAnchor>
  <xdr:twoCellAnchor>
    <xdr:from>
      <xdr:col>13</xdr:col>
      <xdr:colOff>289560</xdr:colOff>
      <xdr:row>24</xdr:row>
      <xdr:rowOff>121920</xdr:rowOff>
    </xdr:from>
    <xdr:to>
      <xdr:col>15</xdr:col>
      <xdr:colOff>129540</xdr:colOff>
      <xdr:row>27</xdr:row>
      <xdr:rowOff>60960</xdr:rowOff>
    </xdr:to>
    <xdr:sp macro="" textlink="">
      <xdr:nvSpPr>
        <xdr:cNvPr id="15" name="Speech Bubble: Oval 14">
          <a:extLst>
            <a:ext uri="{FF2B5EF4-FFF2-40B4-BE49-F238E27FC236}">
              <a16:creationId xmlns:a16="http://schemas.microsoft.com/office/drawing/2014/main" id="{CAD0F2B3-F4BE-4B74-BE24-538E1271DE48}"/>
            </a:ext>
          </a:extLst>
        </xdr:cNvPr>
        <xdr:cNvSpPr/>
      </xdr:nvSpPr>
      <xdr:spPr>
        <a:xfrm>
          <a:off x="8526780" y="4701540"/>
          <a:ext cx="1059180" cy="487680"/>
        </a:xfrm>
        <a:prstGeom prst="wedgeEllipseCallout">
          <a:avLst>
            <a:gd name="adj1" fmla="val -50086"/>
            <a:gd name="adj2" fmla="val 8437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-0.65/40</a:t>
          </a:r>
        </a:p>
      </xdr:txBody>
    </xdr:sp>
    <xdr:clientData/>
  </xdr:twoCellAnchor>
  <xdr:twoCellAnchor>
    <xdr:from>
      <xdr:col>13</xdr:col>
      <xdr:colOff>228600</xdr:colOff>
      <xdr:row>26</xdr:row>
      <xdr:rowOff>129540</xdr:rowOff>
    </xdr:from>
    <xdr:to>
      <xdr:col>13</xdr:col>
      <xdr:colOff>251460</xdr:colOff>
      <xdr:row>33</xdr:row>
      <xdr:rowOff>45720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4CFAF84A-AAB7-42F9-802F-3D2746965365}"/>
            </a:ext>
          </a:extLst>
        </xdr:cNvPr>
        <xdr:cNvCxnSpPr/>
      </xdr:nvCxnSpPr>
      <xdr:spPr>
        <a:xfrm>
          <a:off x="8465820" y="5074920"/>
          <a:ext cx="22860" cy="120396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33</xdr:row>
      <xdr:rowOff>114300</xdr:rowOff>
    </xdr:from>
    <xdr:to>
      <xdr:col>14</xdr:col>
      <xdr:colOff>495300</xdr:colOff>
      <xdr:row>38</xdr:row>
      <xdr:rowOff>53340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EDD0C4B4-86D6-4802-8F91-21D247C67982}"/>
            </a:ext>
          </a:extLst>
        </xdr:cNvPr>
        <xdr:cNvSpPr/>
      </xdr:nvSpPr>
      <xdr:spPr>
        <a:xfrm rot="5400000">
          <a:off x="7844790" y="5642610"/>
          <a:ext cx="853440" cy="2141220"/>
        </a:xfrm>
        <a:prstGeom prst="rightBrac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76200</xdr:colOff>
      <xdr:row>31</xdr:row>
      <xdr:rowOff>144780</xdr:rowOff>
    </xdr:from>
    <xdr:to>
      <xdr:col>14</xdr:col>
      <xdr:colOff>297180</xdr:colOff>
      <xdr:row>33</xdr:row>
      <xdr:rowOff>175260</xdr:rowOff>
    </xdr:to>
    <xdr:sp macro="" textlink="">
      <xdr:nvSpPr>
        <xdr:cNvPr id="19" name="Thought Bubble: Cloud 18">
          <a:extLst>
            <a:ext uri="{FF2B5EF4-FFF2-40B4-BE49-F238E27FC236}">
              <a16:creationId xmlns:a16="http://schemas.microsoft.com/office/drawing/2014/main" id="{82C340DC-1203-4DC2-A044-D8BA44E32F6E}"/>
            </a:ext>
          </a:extLst>
        </xdr:cNvPr>
        <xdr:cNvSpPr/>
      </xdr:nvSpPr>
      <xdr:spPr>
        <a:xfrm>
          <a:off x="8313420" y="5951220"/>
          <a:ext cx="830580" cy="396240"/>
        </a:xfrm>
        <a:prstGeom prst="cloudCallout">
          <a:avLst>
            <a:gd name="adj1" fmla="val -63690"/>
            <a:gd name="adj2" fmla="val -5288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37.77</a:t>
          </a:r>
        </a:p>
      </xdr:txBody>
    </xdr:sp>
    <xdr:clientData/>
  </xdr:twoCellAnchor>
  <xdr:twoCellAnchor editAs="oneCell">
    <xdr:from>
      <xdr:col>0</xdr:col>
      <xdr:colOff>182880</xdr:colOff>
      <xdr:row>26</xdr:row>
      <xdr:rowOff>50974</xdr:rowOff>
    </xdr:from>
    <xdr:to>
      <xdr:col>5</xdr:col>
      <xdr:colOff>692832</xdr:colOff>
      <xdr:row>34</xdr:row>
      <xdr:rowOff>167639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846A5DA-DB2F-45E2-9C12-503EC71C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" y="5003974"/>
          <a:ext cx="3557952" cy="1594945"/>
        </a:xfrm>
        <a:prstGeom prst="rect">
          <a:avLst/>
        </a:prstGeom>
      </xdr:spPr>
    </xdr:pic>
    <xdr:clientData/>
  </xdr:twoCellAnchor>
  <xdr:twoCellAnchor>
    <xdr:from>
      <xdr:col>12</xdr:col>
      <xdr:colOff>480060</xdr:colOff>
      <xdr:row>32</xdr:row>
      <xdr:rowOff>160020</xdr:rowOff>
    </xdr:from>
    <xdr:to>
      <xdr:col>13</xdr:col>
      <xdr:colOff>38100</xdr:colOff>
      <xdr:row>33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57DEDA8-32C2-40F4-B9A8-F25108C13145}"/>
            </a:ext>
          </a:extLst>
        </xdr:cNvPr>
        <xdr:cNvSpPr/>
      </xdr:nvSpPr>
      <xdr:spPr>
        <a:xfrm>
          <a:off x="8107680" y="6210300"/>
          <a:ext cx="167640" cy="1600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304800</xdr:colOff>
      <xdr:row>86</xdr:row>
      <xdr:rowOff>91440</xdr:rowOff>
    </xdr:from>
    <xdr:to>
      <xdr:col>6</xdr:col>
      <xdr:colOff>302342</xdr:colOff>
      <xdr:row>96</xdr:row>
      <xdr:rowOff>106680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0681C67-1353-4391-A31B-30EB1EDB6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914400" y="16146780"/>
          <a:ext cx="3243662" cy="1859280"/>
        </a:xfrm>
        <a:prstGeom prst="rect">
          <a:avLst/>
        </a:prstGeom>
        <a:noFill/>
        <a:ln w="1">
          <a:solidFill>
            <a:schemeClr val="accent1">
              <a:lumMod val="50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45</xdr:row>
      <xdr:rowOff>53340</xdr:rowOff>
    </xdr:from>
    <xdr:to>
      <xdr:col>13</xdr:col>
      <xdr:colOff>7906</xdr:colOff>
      <xdr:row>58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83C4F0-9457-4A1A-939D-382BBA6F0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4"/>
        <a:stretch/>
      </xdr:blipFill>
      <xdr:spPr bwMode="auto">
        <a:xfrm>
          <a:off x="5379720" y="8328660"/>
          <a:ext cx="3977926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</xdr:colOff>
      <xdr:row>56</xdr:row>
      <xdr:rowOff>15240</xdr:rowOff>
    </xdr:from>
    <xdr:to>
      <xdr:col>9</xdr:col>
      <xdr:colOff>518160</xdr:colOff>
      <xdr:row>57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F36A770-2639-4655-996F-83D362A1B099}"/>
            </a:ext>
          </a:extLst>
        </xdr:cNvPr>
        <xdr:cNvSpPr/>
      </xdr:nvSpPr>
      <xdr:spPr>
        <a:xfrm>
          <a:off x="6941820" y="10302240"/>
          <a:ext cx="48768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b="1"/>
            <a:t>37.77</a:t>
          </a:r>
        </a:p>
      </xdr:txBody>
    </xdr:sp>
    <xdr:clientData/>
  </xdr:twoCellAnchor>
  <xdr:twoCellAnchor>
    <xdr:from>
      <xdr:col>12</xdr:col>
      <xdr:colOff>144780</xdr:colOff>
      <xdr:row>56</xdr:row>
      <xdr:rowOff>22860</xdr:rowOff>
    </xdr:from>
    <xdr:to>
      <xdr:col>13</xdr:col>
      <xdr:colOff>53340</xdr:colOff>
      <xdr:row>57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323A4B9-EBE4-42DB-B93C-6A2A91C55943}"/>
            </a:ext>
          </a:extLst>
        </xdr:cNvPr>
        <xdr:cNvSpPr/>
      </xdr:nvSpPr>
      <xdr:spPr>
        <a:xfrm>
          <a:off x="8884920" y="10309860"/>
          <a:ext cx="518160" cy="31242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mu</a:t>
          </a:r>
        </a:p>
      </xdr:txBody>
    </xdr:sp>
    <xdr:clientData/>
  </xdr:twoCellAnchor>
  <xdr:twoCellAnchor>
    <xdr:from>
      <xdr:col>12</xdr:col>
      <xdr:colOff>106680</xdr:colOff>
      <xdr:row>52</xdr:row>
      <xdr:rowOff>60960</xdr:rowOff>
    </xdr:from>
    <xdr:to>
      <xdr:col>12</xdr:col>
      <xdr:colOff>106680</xdr:colOff>
      <xdr:row>56</xdr:row>
      <xdr:rowOff>87630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A63F26C-BB11-4E0C-ADF4-E6A448D1F1A7}"/>
            </a:ext>
          </a:extLst>
        </xdr:cNvPr>
        <xdr:cNvCxnSpPr/>
      </xdr:nvCxnSpPr>
      <xdr:spPr>
        <a:xfrm>
          <a:off x="8846820" y="9616440"/>
          <a:ext cx="0" cy="75819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518160</xdr:colOff>
      <xdr:row>52</xdr:row>
      <xdr:rowOff>106680</xdr:rowOff>
    </xdr:from>
    <xdr:to>
      <xdr:col>6</xdr:col>
      <xdr:colOff>518160</xdr:colOff>
      <xdr:row>56</xdr:row>
      <xdr:rowOff>133350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1E61F92-B6EB-4593-A447-C410698C3355}"/>
            </a:ext>
          </a:extLst>
        </xdr:cNvPr>
        <xdr:cNvCxnSpPr/>
      </xdr:nvCxnSpPr>
      <xdr:spPr>
        <a:xfrm>
          <a:off x="5600700" y="9662160"/>
          <a:ext cx="0" cy="75819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49</xdr:row>
      <xdr:rowOff>129540</xdr:rowOff>
    </xdr:from>
    <xdr:to>
      <xdr:col>14</xdr:col>
      <xdr:colOff>190500</xdr:colOff>
      <xdr:row>55</xdr:row>
      <xdr:rowOff>30480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EC7D5850-09D9-47BD-BF8D-800E2C00D89F}"/>
            </a:ext>
          </a:extLst>
        </xdr:cNvPr>
        <xdr:cNvSpPr/>
      </xdr:nvSpPr>
      <xdr:spPr>
        <a:xfrm>
          <a:off x="9044940" y="9136380"/>
          <a:ext cx="1104900" cy="998220"/>
        </a:xfrm>
        <a:prstGeom prst="cloudCallout">
          <a:avLst>
            <a:gd name="adj1" fmla="val -60795"/>
            <a:gd name="adj2" fmla="val 25672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UB</a:t>
          </a:r>
          <a:r>
            <a:rPr lang="en-IN" sz="1000" b="1" baseline="0"/>
            <a:t> = 45</a:t>
          </a:r>
        </a:p>
        <a:p>
          <a:pPr algn="ctr"/>
          <a:r>
            <a:rPr lang="en-IN" sz="1000" b="1" baseline="0"/>
            <a:t>t_calc = +2.045</a:t>
          </a:r>
          <a:endParaRPr lang="en-IN" sz="1000" b="1"/>
        </a:p>
      </xdr:txBody>
    </xdr:sp>
    <xdr:clientData/>
  </xdr:twoCellAnchor>
  <xdr:twoCellAnchor>
    <xdr:from>
      <xdr:col>4</xdr:col>
      <xdr:colOff>533400</xdr:colOff>
      <xdr:row>48</xdr:row>
      <xdr:rowOff>121920</xdr:rowOff>
    </xdr:from>
    <xdr:to>
      <xdr:col>6</xdr:col>
      <xdr:colOff>419100</xdr:colOff>
      <xdr:row>54</xdr:row>
      <xdr:rowOff>22860</xdr:rowOff>
    </xdr:to>
    <xdr:sp macro="" textlink="">
      <xdr:nvSpPr>
        <xdr:cNvPr id="14" name="Thought Bubble: Cloud 13">
          <a:extLst>
            <a:ext uri="{FF2B5EF4-FFF2-40B4-BE49-F238E27FC236}">
              <a16:creationId xmlns:a16="http://schemas.microsoft.com/office/drawing/2014/main" id="{9CC967C6-5C82-4469-8BD6-65BFB7E92001}"/>
            </a:ext>
          </a:extLst>
        </xdr:cNvPr>
        <xdr:cNvSpPr/>
      </xdr:nvSpPr>
      <xdr:spPr>
        <a:xfrm>
          <a:off x="4396740" y="8945880"/>
          <a:ext cx="1104900" cy="998220"/>
        </a:xfrm>
        <a:prstGeom prst="cloudCallout">
          <a:avLst>
            <a:gd name="adj1" fmla="val 50239"/>
            <a:gd name="adj2" fmla="val 4399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LB</a:t>
          </a:r>
          <a:r>
            <a:rPr lang="en-IN" sz="1000" b="1" baseline="0"/>
            <a:t> = 31</a:t>
          </a:r>
        </a:p>
        <a:p>
          <a:pPr algn="ctr"/>
          <a:r>
            <a:rPr lang="en-IN" sz="1000" b="1" baseline="0"/>
            <a:t>t_calc =     -2.045</a:t>
          </a:r>
          <a:endParaRPr lang="en-IN" sz="1000" b="1"/>
        </a:p>
      </xdr:txBody>
    </xdr:sp>
    <xdr:clientData/>
  </xdr:twoCellAnchor>
  <xdr:twoCellAnchor editAs="oneCell">
    <xdr:from>
      <xdr:col>9</xdr:col>
      <xdr:colOff>556259</xdr:colOff>
      <xdr:row>1</xdr:row>
      <xdr:rowOff>175260</xdr:rowOff>
    </xdr:from>
    <xdr:to>
      <xdr:col>16</xdr:col>
      <xdr:colOff>411480</xdr:colOff>
      <xdr:row>13</xdr:row>
      <xdr:rowOff>133448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763A7DE-DD48-4AF3-823F-387FD7E5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7599" y="4038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380999</xdr:colOff>
      <xdr:row>16</xdr:row>
      <xdr:rowOff>121920</xdr:rowOff>
    </xdr:from>
    <xdr:to>
      <xdr:col>19</xdr:col>
      <xdr:colOff>236220</xdr:colOff>
      <xdr:row>28</xdr:row>
      <xdr:rowOff>95348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54F7EA4-BA98-4584-A53D-B6BEC2829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1139" y="31089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5</xdr:col>
      <xdr:colOff>243839</xdr:colOff>
      <xdr:row>14</xdr:row>
      <xdr:rowOff>106680</xdr:rowOff>
    </xdr:from>
    <xdr:to>
      <xdr:col>12</xdr:col>
      <xdr:colOff>99060</xdr:colOff>
      <xdr:row>26</xdr:row>
      <xdr:rowOff>80108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49344D8-A123-4C35-8427-D094B3CB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6779" y="27279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129539</xdr:colOff>
      <xdr:row>12</xdr:row>
      <xdr:rowOff>60960</xdr:rowOff>
    </xdr:from>
    <xdr:to>
      <xdr:col>4</xdr:col>
      <xdr:colOff>388620</xdr:colOff>
      <xdr:row>24</xdr:row>
      <xdr:rowOff>34388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FDC351-7FAB-4CC4-A2B2-7BADD9B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39" y="2301240"/>
          <a:ext cx="4122421" cy="2167988"/>
        </a:xfrm>
        <a:prstGeom prst="rect">
          <a:avLst/>
        </a:prstGeom>
      </xdr:spPr>
    </xdr:pic>
    <xdr:clientData/>
  </xdr:twoCellAnchor>
  <xdr:twoCellAnchor>
    <xdr:from>
      <xdr:col>13</xdr:col>
      <xdr:colOff>251459</xdr:colOff>
      <xdr:row>3</xdr:row>
      <xdr:rowOff>129540</xdr:rowOff>
    </xdr:from>
    <xdr:to>
      <xdr:col>13</xdr:col>
      <xdr:colOff>258523</xdr:colOff>
      <xdr:row>10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D9B874E-0F3D-4CCD-A6D9-AD7808840E46}"/>
            </a:ext>
          </a:extLst>
        </xdr:cNvPr>
        <xdr:cNvCxnSpPr>
          <a:cxnSpLocks/>
        </xdr:cNvCxnSpPr>
      </xdr:nvCxnSpPr>
      <xdr:spPr>
        <a:xfrm flipH="1">
          <a:off x="9601199" y="723900"/>
          <a:ext cx="7064" cy="126492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510538</xdr:colOff>
      <xdr:row>1</xdr:row>
      <xdr:rowOff>15240</xdr:rowOff>
    </xdr:from>
    <xdr:to>
      <xdr:col>15</xdr:col>
      <xdr:colOff>350520</xdr:colOff>
      <xdr:row>5</xdr:row>
      <xdr:rowOff>106680</xdr:rowOff>
    </xdr:to>
    <xdr:sp macro="" textlink="">
      <xdr:nvSpPr>
        <xdr:cNvPr id="23" name="Speech Bubble: Oval 22">
          <a:extLst>
            <a:ext uri="{FF2B5EF4-FFF2-40B4-BE49-F238E27FC236}">
              <a16:creationId xmlns:a16="http://schemas.microsoft.com/office/drawing/2014/main" id="{FF6113AC-B21B-4C87-972C-A4FAD06BC596}"/>
            </a:ext>
          </a:extLst>
        </xdr:cNvPr>
        <xdr:cNvSpPr/>
      </xdr:nvSpPr>
      <xdr:spPr>
        <a:xfrm>
          <a:off x="9860278" y="243840"/>
          <a:ext cx="10591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mu=40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-0.65</a:t>
          </a:r>
        </a:p>
      </xdr:txBody>
    </xdr:sp>
    <xdr:clientData/>
  </xdr:twoCellAnchor>
  <xdr:twoCellAnchor>
    <xdr:from>
      <xdr:col>0</xdr:col>
      <xdr:colOff>990600</xdr:colOff>
      <xdr:row>11</xdr:row>
      <xdr:rowOff>91440</xdr:rowOff>
    </xdr:from>
    <xdr:to>
      <xdr:col>0</xdr:col>
      <xdr:colOff>1775460</xdr:colOff>
      <xdr:row>13</xdr:row>
      <xdr:rowOff>121920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CCB9B92-A9BF-4DBD-A50F-E6194EDDD13C}"/>
            </a:ext>
          </a:extLst>
        </xdr:cNvPr>
        <xdr:cNvSpPr/>
      </xdr:nvSpPr>
      <xdr:spPr>
        <a:xfrm>
          <a:off x="990600" y="21640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1</a:t>
          </a:r>
        </a:p>
      </xdr:txBody>
    </xdr:sp>
    <xdr:clientData/>
  </xdr:twoCellAnchor>
  <xdr:twoCellAnchor>
    <xdr:from>
      <xdr:col>1</xdr:col>
      <xdr:colOff>68579</xdr:colOff>
      <xdr:row>13</xdr:row>
      <xdr:rowOff>22860</xdr:rowOff>
    </xdr:from>
    <xdr:to>
      <xdr:col>1</xdr:col>
      <xdr:colOff>75643</xdr:colOff>
      <xdr:row>20</xdr:row>
      <xdr:rowOff>22860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24AA107-B787-4A55-ABF2-F14705606F94}"/>
            </a:ext>
          </a:extLst>
        </xdr:cNvPr>
        <xdr:cNvCxnSpPr>
          <a:cxnSpLocks/>
        </xdr:cNvCxnSpPr>
      </xdr:nvCxnSpPr>
      <xdr:spPr>
        <a:xfrm flipH="1">
          <a:off x="2103119" y="246126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10</xdr:row>
      <xdr:rowOff>53340</xdr:rowOff>
    </xdr:from>
    <xdr:to>
      <xdr:col>3</xdr:col>
      <xdr:colOff>129542</xdr:colOff>
      <xdr:row>14</xdr:row>
      <xdr:rowOff>144780</xdr:rowOff>
    </xdr:to>
    <xdr:sp macro="" textlink="">
      <xdr:nvSpPr>
        <xdr:cNvPr id="27" name="Speech Bubble: Oval 26">
          <a:extLst>
            <a:ext uri="{FF2B5EF4-FFF2-40B4-BE49-F238E27FC236}">
              <a16:creationId xmlns:a16="http://schemas.microsoft.com/office/drawing/2014/main" id="{723765B7-DAAF-46E2-8428-1CB4027C3B84}"/>
            </a:ext>
          </a:extLst>
        </xdr:cNvPr>
        <xdr:cNvSpPr/>
      </xdr:nvSpPr>
      <xdr:spPr>
        <a:xfrm>
          <a:off x="2324100" y="1943100"/>
          <a:ext cx="10591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mu=37.77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0</a:t>
          </a:r>
        </a:p>
      </xdr:txBody>
    </xdr:sp>
    <xdr:clientData/>
  </xdr:twoCellAnchor>
  <xdr:twoCellAnchor>
    <xdr:from>
      <xdr:col>11</xdr:col>
      <xdr:colOff>152400</xdr:colOff>
      <xdr:row>0</xdr:row>
      <xdr:rowOff>220980</xdr:rowOff>
    </xdr:from>
    <xdr:to>
      <xdr:col>12</xdr:col>
      <xdr:colOff>327660</xdr:colOff>
      <xdr:row>3</xdr:row>
      <xdr:rowOff>22860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A9AF190D-8AAD-4ACE-8B00-E04D3FBCF31E}"/>
            </a:ext>
          </a:extLst>
        </xdr:cNvPr>
        <xdr:cNvSpPr/>
      </xdr:nvSpPr>
      <xdr:spPr>
        <a:xfrm>
          <a:off x="8282940" y="2209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2</a:t>
          </a:r>
        </a:p>
      </xdr:txBody>
    </xdr:sp>
    <xdr:clientData/>
  </xdr:twoCellAnchor>
  <xdr:twoCellAnchor>
    <xdr:from>
      <xdr:col>13</xdr:col>
      <xdr:colOff>236220</xdr:colOff>
      <xdr:row>7</xdr:row>
      <xdr:rowOff>7620</xdr:rowOff>
    </xdr:from>
    <xdr:to>
      <xdr:col>15</xdr:col>
      <xdr:colOff>350520</xdr:colOff>
      <xdr:row>9</xdr:row>
      <xdr:rowOff>15240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499124D0-AB44-40D6-8E10-02D375D1ED05}"/>
            </a:ext>
          </a:extLst>
        </xdr:cNvPr>
        <xdr:cNvCxnSpPr/>
      </xdr:nvCxnSpPr>
      <xdr:spPr>
        <a:xfrm>
          <a:off x="9585960" y="1333500"/>
          <a:ext cx="1333500" cy="38862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8</xdr:row>
      <xdr:rowOff>30480</xdr:rowOff>
    </xdr:from>
    <xdr:to>
      <xdr:col>14</xdr:col>
      <xdr:colOff>274320</xdr:colOff>
      <xdr:row>10</xdr:row>
      <xdr:rowOff>83820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9E40C2D2-B930-46BC-82BB-B5757F349651}"/>
            </a:ext>
          </a:extLst>
        </xdr:cNvPr>
        <xdr:cNvSpPr/>
      </xdr:nvSpPr>
      <xdr:spPr>
        <a:xfrm>
          <a:off x="9646920" y="153924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0.26</a:t>
          </a:r>
        </a:p>
      </xdr:txBody>
    </xdr:sp>
    <xdr:clientData/>
  </xdr:twoCellAnchor>
  <xdr:twoCellAnchor>
    <xdr:from>
      <xdr:col>1</xdr:col>
      <xdr:colOff>22860</xdr:colOff>
      <xdr:row>15</xdr:row>
      <xdr:rowOff>137160</xdr:rowOff>
    </xdr:from>
    <xdr:to>
      <xdr:col>3</xdr:col>
      <xdr:colOff>289560</xdr:colOff>
      <xdr:row>20</xdr:row>
      <xdr:rowOff>45720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262F8A12-E7EF-40FB-AB6B-87EB89A7B700}"/>
            </a:ext>
          </a:extLst>
        </xdr:cNvPr>
        <xdr:cNvCxnSpPr/>
      </xdr:nvCxnSpPr>
      <xdr:spPr>
        <a:xfrm>
          <a:off x="2057400" y="2941320"/>
          <a:ext cx="1485900" cy="82296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160020</xdr:colOff>
      <xdr:row>17</xdr:row>
      <xdr:rowOff>99060</xdr:rowOff>
    </xdr:from>
    <xdr:to>
      <xdr:col>2</xdr:col>
      <xdr:colOff>137160</xdr:colOff>
      <xdr:row>19</xdr:row>
      <xdr:rowOff>167640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6E1C222-BFB3-468C-B3EA-9EF6430E7E7F}"/>
            </a:ext>
          </a:extLst>
        </xdr:cNvPr>
        <xdr:cNvSpPr/>
      </xdr:nvSpPr>
      <xdr:spPr>
        <a:xfrm>
          <a:off x="2194560" y="326898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0.5</a:t>
          </a:r>
        </a:p>
      </xdr:txBody>
    </xdr:sp>
    <xdr:clientData/>
  </xdr:twoCellAnchor>
  <xdr:twoCellAnchor>
    <xdr:from>
      <xdr:col>6</xdr:col>
      <xdr:colOff>510540</xdr:colOff>
      <xdr:row>14</xdr:row>
      <xdr:rowOff>45720</xdr:rowOff>
    </xdr:from>
    <xdr:to>
      <xdr:col>8</xdr:col>
      <xdr:colOff>76200</xdr:colOff>
      <xdr:row>16</xdr:row>
      <xdr:rowOff>76200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01D7FCF-3F37-4CB2-AC68-5B36E9C31BF0}"/>
            </a:ext>
          </a:extLst>
        </xdr:cNvPr>
        <xdr:cNvSpPr/>
      </xdr:nvSpPr>
      <xdr:spPr>
        <a:xfrm>
          <a:off x="5593080" y="2667000"/>
          <a:ext cx="784860" cy="39624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3</a:t>
          </a:r>
        </a:p>
      </xdr:txBody>
    </xdr:sp>
    <xdr:clientData/>
  </xdr:twoCellAnchor>
  <xdr:twoCellAnchor>
    <xdr:from>
      <xdr:col>8</xdr:col>
      <xdr:colOff>243839</xdr:colOff>
      <xdr:row>16</xdr:row>
      <xdr:rowOff>38100</xdr:rowOff>
    </xdr:from>
    <xdr:to>
      <xdr:col>8</xdr:col>
      <xdr:colOff>250903</xdr:colOff>
      <xdr:row>23</xdr:row>
      <xdr:rowOff>38100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C8C2EEA-57BB-4856-9BC9-D320D7073006}"/>
            </a:ext>
          </a:extLst>
        </xdr:cNvPr>
        <xdr:cNvCxnSpPr>
          <a:cxnSpLocks/>
        </xdr:cNvCxnSpPr>
      </xdr:nvCxnSpPr>
      <xdr:spPr>
        <a:xfrm flipH="1">
          <a:off x="6545579" y="302514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487678</xdr:colOff>
      <xdr:row>12</xdr:row>
      <xdr:rowOff>60960</xdr:rowOff>
    </xdr:from>
    <xdr:to>
      <xdr:col>10</xdr:col>
      <xdr:colOff>480060</xdr:colOff>
      <xdr:row>16</xdr:row>
      <xdr:rowOff>152400</xdr:rowOff>
    </xdr:to>
    <xdr:sp macro="" textlink="">
      <xdr:nvSpPr>
        <xdr:cNvPr id="38" name="Speech Bubble: Oval 37">
          <a:extLst>
            <a:ext uri="{FF2B5EF4-FFF2-40B4-BE49-F238E27FC236}">
              <a16:creationId xmlns:a16="http://schemas.microsoft.com/office/drawing/2014/main" id="{DA32EDE2-A860-446E-A68F-35C490B99FC1}"/>
            </a:ext>
          </a:extLst>
        </xdr:cNvPr>
        <xdr:cNvSpPr/>
      </xdr:nvSpPr>
      <xdr:spPr>
        <a:xfrm>
          <a:off x="6789418" y="2316480"/>
          <a:ext cx="12115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mu=35.54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0.65</a:t>
          </a:r>
        </a:p>
      </xdr:txBody>
    </xdr:sp>
    <xdr:clientData/>
  </xdr:twoCellAnchor>
  <xdr:twoCellAnchor>
    <xdr:from>
      <xdr:col>6</xdr:col>
      <xdr:colOff>411480</xdr:colOff>
      <xdr:row>19</xdr:row>
      <xdr:rowOff>152400</xdr:rowOff>
    </xdr:from>
    <xdr:to>
      <xdr:col>8</xdr:col>
      <xdr:colOff>243840</xdr:colOff>
      <xdr:row>22</xdr:row>
      <xdr:rowOff>68580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360DF4B1-FDCB-43AB-B744-8E25A09387BF}"/>
            </a:ext>
          </a:extLst>
        </xdr:cNvPr>
        <xdr:cNvCxnSpPr/>
      </xdr:nvCxnSpPr>
      <xdr:spPr>
        <a:xfrm>
          <a:off x="5494020" y="3688080"/>
          <a:ext cx="1051560" cy="464820"/>
        </a:xfrm>
        <a:prstGeom prst="bentConnector3">
          <a:avLst>
            <a:gd name="adj1" fmla="val 50000"/>
          </a:avLst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17</xdr:row>
      <xdr:rowOff>76200</xdr:rowOff>
    </xdr:from>
    <xdr:to>
      <xdr:col>8</xdr:col>
      <xdr:colOff>167640</xdr:colOff>
      <xdr:row>19</xdr:row>
      <xdr:rowOff>144780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8CF9787F-72B0-4497-B093-1F3CA1C1F074}"/>
            </a:ext>
          </a:extLst>
        </xdr:cNvPr>
        <xdr:cNvSpPr/>
      </xdr:nvSpPr>
      <xdr:spPr>
        <a:xfrm>
          <a:off x="5882640" y="324612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0.26</a:t>
          </a:r>
        </a:p>
      </xdr:txBody>
    </xdr:sp>
    <xdr:clientData/>
  </xdr:twoCellAnchor>
  <xdr:twoCellAnchor>
    <xdr:from>
      <xdr:col>17</xdr:col>
      <xdr:colOff>297179</xdr:colOff>
      <xdr:row>19</xdr:row>
      <xdr:rowOff>15240</xdr:rowOff>
    </xdr:from>
    <xdr:to>
      <xdr:col>17</xdr:col>
      <xdr:colOff>304243</xdr:colOff>
      <xdr:row>26</xdr:row>
      <xdr:rowOff>15240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0AB106B-8064-46AF-A648-3D56A24D60A7}"/>
            </a:ext>
          </a:extLst>
        </xdr:cNvPr>
        <xdr:cNvCxnSpPr>
          <a:cxnSpLocks/>
        </xdr:cNvCxnSpPr>
      </xdr:nvCxnSpPr>
      <xdr:spPr>
        <a:xfrm flipH="1">
          <a:off x="12085319" y="355092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13</xdr:row>
      <xdr:rowOff>91440</xdr:rowOff>
    </xdr:from>
    <xdr:to>
      <xdr:col>19</xdr:col>
      <xdr:colOff>53342</xdr:colOff>
      <xdr:row>18</xdr:row>
      <xdr:rowOff>0</xdr:rowOff>
    </xdr:to>
    <xdr:sp macro="" textlink="">
      <xdr:nvSpPr>
        <xdr:cNvPr id="44" name="Speech Bubble: Oval 43">
          <a:extLst>
            <a:ext uri="{FF2B5EF4-FFF2-40B4-BE49-F238E27FC236}">
              <a16:creationId xmlns:a16="http://schemas.microsoft.com/office/drawing/2014/main" id="{5193A557-1499-4125-8F60-8EDB91F6CE77}"/>
            </a:ext>
          </a:extLst>
        </xdr:cNvPr>
        <xdr:cNvSpPr/>
      </xdr:nvSpPr>
      <xdr:spPr>
        <a:xfrm>
          <a:off x="11849100" y="252984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mu=44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-1.82</a:t>
          </a:r>
        </a:p>
      </xdr:txBody>
    </xdr:sp>
    <xdr:clientData/>
  </xdr:twoCellAnchor>
  <xdr:twoCellAnchor>
    <xdr:from>
      <xdr:col>17</xdr:col>
      <xdr:colOff>266700</xdr:colOff>
      <xdr:row>22</xdr:row>
      <xdr:rowOff>38100</xdr:rowOff>
    </xdr:from>
    <xdr:to>
      <xdr:col>18</xdr:col>
      <xdr:colOff>167640</xdr:colOff>
      <xdr:row>24</xdr:row>
      <xdr:rowOff>167640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BA4F3C4D-35B3-4253-B9F5-E3719C193A6F}"/>
            </a:ext>
          </a:extLst>
        </xdr:cNvPr>
        <xdr:cNvCxnSpPr/>
      </xdr:nvCxnSpPr>
      <xdr:spPr>
        <a:xfrm>
          <a:off x="12054840" y="4122420"/>
          <a:ext cx="510540" cy="4953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449580</xdr:colOff>
      <xdr:row>18</xdr:row>
      <xdr:rowOff>91440</xdr:rowOff>
    </xdr:from>
    <xdr:to>
      <xdr:col>18</xdr:col>
      <xdr:colOff>426720</xdr:colOff>
      <xdr:row>20</xdr:row>
      <xdr:rowOff>160020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27D8997-FC53-4E5B-9107-5CDFC1EB5A1A}"/>
            </a:ext>
          </a:extLst>
        </xdr:cNvPr>
        <xdr:cNvSpPr/>
      </xdr:nvSpPr>
      <xdr:spPr>
        <a:xfrm>
          <a:off x="12237720" y="344424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0.04</a:t>
          </a:r>
        </a:p>
      </xdr:txBody>
    </xdr:sp>
    <xdr:clientData/>
  </xdr:twoCellAnchor>
  <xdr:twoCellAnchor>
    <xdr:from>
      <xdr:col>14</xdr:col>
      <xdr:colOff>30480</xdr:colOff>
      <xdr:row>16</xdr:row>
      <xdr:rowOff>7620</xdr:rowOff>
    </xdr:from>
    <xdr:to>
      <xdr:col>15</xdr:col>
      <xdr:colOff>205740</xdr:colOff>
      <xdr:row>18</xdr:row>
      <xdr:rowOff>38100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CC4D4486-7A2C-4B56-A9C5-9839BF83010F}"/>
            </a:ext>
          </a:extLst>
        </xdr:cNvPr>
        <xdr:cNvSpPr/>
      </xdr:nvSpPr>
      <xdr:spPr>
        <a:xfrm>
          <a:off x="9989820" y="2994660"/>
          <a:ext cx="784860" cy="39624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case 4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259081</xdr:colOff>
      <xdr:row>37</xdr:row>
      <xdr:rowOff>156308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C55A17F-AC73-4BBB-B6E2-162BEC475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1584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236220</xdr:colOff>
      <xdr:row>29</xdr:row>
      <xdr:rowOff>114300</xdr:rowOff>
    </xdr:from>
    <xdr:to>
      <xdr:col>12</xdr:col>
      <xdr:colOff>91441</xdr:colOff>
      <xdr:row>41</xdr:row>
      <xdr:rowOff>87728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3421BD4-C11A-4A68-BB90-6A64B412A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9160" y="547878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13</xdr:col>
      <xdr:colOff>251460</xdr:colOff>
      <xdr:row>33</xdr:row>
      <xdr:rowOff>38100</xdr:rowOff>
    </xdr:from>
    <xdr:to>
      <xdr:col>20</xdr:col>
      <xdr:colOff>106681</xdr:colOff>
      <xdr:row>45</xdr:row>
      <xdr:rowOff>11528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365E033-1F8B-4535-BD27-4CE252F4F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6134100"/>
          <a:ext cx="4122421" cy="2167988"/>
        </a:xfrm>
        <a:prstGeom prst="rect">
          <a:avLst/>
        </a:prstGeom>
      </xdr:spPr>
    </xdr:pic>
    <xdr:clientData/>
  </xdr:twoCellAnchor>
  <xdr:twoCellAnchor>
    <xdr:from>
      <xdr:col>1</xdr:col>
      <xdr:colOff>495300</xdr:colOff>
      <xdr:row>26</xdr:row>
      <xdr:rowOff>0</xdr:rowOff>
    </xdr:from>
    <xdr:to>
      <xdr:col>3</xdr:col>
      <xdr:colOff>60960</xdr:colOff>
      <xdr:row>28</xdr:row>
      <xdr:rowOff>30480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3FDE36F5-DB94-436D-A495-8F6E163B1BE4}"/>
            </a:ext>
          </a:extLst>
        </xdr:cNvPr>
        <xdr:cNvSpPr/>
      </xdr:nvSpPr>
      <xdr:spPr>
        <a:xfrm>
          <a:off x="2529840" y="481584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5</a:t>
          </a:r>
        </a:p>
      </xdr:txBody>
    </xdr:sp>
    <xdr:clientData/>
  </xdr:twoCellAnchor>
  <xdr:twoCellAnchor>
    <xdr:from>
      <xdr:col>9</xdr:col>
      <xdr:colOff>312420</xdr:colOff>
      <xdr:row>29</xdr:row>
      <xdr:rowOff>99060</xdr:rowOff>
    </xdr:from>
    <xdr:to>
      <xdr:col>10</xdr:col>
      <xdr:colOff>487680</xdr:colOff>
      <xdr:row>31</xdr:row>
      <xdr:rowOff>129540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6B382E6-4494-41E2-A67D-5423EC6F39A0}"/>
            </a:ext>
          </a:extLst>
        </xdr:cNvPr>
        <xdr:cNvSpPr/>
      </xdr:nvSpPr>
      <xdr:spPr>
        <a:xfrm>
          <a:off x="7223760" y="546354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6</a:t>
          </a:r>
        </a:p>
      </xdr:txBody>
    </xdr:sp>
    <xdr:clientData/>
  </xdr:twoCellAnchor>
  <xdr:twoCellAnchor>
    <xdr:from>
      <xdr:col>14</xdr:col>
      <xdr:colOff>495300</xdr:colOff>
      <xdr:row>32</xdr:row>
      <xdr:rowOff>137160</xdr:rowOff>
    </xdr:from>
    <xdr:to>
      <xdr:col>16</xdr:col>
      <xdr:colOff>60960</xdr:colOff>
      <xdr:row>34</xdr:row>
      <xdr:rowOff>167640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3CE15279-E026-4495-822A-EC6C3A79FCF6}"/>
            </a:ext>
          </a:extLst>
        </xdr:cNvPr>
        <xdr:cNvSpPr/>
      </xdr:nvSpPr>
      <xdr:spPr>
        <a:xfrm>
          <a:off x="10454640" y="60502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7</a:t>
          </a:r>
        </a:p>
      </xdr:txBody>
    </xdr:sp>
    <xdr:clientData/>
  </xdr:twoCellAnchor>
  <xdr:twoCellAnchor>
    <xdr:from>
      <xdr:col>0</xdr:col>
      <xdr:colOff>1005839</xdr:colOff>
      <xdr:row>28</xdr:row>
      <xdr:rowOff>114300</xdr:rowOff>
    </xdr:from>
    <xdr:to>
      <xdr:col>0</xdr:col>
      <xdr:colOff>1012903</xdr:colOff>
      <xdr:row>35</xdr:row>
      <xdr:rowOff>114300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2724BBBF-7CA2-4167-ACDA-BF260735EEE7}"/>
            </a:ext>
          </a:extLst>
        </xdr:cNvPr>
        <xdr:cNvCxnSpPr>
          <a:cxnSpLocks/>
        </xdr:cNvCxnSpPr>
      </xdr:nvCxnSpPr>
      <xdr:spPr>
        <a:xfrm flipH="1">
          <a:off x="1005839" y="529590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807720</xdr:colOff>
      <xdr:row>22</xdr:row>
      <xdr:rowOff>175260</xdr:rowOff>
    </xdr:from>
    <xdr:to>
      <xdr:col>0</xdr:col>
      <xdr:colOff>2019302</xdr:colOff>
      <xdr:row>27</xdr:row>
      <xdr:rowOff>83820</xdr:rowOff>
    </xdr:to>
    <xdr:sp macro="" textlink="">
      <xdr:nvSpPr>
        <xdr:cNvPr id="56" name="Speech Bubble: Oval 55">
          <a:extLst>
            <a:ext uri="{FF2B5EF4-FFF2-40B4-BE49-F238E27FC236}">
              <a16:creationId xmlns:a16="http://schemas.microsoft.com/office/drawing/2014/main" id="{DDE14A78-1C69-4DF2-96BD-6CAD16AB4E43}"/>
            </a:ext>
          </a:extLst>
        </xdr:cNvPr>
        <xdr:cNvSpPr/>
      </xdr:nvSpPr>
      <xdr:spPr>
        <a:xfrm>
          <a:off x="807720" y="425958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mu=32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1.68</a:t>
          </a:r>
        </a:p>
      </xdr:txBody>
    </xdr:sp>
    <xdr:clientData/>
  </xdr:twoCellAnchor>
  <xdr:twoCellAnchor>
    <xdr:from>
      <xdr:col>0</xdr:col>
      <xdr:colOff>693420</xdr:colOff>
      <xdr:row>29</xdr:row>
      <xdr:rowOff>175260</xdr:rowOff>
    </xdr:from>
    <xdr:to>
      <xdr:col>0</xdr:col>
      <xdr:colOff>1051560</xdr:colOff>
      <xdr:row>31</xdr:row>
      <xdr:rowOff>152400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36135084-E877-45A2-AEBB-88BA29D3DD32}"/>
            </a:ext>
          </a:extLst>
        </xdr:cNvPr>
        <xdr:cNvCxnSpPr/>
      </xdr:nvCxnSpPr>
      <xdr:spPr>
        <a:xfrm>
          <a:off x="693420" y="5539740"/>
          <a:ext cx="358140" cy="3429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236220</xdr:colOff>
      <xdr:row>26</xdr:row>
      <xdr:rowOff>114300</xdr:rowOff>
    </xdr:from>
    <xdr:to>
      <xdr:col>0</xdr:col>
      <xdr:colOff>914400</xdr:colOff>
      <xdr:row>29</xdr:row>
      <xdr:rowOff>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C0A5D745-94F6-421B-AFC5-7F1558F4E07F}"/>
            </a:ext>
          </a:extLst>
        </xdr:cNvPr>
        <xdr:cNvSpPr/>
      </xdr:nvSpPr>
      <xdr:spPr>
        <a:xfrm>
          <a:off x="236220" y="4930140"/>
          <a:ext cx="67818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0.052</a:t>
          </a:r>
        </a:p>
      </xdr:txBody>
    </xdr:sp>
    <xdr:clientData/>
  </xdr:twoCellAnchor>
  <xdr:twoCellAnchor>
    <xdr:from>
      <xdr:col>6</xdr:col>
      <xdr:colOff>472439</xdr:colOff>
      <xdr:row>32</xdr:row>
      <xdr:rowOff>76200</xdr:rowOff>
    </xdr:from>
    <xdr:to>
      <xdr:col>6</xdr:col>
      <xdr:colOff>479503</xdr:colOff>
      <xdr:row>39</xdr:row>
      <xdr:rowOff>76200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DADC82EA-D586-4E44-A9AA-CA4738C8F25B}"/>
            </a:ext>
          </a:extLst>
        </xdr:cNvPr>
        <xdr:cNvCxnSpPr>
          <a:cxnSpLocks/>
        </xdr:cNvCxnSpPr>
      </xdr:nvCxnSpPr>
      <xdr:spPr>
        <a:xfrm flipH="1">
          <a:off x="5554979" y="598932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27</xdr:row>
      <xdr:rowOff>7620</xdr:rowOff>
    </xdr:from>
    <xdr:to>
      <xdr:col>8</xdr:col>
      <xdr:colOff>266702</xdr:colOff>
      <xdr:row>31</xdr:row>
      <xdr:rowOff>99060</xdr:rowOff>
    </xdr:to>
    <xdr:sp macro="" textlink="">
      <xdr:nvSpPr>
        <xdr:cNvPr id="67" name="Speech Bubble: Oval 66">
          <a:extLst>
            <a:ext uri="{FF2B5EF4-FFF2-40B4-BE49-F238E27FC236}">
              <a16:creationId xmlns:a16="http://schemas.microsoft.com/office/drawing/2014/main" id="{99C2C843-AB9A-4406-A512-A28661B29E41}"/>
            </a:ext>
          </a:extLst>
        </xdr:cNvPr>
        <xdr:cNvSpPr/>
      </xdr:nvSpPr>
      <xdr:spPr>
        <a:xfrm>
          <a:off x="5356860" y="500634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mu=28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2.85</a:t>
          </a:r>
        </a:p>
      </xdr:txBody>
    </xdr:sp>
    <xdr:clientData/>
  </xdr:twoCellAnchor>
  <xdr:twoCellAnchor>
    <xdr:from>
      <xdr:col>5</xdr:col>
      <xdr:colOff>236220</xdr:colOff>
      <xdr:row>37</xdr:row>
      <xdr:rowOff>53340</xdr:rowOff>
    </xdr:from>
    <xdr:to>
      <xdr:col>6</xdr:col>
      <xdr:colOff>350520</xdr:colOff>
      <xdr:row>39</xdr:row>
      <xdr:rowOff>121920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E13A64D3-67E6-4CA1-A17D-54C65F603DE5}"/>
            </a:ext>
          </a:extLst>
        </xdr:cNvPr>
        <xdr:cNvSpPr/>
      </xdr:nvSpPr>
      <xdr:spPr>
        <a:xfrm>
          <a:off x="4709160" y="6880860"/>
          <a:ext cx="72390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0.004</a:t>
          </a:r>
        </a:p>
      </xdr:txBody>
    </xdr:sp>
    <xdr:clientData/>
  </xdr:twoCellAnchor>
  <xdr:twoCellAnchor>
    <xdr:from>
      <xdr:col>6</xdr:col>
      <xdr:colOff>342900</xdr:colOff>
      <xdr:row>36</xdr:row>
      <xdr:rowOff>60960</xdr:rowOff>
    </xdr:from>
    <xdr:to>
      <xdr:col>6</xdr:col>
      <xdr:colOff>480060</xdr:colOff>
      <xdr:row>38</xdr:row>
      <xdr:rowOff>7620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D51CB878-4369-4910-81D4-6057297BBC6C}"/>
            </a:ext>
          </a:extLst>
        </xdr:cNvPr>
        <xdr:cNvCxnSpPr/>
      </xdr:nvCxnSpPr>
      <xdr:spPr>
        <a:xfrm rot="16200000" flipH="1">
          <a:off x="5337810" y="6793230"/>
          <a:ext cx="312420" cy="13716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38</xdr:row>
      <xdr:rowOff>144780</xdr:rowOff>
    </xdr:from>
    <xdr:to>
      <xdr:col>6</xdr:col>
      <xdr:colOff>388620</xdr:colOff>
      <xdr:row>40</xdr:row>
      <xdr:rowOff>76200</xdr:rowOff>
    </xdr:to>
    <xdr:sp macro="" textlink="">
      <xdr:nvSpPr>
        <xdr:cNvPr id="71" name="Smiley Face 70">
          <a:extLst>
            <a:ext uri="{FF2B5EF4-FFF2-40B4-BE49-F238E27FC236}">
              <a16:creationId xmlns:a16="http://schemas.microsoft.com/office/drawing/2014/main" id="{420AB7BB-DA8B-43C4-B42F-082A315EEED0}"/>
            </a:ext>
          </a:extLst>
        </xdr:cNvPr>
        <xdr:cNvSpPr/>
      </xdr:nvSpPr>
      <xdr:spPr>
        <a:xfrm>
          <a:off x="5189220" y="7155180"/>
          <a:ext cx="281940" cy="297180"/>
        </a:xfrm>
        <a:prstGeom prst="smileyFace">
          <a:avLst>
            <a:gd name="adj" fmla="val -4653"/>
          </a:avLst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457199</xdr:colOff>
      <xdr:row>35</xdr:row>
      <xdr:rowOff>76200</xdr:rowOff>
    </xdr:from>
    <xdr:to>
      <xdr:col>18</xdr:col>
      <xdr:colOff>464263</xdr:colOff>
      <xdr:row>42</xdr:row>
      <xdr:rowOff>76200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1C1AE4B7-04A7-486B-8A18-13C77D54AFBA}"/>
            </a:ext>
          </a:extLst>
        </xdr:cNvPr>
        <xdr:cNvCxnSpPr>
          <a:cxnSpLocks/>
        </xdr:cNvCxnSpPr>
      </xdr:nvCxnSpPr>
      <xdr:spPr>
        <a:xfrm flipH="1">
          <a:off x="12854939" y="653796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548640</xdr:colOff>
      <xdr:row>31</xdr:row>
      <xdr:rowOff>76200</xdr:rowOff>
    </xdr:from>
    <xdr:to>
      <xdr:col>18</xdr:col>
      <xdr:colOff>541022</xdr:colOff>
      <xdr:row>35</xdr:row>
      <xdr:rowOff>167640</xdr:rowOff>
    </xdr:to>
    <xdr:sp macro="" textlink="">
      <xdr:nvSpPr>
        <xdr:cNvPr id="73" name="Speech Bubble: Oval 72">
          <a:extLst>
            <a:ext uri="{FF2B5EF4-FFF2-40B4-BE49-F238E27FC236}">
              <a16:creationId xmlns:a16="http://schemas.microsoft.com/office/drawing/2014/main" id="{E46CAC17-5561-451A-9776-ED5EF92CD6BF}"/>
            </a:ext>
          </a:extLst>
        </xdr:cNvPr>
        <xdr:cNvSpPr/>
      </xdr:nvSpPr>
      <xdr:spPr>
        <a:xfrm>
          <a:off x="11727180" y="5806440"/>
          <a:ext cx="1211582" cy="822960"/>
        </a:xfrm>
        <a:prstGeom prst="wedgeEllipseCallout">
          <a:avLst>
            <a:gd name="adj1" fmla="val 40031"/>
            <a:gd name="adj2" fmla="val 613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mu=47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-2.70</a:t>
          </a:r>
        </a:p>
      </xdr:txBody>
    </xdr:sp>
    <xdr:clientData/>
  </xdr:twoCellAnchor>
  <xdr:twoCellAnchor>
    <xdr:from>
      <xdr:col>18</xdr:col>
      <xdr:colOff>533400</xdr:colOff>
      <xdr:row>34</xdr:row>
      <xdr:rowOff>83820</xdr:rowOff>
    </xdr:from>
    <xdr:to>
      <xdr:col>20</xdr:col>
      <xdr:colOff>38100</xdr:colOff>
      <xdr:row>36</xdr:row>
      <xdr:rowOff>152400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CD1ECE04-2B53-4539-BE03-D577D9AB7D5E}"/>
            </a:ext>
          </a:extLst>
        </xdr:cNvPr>
        <xdr:cNvSpPr/>
      </xdr:nvSpPr>
      <xdr:spPr>
        <a:xfrm>
          <a:off x="12931140" y="6362700"/>
          <a:ext cx="72390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0.006</a:t>
          </a:r>
        </a:p>
      </xdr:txBody>
    </xdr:sp>
    <xdr:clientData/>
  </xdr:twoCellAnchor>
  <xdr:twoCellAnchor>
    <xdr:from>
      <xdr:col>19</xdr:col>
      <xdr:colOff>358140</xdr:colOff>
      <xdr:row>33</xdr:row>
      <xdr:rowOff>106680</xdr:rowOff>
    </xdr:from>
    <xdr:to>
      <xdr:col>20</xdr:col>
      <xdr:colOff>30480</xdr:colOff>
      <xdr:row>35</xdr:row>
      <xdr:rowOff>38100</xdr:rowOff>
    </xdr:to>
    <xdr:sp macro="" textlink="">
      <xdr:nvSpPr>
        <xdr:cNvPr id="75" name="Smiley Face 74">
          <a:extLst>
            <a:ext uri="{FF2B5EF4-FFF2-40B4-BE49-F238E27FC236}">
              <a16:creationId xmlns:a16="http://schemas.microsoft.com/office/drawing/2014/main" id="{194F5F15-9DE9-4A26-A5FC-CA7DE150B153}"/>
            </a:ext>
          </a:extLst>
        </xdr:cNvPr>
        <xdr:cNvSpPr/>
      </xdr:nvSpPr>
      <xdr:spPr>
        <a:xfrm>
          <a:off x="13365480" y="6202680"/>
          <a:ext cx="281940" cy="297180"/>
        </a:xfrm>
        <a:prstGeom prst="smileyFace">
          <a:avLst>
            <a:gd name="adj" fmla="val -4653"/>
          </a:avLst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487680</xdr:colOff>
      <xdr:row>39</xdr:row>
      <xdr:rowOff>160020</xdr:rowOff>
    </xdr:from>
    <xdr:to>
      <xdr:col>18</xdr:col>
      <xdr:colOff>563880</xdr:colOff>
      <xdr:row>41</xdr:row>
      <xdr:rowOff>53340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12F962A2-2922-441A-B54D-E98A75880734}"/>
            </a:ext>
          </a:extLst>
        </xdr:cNvPr>
        <xdr:cNvCxnSpPr/>
      </xdr:nvCxnSpPr>
      <xdr:spPr>
        <a:xfrm rot="16200000" flipH="1">
          <a:off x="12793980" y="7444740"/>
          <a:ext cx="259080" cy="762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60960</xdr:colOff>
      <xdr:row>63</xdr:row>
      <xdr:rowOff>0</xdr:rowOff>
    </xdr:from>
    <xdr:ext cx="2887980" cy="1687361"/>
    <xdr:pic>
      <xdr:nvPicPr>
        <xdr:cNvPr id="78" name="Picture 77">
          <a:extLst>
            <a:ext uri="{FF2B5EF4-FFF2-40B4-BE49-F238E27FC236}">
              <a16:creationId xmlns:a16="http://schemas.microsoft.com/office/drawing/2014/main" id="{2D5B97A5-3DAA-4251-94EF-29E79FF31E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7"/>
        <a:stretch/>
      </xdr:blipFill>
      <xdr:spPr bwMode="auto">
        <a:xfrm>
          <a:off x="1280160" y="2560320"/>
          <a:ext cx="288798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464820</xdr:colOff>
      <xdr:row>70</xdr:row>
      <xdr:rowOff>160020</xdr:rowOff>
    </xdr:from>
    <xdr:to>
      <xdr:col>5</xdr:col>
      <xdr:colOff>426720</xdr:colOff>
      <xdr:row>73</xdr:row>
      <xdr:rowOff>22860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45A05D27-031F-49D6-8FAD-33E7B9301934}"/>
            </a:ext>
          </a:extLst>
        </xdr:cNvPr>
        <xdr:cNvSpPr/>
      </xdr:nvSpPr>
      <xdr:spPr>
        <a:xfrm>
          <a:off x="2293620" y="4000500"/>
          <a:ext cx="571500" cy="4114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xbar = 37.77</a:t>
          </a:r>
        </a:p>
      </xdr:txBody>
    </xdr:sp>
    <xdr:clientData/>
  </xdr:twoCellAnchor>
  <xdr:twoCellAnchor>
    <xdr:from>
      <xdr:col>7</xdr:col>
      <xdr:colOff>312420</xdr:colOff>
      <xdr:row>70</xdr:row>
      <xdr:rowOff>152400</xdr:rowOff>
    </xdr:from>
    <xdr:to>
      <xdr:col>7</xdr:col>
      <xdr:colOff>441960</xdr:colOff>
      <xdr:row>71</xdr:row>
      <xdr:rowOff>144780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A8480A95-ABFA-460B-9270-9522122160EB}"/>
            </a:ext>
          </a:extLst>
        </xdr:cNvPr>
        <xdr:cNvSpPr/>
      </xdr:nvSpPr>
      <xdr:spPr>
        <a:xfrm>
          <a:off x="3970020" y="3992880"/>
          <a:ext cx="129540" cy="1752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68</xdr:row>
      <xdr:rowOff>91440</xdr:rowOff>
    </xdr:from>
    <xdr:to>
      <xdr:col>7</xdr:col>
      <xdr:colOff>144780</xdr:colOff>
      <xdr:row>72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985DF28F-DC80-4B9A-912F-404224A000D6}"/>
            </a:ext>
          </a:extLst>
        </xdr:cNvPr>
        <xdr:cNvCxnSpPr/>
      </xdr:nvCxnSpPr>
      <xdr:spPr>
        <a:xfrm>
          <a:off x="3794760" y="3566160"/>
          <a:ext cx="7620" cy="6400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236220</xdr:colOff>
      <xdr:row>68</xdr:row>
      <xdr:rowOff>99060</xdr:rowOff>
    </xdr:from>
    <xdr:to>
      <xdr:col>3</xdr:col>
      <xdr:colOff>243840</xdr:colOff>
      <xdr:row>72</xdr:row>
      <xdr:rowOff>7620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3E5E82D2-4164-4F2E-ADD0-FB8F7004D212}"/>
            </a:ext>
          </a:extLst>
        </xdr:cNvPr>
        <xdr:cNvCxnSpPr/>
      </xdr:nvCxnSpPr>
      <xdr:spPr>
        <a:xfrm>
          <a:off x="1455420" y="3573780"/>
          <a:ext cx="7620" cy="6400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66</xdr:row>
      <xdr:rowOff>30480</xdr:rowOff>
    </xdr:from>
    <xdr:to>
      <xdr:col>8</xdr:col>
      <xdr:colOff>266700</xdr:colOff>
      <xdr:row>69</xdr:row>
      <xdr:rowOff>99060</xdr:rowOff>
    </xdr:to>
    <xdr:sp macro="" textlink="">
      <xdr:nvSpPr>
        <xdr:cNvPr id="83" name="Speech Bubble: Rectangle with Corners Rounded 82">
          <a:extLst>
            <a:ext uri="{FF2B5EF4-FFF2-40B4-BE49-F238E27FC236}">
              <a16:creationId xmlns:a16="http://schemas.microsoft.com/office/drawing/2014/main" id="{326F13C1-CBF0-4481-A48D-4402E0E84DCF}"/>
            </a:ext>
          </a:extLst>
        </xdr:cNvPr>
        <xdr:cNvSpPr/>
      </xdr:nvSpPr>
      <xdr:spPr>
        <a:xfrm>
          <a:off x="3886200" y="3139440"/>
          <a:ext cx="647700" cy="617220"/>
        </a:xfrm>
        <a:prstGeom prst="wedgeRoundRectCallout">
          <a:avLst>
            <a:gd name="adj1" fmla="val -63186"/>
            <a:gd name="adj2" fmla="val 57562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UB</a:t>
          </a:r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45</a:t>
          </a:r>
          <a:endParaRPr lang="en-IN" sz="1000" b="1">
            <a:solidFill>
              <a:schemeClr val="tx1"/>
            </a:solidFill>
            <a:effectLst/>
          </a:endParaRPr>
        </a:p>
        <a:p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t_calc = +2.045</a:t>
          </a:r>
          <a:endParaRPr lang="en-IN" sz="10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76200</xdr:colOff>
      <xdr:row>65</xdr:row>
      <xdr:rowOff>15240</xdr:rowOff>
    </xdr:from>
    <xdr:to>
      <xdr:col>3</xdr:col>
      <xdr:colOff>114300</xdr:colOff>
      <xdr:row>68</xdr:row>
      <xdr:rowOff>83820</xdr:rowOff>
    </xdr:to>
    <xdr:sp macro="" textlink="">
      <xdr:nvSpPr>
        <xdr:cNvPr id="84" name="Speech Bubble: Rectangle with Corners Rounded 83">
          <a:extLst>
            <a:ext uri="{FF2B5EF4-FFF2-40B4-BE49-F238E27FC236}">
              <a16:creationId xmlns:a16="http://schemas.microsoft.com/office/drawing/2014/main" id="{3BF49C57-D003-4EC2-B663-AE6D64C6D276}"/>
            </a:ext>
          </a:extLst>
        </xdr:cNvPr>
        <xdr:cNvSpPr/>
      </xdr:nvSpPr>
      <xdr:spPr>
        <a:xfrm>
          <a:off x="685800" y="2941320"/>
          <a:ext cx="647700" cy="617220"/>
        </a:xfrm>
        <a:prstGeom prst="wedgeRoundRectCallout">
          <a:avLst>
            <a:gd name="adj1" fmla="val 65049"/>
            <a:gd name="adj2" fmla="val 76080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LB</a:t>
          </a:r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31</a:t>
          </a:r>
          <a:endParaRPr lang="en-IN" sz="1000" b="1">
            <a:solidFill>
              <a:schemeClr val="tx1"/>
            </a:solidFill>
            <a:effectLst/>
          </a:endParaRPr>
        </a:p>
        <a:p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t_calc = -2.045</a:t>
          </a:r>
          <a:endParaRPr lang="en-IN" sz="10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16</xdr:col>
      <xdr:colOff>594360</xdr:colOff>
      <xdr:row>1</xdr:row>
      <xdr:rowOff>30480</xdr:rowOff>
    </xdr:from>
    <xdr:to>
      <xdr:col>20</xdr:col>
      <xdr:colOff>419100</xdr:colOff>
      <xdr:row>10</xdr:row>
      <xdr:rowOff>91440</xdr:rowOff>
    </xdr:to>
    <xdr:sp macro="" textlink="">
      <xdr:nvSpPr>
        <xdr:cNvPr id="91" name="Thought Bubble: Cloud 90">
          <a:extLst>
            <a:ext uri="{FF2B5EF4-FFF2-40B4-BE49-F238E27FC236}">
              <a16:creationId xmlns:a16="http://schemas.microsoft.com/office/drawing/2014/main" id="{47001327-FF63-458B-9188-A71D69A79C2F}"/>
            </a:ext>
          </a:extLst>
        </xdr:cNvPr>
        <xdr:cNvSpPr/>
      </xdr:nvSpPr>
      <xdr:spPr>
        <a:xfrm>
          <a:off x="11772900" y="259080"/>
          <a:ext cx="2263140" cy="1722120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Ignore the sign of t_calculated, it shows the direction ONLY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24</xdr:row>
      <xdr:rowOff>160020</xdr:rowOff>
    </xdr:from>
    <xdr:to>
      <xdr:col>16</xdr:col>
      <xdr:colOff>396240</xdr:colOff>
      <xdr:row>26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34A5779-44D6-45A8-8D8C-EC1506B125DA}"/>
            </a:ext>
          </a:extLst>
        </xdr:cNvPr>
        <xdr:cNvSpPr/>
      </xdr:nvSpPr>
      <xdr:spPr>
        <a:xfrm>
          <a:off x="9860280" y="4549140"/>
          <a:ext cx="289560" cy="2133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</xdr:col>
      <xdr:colOff>297180</xdr:colOff>
      <xdr:row>7</xdr:row>
      <xdr:rowOff>106979</xdr:rowOff>
    </xdr:from>
    <xdr:to>
      <xdr:col>10</xdr:col>
      <xdr:colOff>195578</xdr:colOff>
      <xdr:row>20</xdr:row>
      <xdr:rowOff>121601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768371F-4A63-4695-8305-6E49DC53A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380" y="1387139"/>
          <a:ext cx="4775198" cy="2392062"/>
        </a:xfrm>
        <a:prstGeom prst="rect">
          <a:avLst/>
        </a:prstGeom>
      </xdr:spPr>
    </xdr:pic>
    <xdr:clientData/>
  </xdr:twoCellAnchor>
  <xdr:twoCellAnchor>
    <xdr:from>
      <xdr:col>10</xdr:col>
      <xdr:colOff>335280</xdr:colOff>
      <xdr:row>7</xdr:row>
      <xdr:rowOff>0</xdr:rowOff>
    </xdr:from>
    <xdr:to>
      <xdr:col>15</xdr:col>
      <xdr:colOff>548640</xdr:colOff>
      <xdr:row>24</xdr:row>
      <xdr:rowOff>22860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B83063F1-325A-4048-A516-D8CBE7103738}"/>
            </a:ext>
          </a:extLst>
        </xdr:cNvPr>
        <xdr:cNvSpPr/>
      </xdr:nvSpPr>
      <xdr:spPr>
        <a:xfrm>
          <a:off x="6431280" y="1280160"/>
          <a:ext cx="3261360" cy="3131820"/>
        </a:xfrm>
        <a:prstGeom prst="wedgeRoundRectCallout">
          <a:avLst>
            <a:gd name="adj1" fmla="val -64525"/>
            <a:gd name="adj2" fmla="val 330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Think</a:t>
          </a:r>
          <a:r>
            <a:rPr lang="en-IN" sz="1100" baseline="0"/>
            <a:t> and comment based on common sense:</a:t>
          </a:r>
        </a:p>
        <a:p>
          <a:pPr algn="l"/>
          <a:r>
            <a:rPr lang="en-IN" sz="1100" b="1" baseline="0">
              <a:solidFill>
                <a:srgbClr val="7030A0"/>
              </a:solidFill>
            </a:rPr>
            <a:t>1. What are the chances that population mean is 37.77? [very low or very high] </a:t>
          </a:r>
          <a:r>
            <a:rPr lang="en-IN" sz="1100" baseline="0"/>
            <a:t>(100%)</a:t>
          </a:r>
        </a:p>
        <a:p>
          <a:r>
            <a:rPr lang="en-I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What are the chances that population mean is 40? [very low or very high]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(high)</a:t>
          </a:r>
          <a:endParaRPr lang="en-IN" b="1">
            <a:effectLst/>
          </a:endParaRPr>
        </a:p>
        <a:p>
          <a:r>
            <a:rPr lang="en-IN" sz="1100" b="1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3. What are the chances that population mean is 35.54?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(high)</a:t>
          </a:r>
          <a:endParaRPr lang="en-IN">
            <a:effectLst/>
          </a:endParaRPr>
        </a:p>
        <a:p>
          <a:r>
            <a:rPr lang="en-IN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4. What are the chances that population mean is 44?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(low)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What are the chances that population mean is 32?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(low)</a:t>
          </a:r>
          <a:endParaRPr lang="en-IN">
            <a:effectLst/>
          </a:endParaRPr>
        </a:p>
        <a:p>
          <a:r>
            <a:rPr lang="en-I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6. What are the chances that population mean is 28?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(very very low)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7. What are the chances that population mean is 47?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(very very low)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144780</xdr:colOff>
      <xdr:row>29</xdr:row>
      <xdr:rowOff>167640</xdr:rowOff>
    </xdr:from>
    <xdr:to>
      <xdr:col>13</xdr:col>
      <xdr:colOff>465106</xdr:colOff>
      <xdr:row>42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386B60-D581-410C-94B2-4D807DF08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4"/>
        <a:stretch/>
      </xdr:blipFill>
      <xdr:spPr bwMode="auto">
        <a:xfrm>
          <a:off x="4411980" y="5471160"/>
          <a:ext cx="3977926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571500</xdr:colOff>
      <xdr:row>40</xdr:row>
      <xdr:rowOff>121920</xdr:rowOff>
    </xdr:from>
    <xdr:to>
      <xdr:col>11</xdr:col>
      <xdr:colOff>434340</xdr:colOff>
      <xdr:row>42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B82767C-E5E5-44AA-A6EB-8427A97C9E05}"/>
            </a:ext>
          </a:extLst>
        </xdr:cNvPr>
        <xdr:cNvSpPr txBox="1"/>
      </xdr:nvSpPr>
      <xdr:spPr>
        <a:xfrm>
          <a:off x="5448300" y="7437120"/>
          <a:ext cx="16916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mu=37.77=xbar,</a:t>
          </a:r>
          <a:r>
            <a:rPr lang="en-IN" sz="1100" baseline="0"/>
            <a:t> tcal = 0</a:t>
          </a:r>
          <a:endParaRPr lang="en-IN" sz="1100"/>
        </a:p>
      </xdr:txBody>
    </xdr:sp>
    <xdr:clientData/>
  </xdr:twoCellAnchor>
  <xdr:twoCellAnchor>
    <xdr:from>
      <xdr:col>13</xdr:col>
      <xdr:colOff>167640</xdr:colOff>
      <xdr:row>40</xdr:row>
      <xdr:rowOff>144780</xdr:rowOff>
    </xdr:from>
    <xdr:to>
      <xdr:col>14</xdr:col>
      <xdr:colOff>266700</xdr:colOff>
      <xdr:row>42</xdr:row>
      <xdr:rowOff>91440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5A86767-5CD5-4848-A36C-047CC9BE8472}"/>
            </a:ext>
          </a:extLst>
        </xdr:cNvPr>
        <xdr:cNvSpPr/>
      </xdr:nvSpPr>
      <xdr:spPr>
        <a:xfrm>
          <a:off x="8092440" y="7459980"/>
          <a:ext cx="708660" cy="3124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t_calc</a:t>
          </a:r>
        </a:p>
      </xdr:txBody>
    </xdr:sp>
    <xdr:clientData/>
  </xdr:twoCellAnchor>
  <xdr:twoCellAnchor>
    <xdr:from>
      <xdr:col>6</xdr:col>
      <xdr:colOff>350520</xdr:colOff>
      <xdr:row>8</xdr:row>
      <xdr:rowOff>106680</xdr:rowOff>
    </xdr:from>
    <xdr:to>
      <xdr:col>6</xdr:col>
      <xdr:colOff>365760</xdr:colOff>
      <xdr:row>17</xdr:row>
      <xdr:rowOff>22860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54C32B3-44B7-4DEE-A0C8-CDBB77190175}"/>
            </a:ext>
          </a:extLst>
        </xdr:cNvPr>
        <xdr:cNvCxnSpPr/>
      </xdr:nvCxnSpPr>
      <xdr:spPr>
        <a:xfrm flipH="1">
          <a:off x="4008120" y="1569720"/>
          <a:ext cx="15240" cy="15621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</xdr:colOff>
      <xdr:row>8</xdr:row>
      <xdr:rowOff>106680</xdr:rowOff>
    </xdr:from>
    <xdr:to>
      <xdr:col>6</xdr:col>
      <xdr:colOff>83820</xdr:colOff>
      <xdr:row>17</xdr:row>
      <xdr:rowOff>22860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ADBDB10-6541-4803-A9DC-6F1C322C5B49}"/>
            </a:ext>
          </a:extLst>
        </xdr:cNvPr>
        <xdr:cNvCxnSpPr/>
      </xdr:nvCxnSpPr>
      <xdr:spPr>
        <a:xfrm flipH="1">
          <a:off x="3726180" y="1569720"/>
          <a:ext cx="15240" cy="15621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10</xdr:row>
      <xdr:rowOff>83820</xdr:rowOff>
    </xdr:from>
    <xdr:to>
      <xdr:col>8</xdr:col>
      <xdr:colOff>251460</xdr:colOff>
      <xdr:row>19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357B9DE-535C-41C2-A03C-391F4626C226}"/>
            </a:ext>
          </a:extLst>
        </xdr:cNvPr>
        <xdr:cNvCxnSpPr/>
      </xdr:nvCxnSpPr>
      <xdr:spPr>
        <a:xfrm flipH="1">
          <a:off x="5113020" y="1912620"/>
          <a:ext cx="15240" cy="1562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10</xdr:row>
      <xdr:rowOff>129540</xdr:rowOff>
    </xdr:from>
    <xdr:to>
      <xdr:col>4</xdr:col>
      <xdr:colOff>236220</xdr:colOff>
      <xdr:row>19</xdr:row>
      <xdr:rowOff>45720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E7E2902-E01A-44E0-8E2B-4D20A8EF4B5E}"/>
            </a:ext>
          </a:extLst>
        </xdr:cNvPr>
        <xdr:cNvCxnSpPr/>
      </xdr:nvCxnSpPr>
      <xdr:spPr>
        <a:xfrm flipH="1">
          <a:off x="2659380" y="1958340"/>
          <a:ext cx="15240" cy="1562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8</xdr:row>
      <xdr:rowOff>129540</xdr:rowOff>
    </xdr:from>
    <xdr:to>
      <xdr:col>3</xdr:col>
      <xdr:colOff>594360</xdr:colOff>
      <xdr:row>17</xdr:row>
      <xdr:rowOff>45720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E6EE7F7-10DA-4891-A57A-524CEE3A56CE}"/>
            </a:ext>
          </a:extLst>
        </xdr:cNvPr>
        <xdr:cNvCxnSpPr/>
      </xdr:nvCxnSpPr>
      <xdr:spPr>
        <a:xfrm flipH="1">
          <a:off x="2407920" y="159258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</xdr:colOff>
      <xdr:row>8</xdr:row>
      <xdr:rowOff>144780</xdr:rowOff>
    </xdr:from>
    <xdr:to>
      <xdr:col>2</xdr:col>
      <xdr:colOff>68580</xdr:colOff>
      <xdr:row>17</xdr:row>
      <xdr:rowOff>60960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A52654B-8CE9-4F33-8544-8C537ED17FDB}"/>
            </a:ext>
          </a:extLst>
        </xdr:cNvPr>
        <xdr:cNvCxnSpPr/>
      </xdr:nvCxnSpPr>
      <xdr:spPr>
        <a:xfrm flipH="1">
          <a:off x="1272540" y="160782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106680</xdr:colOff>
      <xdr:row>10</xdr:row>
      <xdr:rowOff>30480</xdr:rowOff>
    </xdr:from>
    <xdr:to>
      <xdr:col>20</xdr:col>
      <xdr:colOff>121920</xdr:colOff>
      <xdr:row>18</xdr:row>
      <xdr:rowOff>129540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E8FD6DE8-037D-4DCB-B657-67AB3255AD13}"/>
            </a:ext>
          </a:extLst>
        </xdr:cNvPr>
        <xdr:cNvCxnSpPr/>
      </xdr:nvCxnSpPr>
      <xdr:spPr>
        <a:xfrm flipH="1">
          <a:off x="12298680" y="185928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274320</xdr:colOff>
      <xdr:row>21</xdr:row>
      <xdr:rowOff>129540</xdr:rowOff>
    </xdr:from>
    <xdr:to>
      <xdr:col>18</xdr:col>
      <xdr:colOff>365760</xdr:colOff>
      <xdr:row>29</xdr:row>
      <xdr:rowOff>137160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9AEA1DBC-9F80-4AD8-A755-E151A40305DD}"/>
            </a:ext>
          </a:extLst>
        </xdr:cNvPr>
        <xdr:cNvSpPr/>
      </xdr:nvSpPr>
      <xdr:spPr>
        <a:xfrm>
          <a:off x="10027920" y="3970020"/>
          <a:ext cx="1310640" cy="147066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469650</xdr:colOff>
      <xdr:row>13</xdr:row>
      <xdr:rowOff>131177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60A1D-DFCA-4541-A0BC-862BEF57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076190" cy="2142857"/>
        </a:xfrm>
        <a:prstGeom prst="rect">
          <a:avLst/>
        </a:prstGeom>
      </xdr:spPr>
    </xdr:pic>
    <xdr:clientData/>
  </xdr:twoCellAnchor>
  <xdr:twoCellAnchor>
    <xdr:from>
      <xdr:col>15</xdr:col>
      <xdr:colOff>281940</xdr:colOff>
      <xdr:row>20</xdr:row>
      <xdr:rowOff>0</xdr:rowOff>
    </xdr:from>
    <xdr:to>
      <xdr:col>21</xdr:col>
      <xdr:colOff>601980</xdr:colOff>
      <xdr:row>20</xdr:row>
      <xdr:rowOff>15240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FE48A71-99CC-43F8-99F7-24F3AEEB2D6C}"/>
            </a:ext>
          </a:extLst>
        </xdr:cNvPr>
        <xdr:cNvCxnSpPr/>
      </xdr:nvCxnSpPr>
      <xdr:spPr>
        <a:xfrm>
          <a:off x="9425940" y="3657600"/>
          <a:ext cx="397764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434340</xdr:colOff>
      <xdr:row>6</xdr:row>
      <xdr:rowOff>99060</xdr:rowOff>
    </xdr:from>
    <xdr:to>
      <xdr:col>15</xdr:col>
      <xdr:colOff>441960</xdr:colOff>
      <xdr:row>20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36C117-B813-4121-AB9C-D99F5D7353A3}"/>
            </a:ext>
          </a:extLst>
        </xdr:cNvPr>
        <xdr:cNvCxnSpPr/>
      </xdr:nvCxnSpPr>
      <xdr:spPr>
        <a:xfrm flipV="1">
          <a:off x="9578340" y="1196340"/>
          <a:ext cx="7620" cy="26136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8</xdr:row>
      <xdr:rowOff>76200</xdr:rowOff>
    </xdr:from>
    <xdr:to>
      <xdr:col>20</xdr:col>
      <xdr:colOff>167640</xdr:colOff>
      <xdr:row>15</xdr:row>
      <xdr:rowOff>129540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78B92E2-2BD9-40DC-95E6-4B3AB9D047A2}"/>
            </a:ext>
          </a:extLst>
        </xdr:cNvPr>
        <xdr:cNvCxnSpPr/>
      </xdr:nvCxnSpPr>
      <xdr:spPr>
        <a:xfrm flipV="1">
          <a:off x="10325100" y="1539240"/>
          <a:ext cx="2034540" cy="1333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548640</xdr:colOff>
      <xdr:row>40</xdr:row>
      <xdr:rowOff>25670</xdr:rowOff>
    </xdr:from>
    <xdr:to>
      <xdr:col>20</xdr:col>
      <xdr:colOff>568982</xdr:colOff>
      <xdr:row>44</xdr:row>
      <xdr:rowOff>1803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128D08-8870-4108-99EC-87DBD53F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9780" y="7340870"/>
          <a:ext cx="4287542" cy="7076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541021</xdr:colOff>
      <xdr:row>12</xdr:row>
      <xdr:rowOff>53341</xdr:rowOff>
    </xdr:from>
    <xdr:to>
      <xdr:col>15</xdr:col>
      <xdr:colOff>144781</xdr:colOff>
      <xdr:row>19</xdr:row>
      <xdr:rowOff>87515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AF2B7B-6D75-4D98-8DB4-F3E272E11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8221" y="2247901"/>
          <a:ext cx="4930140" cy="1314334"/>
        </a:xfrm>
        <a:prstGeom prst="rect">
          <a:avLst/>
        </a:prstGeom>
      </xdr:spPr>
    </xdr:pic>
    <xdr:clientData/>
  </xdr:twoCellAnchor>
  <xdr:twoCellAnchor>
    <xdr:from>
      <xdr:col>3</xdr:col>
      <xdr:colOff>541020</xdr:colOff>
      <xdr:row>6</xdr:row>
      <xdr:rowOff>0</xdr:rowOff>
    </xdr:from>
    <xdr:to>
      <xdr:col>7</xdr:col>
      <xdr:colOff>571500</xdr:colOff>
      <xdr:row>15</xdr:row>
      <xdr:rowOff>91440</xdr:rowOff>
    </xdr:to>
    <xdr:sp macro="" textlink="">
      <xdr:nvSpPr>
        <xdr:cNvPr id="3" name="Thought Bubble: Cloud 2">
          <a:extLst>
            <a:ext uri="{FF2B5EF4-FFF2-40B4-BE49-F238E27FC236}">
              <a16:creationId xmlns:a16="http://schemas.microsoft.com/office/drawing/2014/main" id="{2A5B25A1-5EA2-41C8-97A4-6076839A85C9}"/>
            </a:ext>
          </a:extLst>
        </xdr:cNvPr>
        <xdr:cNvSpPr/>
      </xdr:nvSpPr>
      <xdr:spPr>
        <a:xfrm>
          <a:off x="2369820" y="1097280"/>
          <a:ext cx="2468880" cy="1737360"/>
        </a:xfrm>
        <a:prstGeom prst="cloudCallout">
          <a:avLst>
            <a:gd name="adj1" fmla="val 45449"/>
            <a:gd name="adj2" fmla="val 4409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Loan takers having more age are less likely to default</a:t>
          </a:r>
        </a:p>
      </xdr:txBody>
    </xdr:sp>
    <xdr:clientData/>
  </xdr:twoCellAnchor>
  <xdr:twoCellAnchor>
    <xdr:from>
      <xdr:col>3</xdr:col>
      <xdr:colOff>289560</xdr:colOff>
      <xdr:row>16</xdr:row>
      <xdr:rowOff>129540</xdr:rowOff>
    </xdr:from>
    <xdr:to>
      <xdr:col>7</xdr:col>
      <xdr:colOff>320040</xdr:colOff>
      <xdr:row>28</xdr:row>
      <xdr:rowOff>30480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1AD1084A-7D1B-41C8-80B6-B82274EA7F31}"/>
            </a:ext>
          </a:extLst>
        </xdr:cNvPr>
        <xdr:cNvSpPr/>
      </xdr:nvSpPr>
      <xdr:spPr>
        <a:xfrm>
          <a:off x="2118360" y="3070860"/>
          <a:ext cx="2468880" cy="2095500"/>
        </a:xfrm>
        <a:prstGeom prst="cloudCallout">
          <a:avLst>
            <a:gd name="adj1" fmla="val 56251"/>
            <a:gd name="adj2" fmla="val -4713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Loan takers having more debtinc are MORE likely to default</a:t>
          </a:r>
        </a:p>
      </xdr:txBody>
    </xdr:sp>
    <xdr:clientData/>
  </xdr:twoCellAnchor>
  <xdr:twoCellAnchor>
    <xdr:from>
      <xdr:col>16</xdr:col>
      <xdr:colOff>144780</xdr:colOff>
      <xdr:row>12</xdr:row>
      <xdr:rowOff>38100</xdr:rowOff>
    </xdr:from>
    <xdr:to>
      <xdr:col>19</xdr:col>
      <xdr:colOff>419100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8155D8-3F97-46A0-887A-E55C0B261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76200</xdr:rowOff>
    </xdr:from>
    <xdr:to>
      <xdr:col>24</xdr:col>
      <xdr:colOff>76200</xdr:colOff>
      <xdr:row>19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74750-F020-4BE1-8D24-4B668C12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38100</xdr:colOff>
      <xdr:row>29</xdr:row>
      <xdr:rowOff>16563</xdr:rowOff>
    </xdr:from>
    <xdr:to>
      <xdr:col>9</xdr:col>
      <xdr:colOff>551257</xdr:colOff>
      <xdr:row>37</xdr:row>
      <xdr:rowOff>167283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01086A-8E03-448B-96CA-12A3E8BF9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5320083"/>
          <a:ext cx="5389957" cy="1613760"/>
        </a:xfrm>
        <a:prstGeom prst="rect">
          <a:avLst/>
        </a:prstGeom>
      </xdr:spPr>
    </xdr:pic>
    <xdr:clientData/>
  </xdr:twoCellAnchor>
  <xdr:twoCellAnchor editAs="oneCell">
    <xdr:from>
      <xdr:col>0</xdr:col>
      <xdr:colOff>561398</xdr:colOff>
      <xdr:row>40</xdr:row>
      <xdr:rowOff>129540</xdr:rowOff>
    </xdr:from>
    <xdr:to>
      <xdr:col>12</xdr:col>
      <xdr:colOff>69035</xdr:colOff>
      <xdr:row>54</xdr:row>
      <xdr:rowOff>43307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048FA6-9ECC-4644-BE53-6B90972D8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398" y="7444740"/>
          <a:ext cx="7051437" cy="2474087"/>
        </a:xfrm>
        <a:prstGeom prst="rect">
          <a:avLst/>
        </a:prstGeom>
      </xdr:spPr>
    </xdr:pic>
    <xdr:clientData/>
  </xdr:twoCellAnchor>
  <xdr:twoCellAnchor>
    <xdr:from>
      <xdr:col>5</xdr:col>
      <xdr:colOff>60960</xdr:colOff>
      <xdr:row>60</xdr:row>
      <xdr:rowOff>30480</xdr:rowOff>
    </xdr:from>
    <xdr:to>
      <xdr:col>5</xdr:col>
      <xdr:colOff>396240</xdr:colOff>
      <xdr:row>68</xdr:row>
      <xdr:rowOff>182880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2E7437D-FA1F-4E0F-AF4D-9028AB6B0056}"/>
            </a:ext>
          </a:extLst>
        </xdr:cNvPr>
        <xdr:cNvSpPr/>
      </xdr:nvSpPr>
      <xdr:spPr>
        <a:xfrm>
          <a:off x="3108960" y="11003280"/>
          <a:ext cx="335280" cy="164592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45720</xdr:colOff>
      <xdr:row>69</xdr:row>
      <xdr:rowOff>30480</xdr:rowOff>
    </xdr:from>
    <xdr:to>
      <xdr:col>5</xdr:col>
      <xdr:colOff>304800</xdr:colOff>
      <xdr:row>76</xdr:row>
      <xdr:rowOff>129540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B889DB47-CF7D-4AF2-888C-6E5926B3CA05}"/>
            </a:ext>
          </a:extLst>
        </xdr:cNvPr>
        <xdr:cNvSpPr/>
      </xdr:nvSpPr>
      <xdr:spPr>
        <a:xfrm>
          <a:off x="3093720" y="12694920"/>
          <a:ext cx="259080" cy="1478280"/>
        </a:xfrm>
        <a:prstGeom prst="rightBrace">
          <a:avLst>
            <a:gd name="adj1" fmla="val 8333"/>
            <a:gd name="adj2" fmla="val 31959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22</xdr:row>
      <xdr:rowOff>114300</xdr:rowOff>
    </xdr:from>
    <xdr:to>
      <xdr:col>19</xdr:col>
      <xdr:colOff>510540</xdr:colOff>
      <xdr:row>22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D0179C4-12D7-4C29-8070-DF5C7F833D28}"/>
            </a:ext>
          </a:extLst>
        </xdr:cNvPr>
        <xdr:cNvCxnSpPr/>
      </xdr:nvCxnSpPr>
      <xdr:spPr>
        <a:xfrm>
          <a:off x="8862060" y="4137660"/>
          <a:ext cx="34518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259080</xdr:colOff>
      <xdr:row>9</xdr:row>
      <xdr:rowOff>91440</xdr:rowOff>
    </xdr:from>
    <xdr:to>
      <xdr:col>14</xdr:col>
      <xdr:colOff>274320</xdr:colOff>
      <xdr:row>23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06B9CE8-284E-4562-A067-4829DE808FC4}"/>
            </a:ext>
          </a:extLst>
        </xdr:cNvPr>
        <xdr:cNvCxnSpPr/>
      </xdr:nvCxnSpPr>
      <xdr:spPr>
        <a:xfrm flipV="1">
          <a:off x="9014460" y="1737360"/>
          <a:ext cx="15240" cy="2552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556260</xdr:colOff>
      <xdr:row>12</xdr:row>
      <xdr:rowOff>76200</xdr:rowOff>
    </xdr:from>
    <xdr:to>
      <xdr:col>19</xdr:col>
      <xdr:colOff>175260</xdr:colOff>
      <xdr:row>13</xdr:row>
      <xdr:rowOff>99060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B12C674-6F24-447D-AB60-8FB00D011D79}"/>
            </a:ext>
          </a:extLst>
        </xdr:cNvPr>
        <xdr:cNvSpPr/>
      </xdr:nvSpPr>
      <xdr:spPr>
        <a:xfrm>
          <a:off x="11750040" y="22707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342900</xdr:colOff>
      <xdr:row>10</xdr:row>
      <xdr:rowOff>7620</xdr:rowOff>
    </xdr:from>
    <xdr:to>
      <xdr:col>17</xdr:col>
      <xdr:colOff>510540</xdr:colOff>
      <xdr:row>11</xdr:row>
      <xdr:rowOff>60960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6E26965C-814B-4EDF-86BD-BF0569321D0E}"/>
            </a:ext>
          </a:extLst>
        </xdr:cNvPr>
        <xdr:cNvSpPr/>
      </xdr:nvSpPr>
      <xdr:spPr>
        <a:xfrm>
          <a:off x="10927080" y="1836420"/>
          <a:ext cx="167640" cy="236220"/>
        </a:xfrm>
        <a:prstGeom prst="triangl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137160</xdr:colOff>
      <xdr:row>16</xdr:row>
      <xdr:rowOff>137160</xdr:rowOff>
    </xdr:from>
    <xdr:to>
      <xdr:col>18</xdr:col>
      <xdr:colOff>320040</xdr:colOff>
      <xdr:row>17</xdr:row>
      <xdr:rowOff>106680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070B814-545D-424F-9F3D-4FD1EAB8BFF6}"/>
            </a:ext>
          </a:extLst>
        </xdr:cNvPr>
        <xdr:cNvSpPr/>
      </xdr:nvSpPr>
      <xdr:spPr>
        <a:xfrm>
          <a:off x="11330940" y="3063240"/>
          <a:ext cx="182880" cy="1524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510540</xdr:colOff>
      <xdr:row>11</xdr:row>
      <xdr:rowOff>60960</xdr:rowOff>
    </xdr:from>
    <xdr:to>
      <xdr:col>18</xdr:col>
      <xdr:colOff>556260</xdr:colOff>
      <xdr:row>12</xdr:row>
      <xdr:rowOff>179070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83199FC-449C-4B9A-8524-574A4586B3F5}"/>
            </a:ext>
          </a:extLst>
        </xdr:cNvPr>
        <xdr:cNvCxnSpPr>
          <a:stCxn id="8" idx="4"/>
          <a:endCxn id="7" idx="2"/>
        </xdr:cNvCxnSpPr>
      </xdr:nvCxnSpPr>
      <xdr:spPr>
        <a:xfrm>
          <a:off x="11094720" y="2072640"/>
          <a:ext cx="655320" cy="3009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426720</xdr:colOff>
      <xdr:row>11</xdr:row>
      <xdr:rowOff>60960</xdr:rowOff>
    </xdr:from>
    <xdr:to>
      <xdr:col>18</xdr:col>
      <xdr:colOff>144780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E12AFB9-B65A-4A49-96CA-8088447F3340}"/>
            </a:ext>
          </a:extLst>
        </xdr:cNvPr>
        <xdr:cNvCxnSpPr>
          <a:stCxn id="8" idx="3"/>
        </xdr:cNvCxnSpPr>
      </xdr:nvCxnSpPr>
      <xdr:spPr>
        <a:xfrm>
          <a:off x="11010900" y="2072640"/>
          <a:ext cx="32766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350520</xdr:colOff>
      <xdr:row>13</xdr:row>
      <xdr:rowOff>99060</xdr:rowOff>
    </xdr:from>
    <xdr:to>
      <xdr:col>19</xdr:col>
      <xdr:colOff>60960</xdr:colOff>
      <xdr:row>16</xdr:row>
      <xdr:rowOff>91440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8F7D930-7331-4071-B4C5-2C16D11A90F9}"/>
            </a:ext>
          </a:extLst>
        </xdr:cNvPr>
        <xdr:cNvCxnSpPr>
          <a:stCxn id="7" idx="4"/>
        </xdr:cNvCxnSpPr>
      </xdr:nvCxnSpPr>
      <xdr:spPr>
        <a:xfrm flipH="1">
          <a:off x="11544300" y="2476500"/>
          <a:ext cx="320040" cy="541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441960</xdr:colOff>
      <xdr:row>14</xdr:row>
      <xdr:rowOff>129540</xdr:rowOff>
    </xdr:from>
    <xdr:to>
      <xdr:col>13</xdr:col>
      <xdr:colOff>578764</xdr:colOff>
      <xdr:row>20</xdr:row>
      <xdr:rowOff>123571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4CC6C7-8B58-4C6B-B3EE-94687EBC0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140" y="2689860"/>
          <a:ext cx="3794404" cy="1091311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17</xdr:col>
      <xdr:colOff>373380</xdr:colOff>
      <xdr:row>11</xdr:row>
      <xdr:rowOff>60960</xdr:rowOff>
    </xdr:from>
    <xdr:to>
      <xdr:col>17</xdr:col>
      <xdr:colOff>388620</xdr:colOff>
      <xdr:row>17</xdr:row>
      <xdr:rowOff>60960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57904AD-03F7-4E21-86D5-3ABFC12C51EB}"/>
            </a:ext>
          </a:extLst>
        </xdr:cNvPr>
        <xdr:cNvCxnSpPr/>
      </xdr:nvCxnSpPr>
      <xdr:spPr>
        <a:xfrm>
          <a:off x="10957560" y="2072640"/>
          <a:ext cx="15240" cy="1097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327660</xdr:colOff>
      <xdr:row>17</xdr:row>
      <xdr:rowOff>53340</xdr:rowOff>
    </xdr:from>
    <xdr:to>
      <xdr:col>18</xdr:col>
      <xdr:colOff>83820</xdr:colOff>
      <xdr:row>17</xdr:row>
      <xdr:rowOff>53340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108A625-853B-4A20-B6A2-818B6DFDBFDD}"/>
            </a:ext>
          </a:extLst>
        </xdr:cNvPr>
        <xdr:cNvCxnSpPr/>
      </xdr:nvCxnSpPr>
      <xdr:spPr>
        <a:xfrm>
          <a:off x="10911840" y="3162300"/>
          <a:ext cx="36576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39</xdr:row>
      <xdr:rowOff>160020</xdr:rowOff>
    </xdr:from>
    <xdr:to>
      <xdr:col>14</xdr:col>
      <xdr:colOff>449580</xdr:colOff>
      <xdr:row>40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DF68FF8-431E-47C9-BC85-DFD2793FEE17}"/>
            </a:ext>
          </a:extLst>
        </xdr:cNvPr>
        <xdr:cNvCxnSpPr/>
      </xdr:nvCxnSpPr>
      <xdr:spPr>
        <a:xfrm>
          <a:off x="3756660" y="7292340"/>
          <a:ext cx="5448300" cy="22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21</xdr:row>
      <xdr:rowOff>137160</xdr:rowOff>
    </xdr:from>
    <xdr:to>
      <xdr:col>6</xdr:col>
      <xdr:colOff>266700</xdr:colOff>
      <xdr:row>40</xdr:row>
      <xdr:rowOff>175260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DD2DCBD-7415-46AA-84B9-11F8EED01659}"/>
            </a:ext>
          </a:extLst>
        </xdr:cNvPr>
        <xdr:cNvCxnSpPr/>
      </xdr:nvCxnSpPr>
      <xdr:spPr>
        <a:xfrm flipV="1">
          <a:off x="3924300" y="3977640"/>
          <a:ext cx="0" cy="35128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228600</xdr:colOff>
      <xdr:row>28</xdr:row>
      <xdr:rowOff>22860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CFA246E-8063-4005-ADD8-158CE09CE893}"/>
            </a:ext>
          </a:extLst>
        </xdr:cNvPr>
        <xdr:cNvSpPr/>
      </xdr:nvSpPr>
      <xdr:spPr>
        <a:xfrm>
          <a:off x="4488180" y="49377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586740</xdr:colOff>
      <xdr:row>30</xdr:row>
      <xdr:rowOff>7620</xdr:rowOff>
    </xdr:from>
    <xdr:to>
      <xdr:col>9</xdr:col>
      <xdr:colOff>205740</xdr:colOff>
      <xdr:row>31</xdr:row>
      <xdr:rowOff>30480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B701F894-29CF-43D3-8530-450ED18312DB}"/>
            </a:ext>
          </a:extLst>
        </xdr:cNvPr>
        <xdr:cNvSpPr/>
      </xdr:nvSpPr>
      <xdr:spPr>
        <a:xfrm>
          <a:off x="5684520" y="549402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426720</xdr:colOff>
      <xdr:row>34</xdr:row>
      <xdr:rowOff>83820</xdr:rowOff>
    </xdr:from>
    <xdr:to>
      <xdr:col>8</xdr:col>
      <xdr:colOff>45720</xdr:colOff>
      <xdr:row>35</xdr:row>
      <xdr:rowOff>106680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B822339B-863E-4699-A68B-BE3AB40291C0}"/>
            </a:ext>
          </a:extLst>
        </xdr:cNvPr>
        <xdr:cNvSpPr/>
      </xdr:nvSpPr>
      <xdr:spPr>
        <a:xfrm>
          <a:off x="4914900" y="630174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129540</xdr:colOff>
      <xdr:row>30</xdr:row>
      <xdr:rowOff>99060</xdr:rowOff>
    </xdr:from>
    <xdr:to>
      <xdr:col>11</xdr:col>
      <xdr:colOff>358140</xdr:colOff>
      <xdr:row>31</xdr:row>
      <xdr:rowOff>121920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7D70D19C-F24D-4DAC-AA06-A1AA5A616379}"/>
            </a:ext>
          </a:extLst>
        </xdr:cNvPr>
        <xdr:cNvSpPr/>
      </xdr:nvSpPr>
      <xdr:spPr>
        <a:xfrm>
          <a:off x="7056120" y="55854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251460</xdr:colOff>
      <xdr:row>25</xdr:row>
      <xdr:rowOff>83820</xdr:rowOff>
    </xdr:from>
    <xdr:to>
      <xdr:col>9</xdr:col>
      <xdr:colOff>480060</xdr:colOff>
      <xdr:row>26</xdr:row>
      <xdr:rowOff>106680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80788D5-7FC7-4137-BB54-B2E2FC6A1236}"/>
            </a:ext>
          </a:extLst>
        </xdr:cNvPr>
        <xdr:cNvSpPr/>
      </xdr:nvSpPr>
      <xdr:spPr>
        <a:xfrm>
          <a:off x="5958840" y="465582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594360</xdr:colOff>
      <xdr:row>29</xdr:row>
      <xdr:rowOff>83820</xdr:rowOff>
    </xdr:from>
    <xdr:to>
      <xdr:col>10</xdr:col>
      <xdr:colOff>152400</xdr:colOff>
      <xdr:row>30</xdr:row>
      <xdr:rowOff>53340</xdr:rowOff>
    </xdr:to>
    <xdr:sp macro="" textlink="">
      <xdr:nvSpPr>
        <xdr:cNvPr id="37" name="Star: 7 Points 36">
          <a:extLst>
            <a:ext uri="{FF2B5EF4-FFF2-40B4-BE49-F238E27FC236}">
              <a16:creationId xmlns:a16="http://schemas.microsoft.com/office/drawing/2014/main" id="{21A0125C-674F-4847-A74A-0ACAD9FD1AA7}"/>
            </a:ext>
          </a:extLst>
        </xdr:cNvPr>
        <xdr:cNvSpPr/>
      </xdr:nvSpPr>
      <xdr:spPr>
        <a:xfrm>
          <a:off x="6301740" y="5387340"/>
          <a:ext cx="167640" cy="152400"/>
        </a:xfrm>
        <a:prstGeom prst="star7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304800</xdr:colOff>
      <xdr:row>27</xdr:row>
      <xdr:rowOff>144780</xdr:rowOff>
    </xdr:from>
    <xdr:to>
      <xdr:col>9</xdr:col>
      <xdr:colOff>594360</xdr:colOff>
      <xdr:row>29</xdr:row>
      <xdr:rowOff>181829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DA0CD0E-5A00-4D2C-A8A9-C76A218A92E9}"/>
            </a:ext>
          </a:extLst>
        </xdr:cNvPr>
        <xdr:cNvCxnSpPr>
          <a:endCxn id="37" idx="4"/>
        </xdr:cNvCxnSpPr>
      </xdr:nvCxnSpPr>
      <xdr:spPr>
        <a:xfrm>
          <a:off x="4792980" y="5082540"/>
          <a:ext cx="1508760" cy="4028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26</xdr:row>
      <xdr:rowOff>152400</xdr:rowOff>
    </xdr:from>
    <xdr:to>
      <xdr:col>10</xdr:col>
      <xdr:colOff>1362</xdr:colOff>
      <xdr:row>29</xdr:row>
      <xdr:rowOff>114005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ADCF05D-24B1-444E-9A27-6653AAE8D561}"/>
            </a:ext>
          </a:extLst>
        </xdr:cNvPr>
        <xdr:cNvCxnSpPr>
          <a:endCxn id="37" idx="5"/>
        </xdr:cNvCxnSpPr>
      </xdr:nvCxnSpPr>
      <xdr:spPr>
        <a:xfrm>
          <a:off x="6134100" y="4907280"/>
          <a:ext cx="184242" cy="5102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205740</xdr:colOff>
      <xdr:row>29</xdr:row>
      <xdr:rowOff>181829</xdr:rowOff>
    </xdr:from>
    <xdr:to>
      <xdr:col>9</xdr:col>
      <xdr:colOff>594360</xdr:colOff>
      <xdr:row>30</xdr:row>
      <xdr:rowOff>110490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7E9154E-8217-44D0-A270-74BE6049FFEA}"/>
            </a:ext>
          </a:extLst>
        </xdr:cNvPr>
        <xdr:cNvCxnSpPr>
          <a:stCxn id="33" idx="6"/>
          <a:endCxn id="37" idx="4"/>
        </xdr:cNvCxnSpPr>
      </xdr:nvCxnSpPr>
      <xdr:spPr>
        <a:xfrm flipV="1">
          <a:off x="5913120" y="5485349"/>
          <a:ext cx="388620" cy="111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198120</xdr:colOff>
      <xdr:row>30</xdr:row>
      <xdr:rowOff>7620</xdr:rowOff>
    </xdr:from>
    <xdr:to>
      <xdr:col>11</xdr:col>
      <xdr:colOff>129540</xdr:colOff>
      <xdr:row>31</xdr:row>
      <xdr:rowOff>19050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F6D0DEE-68DB-4F58-90C8-A18F31299975}"/>
            </a:ext>
          </a:extLst>
        </xdr:cNvPr>
        <xdr:cNvCxnSpPr>
          <a:endCxn id="35" idx="2"/>
        </xdr:cNvCxnSpPr>
      </xdr:nvCxnSpPr>
      <xdr:spPr>
        <a:xfrm>
          <a:off x="6515100" y="5494020"/>
          <a:ext cx="541020" cy="194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30</xdr:row>
      <xdr:rowOff>83820</xdr:rowOff>
    </xdr:from>
    <xdr:to>
      <xdr:col>9</xdr:col>
      <xdr:colOff>571500</xdr:colOff>
      <xdr:row>34</xdr:row>
      <xdr:rowOff>22860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819A1FEB-74DA-4792-88E1-5BF2EA10C5DB}"/>
            </a:ext>
          </a:extLst>
        </xdr:cNvPr>
        <xdr:cNvCxnSpPr/>
      </xdr:nvCxnSpPr>
      <xdr:spPr>
        <a:xfrm flipH="1">
          <a:off x="5113020" y="5570220"/>
          <a:ext cx="1165860" cy="6705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281939</xdr:colOff>
      <xdr:row>23</xdr:row>
      <xdr:rowOff>160020</xdr:rowOff>
    </xdr:from>
    <xdr:to>
      <xdr:col>12</xdr:col>
      <xdr:colOff>449579</xdr:colOff>
      <xdr:row>36</xdr:row>
      <xdr:rowOff>15240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16B1C14B-D6EA-4C1B-ADB7-6D7F2003B154}"/>
            </a:ext>
          </a:extLst>
        </xdr:cNvPr>
        <xdr:cNvSpPr/>
      </xdr:nvSpPr>
      <xdr:spPr>
        <a:xfrm rot="20772262">
          <a:off x="3939539" y="4366260"/>
          <a:ext cx="4046220" cy="22326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167640</xdr:colOff>
      <xdr:row>29</xdr:row>
      <xdr:rowOff>68580</xdr:rowOff>
    </xdr:from>
    <xdr:to>
      <xdr:col>8</xdr:col>
      <xdr:colOff>335280</xdr:colOff>
      <xdr:row>30</xdr:row>
      <xdr:rowOff>38100</xdr:rowOff>
    </xdr:to>
    <xdr:sp macro="" textlink="">
      <xdr:nvSpPr>
        <xdr:cNvPr id="54" name="Star: 7 Points 53">
          <a:extLst>
            <a:ext uri="{FF2B5EF4-FFF2-40B4-BE49-F238E27FC236}">
              <a16:creationId xmlns:a16="http://schemas.microsoft.com/office/drawing/2014/main" id="{8B9139BE-E7B6-4EBA-9D17-7DCCA36F81BA}"/>
            </a:ext>
          </a:extLst>
        </xdr:cNvPr>
        <xdr:cNvSpPr/>
      </xdr:nvSpPr>
      <xdr:spPr>
        <a:xfrm>
          <a:off x="5265420" y="5372100"/>
          <a:ext cx="167640" cy="152400"/>
        </a:xfrm>
        <a:prstGeom prst="star7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259080</xdr:colOff>
      <xdr:row>27</xdr:row>
      <xdr:rowOff>175260</xdr:rowOff>
    </xdr:from>
    <xdr:to>
      <xdr:col>8</xdr:col>
      <xdr:colOff>184242</xdr:colOff>
      <xdr:row>29</xdr:row>
      <xdr:rowOff>98765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8BE57CF-2A31-4A5D-8250-7A24554C0782}"/>
            </a:ext>
          </a:extLst>
        </xdr:cNvPr>
        <xdr:cNvCxnSpPr>
          <a:endCxn id="54" idx="5"/>
        </xdr:cNvCxnSpPr>
      </xdr:nvCxnSpPr>
      <xdr:spPr>
        <a:xfrm>
          <a:off x="4747260" y="5113020"/>
          <a:ext cx="534762" cy="2892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30</xdr:row>
      <xdr:rowOff>91440</xdr:rowOff>
    </xdr:from>
    <xdr:to>
      <xdr:col>8</xdr:col>
      <xdr:colOff>228600</xdr:colOff>
      <xdr:row>34</xdr:row>
      <xdr:rowOff>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90DF982-F7D5-418A-A0B5-1AD397D61186}"/>
            </a:ext>
          </a:extLst>
        </xdr:cNvPr>
        <xdr:cNvCxnSpPr/>
      </xdr:nvCxnSpPr>
      <xdr:spPr>
        <a:xfrm flipV="1">
          <a:off x="5059680" y="5577840"/>
          <a:ext cx="266700" cy="64008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30</xdr:row>
      <xdr:rowOff>15240</xdr:rowOff>
    </xdr:from>
    <xdr:to>
      <xdr:col>8</xdr:col>
      <xdr:colOff>563880</xdr:colOff>
      <xdr:row>30</xdr:row>
      <xdr:rowOff>160020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E41DC7B-C1A4-4F02-B62E-B9E9BF469E32}"/>
            </a:ext>
          </a:extLst>
        </xdr:cNvPr>
        <xdr:cNvCxnSpPr/>
      </xdr:nvCxnSpPr>
      <xdr:spPr>
        <a:xfrm flipH="1" flipV="1">
          <a:off x="5433060" y="5501640"/>
          <a:ext cx="228600" cy="1447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318678</xdr:colOff>
      <xdr:row>26</xdr:row>
      <xdr:rowOff>106680</xdr:rowOff>
    </xdr:from>
    <xdr:to>
      <xdr:col>9</xdr:col>
      <xdr:colOff>228600</xdr:colOff>
      <xdr:row>29</xdr:row>
      <xdr:rowOff>98765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CDBE241-7056-42FD-8FAD-633A258AF138}"/>
            </a:ext>
          </a:extLst>
        </xdr:cNvPr>
        <xdr:cNvCxnSpPr>
          <a:endCxn id="54" idx="0"/>
        </xdr:cNvCxnSpPr>
      </xdr:nvCxnSpPr>
      <xdr:spPr>
        <a:xfrm flipH="1">
          <a:off x="5416458" y="4861560"/>
          <a:ext cx="519522" cy="540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29</xdr:row>
      <xdr:rowOff>129541</xdr:rowOff>
    </xdr:from>
    <xdr:to>
      <xdr:col>11</xdr:col>
      <xdr:colOff>53340</xdr:colOff>
      <xdr:row>30</xdr:row>
      <xdr:rowOff>129540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5F59FEB-C318-4833-95FB-334D2FECCB0F}"/>
            </a:ext>
          </a:extLst>
        </xdr:cNvPr>
        <xdr:cNvCxnSpPr/>
      </xdr:nvCxnSpPr>
      <xdr:spPr>
        <a:xfrm flipH="1" flipV="1">
          <a:off x="5486400" y="5433061"/>
          <a:ext cx="1493520" cy="18287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99060</xdr:colOff>
      <xdr:row>26</xdr:row>
      <xdr:rowOff>160020</xdr:rowOff>
    </xdr:from>
    <xdr:to>
      <xdr:col>10</xdr:col>
      <xdr:colOff>266700</xdr:colOff>
      <xdr:row>27</xdr:row>
      <xdr:rowOff>129540</xdr:rowOff>
    </xdr:to>
    <xdr:sp macro="" textlink="">
      <xdr:nvSpPr>
        <xdr:cNvPr id="68" name="Star: 7 Points 67">
          <a:extLst>
            <a:ext uri="{FF2B5EF4-FFF2-40B4-BE49-F238E27FC236}">
              <a16:creationId xmlns:a16="http://schemas.microsoft.com/office/drawing/2014/main" id="{0910046B-FFCB-486E-B998-17E039876285}"/>
            </a:ext>
          </a:extLst>
        </xdr:cNvPr>
        <xdr:cNvSpPr/>
      </xdr:nvSpPr>
      <xdr:spPr>
        <a:xfrm>
          <a:off x="6416040" y="4914900"/>
          <a:ext cx="167640" cy="152400"/>
        </a:xfrm>
        <a:prstGeom prst="star7">
          <a:avLst/>
        </a:prstGeom>
        <a:solidFill>
          <a:srgbClr val="FFC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114300</xdr:colOff>
      <xdr:row>73</xdr:row>
      <xdr:rowOff>129540</xdr:rowOff>
    </xdr:from>
    <xdr:to>
      <xdr:col>15</xdr:col>
      <xdr:colOff>601980</xdr:colOff>
      <xdr:row>73</xdr:row>
      <xdr:rowOff>137160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4BA5573-7003-45A9-B207-A19CD682949C}"/>
            </a:ext>
          </a:extLst>
        </xdr:cNvPr>
        <xdr:cNvCxnSpPr/>
      </xdr:nvCxnSpPr>
      <xdr:spPr>
        <a:xfrm>
          <a:off x="5212080" y="13479780"/>
          <a:ext cx="475488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281940</xdr:colOff>
      <xdr:row>55</xdr:row>
      <xdr:rowOff>137160</xdr:rowOff>
    </xdr:from>
    <xdr:to>
      <xdr:col>8</xdr:col>
      <xdr:colOff>289560</xdr:colOff>
      <xdr:row>74</xdr:row>
      <xdr:rowOff>152400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5C34C93-6EAD-4CF7-9CBE-9E8823C8739E}"/>
            </a:ext>
          </a:extLst>
        </xdr:cNvPr>
        <xdr:cNvCxnSpPr/>
      </xdr:nvCxnSpPr>
      <xdr:spPr>
        <a:xfrm flipV="1">
          <a:off x="5379720" y="101955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62</xdr:row>
      <xdr:rowOff>114300</xdr:rowOff>
    </xdr:from>
    <xdr:to>
      <xdr:col>11</xdr:col>
      <xdr:colOff>182880</xdr:colOff>
      <xdr:row>63</xdr:row>
      <xdr:rowOff>45720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FD9D8A5-17E2-4D1B-BC25-83D754719F09}"/>
            </a:ext>
          </a:extLst>
        </xdr:cNvPr>
        <xdr:cNvSpPr/>
      </xdr:nvSpPr>
      <xdr:spPr>
        <a:xfrm>
          <a:off x="7002780" y="114528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243840</xdr:colOff>
      <xdr:row>64</xdr:row>
      <xdr:rowOff>137160</xdr:rowOff>
    </xdr:from>
    <xdr:to>
      <xdr:col>11</xdr:col>
      <xdr:colOff>350520</xdr:colOff>
      <xdr:row>65</xdr:row>
      <xdr:rowOff>68580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CD1146F-0494-47D2-9744-B1E38DD0F642}"/>
            </a:ext>
          </a:extLst>
        </xdr:cNvPr>
        <xdr:cNvSpPr/>
      </xdr:nvSpPr>
      <xdr:spPr>
        <a:xfrm>
          <a:off x="7170420" y="118414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251460</xdr:colOff>
      <xdr:row>67</xdr:row>
      <xdr:rowOff>91440</xdr:rowOff>
    </xdr:from>
    <xdr:to>
      <xdr:col>11</xdr:col>
      <xdr:colOff>358140</xdr:colOff>
      <xdr:row>68</xdr:row>
      <xdr:rowOff>22860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71E4D0C-A8FA-42B5-B475-7676E3273706}"/>
            </a:ext>
          </a:extLst>
        </xdr:cNvPr>
        <xdr:cNvSpPr/>
      </xdr:nvSpPr>
      <xdr:spPr>
        <a:xfrm>
          <a:off x="7178040" y="1234440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335280</xdr:colOff>
      <xdr:row>68</xdr:row>
      <xdr:rowOff>91440</xdr:rowOff>
    </xdr:from>
    <xdr:to>
      <xdr:col>12</xdr:col>
      <xdr:colOff>441960</xdr:colOff>
      <xdr:row>69</xdr:row>
      <xdr:rowOff>22860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0B11055-42BC-4D7C-8DB4-744A2B9F2133}"/>
            </a:ext>
          </a:extLst>
        </xdr:cNvPr>
        <xdr:cNvSpPr/>
      </xdr:nvSpPr>
      <xdr:spPr>
        <a:xfrm>
          <a:off x="7871460" y="125272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281940</xdr:colOff>
      <xdr:row>66</xdr:row>
      <xdr:rowOff>137160</xdr:rowOff>
    </xdr:from>
    <xdr:to>
      <xdr:col>10</xdr:col>
      <xdr:colOff>388620</xdr:colOff>
      <xdr:row>67</xdr:row>
      <xdr:rowOff>68580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5EA3E70E-E13D-4A83-A4F6-893231867A2D}"/>
            </a:ext>
          </a:extLst>
        </xdr:cNvPr>
        <xdr:cNvSpPr/>
      </xdr:nvSpPr>
      <xdr:spPr>
        <a:xfrm>
          <a:off x="6598920" y="122072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289560</xdr:colOff>
      <xdr:row>59</xdr:row>
      <xdr:rowOff>22860</xdr:rowOff>
    </xdr:from>
    <xdr:to>
      <xdr:col>12</xdr:col>
      <xdr:colOff>441960</xdr:colOff>
      <xdr:row>60</xdr:row>
      <xdr:rowOff>7620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C8C6D96D-6167-45EB-99E9-836AD586153A}"/>
            </a:ext>
          </a:extLst>
        </xdr:cNvPr>
        <xdr:cNvSpPr/>
      </xdr:nvSpPr>
      <xdr:spPr>
        <a:xfrm>
          <a:off x="7825740" y="108127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502920</xdr:colOff>
      <xdr:row>62</xdr:row>
      <xdr:rowOff>68580</xdr:rowOff>
    </xdr:from>
    <xdr:to>
      <xdr:col>13</xdr:col>
      <xdr:colOff>45720</xdr:colOff>
      <xdr:row>63</xdr:row>
      <xdr:rowOff>53340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7BA1E829-D939-4834-9D55-8FC9E1CBF162}"/>
            </a:ext>
          </a:extLst>
        </xdr:cNvPr>
        <xdr:cNvSpPr/>
      </xdr:nvSpPr>
      <xdr:spPr>
        <a:xfrm>
          <a:off x="8039100" y="114071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419100</xdr:colOff>
      <xdr:row>59</xdr:row>
      <xdr:rowOff>30480</xdr:rowOff>
    </xdr:from>
    <xdr:to>
      <xdr:col>13</xdr:col>
      <xdr:colOff>571500</xdr:colOff>
      <xdr:row>60</xdr:row>
      <xdr:rowOff>15240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566F7ED4-85BA-482A-B217-B4B780ECB13B}"/>
            </a:ext>
          </a:extLst>
        </xdr:cNvPr>
        <xdr:cNvSpPr/>
      </xdr:nvSpPr>
      <xdr:spPr>
        <a:xfrm>
          <a:off x="8564880" y="108204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426720</xdr:colOff>
      <xdr:row>60</xdr:row>
      <xdr:rowOff>60960</xdr:rowOff>
    </xdr:from>
    <xdr:to>
      <xdr:col>11</xdr:col>
      <xdr:colOff>579120</xdr:colOff>
      <xdr:row>61</xdr:row>
      <xdr:rowOff>45720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6DF9F81F-D859-4842-A922-A76009899F9F}"/>
            </a:ext>
          </a:extLst>
        </xdr:cNvPr>
        <xdr:cNvSpPr/>
      </xdr:nvSpPr>
      <xdr:spPr>
        <a:xfrm>
          <a:off x="7353300" y="110337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53340</xdr:colOff>
      <xdr:row>64</xdr:row>
      <xdr:rowOff>0</xdr:rowOff>
    </xdr:from>
    <xdr:to>
      <xdr:col>14</xdr:col>
      <xdr:colOff>205740</xdr:colOff>
      <xdr:row>64</xdr:row>
      <xdr:rowOff>167640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20F7B8A9-B70A-4225-98CE-64506C8C8CDE}"/>
            </a:ext>
          </a:extLst>
        </xdr:cNvPr>
        <xdr:cNvSpPr/>
      </xdr:nvSpPr>
      <xdr:spPr>
        <a:xfrm>
          <a:off x="8808720" y="11704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426720</xdr:colOff>
      <xdr:row>64</xdr:row>
      <xdr:rowOff>53340</xdr:rowOff>
    </xdr:from>
    <xdr:to>
      <xdr:col>13</xdr:col>
      <xdr:colOff>15240</xdr:colOff>
      <xdr:row>65</xdr:row>
      <xdr:rowOff>60960</xdr:rowOff>
    </xdr:to>
    <xdr:sp macro="" textlink="">
      <xdr:nvSpPr>
        <xdr:cNvPr id="14" name="Star: 5 Points 13">
          <a:extLst>
            <a:ext uri="{FF2B5EF4-FFF2-40B4-BE49-F238E27FC236}">
              <a16:creationId xmlns:a16="http://schemas.microsoft.com/office/drawing/2014/main" id="{BF50C6F2-C93D-4589-BFFB-137C81CC0EB1}"/>
            </a:ext>
          </a:extLst>
        </xdr:cNvPr>
        <xdr:cNvSpPr/>
      </xdr:nvSpPr>
      <xdr:spPr>
        <a:xfrm>
          <a:off x="7962900" y="1175766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15240</xdr:colOff>
      <xdr:row>64</xdr:row>
      <xdr:rowOff>83820</xdr:rowOff>
    </xdr:from>
    <xdr:to>
      <xdr:col>14</xdr:col>
      <xdr:colOff>91440</xdr:colOff>
      <xdr:row>64</xdr:row>
      <xdr:rowOff>126104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DB6D198-BAEB-4180-9D56-DA3D70F8D6BF}"/>
            </a:ext>
          </a:extLst>
        </xdr:cNvPr>
        <xdr:cNvCxnSpPr>
          <a:stCxn id="14" idx="4"/>
          <a:endCxn id="56" idx="1"/>
        </xdr:cNvCxnSpPr>
      </xdr:nvCxnSpPr>
      <xdr:spPr>
        <a:xfrm flipV="1">
          <a:off x="8161020" y="11788140"/>
          <a:ext cx="685800" cy="42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525780</xdr:colOff>
      <xdr:row>63</xdr:row>
      <xdr:rowOff>53340</xdr:rowOff>
    </xdr:from>
    <xdr:to>
      <xdr:col>12</xdr:col>
      <xdr:colOff>579120</xdr:colOff>
      <xdr:row>64</xdr:row>
      <xdr:rowOff>53340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FAF91AA-EA3E-45F2-A49F-B57CC6105B4E}"/>
            </a:ext>
          </a:extLst>
        </xdr:cNvPr>
        <xdr:cNvCxnSpPr>
          <a:stCxn id="14" idx="0"/>
          <a:endCxn id="50" idx="3"/>
        </xdr:cNvCxnSpPr>
      </xdr:nvCxnSpPr>
      <xdr:spPr>
        <a:xfrm flipV="1">
          <a:off x="8061960" y="11574780"/>
          <a:ext cx="5334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525780</xdr:colOff>
      <xdr:row>60</xdr:row>
      <xdr:rowOff>76200</xdr:rowOff>
    </xdr:from>
    <xdr:to>
      <xdr:col>13</xdr:col>
      <xdr:colOff>525780</xdr:colOff>
      <xdr:row>64</xdr:row>
      <xdr:rowOff>53340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B050821-AA7B-48AD-AB24-58A4ABE04DCB}"/>
            </a:ext>
          </a:extLst>
        </xdr:cNvPr>
        <xdr:cNvCxnSpPr>
          <a:stCxn id="14" idx="0"/>
        </xdr:cNvCxnSpPr>
      </xdr:nvCxnSpPr>
      <xdr:spPr>
        <a:xfrm flipV="1">
          <a:off x="8061960" y="11049000"/>
          <a:ext cx="60960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388620</xdr:colOff>
      <xdr:row>60</xdr:row>
      <xdr:rowOff>60960</xdr:rowOff>
    </xdr:from>
    <xdr:to>
      <xdr:col>12</xdr:col>
      <xdr:colOff>525780</xdr:colOff>
      <xdr:row>64</xdr:row>
      <xdr:rowOff>53340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70DB251-5669-4C42-A5EF-B2B2A4FC9DD6}"/>
            </a:ext>
          </a:extLst>
        </xdr:cNvPr>
        <xdr:cNvCxnSpPr>
          <a:stCxn id="14" idx="0"/>
        </xdr:cNvCxnSpPr>
      </xdr:nvCxnSpPr>
      <xdr:spPr>
        <a:xfrm flipH="1" flipV="1">
          <a:off x="7924800" y="11033760"/>
          <a:ext cx="13716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579120</xdr:colOff>
      <xdr:row>61</xdr:row>
      <xdr:rowOff>45720</xdr:rowOff>
    </xdr:from>
    <xdr:to>
      <xdr:col>12</xdr:col>
      <xdr:colOff>426720</xdr:colOff>
      <xdr:row>64</xdr:row>
      <xdr:rowOff>126104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2D990FA-FEC9-4D1D-BC2E-33891B110B2B}"/>
            </a:ext>
          </a:extLst>
        </xdr:cNvPr>
        <xdr:cNvCxnSpPr>
          <a:stCxn id="14" idx="1"/>
          <a:endCxn id="52" idx="4"/>
        </xdr:cNvCxnSpPr>
      </xdr:nvCxnSpPr>
      <xdr:spPr>
        <a:xfrm flipH="1" flipV="1">
          <a:off x="7505700" y="11201400"/>
          <a:ext cx="457200" cy="629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63</xdr:row>
      <xdr:rowOff>15240</xdr:rowOff>
    </xdr:from>
    <xdr:to>
      <xdr:col>12</xdr:col>
      <xdr:colOff>426720</xdr:colOff>
      <xdr:row>64</xdr:row>
      <xdr:rowOff>126104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9D0A39D3-1801-4142-BD49-B75BD3C8C6CF}"/>
            </a:ext>
          </a:extLst>
        </xdr:cNvPr>
        <xdr:cNvCxnSpPr>
          <a:stCxn id="14" idx="1"/>
        </xdr:cNvCxnSpPr>
      </xdr:nvCxnSpPr>
      <xdr:spPr>
        <a:xfrm flipH="1" flipV="1">
          <a:off x="7178040" y="11536680"/>
          <a:ext cx="784860" cy="2937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411480</xdr:colOff>
      <xdr:row>65</xdr:row>
      <xdr:rowOff>30480</xdr:rowOff>
    </xdr:from>
    <xdr:to>
      <xdr:col>12</xdr:col>
      <xdr:colOff>464558</xdr:colOff>
      <xdr:row>65</xdr:row>
      <xdr:rowOff>60960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D102AB-46DA-440D-BB56-2D5409D5AF6C}"/>
            </a:ext>
          </a:extLst>
        </xdr:cNvPr>
        <xdr:cNvCxnSpPr>
          <a:stCxn id="14" idx="2"/>
        </xdr:cNvCxnSpPr>
      </xdr:nvCxnSpPr>
      <xdr:spPr>
        <a:xfrm flipH="1" flipV="1">
          <a:off x="7338060" y="11917680"/>
          <a:ext cx="662678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472440</xdr:colOff>
      <xdr:row>65</xdr:row>
      <xdr:rowOff>60960</xdr:rowOff>
    </xdr:from>
    <xdr:to>
      <xdr:col>12</xdr:col>
      <xdr:colOff>464558</xdr:colOff>
      <xdr:row>66</xdr:row>
      <xdr:rowOff>175260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2F43009E-D6F0-40B7-91CD-93145362AC4B}"/>
            </a:ext>
          </a:extLst>
        </xdr:cNvPr>
        <xdr:cNvCxnSpPr>
          <a:stCxn id="14" idx="2"/>
        </xdr:cNvCxnSpPr>
      </xdr:nvCxnSpPr>
      <xdr:spPr>
        <a:xfrm flipH="1">
          <a:off x="6789420" y="11948160"/>
          <a:ext cx="1211318" cy="29718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65</xdr:row>
      <xdr:rowOff>60960</xdr:rowOff>
    </xdr:from>
    <xdr:to>
      <xdr:col>12</xdr:col>
      <xdr:colOff>464558</xdr:colOff>
      <xdr:row>67</xdr:row>
      <xdr:rowOff>91440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FCEF64EA-6021-4C9E-876B-D39F8CC3854B}"/>
            </a:ext>
          </a:extLst>
        </xdr:cNvPr>
        <xdr:cNvCxnSpPr>
          <a:stCxn id="14" idx="2"/>
        </xdr:cNvCxnSpPr>
      </xdr:nvCxnSpPr>
      <xdr:spPr>
        <a:xfrm flipH="1">
          <a:off x="7345680" y="11948160"/>
          <a:ext cx="65505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65</xdr:row>
      <xdr:rowOff>60960</xdr:rowOff>
    </xdr:from>
    <xdr:to>
      <xdr:col>12</xdr:col>
      <xdr:colOff>464558</xdr:colOff>
      <xdr:row>68</xdr:row>
      <xdr:rowOff>15240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16FBA201-B433-482D-81F1-BA4ED104D99C}"/>
            </a:ext>
          </a:extLst>
        </xdr:cNvPr>
        <xdr:cNvCxnSpPr>
          <a:stCxn id="14" idx="2"/>
        </xdr:cNvCxnSpPr>
      </xdr:nvCxnSpPr>
      <xdr:spPr>
        <a:xfrm flipH="1">
          <a:off x="7947660" y="11948160"/>
          <a:ext cx="53078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62</xdr:row>
      <xdr:rowOff>53340</xdr:rowOff>
    </xdr:from>
    <xdr:to>
      <xdr:col>12</xdr:col>
      <xdr:colOff>289560</xdr:colOff>
      <xdr:row>63</xdr:row>
      <xdr:rowOff>60960</xdr:rowOff>
    </xdr:to>
    <xdr:sp macro="" textlink="">
      <xdr:nvSpPr>
        <xdr:cNvPr id="75" name="Star: 5 Points 74">
          <a:extLst>
            <a:ext uri="{FF2B5EF4-FFF2-40B4-BE49-F238E27FC236}">
              <a16:creationId xmlns:a16="http://schemas.microsoft.com/office/drawing/2014/main" id="{08678D80-70C4-4F20-9143-16963AEC0DDF}"/>
            </a:ext>
          </a:extLst>
        </xdr:cNvPr>
        <xdr:cNvSpPr/>
      </xdr:nvSpPr>
      <xdr:spPr>
        <a:xfrm>
          <a:off x="7627620" y="11391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575290</xdr:colOff>
      <xdr:row>57</xdr:row>
      <xdr:rowOff>155620</xdr:rowOff>
    </xdr:from>
    <xdr:to>
      <xdr:col>15</xdr:col>
      <xdr:colOff>53281</xdr:colOff>
      <xdr:row>69</xdr:row>
      <xdr:rowOff>102280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D30A54CA-EEDB-403C-B03A-0587D4FE125F}"/>
            </a:ext>
          </a:extLst>
        </xdr:cNvPr>
        <xdr:cNvSpPr/>
      </xdr:nvSpPr>
      <xdr:spPr>
        <a:xfrm rot="20066734">
          <a:off x="6282670" y="10579780"/>
          <a:ext cx="3135591" cy="214122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190500</xdr:colOff>
      <xdr:row>60</xdr:row>
      <xdr:rowOff>7620</xdr:rowOff>
    </xdr:from>
    <xdr:to>
      <xdr:col>12</xdr:col>
      <xdr:colOff>365760</xdr:colOff>
      <xdr:row>62</xdr:row>
      <xdr:rowOff>53340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167EAB7-5241-45EB-99D3-3CF4190CB631}"/>
            </a:ext>
          </a:extLst>
        </xdr:cNvPr>
        <xdr:cNvCxnSpPr>
          <a:stCxn id="75" idx="0"/>
          <a:endCxn id="12" idx="3"/>
        </xdr:cNvCxnSpPr>
      </xdr:nvCxnSpPr>
      <xdr:spPr>
        <a:xfrm flipV="1">
          <a:off x="7726680" y="10980420"/>
          <a:ext cx="175260" cy="411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426720</xdr:colOff>
      <xdr:row>51</xdr:row>
      <xdr:rowOff>129540</xdr:rowOff>
    </xdr:from>
    <xdr:to>
      <xdr:col>21</xdr:col>
      <xdr:colOff>563880</xdr:colOff>
      <xdr:row>52</xdr:row>
      <xdr:rowOff>83820</xdr:rowOff>
    </xdr:to>
    <xdr:sp macro="" textlink="">
      <xdr:nvSpPr>
        <xdr:cNvPr id="2" name="Star: 6 Points 1">
          <a:extLst>
            <a:ext uri="{FF2B5EF4-FFF2-40B4-BE49-F238E27FC236}">
              <a16:creationId xmlns:a16="http://schemas.microsoft.com/office/drawing/2014/main" id="{049A3827-448C-4426-B65F-6F06575C8714}"/>
            </a:ext>
          </a:extLst>
        </xdr:cNvPr>
        <xdr:cNvSpPr/>
      </xdr:nvSpPr>
      <xdr:spPr>
        <a:xfrm>
          <a:off x="13449300" y="9456420"/>
          <a:ext cx="137160" cy="137160"/>
        </a:xfrm>
        <a:prstGeom prst="star6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403860</xdr:colOff>
      <xdr:row>53</xdr:row>
      <xdr:rowOff>76200</xdr:rowOff>
    </xdr:from>
    <xdr:to>
      <xdr:col>23</xdr:col>
      <xdr:colOff>297180</xdr:colOff>
      <xdr:row>53</xdr:row>
      <xdr:rowOff>83820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E22B31C-E34C-4ECE-A0A2-654DDCCAAAAB}"/>
            </a:ext>
          </a:extLst>
        </xdr:cNvPr>
        <xdr:cNvCxnSpPr/>
      </xdr:nvCxnSpPr>
      <xdr:spPr>
        <a:xfrm flipV="1">
          <a:off x="12816840" y="9768840"/>
          <a:ext cx="17221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48</xdr:row>
      <xdr:rowOff>121920</xdr:rowOff>
    </xdr:from>
    <xdr:to>
      <xdr:col>20</xdr:col>
      <xdr:colOff>563880</xdr:colOff>
      <xdr:row>54</xdr:row>
      <xdr:rowOff>53340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185CB821-D3C4-4800-8C8C-29D193996813}"/>
            </a:ext>
          </a:extLst>
        </xdr:cNvPr>
        <xdr:cNvCxnSpPr/>
      </xdr:nvCxnSpPr>
      <xdr:spPr>
        <a:xfrm flipV="1">
          <a:off x="12969240" y="8900160"/>
          <a:ext cx="762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103</xdr:row>
      <xdr:rowOff>114300</xdr:rowOff>
    </xdr:from>
    <xdr:to>
      <xdr:col>15</xdr:col>
      <xdr:colOff>167640</xdr:colOff>
      <xdr:row>103</xdr:row>
      <xdr:rowOff>144780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21C868A-A7A7-435C-94A3-B9EFDFC2D52F}"/>
            </a:ext>
          </a:extLst>
        </xdr:cNvPr>
        <xdr:cNvCxnSpPr/>
      </xdr:nvCxnSpPr>
      <xdr:spPr>
        <a:xfrm>
          <a:off x="4899660" y="18950940"/>
          <a:ext cx="463296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84</xdr:row>
      <xdr:rowOff>106680</xdr:rowOff>
    </xdr:from>
    <xdr:to>
      <xdr:col>7</xdr:col>
      <xdr:colOff>579120</xdr:colOff>
      <xdr:row>104</xdr:row>
      <xdr:rowOff>83820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240398D-FC17-408A-A0E4-4F6499503DCB}"/>
            </a:ext>
          </a:extLst>
        </xdr:cNvPr>
        <xdr:cNvCxnSpPr/>
      </xdr:nvCxnSpPr>
      <xdr:spPr>
        <a:xfrm flipV="1">
          <a:off x="5052060" y="1546860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90</xdr:row>
      <xdr:rowOff>83820</xdr:rowOff>
    </xdr:from>
    <xdr:to>
      <xdr:col>9</xdr:col>
      <xdr:colOff>548640</xdr:colOff>
      <xdr:row>91</xdr:row>
      <xdr:rowOff>30480</xdr:rowOff>
    </xdr:to>
    <xdr:sp macro="" textlink="">
      <xdr:nvSpPr>
        <xdr:cNvPr id="32" name="Star: 6 Points 31">
          <a:extLst>
            <a:ext uri="{FF2B5EF4-FFF2-40B4-BE49-F238E27FC236}">
              <a16:creationId xmlns:a16="http://schemas.microsoft.com/office/drawing/2014/main" id="{5DC4F571-904F-453F-97DF-AF0D946FF4E5}"/>
            </a:ext>
          </a:extLst>
        </xdr:cNvPr>
        <xdr:cNvSpPr/>
      </xdr:nvSpPr>
      <xdr:spPr>
        <a:xfrm>
          <a:off x="6134100" y="165430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449580</xdr:colOff>
      <xdr:row>98</xdr:row>
      <xdr:rowOff>0</xdr:rowOff>
    </xdr:from>
    <xdr:to>
      <xdr:col>9</xdr:col>
      <xdr:colOff>571500</xdr:colOff>
      <xdr:row>98</xdr:row>
      <xdr:rowOff>129540</xdr:rowOff>
    </xdr:to>
    <xdr:sp macro="" textlink="">
      <xdr:nvSpPr>
        <xdr:cNvPr id="71" name="Star: 6 Points 70">
          <a:extLst>
            <a:ext uri="{FF2B5EF4-FFF2-40B4-BE49-F238E27FC236}">
              <a16:creationId xmlns:a16="http://schemas.microsoft.com/office/drawing/2014/main" id="{5C81556F-2AE5-4769-9319-BC391B1EDEB1}"/>
            </a:ext>
          </a:extLst>
        </xdr:cNvPr>
        <xdr:cNvSpPr/>
      </xdr:nvSpPr>
      <xdr:spPr>
        <a:xfrm>
          <a:off x="6156960" y="1792224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586740</xdr:colOff>
      <xdr:row>96</xdr:row>
      <xdr:rowOff>53340</xdr:rowOff>
    </xdr:from>
    <xdr:to>
      <xdr:col>13</xdr:col>
      <xdr:colOff>99060</xdr:colOff>
      <xdr:row>97</xdr:row>
      <xdr:rowOff>0</xdr:rowOff>
    </xdr:to>
    <xdr:sp macro="" textlink="">
      <xdr:nvSpPr>
        <xdr:cNvPr id="72" name="Star: 6 Points 71">
          <a:extLst>
            <a:ext uri="{FF2B5EF4-FFF2-40B4-BE49-F238E27FC236}">
              <a16:creationId xmlns:a16="http://schemas.microsoft.com/office/drawing/2014/main" id="{5B290495-C63B-412C-A507-2A6F3F5CDA94}"/>
            </a:ext>
          </a:extLst>
        </xdr:cNvPr>
        <xdr:cNvSpPr/>
      </xdr:nvSpPr>
      <xdr:spPr>
        <a:xfrm>
          <a:off x="8122920" y="176098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556260</xdr:colOff>
      <xdr:row>93</xdr:row>
      <xdr:rowOff>99060</xdr:rowOff>
    </xdr:from>
    <xdr:to>
      <xdr:col>11</xdr:col>
      <xdr:colOff>60960</xdr:colOff>
      <xdr:row>94</xdr:row>
      <xdr:rowOff>22860</xdr:rowOff>
    </xdr:to>
    <xdr:sp macro="" textlink="">
      <xdr:nvSpPr>
        <xdr:cNvPr id="45" name="Flowchart: Connector 44">
          <a:extLst>
            <a:ext uri="{FF2B5EF4-FFF2-40B4-BE49-F238E27FC236}">
              <a16:creationId xmlns:a16="http://schemas.microsoft.com/office/drawing/2014/main" id="{ACDB8840-EC17-453A-9DF8-0F9DF98E55FF}"/>
            </a:ext>
          </a:extLst>
        </xdr:cNvPr>
        <xdr:cNvSpPr/>
      </xdr:nvSpPr>
      <xdr:spPr>
        <a:xfrm>
          <a:off x="6873240" y="17106900"/>
          <a:ext cx="114300" cy="106680"/>
        </a:xfrm>
        <a:prstGeom prst="flowChartConnec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548640</xdr:colOff>
      <xdr:row>90</xdr:row>
      <xdr:rowOff>180975</xdr:rowOff>
    </xdr:from>
    <xdr:to>
      <xdr:col>10</xdr:col>
      <xdr:colOff>556260</xdr:colOff>
      <xdr:row>93</xdr:row>
      <xdr:rowOff>152400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2D83658-BB81-49C3-A4B0-6B16CC9D9BB6}"/>
            </a:ext>
          </a:extLst>
        </xdr:cNvPr>
        <xdr:cNvCxnSpPr>
          <a:stCxn id="45" idx="2"/>
          <a:endCxn id="32" idx="1"/>
        </xdr:cNvCxnSpPr>
      </xdr:nvCxnSpPr>
      <xdr:spPr>
        <a:xfrm flipH="1" flipV="1">
          <a:off x="6256020" y="16640175"/>
          <a:ext cx="617220" cy="520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94</xdr:row>
      <xdr:rowOff>22860</xdr:rowOff>
    </xdr:from>
    <xdr:to>
      <xdr:col>11</xdr:col>
      <xdr:colOff>3810</xdr:colOff>
      <xdr:row>98</xdr:row>
      <xdr:rowOff>32385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1675F75E-9EDB-473B-A61B-1B638D1C7A63}"/>
            </a:ext>
          </a:extLst>
        </xdr:cNvPr>
        <xdr:cNvCxnSpPr>
          <a:stCxn id="45" idx="4"/>
          <a:endCxn id="71" idx="0"/>
        </xdr:cNvCxnSpPr>
      </xdr:nvCxnSpPr>
      <xdr:spPr>
        <a:xfrm flipH="1">
          <a:off x="6278880" y="17213580"/>
          <a:ext cx="651510" cy="741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44221</xdr:colOff>
      <xdr:row>94</xdr:row>
      <xdr:rowOff>7237</xdr:rowOff>
    </xdr:from>
    <xdr:to>
      <xdr:col>12</xdr:col>
      <xdr:colOff>586740</xdr:colOff>
      <xdr:row>96</xdr:row>
      <xdr:rowOff>85725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7EACCCEC-F4D1-4789-9ECD-CA0FCB10EABC}"/>
            </a:ext>
          </a:extLst>
        </xdr:cNvPr>
        <xdr:cNvCxnSpPr>
          <a:stCxn id="45" idx="5"/>
          <a:endCxn id="72" idx="4"/>
        </xdr:cNvCxnSpPr>
      </xdr:nvCxnSpPr>
      <xdr:spPr>
        <a:xfrm>
          <a:off x="6970801" y="17197957"/>
          <a:ext cx="1152119" cy="4442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137160</xdr:colOff>
      <xdr:row>91</xdr:row>
      <xdr:rowOff>60960</xdr:rowOff>
    </xdr:from>
    <xdr:to>
      <xdr:col>11</xdr:col>
      <xdr:colOff>251460</xdr:colOff>
      <xdr:row>91</xdr:row>
      <xdr:rowOff>167640</xdr:rowOff>
    </xdr:to>
    <xdr:sp macro="" textlink="">
      <xdr:nvSpPr>
        <xdr:cNvPr id="79" name="Flowchart: Connector 78">
          <a:extLst>
            <a:ext uri="{FF2B5EF4-FFF2-40B4-BE49-F238E27FC236}">
              <a16:creationId xmlns:a16="http://schemas.microsoft.com/office/drawing/2014/main" id="{CC6138A6-CF01-4490-9F9B-EA5E76F42247}"/>
            </a:ext>
          </a:extLst>
        </xdr:cNvPr>
        <xdr:cNvSpPr/>
      </xdr:nvSpPr>
      <xdr:spPr>
        <a:xfrm>
          <a:off x="7063740" y="16703040"/>
          <a:ext cx="114300" cy="106680"/>
        </a:xfrm>
        <a:prstGeom prst="flowChartConnec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548640</xdr:colOff>
      <xdr:row>90</xdr:row>
      <xdr:rowOff>180975</xdr:rowOff>
    </xdr:from>
    <xdr:to>
      <xdr:col>11</xdr:col>
      <xdr:colOff>137160</xdr:colOff>
      <xdr:row>91</xdr:row>
      <xdr:rowOff>114300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632C7432-43E8-4E48-8D72-11CB54B99924}"/>
            </a:ext>
          </a:extLst>
        </xdr:cNvPr>
        <xdr:cNvCxnSpPr>
          <a:stCxn id="79" idx="2"/>
          <a:endCxn id="32" idx="1"/>
        </xdr:cNvCxnSpPr>
      </xdr:nvCxnSpPr>
      <xdr:spPr>
        <a:xfrm flipH="1" flipV="1">
          <a:off x="6256020" y="16640175"/>
          <a:ext cx="807720" cy="1162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91</xdr:row>
      <xdr:rowOff>167640</xdr:rowOff>
    </xdr:from>
    <xdr:to>
      <xdr:col>11</xdr:col>
      <xdr:colOff>194310</xdr:colOff>
      <xdr:row>98</xdr:row>
      <xdr:rowOff>97155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7A45614-CB8E-446A-9395-969A012664D1}"/>
            </a:ext>
          </a:extLst>
        </xdr:cNvPr>
        <xdr:cNvCxnSpPr>
          <a:stCxn id="79" idx="4"/>
          <a:endCxn id="71" idx="1"/>
        </xdr:cNvCxnSpPr>
      </xdr:nvCxnSpPr>
      <xdr:spPr>
        <a:xfrm flipH="1">
          <a:off x="6278880" y="16809720"/>
          <a:ext cx="842010" cy="12096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194310</xdr:colOff>
      <xdr:row>91</xdr:row>
      <xdr:rowOff>167640</xdr:rowOff>
    </xdr:from>
    <xdr:to>
      <xdr:col>13</xdr:col>
      <xdr:colOff>38100</xdr:colOff>
      <xdr:row>96</xdr:row>
      <xdr:rowOff>53340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31047FF2-C822-4228-8F0C-99A5BBA17F96}"/>
            </a:ext>
          </a:extLst>
        </xdr:cNvPr>
        <xdr:cNvCxnSpPr>
          <a:stCxn id="79" idx="4"/>
          <a:endCxn id="72" idx="5"/>
        </xdr:cNvCxnSpPr>
      </xdr:nvCxnSpPr>
      <xdr:spPr>
        <a:xfrm>
          <a:off x="7120890" y="16809720"/>
          <a:ext cx="1062990" cy="8001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274320</xdr:colOff>
      <xdr:row>93</xdr:row>
      <xdr:rowOff>45720</xdr:rowOff>
    </xdr:from>
    <xdr:to>
      <xdr:col>11</xdr:col>
      <xdr:colOff>388620</xdr:colOff>
      <xdr:row>93</xdr:row>
      <xdr:rowOff>152400</xdr:rowOff>
    </xdr:to>
    <xdr:sp macro="" textlink="">
      <xdr:nvSpPr>
        <xdr:cNvPr id="88" name="Flowchart: Connector 87">
          <a:extLst>
            <a:ext uri="{FF2B5EF4-FFF2-40B4-BE49-F238E27FC236}">
              <a16:creationId xmlns:a16="http://schemas.microsoft.com/office/drawing/2014/main" id="{16F76E10-98AB-4A8D-B857-245C9011DFFA}"/>
            </a:ext>
          </a:extLst>
        </xdr:cNvPr>
        <xdr:cNvSpPr/>
      </xdr:nvSpPr>
      <xdr:spPr>
        <a:xfrm>
          <a:off x="7200900" y="17053560"/>
          <a:ext cx="114300" cy="106680"/>
        </a:xfrm>
        <a:prstGeom prst="flowChartConnecto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354898</xdr:colOff>
      <xdr:row>87</xdr:row>
      <xdr:rowOff>159744</xdr:rowOff>
    </xdr:from>
    <xdr:to>
      <xdr:col>13</xdr:col>
      <xdr:colOff>392998</xdr:colOff>
      <xdr:row>102</xdr:row>
      <xdr:rowOff>48230</xdr:rowOff>
    </xdr:to>
    <xdr:sp macro="" textlink="">
      <xdr:nvSpPr>
        <xdr:cNvPr id="89" name="Flowchart: Connector 88">
          <a:extLst>
            <a:ext uri="{FF2B5EF4-FFF2-40B4-BE49-F238E27FC236}">
              <a16:creationId xmlns:a16="http://schemas.microsoft.com/office/drawing/2014/main" id="{6CEDF466-A593-4B9D-A8E4-FA91EA7456B9}"/>
            </a:ext>
          </a:extLst>
        </xdr:cNvPr>
        <xdr:cNvSpPr/>
      </xdr:nvSpPr>
      <xdr:spPr>
        <a:xfrm rot="19681186">
          <a:off x="5452678" y="16070304"/>
          <a:ext cx="3086100" cy="2631686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411480</xdr:colOff>
      <xdr:row>130</xdr:row>
      <xdr:rowOff>114300</xdr:rowOff>
    </xdr:from>
    <xdr:to>
      <xdr:col>14</xdr:col>
      <xdr:colOff>167640</xdr:colOff>
      <xdr:row>130</xdr:row>
      <xdr:rowOff>144780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7E96357-1DAC-43BD-8E24-8B8034532E9F}"/>
            </a:ext>
          </a:extLst>
        </xdr:cNvPr>
        <xdr:cNvCxnSpPr/>
      </xdr:nvCxnSpPr>
      <xdr:spPr>
        <a:xfrm>
          <a:off x="4899660" y="18950940"/>
          <a:ext cx="463296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563880</xdr:colOff>
      <xdr:row>111</xdr:row>
      <xdr:rowOff>106680</xdr:rowOff>
    </xdr:from>
    <xdr:to>
      <xdr:col>6</xdr:col>
      <xdr:colOff>579120</xdr:colOff>
      <xdr:row>131</xdr:row>
      <xdr:rowOff>83820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AE43667B-A1D6-47FF-A40A-D1422382F77E}"/>
            </a:ext>
          </a:extLst>
        </xdr:cNvPr>
        <xdr:cNvCxnSpPr/>
      </xdr:nvCxnSpPr>
      <xdr:spPr>
        <a:xfrm flipV="1">
          <a:off x="5052060" y="1546860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426720</xdr:colOff>
      <xdr:row>117</xdr:row>
      <xdr:rowOff>83820</xdr:rowOff>
    </xdr:from>
    <xdr:to>
      <xdr:col>8</xdr:col>
      <xdr:colOff>548640</xdr:colOff>
      <xdr:row>118</xdr:row>
      <xdr:rowOff>30480</xdr:rowOff>
    </xdr:to>
    <xdr:sp macro="" textlink="">
      <xdr:nvSpPr>
        <xdr:cNvPr id="92" name="Star: 6 Points 91">
          <a:extLst>
            <a:ext uri="{FF2B5EF4-FFF2-40B4-BE49-F238E27FC236}">
              <a16:creationId xmlns:a16="http://schemas.microsoft.com/office/drawing/2014/main" id="{46ADB9CB-D62A-4A54-B3CC-EA478535B08A}"/>
            </a:ext>
          </a:extLst>
        </xdr:cNvPr>
        <xdr:cNvSpPr/>
      </xdr:nvSpPr>
      <xdr:spPr>
        <a:xfrm>
          <a:off x="6134100" y="165430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449580</xdr:colOff>
      <xdr:row>125</xdr:row>
      <xdr:rowOff>0</xdr:rowOff>
    </xdr:from>
    <xdr:to>
      <xdr:col>8</xdr:col>
      <xdr:colOff>571500</xdr:colOff>
      <xdr:row>125</xdr:row>
      <xdr:rowOff>129540</xdr:rowOff>
    </xdr:to>
    <xdr:sp macro="" textlink="">
      <xdr:nvSpPr>
        <xdr:cNvPr id="93" name="Star: 6 Points 92">
          <a:extLst>
            <a:ext uri="{FF2B5EF4-FFF2-40B4-BE49-F238E27FC236}">
              <a16:creationId xmlns:a16="http://schemas.microsoft.com/office/drawing/2014/main" id="{85ED85B6-FCD8-48E0-8CF4-9F060A5EC265}"/>
            </a:ext>
          </a:extLst>
        </xdr:cNvPr>
        <xdr:cNvSpPr/>
      </xdr:nvSpPr>
      <xdr:spPr>
        <a:xfrm>
          <a:off x="6156960" y="1792224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586740</xdr:colOff>
      <xdr:row>123</xdr:row>
      <xdr:rowOff>53340</xdr:rowOff>
    </xdr:from>
    <xdr:to>
      <xdr:col>12</xdr:col>
      <xdr:colOff>99060</xdr:colOff>
      <xdr:row>124</xdr:row>
      <xdr:rowOff>0</xdr:rowOff>
    </xdr:to>
    <xdr:sp macro="" textlink="">
      <xdr:nvSpPr>
        <xdr:cNvPr id="94" name="Star: 6 Points 93">
          <a:extLst>
            <a:ext uri="{FF2B5EF4-FFF2-40B4-BE49-F238E27FC236}">
              <a16:creationId xmlns:a16="http://schemas.microsoft.com/office/drawing/2014/main" id="{78E47A90-FD26-4D13-BA15-46C3E925B43D}"/>
            </a:ext>
          </a:extLst>
        </xdr:cNvPr>
        <xdr:cNvSpPr/>
      </xdr:nvSpPr>
      <xdr:spPr>
        <a:xfrm>
          <a:off x="8122920" y="176098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487680</xdr:colOff>
      <xdr:row>120</xdr:row>
      <xdr:rowOff>175260</xdr:rowOff>
    </xdr:from>
    <xdr:to>
      <xdr:col>8</xdr:col>
      <xdr:colOff>601980</xdr:colOff>
      <xdr:row>121</xdr:row>
      <xdr:rowOff>99060</xdr:rowOff>
    </xdr:to>
    <xdr:sp macro="" textlink="">
      <xdr:nvSpPr>
        <xdr:cNvPr id="95" name="Flowchart: Connector 94">
          <a:extLst>
            <a:ext uri="{FF2B5EF4-FFF2-40B4-BE49-F238E27FC236}">
              <a16:creationId xmlns:a16="http://schemas.microsoft.com/office/drawing/2014/main" id="{8DE84811-2988-4EE2-9625-1E13C5F80A45}"/>
            </a:ext>
          </a:extLst>
        </xdr:cNvPr>
        <xdr:cNvSpPr/>
      </xdr:nvSpPr>
      <xdr:spPr>
        <a:xfrm>
          <a:off x="5585460" y="2212086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99060</xdr:colOff>
      <xdr:row>94</xdr:row>
      <xdr:rowOff>68580</xdr:rowOff>
    </xdr:from>
    <xdr:to>
      <xdr:col>11</xdr:col>
      <xdr:colOff>213360</xdr:colOff>
      <xdr:row>94</xdr:row>
      <xdr:rowOff>175260</xdr:rowOff>
    </xdr:to>
    <xdr:sp macro="" textlink="">
      <xdr:nvSpPr>
        <xdr:cNvPr id="105" name="Flowchart: Connector 104">
          <a:extLst>
            <a:ext uri="{FF2B5EF4-FFF2-40B4-BE49-F238E27FC236}">
              <a16:creationId xmlns:a16="http://schemas.microsoft.com/office/drawing/2014/main" id="{29D26F22-3FA6-409D-B96C-C346688E62F5}"/>
            </a:ext>
          </a:extLst>
        </xdr:cNvPr>
        <xdr:cNvSpPr/>
      </xdr:nvSpPr>
      <xdr:spPr>
        <a:xfrm>
          <a:off x="7025640" y="1725930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594360</xdr:colOff>
      <xdr:row>123</xdr:row>
      <xdr:rowOff>76200</xdr:rowOff>
    </xdr:from>
    <xdr:to>
      <xdr:col>12</xdr:col>
      <xdr:colOff>99060</xdr:colOff>
      <xdr:row>124</xdr:row>
      <xdr:rowOff>0</xdr:rowOff>
    </xdr:to>
    <xdr:sp macro="" textlink="">
      <xdr:nvSpPr>
        <xdr:cNvPr id="108" name="Flowchart: Connector 107">
          <a:extLst>
            <a:ext uri="{FF2B5EF4-FFF2-40B4-BE49-F238E27FC236}">
              <a16:creationId xmlns:a16="http://schemas.microsoft.com/office/drawing/2014/main" id="{ABE715B2-2267-467C-ABB0-CBF3E0E2C035}"/>
            </a:ext>
          </a:extLst>
        </xdr:cNvPr>
        <xdr:cNvSpPr/>
      </xdr:nvSpPr>
      <xdr:spPr>
        <a:xfrm>
          <a:off x="7520940" y="2257044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487680</xdr:colOff>
      <xdr:row>117</xdr:row>
      <xdr:rowOff>180975</xdr:rowOff>
    </xdr:from>
    <xdr:to>
      <xdr:col>8</xdr:col>
      <xdr:colOff>548640</xdr:colOff>
      <xdr:row>121</xdr:row>
      <xdr:rowOff>45720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21CFF436-B73D-432A-832C-69ED3B79CF01}"/>
            </a:ext>
          </a:extLst>
        </xdr:cNvPr>
        <xdr:cNvCxnSpPr>
          <a:stCxn id="92" idx="1"/>
          <a:endCxn id="95" idx="2"/>
        </xdr:cNvCxnSpPr>
      </xdr:nvCxnSpPr>
      <xdr:spPr>
        <a:xfrm flipH="1">
          <a:off x="5585460" y="21577935"/>
          <a:ext cx="60960" cy="596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123</xdr:row>
      <xdr:rowOff>85725</xdr:rowOff>
    </xdr:from>
    <xdr:to>
      <xdr:col>12</xdr:col>
      <xdr:colOff>99060</xdr:colOff>
      <xdr:row>123</xdr:row>
      <xdr:rowOff>129540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AF51B4B5-40F7-4C14-9820-BB5AC2C3DD4D}"/>
            </a:ext>
          </a:extLst>
        </xdr:cNvPr>
        <xdr:cNvCxnSpPr>
          <a:stCxn id="94" idx="4"/>
          <a:endCxn id="108" idx="6"/>
        </xdr:cNvCxnSpPr>
      </xdr:nvCxnSpPr>
      <xdr:spPr>
        <a:xfrm>
          <a:off x="7513320" y="22579965"/>
          <a:ext cx="121920" cy="43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504419</xdr:colOff>
      <xdr:row>121</xdr:row>
      <xdr:rowOff>83437</xdr:rowOff>
    </xdr:from>
    <xdr:to>
      <xdr:col>8</xdr:col>
      <xdr:colOff>510540</xdr:colOff>
      <xdr:row>125</xdr:row>
      <xdr:rowOff>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FC43A9F4-D844-4B63-A80B-E404D0C0AB59}"/>
            </a:ext>
          </a:extLst>
        </xdr:cNvPr>
        <xdr:cNvCxnSpPr>
          <a:stCxn id="93" idx="5"/>
          <a:endCxn id="95" idx="3"/>
        </xdr:cNvCxnSpPr>
      </xdr:nvCxnSpPr>
      <xdr:spPr>
        <a:xfrm flipH="1" flipV="1">
          <a:off x="5602199" y="22211917"/>
          <a:ext cx="6121" cy="648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107460</xdr:colOff>
      <xdr:row>115</xdr:row>
      <xdr:rowOff>91508</xdr:rowOff>
    </xdr:from>
    <xdr:to>
      <xdr:col>9</xdr:col>
      <xdr:colOff>581294</xdr:colOff>
      <xdr:row>127</xdr:row>
      <xdr:rowOff>129608</xdr:rowOff>
    </xdr:to>
    <xdr:sp macro="" textlink="">
      <xdr:nvSpPr>
        <xdr:cNvPr id="116" name="Flowchart: Connector 115">
          <a:extLst>
            <a:ext uri="{FF2B5EF4-FFF2-40B4-BE49-F238E27FC236}">
              <a16:creationId xmlns:a16="http://schemas.microsoft.com/office/drawing/2014/main" id="{DDC31AAC-56D1-4E9B-9005-2C1ADE104409}"/>
            </a:ext>
          </a:extLst>
        </xdr:cNvPr>
        <xdr:cNvSpPr/>
      </xdr:nvSpPr>
      <xdr:spPr>
        <a:xfrm rot="978370">
          <a:off x="5205240" y="21122708"/>
          <a:ext cx="1083434" cy="2232660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297180</xdr:colOff>
      <xdr:row>120</xdr:row>
      <xdr:rowOff>129540</xdr:rowOff>
    </xdr:from>
    <xdr:to>
      <xdr:col>12</xdr:col>
      <xdr:colOff>434340</xdr:colOff>
      <xdr:row>124</xdr:row>
      <xdr:rowOff>175260</xdr:rowOff>
    </xdr:to>
    <xdr:sp macro="" textlink="">
      <xdr:nvSpPr>
        <xdr:cNvPr id="117" name="Flowchart: Connector 116">
          <a:extLst>
            <a:ext uri="{FF2B5EF4-FFF2-40B4-BE49-F238E27FC236}">
              <a16:creationId xmlns:a16="http://schemas.microsoft.com/office/drawing/2014/main" id="{FC72D06B-CC6B-4C1A-BFF5-BEFDC4C9744A}"/>
            </a:ext>
          </a:extLst>
        </xdr:cNvPr>
        <xdr:cNvSpPr/>
      </xdr:nvSpPr>
      <xdr:spPr>
        <a:xfrm rot="1138937">
          <a:off x="6614160" y="22075140"/>
          <a:ext cx="1356360" cy="777240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411480</xdr:colOff>
      <xdr:row>155</xdr:row>
      <xdr:rowOff>114300</xdr:rowOff>
    </xdr:from>
    <xdr:to>
      <xdr:col>13</xdr:col>
      <xdr:colOff>167640</xdr:colOff>
      <xdr:row>155</xdr:row>
      <xdr:rowOff>144780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AB648BA9-A008-438F-897C-9D7B31AA22D6}"/>
            </a:ext>
          </a:extLst>
        </xdr:cNvPr>
        <xdr:cNvCxnSpPr/>
      </xdr:nvCxnSpPr>
      <xdr:spPr>
        <a:xfrm>
          <a:off x="4069080" y="23888700"/>
          <a:ext cx="485394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563880</xdr:colOff>
      <xdr:row>136</xdr:row>
      <xdr:rowOff>106680</xdr:rowOff>
    </xdr:from>
    <xdr:to>
      <xdr:col>5</xdr:col>
      <xdr:colOff>579120</xdr:colOff>
      <xdr:row>156</xdr:row>
      <xdr:rowOff>83820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2091ADDB-86B2-4872-80C4-15147A6439C3}"/>
            </a:ext>
          </a:extLst>
        </xdr:cNvPr>
        <xdr:cNvCxnSpPr/>
      </xdr:nvCxnSpPr>
      <xdr:spPr>
        <a:xfrm flipV="1">
          <a:off x="4221480" y="2040636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142</xdr:row>
      <xdr:rowOff>83820</xdr:rowOff>
    </xdr:from>
    <xdr:to>
      <xdr:col>7</xdr:col>
      <xdr:colOff>548640</xdr:colOff>
      <xdr:row>143</xdr:row>
      <xdr:rowOff>30480</xdr:rowOff>
    </xdr:to>
    <xdr:sp macro="" textlink="">
      <xdr:nvSpPr>
        <xdr:cNvPr id="123" name="Star: 6 Points 122">
          <a:extLst>
            <a:ext uri="{FF2B5EF4-FFF2-40B4-BE49-F238E27FC236}">
              <a16:creationId xmlns:a16="http://schemas.microsoft.com/office/drawing/2014/main" id="{C0B40BAD-4E7A-4655-B163-70B7A1D8332E}"/>
            </a:ext>
          </a:extLst>
        </xdr:cNvPr>
        <xdr:cNvSpPr/>
      </xdr:nvSpPr>
      <xdr:spPr>
        <a:xfrm>
          <a:off x="5524500" y="2148078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449580</xdr:colOff>
      <xdr:row>150</xdr:row>
      <xdr:rowOff>0</xdr:rowOff>
    </xdr:from>
    <xdr:to>
      <xdr:col>7</xdr:col>
      <xdr:colOff>571500</xdr:colOff>
      <xdr:row>150</xdr:row>
      <xdr:rowOff>129540</xdr:rowOff>
    </xdr:to>
    <xdr:sp macro="" textlink="">
      <xdr:nvSpPr>
        <xdr:cNvPr id="124" name="Star: 6 Points 123">
          <a:extLst>
            <a:ext uri="{FF2B5EF4-FFF2-40B4-BE49-F238E27FC236}">
              <a16:creationId xmlns:a16="http://schemas.microsoft.com/office/drawing/2014/main" id="{D8ABC404-3472-466B-B0EA-E2045CED5A9F}"/>
            </a:ext>
          </a:extLst>
        </xdr:cNvPr>
        <xdr:cNvSpPr/>
      </xdr:nvSpPr>
      <xdr:spPr>
        <a:xfrm>
          <a:off x="5547360" y="2286000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487680</xdr:colOff>
      <xdr:row>145</xdr:row>
      <xdr:rowOff>60960</xdr:rowOff>
    </xdr:from>
    <xdr:to>
      <xdr:col>10</xdr:col>
      <xdr:colOff>0</xdr:colOff>
      <xdr:row>146</xdr:row>
      <xdr:rowOff>7620</xdr:rowOff>
    </xdr:to>
    <xdr:sp macro="" textlink="">
      <xdr:nvSpPr>
        <xdr:cNvPr id="125" name="Star: 6 Points 124">
          <a:extLst>
            <a:ext uri="{FF2B5EF4-FFF2-40B4-BE49-F238E27FC236}">
              <a16:creationId xmlns:a16="http://schemas.microsoft.com/office/drawing/2014/main" id="{50757458-6E34-4C72-9ABF-02FFCD62E8E8}"/>
            </a:ext>
          </a:extLst>
        </xdr:cNvPr>
        <xdr:cNvSpPr/>
      </xdr:nvSpPr>
      <xdr:spPr>
        <a:xfrm>
          <a:off x="6195060" y="2657856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22860</xdr:colOff>
      <xdr:row>146</xdr:row>
      <xdr:rowOff>45720</xdr:rowOff>
    </xdr:from>
    <xdr:to>
      <xdr:col>8</xdr:col>
      <xdr:colOff>137160</xdr:colOff>
      <xdr:row>146</xdr:row>
      <xdr:rowOff>152400</xdr:rowOff>
    </xdr:to>
    <xdr:sp macro="" textlink="">
      <xdr:nvSpPr>
        <xdr:cNvPr id="133" name="Flowchart: Connector 132">
          <a:extLst>
            <a:ext uri="{FF2B5EF4-FFF2-40B4-BE49-F238E27FC236}">
              <a16:creationId xmlns:a16="http://schemas.microsoft.com/office/drawing/2014/main" id="{9F6EEEB6-29A5-4E45-BE7D-0916132FCB8E}"/>
            </a:ext>
          </a:extLst>
        </xdr:cNvPr>
        <xdr:cNvSpPr/>
      </xdr:nvSpPr>
      <xdr:spPr>
        <a:xfrm>
          <a:off x="5120640" y="2674620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228600</xdr:colOff>
      <xdr:row>137</xdr:row>
      <xdr:rowOff>68580</xdr:rowOff>
    </xdr:from>
    <xdr:to>
      <xdr:col>12</xdr:col>
      <xdr:colOff>342900</xdr:colOff>
      <xdr:row>137</xdr:row>
      <xdr:rowOff>175260</xdr:rowOff>
    </xdr:to>
    <xdr:sp macro="" textlink="">
      <xdr:nvSpPr>
        <xdr:cNvPr id="134" name="Flowchart: Connector 133">
          <a:extLst>
            <a:ext uri="{FF2B5EF4-FFF2-40B4-BE49-F238E27FC236}">
              <a16:creationId xmlns:a16="http://schemas.microsoft.com/office/drawing/2014/main" id="{5B63EFD5-8374-4310-8810-10F610F114BB}"/>
            </a:ext>
          </a:extLst>
        </xdr:cNvPr>
        <xdr:cNvSpPr/>
      </xdr:nvSpPr>
      <xdr:spPr>
        <a:xfrm>
          <a:off x="7764780" y="2512314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448624</xdr:colOff>
      <xdr:row>140</xdr:row>
      <xdr:rowOff>124589</xdr:rowOff>
    </xdr:from>
    <xdr:to>
      <xdr:col>10</xdr:col>
      <xdr:colOff>311464</xdr:colOff>
      <xdr:row>151</xdr:row>
      <xdr:rowOff>14536</xdr:rowOff>
    </xdr:to>
    <xdr:sp macro="" textlink="">
      <xdr:nvSpPr>
        <xdr:cNvPr id="135" name="Flowchart: Connector 134">
          <a:extLst>
            <a:ext uri="{FF2B5EF4-FFF2-40B4-BE49-F238E27FC236}">
              <a16:creationId xmlns:a16="http://schemas.microsoft.com/office/drawing/2014/main" id="{98D2BC30-014D-4941-B511-C612ADC183DA}"/>
            </a:ext>
          </a:extLst>
        </xdr:cNvPr>
        <xdr:cNvSpPr/>
      </xdr:nvSpPr>
      <xdr:spPr>
        <a:xfrm rot="19664155">
          <a:off x="4106224" y="25727789"/>
          <a:ext cx="2522220" cy="1901627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487680</xdr:colOff>
      <xdr:row>143</xdr:row>
      <xdr:rowOff>30480</xdr:rowOff>
    </xdr:from>
    <xdr:to>
      <xdr:col>8</xdr:col>
      <xdr:colOff>80010</xdr:colOff>
      <xdr:row>146</xdr:row>
      <xdr:rowOff>45720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ADECA810-B57A-4A4F-8B3B-9387FC8AD731}"/>
            </a:ext>
          </a:extLst>
        </xdr:cNvPr>
        <xdr:cNvCxnSpPr>
          <a:stCxn id="133" idx="0"/>
          <a:endCxn id="123" idx="2"/>
        </xdr:cNvCxnSpPr>
      </xdr:nvCxnSpPr>
      <xdr:spPr>
        <a:xfrm flipH="1" flipV="1">
          <a:off x="4975860" y="26182320"/>
          <a:ext cx="201930" cy="563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137160</xdr:colOff>
      <xdr:row>145</xdr:row>
      <xdr:rowOff>158115</xdr:rowOff>
    </xdr:from>
    <xdr:to>
      <xdr:col>9</xdr:col>
      <xdr:colOff>487680</xdr:colOff>
      <xdr:row>146</xdr:row>
      <xdr:rowOff>99060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12EEA12D-C05E-45A4-9A35-A855B6AF879A}"/>
            </a:ext>
          </a:extLst>
        </xdr:cNvPr>
        <xdr:cNvCxnSpPr>
          <a:stCxn id="133" idx="6"/>
          <a:endCxn id="125" idx="3"/>
        </xdr:cNvCxnSpPr>
      </xdr:nvCxnSpPr>
      <xdr:spPr>
        <a:xfrm flipV="1">
          <a:off x="5234940" y="26675715"/>
          <a:ext cx="96012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510540</xdr:colOff>
      <xdr:row>146</xdr:row>
      <xdr:rowOff>152400</xdr:rowOff>
    </xdr:from>
    <xdr:to>
      <xdr:col>8</xdr:col>
      <xdr:colOff>80010</xdr:colOff>
      <xdr:row>150</xdr:row>
      <xdr:rowOff>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41D8AAD8-C187-4932-B930-7B9E497181AC}"/>
            </a:ext>
          </a:extLst>
        </xdr:cNvPr>
        <xdr:cNvCxnSpPr>
          <a:stCxn id="133" idx="4"/>
          <a:endCxn id="124" idx="5"/>
        </xdr:cNvCxnSpPr>
      </xdr:nvCxnSpPr>
      <xdr:spPr>
        <a:xfrm flipH="1">
          <a:off x="4998720" y="26852880"/>
          <a:ext cx="17907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510540</xdr:colOff>
      <xdr:row>185</xdr:row>
      <xdr:rowOff>137160</xdr:rowOff>
    </xdr:from>
    <xdr:to>
      <xdr:col>6</xdr:col>
      <xdr:colOff>601980</xdr:colOff>
      <xdr:row>185</xdr:row>
      <xdr:rowOff>137160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C241F2DD-9EC2-47B2-90C7-CBC030D2D0D3}"/>
            </a:ext>
          </a:extLst>
        </xdr:cNvPr>
        <xdr:cNvCxnSpPr/>
      </xdr:nvCxnSpPr>
      <xdr:spPr>
        <a:xfrm>
          <a:off x="2948940" y="33969960"/>
          <a:ext cx="39700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</xdr:colOff>
      <xdr:row>168</xdr:row>
      <xdr:rowOff>7620</xdr:rowOff>
    </xdr:from>
    <xdr:to>
      <xdr:col>1</xdr:col>
      <xdr:colOff>144780</xdr:colOff>
      <xdr:row>187</xdr:row>
      <xdr:rowOff>22860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2C1B14E-720A-4EF4-AC50-0D67A5C56BE3}"/>
            </a:ext>
          </a:extLst>
        </xdr:cNvPr>
        <xdr:cNvCxnSpPr/>
      </xdr:nvCxnSpPr>
      <xdr:spPr>
        <a:xfrm flipV="1">
          <a:off x="3185160" y="307314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174</xdr:row>
      <xdr:rowOff>114300</xdr:rowOff>
    </xdr:from>
    <xdr:to>
      <xdr:col>2</xdr:col>
      <xdr:colOff>182880</xdr:colOff>
      <xdr:row>175</xdr:row>
      <xdr:rowOff>45720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18E22B8A-612A-4DD5-84AE-4639CB94CB8B}"/>
            </a:ext>
          </a:extLst>
        </xdr:cNvPr>
        <xdr:cNvSpPr/>
      </xdr:nvSpPr>
      <xdr:spPr>
        <a:xfrm>
          <a:off x="7002780" y="114528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243840</xdr:colOff>
      <xdr:row>176</xdr:row>
      <xdr:rowOff>137160</xdr:rowOff>
    </xdr:from>
    <xdr:to>
      <xdr:col>2</xdr:col>
      <xdr:colOff>350520</xdr:colOff>
      <xdr:row>177</xdr:row>
      <xdr:rowOff>68580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BD193AA4-78D4-4669-9BD8-7D4BB25C0802}"/>
            </a:ext>
          </a:extLst>
        </xdr:cNvPr>
        <xdr:cNvSpPr/>
      </xdr:nvSpPr>
      <xdr:spPr>
        <a:xfrm>
          <a:off x="7170420" y="118414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251460</xdr:colOff>
      <xdr:row>179</xdr:row>
      <xdr:rowOff>91440</xdr:rowOff>
    </xdr:from>
    <xdr:to>
      <xdr:col>2</xdr:col>
      <xdr:colOff>358140</xdr:colOff>
      <xdr:row>180</xdr:row>
      <xdr:rowOff>22860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0431B53F-C52F-4E60-BFBB-8F3A98804A8C}"/>
            </a:ext>
          </a:extLst>
        </xdr:cNvPr>
        <xdr:cNvSpPr/>
      </xdr:nvSpPr>
      <xdr:spPr>
        <a:xfrm>
          <a:off x="7178040" y="1234440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335280</xdr:colOff>
      <xdr:row>180</xdr:row>
      <xdr:rowOff>91440</xdr:rowOff>
    </xdr:from>
    <xdr:to>
      <xdr:col>3</xdr:col>
      <xdr:colOff>441960</xdr:colOff>
      <xdr:row>181</xdr:row>
      <xdr:rowOff>22860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F61B58F6-DD7D-4987-B484-4E345D166B9D}"/>
            </a:ext>
          </a:extLst>
        </xdr:cNvPr>
        <xdr:cNvSpPr/>
      </xdr:nvSpPr>
      <xdr:spPr>
        <a:xfrm>
          <a:off x="7871460" y="125272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289560</xdr:colOff>
      <xdr:row>171</xdr:row>
      <xdr:rowOff>22860</xdr:rowOff>
    </xdr:from>
    <xdr:to>
      <xdr:col>3</xdr:col>
      <xdr:colOff>441960</xdr:colOff>
      <xdr:row>172</xdr:row>
      <xdr:rowOff>7620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2864D948-6FD0-4AB1-8CA7-02AC5FD90AF1}"/>
            </a:ext>
          </a:extLst>
        </xdr:cNvPr>
        <xdr:cNvSpPr/>
      </xdr:nvSpPr>
      <xdr:spPr>
        <a:xfrm>
          <a:off x="7825740" y="108127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502920</xdr:colOff>
      <xdr:row>174</xdr:row>
      <xdr:rowOff>68580</xdr:rowOff>
    </xdr:from>
    <xdr:to>
      <xdr:col>4</xdr:col>
      <xdr:colOff>45720</xdr:colOff>
      <xdr:row>175</xdr:row>
      <xdr:rowOff>53340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64632947-C25D-490C-AAC9-99AAA286989F}"/>
            </a:ext>
          </a:extLst>
        </xdr:cNvPr>
        <xdr:cNvSpPr/>
      </xdr:nvSpPr>
      <xdr:spPr>
        <a:xfrm>
          <a:off x="8039100" y="114071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419100</xdr:colOff>
      <xdr:row>171</xdr:row>
      <xdr:rowOff>30480</xdr:rowOff>
    </xdr:from>
    <xdr:to>
      <xdr:col>4</xdr:col>
      <xdr:colOff>571500</xdr:colOff>
      <xdr:row>172</xdr:row>
      <xdr:rowOff>15240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E8F3CF1D-7B8A-41DD-AC54-CEDB8C887EDF}"/>
            </a:ext>
          </a:extLst>
        </xdr:cNvPr>
        <xdr:cNvSpPr/>
      </xdr:nvSpPr>
      <xdr:spPr>
        <a:xfrm>
          <a:off x="8564880" y="108204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426720</xdr:colOff>
      <xdr:row>172</xdr:row>
      <xdr:rowOff>60960</xdr:rowOff>
    </xdr:from>
    <xdr:to>
      <xdr:col>2</xdr:col>
      <xdr:colOff>579120</xdr:colOff>
      <xdr:row>173</xdr:row>
      <xdr:rowOff>45720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6F0CDA07-05B6-43E2-8577-88FCDE79BCCF}"/>
            </a:ext>
          </a:extLst>
        </xdr:cNvPr>
        <xdr:cNvSpPr/>
      </xdr:nvSpPr>
      <xdr:spPr>
        <a:xfrm>
          <a:off x="7353300" y="110337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53340</xdr:colOff>
      <xdr:row>176</xdr:row>
      <xdr:rowOff>0</xdr:rowOff>
    </xdr:from>
    <xdr:to>
      <xdr:col>5</xdr:col>
      <xdr:colOff>205740</xdr:colOff>
      <xdr:row>176</xdr:row>
      <xdr:rowOff>167640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B1E1A0AD-63DF-4F3E-AC40-3AECFC593C49}"/>
            </a:ext>
          </a:extLst>
        </xdr:cNvPr>
        <xdr:cNvSpPr/>
      </xdr:nvSpPr>
      <xdr:spPr>
        <a:xfrm>
          <a:off x="8808720" y="11704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426720</xdr:colOff>
      <xdr:row>176</xdr:row>
      <xdr:rowOff>53340</xdr:rowOff>
    </xdr:from>
    <xdr:to>
      <xdr:col>4</xdr:col>
      <xdr:colOff>15240</xdr:colOff>
      <xdr:row>177</xdr:row>
      <xdr:rowOff>60960</xdr:rowOff>
    </xdr:to>
    <xdr:sp macro="" textlink="">
      <xdr:nvSpPr>
        <xdr:cNvPr id="126" name="Star: 5 Points 125">
          <a:extLst>
            <a:ext uri="{FF2B5EF4-FFF2-40B4-BE49-F238E27FC236}">
              <a16:creationId xmlns:a16="http://schemas.microsoft.com/office/drawing/2014/main" id="{FAE77F0C-1BA0-487F-B8F3-63F1559F12D1}"/>
            </a:ext>
          </a:extLst>
        </xdr:cNvPr>
        <xdr:cNvSpPr/>
      </xdr:nvSpPr>
      <xdr:spPr>
        <a:xfrm>
          <a:off x="7962900" y="1175766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15240</xdr:colOff>
      <xdr:row>176</xdr:row>
      <xdr:rowOff>83820</xdr:rowOff>
    </xdr:from>
    <xdr:to>
      <xdr:col>5</xdr:col>
      <xdr:colOff>91440</xdr:colOff>
      <xdr:row>176</xdr:row>
      <xdr:rowOff>126104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372398F2-57E5-4925-966D-057D56FC4461}"/>
            </a:ext>
          </a:extLst>
        </xdr:cNvPr>
        <xdr:cNvCxnSpPr>
          <a:stCxn id="126" idx="4"/>
          <a:endCxn id="120" idx="1"/>
        </xdr:cNvCxnSpPr>
      </xdr:nvCxnSpPr>
      <xdr:spPr>
        <a:xfrm flipV="1">
          <a:off x="8161020" y="11788140"/>
          <a:ext cx="685800" cy="42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175</xdr:row>
      <xdr:rowOff>53340</xdr:rowOff>
    </xdr:from>
    <xdr:to>
      <xdr:col>3</xdr:col>
      <xdr:colOff>579120</xdr:colOff>
      <xdr:row>176</xdr:row>
      <xdr:rowOff>53340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EE1625D-CA39-4110-A0AF-E3B866B98AE9}"/>
            </a:ext>
          </a:extLst>
        </xdr:cNvPr>
        <xdr:cNvCxnSpPr>
          <a:stCxn id="126" idx="0"/>
          <a:endCxn id="115" idx="3"/>
        </xdr:cNvCxnSpPr>
      </xdr:nvCxnSpPr>
      <xdr:spPr>
        <a:xfrm flipV="1">
          <a:off x="8061960" y="11574780"/>
          <a:ext cx="5334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172</xdr:row>
      <xdr:rowOff>76200</xdr:rowOff>
    </xdr:from>
    <xdr:to>
      <xdr:col>4</xdr:col>
      <xdr:colOff>525780</xdr:colOff>
      <xdr:row>176</xdr:row>
      <xdr:rowOff>53340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5D743462-0FC7-4EB0-A901-E3F96DDE976F}"/>
            </a:ext>
          </a:extLst>
        </xdr:cNvPr>
        <xdr:cNvCxnSpPr>
          <a:stCxn id="126" idx="0"/>
        </xdr:cNvCxnSpPr>
      </xdr:nvCxnSpPr>
      <xdr:spPr>
        <a:xfrm flipV="1">
          <a:off x="8061960" y="11049000"/>
          <a:ext cx="60960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388620</xdr:colOff>
      <xdr:row>172</xdr:row>
      <xdr:rowOff>60960</xdr:rowOff>
    </xdr:from>
    <xdr:to>
      <xdr:col>3</xdr:col>
      <xdr:colOff>525780</xdr:colOff>
      <xdr:row>176</xdr:row>
      <xdr:rowOff>53340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6EA51AB-4B62-4747-812E-9F48ACDC681C}"/>
            </a:ext>
          </a:extLst>
        </xdr:cNvPr>
        <xdr:cNvCxnSpPr>
          <a:stCxn id="126" idx="0"/>
        </xdr:cNvCxnSpPr>
      </xdr:nvCxnSpPr>
      <xdr:spPr>
        <a:xfrm flipH="1" flipV="1">
          <a:off x="7924800" y="11033760"/>
          <a:ext cx="13716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579120</xdr:colOff>
      <xdr:row>173</xdr:row>
      <xdr:rowOff>45720</xdr:rowOff>
    </xdr:from>
    <xdr:to>
      <xdr:col>3</xdr:col>
      <xdr:colOff>426720</xdr:colOff>
      <xdr:row>176</xdr:row>
      <xdr:rowOff>126104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389AE95F-425A-47DC-AF53-C32CBD6688B1}"/>
            </a:ext>
          </a:extLst>
        </xdr:cNvPr>
        <xdr:cNvCxnSpPr>
          <a:stCxn id="126" idx="1"/>
          <a:endCxn id="119" idx="4"/>
        </xdr:cNvCxnSpPr>
      </xdr:nvCxnSpPr>
      <xdr:spPr>
        <a:xfrm flipH="1" flipV="1">
          <a:off x="7505700" y="11201400"/>
          <a:ext cx="457200" cy="629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175</xdr:row>
      <xdr:rowOff>15240</xdr:rowOff>
    </xdr:from>
    <xdr:to>
      <xdr:col>3</xdr:col>
      <xdr:colOff>426720</xdr:colOff>
      <xdr:row>176</xdr:row>
      <xdr:rowOff>126104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34A39E87-86B1-443B-908A-3C69A0263EA8}"/>
            </a:ext>
          </a:extLst>
        </xdr:cNvPr>
        <xdr:cNvCxnSpPr>
          <a:stCxn id="126" idx="1"/>
        </xdr:cNvCxnSpPr>
      </xdr:nvCxnSpPr>
      <xdr:spPr>
        <a:xfrm flipH="1" flipV="1">
          <a:off x="7178040" y="11536680"/>
          <a:ext cx="784860" cy="2937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177</xdr:row>
      <xdr:rowOff>30480</xdr:rowOff>
    </xdr:from>
    <xdr:to>
      <xdr:col>3</xdr:col>
      <xdr:colOff>464558</xdr:colOff>
      <xdr:row>177</xdr:row>
      <xdr:rowOff>60960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6E4D04F8-CDAA-41C6-9AAD-274C0CB6AB0D}"/>
            </a:ext>
          </a:extLst>
        </xdr:cNvPr>
        <xdr:cNvCxnSpPr>
          <a:stCxn id="126" idx="2"/>
        </xdr:cNvCxnSpPr>
      </xdr:nvCxnSpPr>
      <xdr:spPr>
        <a:xfrm flipH="1" flipV="1">
          <a:off x="7338060" y="11917680"/>
          <a:ext cx="662678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177</xdr:row>
      <xdr:rowOff>60960</xdr:rowOff>
    </xdr:from>
    <xdr:to>
      <xdr:col>3</xdr:col>
      <xdr:colOff>449318</xdr:colOff>
      <xdr:row>179</xdr:row>
      <xdr:rowOff>91440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C7CA81B9-5D60-4B7C-8AF2-87BE69A2AF6C}"/>
            </a:ext>
          </a:extLst>
        </xdr:cNvPr>
        <xdr:cNvCxnSpPr/>
      </xdr:nvCxnSpPr>
      <xdr:spPr>
        <a:xfrm flipH="1">
          <a:off x="4061460" y="3243072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177</xdr:row>
      <xdr:rowOff>60960</xdr:rowOff>
    </xdr:from>
    <xdr:to>
      <xdr:col>3</xdr:col>
      <xdr:colOff>464558</xdr:colOff>
      <xdr:row>180</xdr:row>
      <xdr:rowOff>15240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D018C03C-7993-4A5A-9A27-3C2B9B2D7FBB}"/>
            </a:ext>
          </a:extLst>
        </xdr:cNvPr>
        <xdr:cNvCxnSpPr>
          <a:stCxn id="126" idx="2"/>
        </xdr:cNvCxnSpPr>
      </xdr:nvCxnSpPr>
      <xdr:spPr>
        <a:xfrm flipH="1">
          <a:off x="7947660" y="11948160"/>
          <a:ext cx="53078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174</xdr:row>
      <xdr:rowOff>53340</xdr:rowOff>
    </xdr:from>
    <xdr:to>
      <xdr:col>3</xdr:col>
      <xdr:colOff>289560</xdr:colOff>
      <xdr:row>175</xdr:row>
      <xdr:rowOff>60960</xdr:rowOff>
    </xdr:to>
    <xdr:sp macro="" textlink="">
      <xdr:nvSpPr>
        <xdr:cNvPr id="143" name="Star: 5 Points 142">
          <a:extLst>
            <a:ext uri="{FF2B5EF4-FFF2-40B4-BE49-F238E27FC236}">
              <a16:creationId xmlns:a16="http://schemas.microsoft.com/office/drawing/2014/main" id="{7BC9C688-02A0-480E-AB7E-0F073C09F3A8}"/>
            </a:ext>
          </a:extLst>
        </xdr:cNvPr>
        <xdr:cNvSpPr/>
      </xdr:nvSpPr>
      <xdr:spPr>
        <a:xfrm>
          <a:off x="7627620" y="11391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419100</xdr:colOff>
      <xdr:row>65</xdr:row>
      <xdr:rowOff>60960</xdr:rowOff>
    </xdr:from>
    <xdr:to>
      <xdr:col>13</xdr:col>
      <xdr:colOff>75938</xdr:colOff>
      <xdr:row>67</xdr:row>
      <xdr:rowOff>91440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FE7C076E-B79F-477E-BB69-B530D314FF66}"/>
            </a:ext>
          </a:extLst>
        </xdr:cNvPr>
        <xdr:cNvCxnSpPr/>
      </xdr:nvCxnSpPr>
      <xdr:spPr>
        <a:xfrm flipH="1">
          <a:off x="7345680" y="119481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66</xdr:row>
      <xdr:rowOff>30480</xdr:rowOff>
    </xdr:from>
    <xdr:to>
      <xdr:col>13</xdr:col>
      <xdr:colOff>228338</xdr:colOff>
      <xdr:row>68</xdr:row>
      <xdr:rowOff>60960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80B94362-4610-47BE-A32F-4B4E3C04C1E4}"/>
            </a:ext>
          </a:extLst>
        </xdr:cNvPr>
        <xdr:cNvCxnSpPr/>
      </xdr:nvCxnSpPr>
      <xdr:spPr>
        <a:xfrm flipH="1">
          <a:off x="7498080" y="121005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67</xdr:row>
      <xdr:rowOff>0</xdr:rowOff>
    </xdr:from>
    <xdr:to>
      <xdr:col>13</xdr:col>
      <xdr:colOff>380738</xdr:colOff>
      <xdr:row>69</xdr:row>
      <xdr:rowOff>30480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C0947BBA-6107-4C90-A19B-3E0984831455}"/>
            </a:ext>
          </a:extLst>
        </xdr:cNvPr>
        <xdr:cNvCxnSpPr/>
      </xdr:nvCxnSpPr>
      <xdr:spPr>
        <a:xfrm flipH="1">
          <a:off x="7650480" y="122529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510540</xdr:colOff>
      <xdr:row>185</xdr:row>
      <xdr:rowOff>137160</xdr:rowOff>
    </xdr:from>
    <xdr:to>
      <xdr:col>18</xdr:col>
      <xdr:colOff>601980</xdr:colOff>
      <xdr:row>185</xdr:row>
      <xdr:rowOff>137160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7C43C26-BD23-4E85-91B1-0A8CC7ACBE12}"/>
            </a:ext>
          </a:extLst>
        </xdr:cNvPr>
        <xdr:cNvCxnSpPr/>
      </xdr:nvCxnSpPr>
      <xdr:spPr>
        <a:xfrm>
          <a:off x="510540" y="33969960"/>
          <a:ext cx="37490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137160</xdr:colOff>
      <xdr:row>168</xdr:row>
      <xdr:rowOff>7620</xdr:rowOff>
    </xdr:from>
    <xdr:to>
      <xdr:col>13</xdr:col>
      <xdr:colOff>144780</xdr:colOff>
      <xdr:row>187</xdr:row>
      <xdr:rowOff>22860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A6F5E62E-CA01-4DFE-A56D-401561F19E99}"/>
            </a:ext>
          </a:extLst>
        </xdr:cNvPr>
        <xdr:cNvCxnSpPr/>
      </xdr:nvCxnSpPr>
      <xdr:spPr>
        <a:xfrm flipV="1">
          <a:off x="746760" y="307314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174</xdr:row>
      <xdr:rowOff>114300</xdr:rowOff>
    </xdr:from>
    <xdr:to>
      <xdr:col>14</xdr:col>
      <xdr:colOff>182880</xdr:colOff>
      <xdr:row>175</xdr:row>
      <xdr:rowOff>45720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9DFF6696-0273-47D9-8094-4A49DDD488A3}"/>
            </a:ext>
          </a:extLst>
        </xdr:cNvPr>
        <xdr:cNvSpPr/>
      </xdr:nvSpPr>
      <xdr:spPr>
        <a:xfrm>
          <a:off x="1295400" y="3193542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243840</xdr:colOff>
      <xdr:row>176</xdr:row>
      <xdr:rowOff>137160</xdr:rowOff>
    </xdr:from>
    <xdr:to>
      <xdr:col>14</xdr:col>
      <xdr:colOff>350520</xdr:colOff>
      <xdr:row>177</xdr:row>
      <xdr:rowOff>68580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612FF4BD-95DA-4387-9243-073498CC5940}"/>
            </a:ext>
          </a:extLst>
        </xdr:cNvPr>
        <xdr:cNvSpPr/>
      </xdr:nvSpPr>
      <xdr:spPr>
        <a:xfrm>
          <a:off x="1463040" y="323240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251460</xdr:colOff>
      <xdr:row>179</xdr:row>
      <xdr:rowOff>91440</xdr:rowOff>
    </xdr:from>
    <xdr:to>
      <xdr:col>14</xdr:col>
      <xdr:colOff>358140</xdr:colOff>
      <xdr:row>180</xdr:row>
      <xdr:rowOff>22860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A17BBB60-FE09-4D0D-AAD0-5D3B810520E2}"/>
            </a:ext>
          </a:extLst>
        </xdr:cNvPr>
        <xdr:cNvSpPr/>
      </xdr:nvSpPr>
      <xdr:spPr>
        <a:xfrm>
          <a:off x="1470660" y="328269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335280</xdr:colOff>
      <xdr:row>180</xdr:row>
      <xdr:rowOff>91440</xdr:rowOff>
    </xdr:from>
    <xdr:to>
      <xdr:col>15</xdr:col>
      <xdr:colOff>441960</xdr:colOff>
      <xdr:row>181</xdr:row>
      <xdr:rowOff>22860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D4A6F090-F02C-4B39-BD6D-F5B821D4FF40}"/>
            </a:ext>
          </a:extLst>
        </xdr:cNvPr>
        <xdr:cNvSpPr/>
      </xdr:nvSpPr>
      <xdr:spPr>
        <a:xfrm>
          <a:off x="2164080" y="330098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289560</xdr:colOff>
      <xdr:row>171</xdr:row>
      <xdr:rowOff>22860</xdr:rowOff>
    </xdr:from>
    <xdr:to>
      <xdr:col>15</xdr:col>
      <xdr:colOff>441960</xdr:colOff>
      <xdr:row>172</xdr:row>
      <xdr:rowOff>7620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721BBE97-FCA1-4FD2-8FE5-F411F7B278DB}"/>
            </a:ext>
          </a:extLst>
        </xdr:cNvPr>
        <xdr:cNvSpPr/>
      </xdr:nvSpPr>
      <xdr:spPr>
        <a:xfrm>
          <a:off x="2118360" y="312953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502920</xdr:colOff>
      <xdr:row>174</xdr:row>
      <xdr:rowOff>68580</xdr:rowOff>
    </xdr:from>
    <xdr:to>
      <xdr:col>16</xdr:col>
      <xdr:colOff>45720</xdr:colOff>
      <xdr:row>175</xdr:row>
      <xdr:rowOff>53340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B3A65224-6310-4FBC-9DBD-1ACDFA57D03F}"/>
            </a:ext>
          </a:extLst>
        </xdr:cNvPr>
        <xdr:cNvSpPr/>
      </xdr:nvSpPr>
      <xdr:spPr>
        <a:xfrm>
          <a:off x="2331720" y="318897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419100</xdr:colOff>
      <xdr:row>171</xdr:row>
      <xdr:rowOff>30480</xdr:rowOff>
    </xdr:from>
    <xdr:to>
      <xdr:col>16</xdr:col>
      <xdr:colOff>571500</xdr:colOff>
      <xdr:row>172</xdr:row>
      <xdr:rowOff>15240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F0F424F7-8A18-4D29-A399-BEE4438F3C17}"/>
            </a:ext>
          </a:extLst>
        </xdr:cNvPr>
        <xdr:cNvSpPr/>
      </xdr:nvSpPr>
      <xdr:spPr>
        <a:xfrm>
          <a:off x="2857500" y="313029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426720</xdr:colOff>
      <xdr:row>172</xdr:row>
      <xdr:rowOff>60960</xdr:rowOff>
    </xdr:from>
    <xdr:to>
      <xdr:col>14</xdr:col>
      <xdr:colOff>579120</xdr:colOff>
      <xdr:row>173</xdr:row>
      <xdr:rowOff>45720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AEDC214-B912-4CFD-89E6-A13020C30EBF}"/>
            </a:ext>
          </a:extLst>
        </xdr:cNvPr>
        <xdr:cNvSpPr/>
      </xdr:nvSpPr>
      <xdr:spPr>
        <a:xfrm>
          <a:off x="1645920" y="31516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53340</xdr:colOff>
      <xdr:row>176</xdr:row>
      <xdr:rowOff>0</xdr:rowOff>
    </xdr:from>
    <xdr:to>
      <xdr:col>17</xdr:col>
      <xdr:colOff>205740</xdr:colOff>
      <xdr:row>176</xdr:row>
      <xdr:rowOff>167640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88C707F5-685E-4B92-BC68-65F8AB02CA5C}"/>
            </a:ext>
          </a:extLst>
        </xdr:cNvPr>
        <xdr:cNvSpPr/>
      </xdr:nvSpPr>
      <xdr:spPr>
        <a:xfrm>
          <a:off x="3101340" y="321868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426720</xdr:colOff>
      <xdr:row>176</xdr:row>
      <xdr:rowOff>167640</xdr:rowOff>
    </xdr:from>
    <xdr:to>
      <xdr:col>15</xdr:col>
      <xdr:colOff>15240</xdr:colOff>
      <xdr:row>177</xdr:row>
      <xdr:rowOff>175260</xdr:rowOff>
    </xdr:to>
    <xdr:sp macro="" textlink="">
      <xdr:nvSpPr>
        <xdr:cNvPr id="160" name="Star: 5 Points 159">
          <a:extLst>
            <a:ext uri="{FF2B5EF4-FFF2-40B4-BE49-F238E27FC236}">
              <a16:creationId xmlns:a16="http://schemas.microsoft.com/office/drawing/2014/main" id="{B6BD55FC-D30C-430B-AC32-66A5C0DAC200}"/>
            </a:ext>
          </a:extLst>
        </xdr:cNvPr>
        <xdr:cNvSpPr/>
      </xdr:nvSpPr>
      <xdr:spPr>
        <a:xfrm>
          <a:off x="9182100" y="3235452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30480</xdr:colOff>
      <xdr:row>172</xdr:row>
      <xdr:rowOff>129540</xdr:rowOff>
    </xdr:from>
    <xdr:to>
      <xdr:col>16</xdr:col>
      <xdr:colOff>228600</xdr:colOff>
      <xdr:row>173</xdr:row>
      <xdr:rowOff>137160</xdr:rowOff>
    </xdr:to>
    <xdr:sp macro="" textlink="">
      <xdr:nvSpPr>
        <xdr:cNvPr id="170" name="Star: 5 Points 169">
          <a:extLst>
            <a:ext uri="{FF2B5EF4-FFF2-40B4-BE49-F238E27FC236}">
              <a16:creationId xmlns:a16="http://schemas.microsoft.com/office/drawing/2014/main" id="{E82C71B1-4BD3-4C35-9426-80D08BDA79A7}"/>
            </a:ext>
          </a:extLst>
        </xdr:cNvPr>
        <xdr:cNvSpPr/>
      </xdr:nvSpPr>
      <xdr:spPr>
        <a:xfrm>
          <a:off x="10005060" y="31584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187430</xdr:colOff>
      <xdr:row>170</xdr:row>
      <xdr:rowOff>67899</xdr:rowOff>
    </xdr:from>
    <xdr:to>
      <xdr:col>18</xdr:col>
      <xdr:colOff>140747</xdr:colOff>
      <xdr:row>177</xdr:row>
      <xdr:rowOff>38494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70F6633-7341-443E-9884-E45C16F4820C}"/>
            </a:ext>
          </a:extLst>
        </xdr:cNvPr>
        <xdr:cNvSpPr/>
      </xdr:nvSpPr>
      <xdr:spPr>
        <a:xfrm rot="1365293">
          <a:off x="8942810" y="31157499"/>
          <a:ext cx="2391717" cy="125075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588295</xdr:colOff>
      <xdr:row>173</xdr:row>
      <xdr:rowOff>117129</xdr:rowOff>
    </xdr:from>
    <xdr:to>
      <xdr:col>15</xdr:col>
      <xdr:colOff>373491</xdr:colOff>
      <xdr:row>183</xdr:row>
      <xdr:rowOff>63789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B26111C-72D4-4BC2-8AD3-234911CC2773}"/>
            </a:ext>
          </a:extLst>
        </xdr:cNvPr>
        <xdr:cNvSpPr/>
      </xdr:nvSpPr>
      <xdr:spPr>
        <a:xfrm rot="19035941">
          <a:off x="8734075" y="31755369"/>
          <a:ext cx="1004396" cy="177546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15240</xdr:rowOff>
    </xdr:from>
    <xdr:to>
      <xdr:col>9</xdr:col>
      <xdr:colOff>426720</xdr:colOff>
      <xdr:row>3</xdr:row>
      <xdr:rowOff>144780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1E64C5-843F-4695-9901-ED992034201C}"/>
            </a:ext>
          </a:extLst>
        </xdr:cNvPr>
        <xdr:cNvCxnSpPr/>
      </xdr:nvCxnSpPr>
      <xdr:spPr>
        <a:xfrm>
          <a:off x="5913120" y="38862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1</xdr:row>
      <xdr:rowOff>182880</xdr:rowOff>
    </xdr:from>
    <xdr:to>
      <xdr:col>8</xdr:col>
      <xdr:colOff>144780</xdr:colOff>
      <xdr:row>3</xdr:row>
      <xdr:rowOff>121920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7AFA2F-ACCC-41DE-8873-AADD10FE4924}"/>
            </a:ext>
          </a:extLst>
        </xdr:cNvPr>
        <xdr:cNvCxnSpPr/>
      </xdr:nvCxnSpPr>
      <xdr:spPr>
        <a:xfrm>
          <a:off x="5021580" y="36576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</xdr:row>
      <xdr:rowOff>38100</xdr:rowOff>
    </xdr:from>
    <xdr:to>
      <xdr:col>11</xdr:col>
      <xdr:colOff>304800</xdr:colOff>
      <xdr:row>3</xdr:row>
      <xdr:rowOff>167640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572B904-B786-4785-8886-8B3FAF9A8CA5}"/>
            </a:ext>
          </a:extLst>
        </xdr:cNvPr>
        <xdr:cNvCxnSpPr/>
      </xdr:nvCxnSpPr>
      <xdr:spPr>
        <a:xfrm>
          <a:off x="7010400" y="41148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53339</xdr:colOff>
      <xdr:row>6</xdr:row>
      <xdr:rowOff>38500</xdr:rowOff>
    </xdr:from>
    <xdr:to>
      <xdr:col>17</xdr:col>
      <xdr:colOff>7296</xdr:colOff>
      <xdr:row>12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2E2FD2-6387-4B39-BAD1-808EDC5FC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39" y="1143400"/>
          <a:ext cx="7878757" cy="107402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41</xdr:row>
      <xdr:rowOff>22860</xdr:rowOff>
    </xdr:from>
    <xdr:to>
      <xdr:col>9</xdr:col>
      <xdr:colOff>535515</xdr:colOff>
      <xdr:row>58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0EE30D8-E118-4CE2-89D3-653BECA4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6720"/>
        <a:stretch>
          <a:fillRect/>
        </a:stretch>
      </xdr:blipFill>
      <xdr:spPr bwMode="auto">
        <a:xfrm>
          <a:off x="571500" y="7536180"/>
          <a:ext cx="5450415" cy="31242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106680</xdr:colOff>
      <xdr:row>15</xdr:row>
      <xdr:rowOff>128016</xdr:rowOff>
    </xdr:from>
    <xdr:to>
      <xdr:col>12</xdr:col>
      <xdr:colOff>266700</xdr:colOff>
      <xdr:row>30</xdr:row>
      <xdr:rowOff>41148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8B655E-F23C-467E-BA3B-8B918D0E9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4680" y="2878836"/>
          <a:ext cx="4427220" cy="2656332"/>
        </a:xfrm>
        <a:prstGeom prst="rect">
          <a:avLst/>
        </a:prstGeom>
      </xdr:spPr>
    </xdr:pic>
    <xdr:clientData/>
  </xdr:twoCellAnchor>
  <xdr:twoCellAnchor>
    <xdr:from>
      <xdr:col>4</xdr:col>
      <xdr:colOff>160020</xdr:colOff>
      <xdr:row>25</xdr:row>
      <xdr:rowOff>125730</xdr:rowOff>
    </xdr:from>
    <xdr:to>
      <xdr:col>11</xdr:col>
      <xdr:colOff>464820</xdr:colOff>
      <xdr:row>40</xdr:row>
      <xdr:rowOff>118110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FBFBDC-E485-4465-AEEF-1700F374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175260</xdr:colOff>
      <xdr:row>7</xdr:row>
      <xdr:rowOff>22860</xdr:rowOff>
    </xdr:from>
    <xdr:to>
      <xdr:col>8</xdr:col>
      <xdr:colOff>83820</xdr:colOff>
      <xdr:row>9</xdr:row>
      <xdr:rowOff>121920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65AA3CD-3C69-447D-920B-DF03D9D82E7A}"/>
            </a:ext>
          </a:extLst>
        </xdr:cNvPr>
        <xdr:cNvSpPr/>
      </xdr:nvSpPr>
      <xdr:spPr>
        <a:xfrm>
          <a:off x="4442460" y="1310640"/>
          <a:ext cx="518160" cy="4648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175260</xdr:colOff>
      <xdr:row>12</xdr:row>
      <xdr:rowOff>81336</xdr:rowOff>
    </xdr:from>
    <xdr:to>
      <xdr:col>16</xdr:col>
      <xdr:colOff>388620</xdr:colOff>
      <xdr:row>15</xdr:row>
      <xdr:rowOff>167640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1B0531-27FA-440B-AB61-6F3E48F8A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660" y="2283516"/>
          <a:ext cx="1432560" cy="63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9</xdr:row>
      <xdr:rowOff>144780</xdr:rowOff>
    </xdr:from>
    <xdr:to>
      <xdr:col>15</xdr:col>
      <xdr:colOff>53340</xdr:colOff>
      <xdr:row>37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2FC4417-C2A1-4157-823A-4934FFCB8589}"/>
            </a:ext>
          </a:extLst>
        </xdr:cNvPr>
        <xdr:cNvCxnSpPr/>
      </xdr:nvCxnSpPr>
      <xdr:spPr>
        <a:xfrm flipH="1" flipV="1">
          <a:off x="4953000" y="1798320"/>
          <a:ext cx="4244340" cy="515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F714-9E42-45D9-A762-B1E76BC603D9}">
  <dimension ref="A1:AB92"/>
  <sheetViews>
    <sheetView tabSelected="1" workbookViewId="0">
      <selection activeCell="W17" sqref="W17"/>
    </sheetView>
  </sheetViews>
  <sheetFormatPr defaultRowHeight="14.4" x14ac:dyDescent="0.3"/>
  <sheetData>
    <row r="1" spans="1:21" ht="15" thickBot="1" x14ac:dyDescent="0.35">
      <c r="B1" t="s">
        <v>0</v>
      </c>
      <c r="M1" t="s">
        <v>28</v>
      </c>
      <c r="U1" t="s">
        <v>21</v>
      </c>
    </row>
    <row r="2" spans="1:21" x14ac:dyDescent="0.3">
      <c r="A2" s="10">
        <v>1</v>
      </c>
      <c r="B2" s="35">
        <v>16</v>
      </c>
      <c r="F2" t="s">
        <v>18</v>
      </c>
      <c r="M2" s="45" t="s">
        <v>29</v>
      </c>
      <c r="N2" s="45"/>
      <c r="O2" s="45"/>
      <c r="T2" s="26">
        <v>100</v>
      </c>
    </row>
    <row r="3" spans="1:21" x14ac:dyDescent="0.3">
      <c r="A3" s="10">
        <v>2</v>
      </c>
      <c r="B3" s="36">
        <v>18</v>
      </c>
      <c r="T3" s="25" t="s">
        <v>19</v>
      </c>
      <c r="U3" t="s">
        <v>22</v>
      </c>
    </row>
    <row r="4" spans="1:21" ht="15.6" x14ac:dyDescent="0.3">
      <c r="A4" s="10">
        <v>3</v>
      </c>
      <c r="B4" s="36">
        <v>18</v>
      </c>
      <c r="D4" t="s">
        <v>23</v>
      </c>
      <c r="J4" s="43" t="s">
        <v>25</v>
      </c>
      <c r="T4" s="26">
        <v>88</v>
      </c>
    </row>
    <row r="5" spans="1:21" ht="15.6" x14ac:dyDescent="0.3">
      <c r="A5" s="10">
        <v>4</v>
      </c>
      <c r="B5" s="36">
        <v>18</v>
      </c>
      <c r="D5" t="s">
        <v>24</v>
      </c>
      <c r="J5" s="43" t="s">
        <v>26</v>
      </c>
      <c r="T5" s="26">
        <v>85</v>
      </c>
    </row>
    <row r="6" spans="1:21" x14ac:dyDescent="0.3">
      <c r="A6" s="10">
        <v>5</v>
      </c>
      <c r="B6" s="36">
        <v>19</v>
      </c>
      <c r="T6" s="25" t="s">
        <v>20</v>
      </c>
    </row>
    <row r="7" spans="1:21" ht="15" thickBot="1" x14ac:dyDescent="0.35">
      <c r="A7" s="10">
        <v>6</v>
      </c>
      <c r="B7" s="36">
        <v>20</v>
      </c>
      <c r="T7" s="26">
        <v>75</v>
      </c>
    </row>
    <row r="8" spans="1:21" ht="16.2" thickBot="1" x14ac:dyDescent="0.35">
      <c r="A8" s="27">
        <v>7</v>
      </c>
      <c r="B8" s="36">
        <v>20</v>
      </c>
      <c r="D8" t="s">
        <v>13</v>
      </c>
      <c r="T8" s="26">
        <v>85</v>
      </c>
    </row>
    <row r="9" spans="1:21" x14ac:dyDescent="0.3">
      <c r="A9" s="18">
        <v>8</v>
      </c>
      <c r="B9" s="37">
        <v>21</v>
      </c>
      <c r="C9">
        <v>1</v>
      </c>
    </row>
    <row r="10" spans="1:21" x14ac:dyDescent="0.3">
      <c r="A10" s="18">
        <v>9</v>
      </c>
      <c r="B10" s="37">
        <v>25</v>
      </c>
      <c r="C10">
        <v>2</v>
      </c>
      <c r="S10" t="s">
        <v>27</v>
      </c>
    </row>
    <row r="11" spans="1:21" x14ac:dyDescent="0.3">
      <c r="A11" s="18">
        <v>10</v>
      </c>
      <c r="B11" s="37">
        <v>25</v>
      </c>
      <c r="C11">
        <v>3</v>
      </c>
      <c r="S11" s="44">
        <f>18.8/SQRT(30)</f>
        <v>3.4323946936990413</v>
      </c>
    </row>
    <row r="12" spans="1:21" x14ac:dyDescent="0.3">
      <c r="A12" s="18">
        <v>11</v>
      </c>
      <c r="B12" s="37">
        <v>28</v>
      </c>
      <c r="C12">
        <v>4</v>
      </c>
    </row>
    <row r="13" spans="1:21" x14ac:dyDescent="0.3">
      <c r="A13" s="18">
        <v>12</v>
      </c>
      <c r="B13" s="37">
        <v>29</v>
      </c>
      <c r="C13">
        <v>5</v>
      </c>
    </row>
    <row r="14" spans="1:21" x14ac:dyDescent="0.3">
      <c r="A14" s="18">
        <v>13</v>
      </c>
      <c r="B14" s="37">
        <v>30</v>
      </c>
      <c r="C14">
        <v>6</v>
      </c>
    </row>
    <row r="15" spans="1:21" ht="15" thickBot="1" x14ac:dyDescent="0.35">
      <c r="A15" s="18">
        <v>14</v>
      </c>
      <c r="B15" s="37">
        <v>30</v>
      </c>
      <c r="C15">
        <v>7</v>
      </c>
    </row>
    <row r="16" spans="1:21" ht="16.2" thickBot="1" x14ac:dyDescent="0.35">
      <c r="A16" s="18">
        <v>15</v>
      </c>
      <c r="B16" s="37">
        <v>30</v>
      </c>
      <c r="C16" s="28">
        <v>8</v>
      </c>
      <c r="D16" t="s">
        <v>9</v>
      </c>
    </row>
    <row r="17" spans="1:27" x14ac:dyDescent="0.3">
      <c r="A17" s="8">
        <v>16</v>
      </c>
      <c r="B17" s="38">
        <v>32</v>
      </c>
      <c r="C17">
        <v>1</v>
      </c>
    </row>
    <row r="18" spans="1:27" x14ac:dyDescent="0.3">
      <c r="A18" s="8">
        <v>17</v>
      </c>
      <c r="B18" s="38">
        <v>35</v>
      </c>
      <c r="C18">
        <v>2</v>
      </c>
    </row>
    <row r="19" spans="1:27" x14ac:dyDescent="0.3">
      <c r="A19" s="8">
        <v>18</v>
      </c>
      <c r="B19" s="38">
        <v>36</v>
      </c>
      <c r="C19">
        <v>3</v>
      </c>
    </row>
    <row r="20" spans="1:27" x14ac:dyDescent="0.3">
      <c r="A20" s="8">
        <v>19</v>
      </c>
      <c r="B20" s="38">
        <v>38</v>
      </c>
      <c r="C20">
        <v>4</v>
      </c>
    </row>
    <row r="21" spans="1:27" ht="15" thickBot="1" x14ac:dyDescent="0.35">
      <c r="A21" s="8">
        <v>20</v>
      </c>
      <c r="B21" s="38">
        <v>40</v>
      </c>
      <c r="C21">
        <v>5</v>
      </c>
    </row>
    <row r="22" spans="1:27" ht="16.2" thickBot="1" x14ac:dyDescent="0.35">
      <c r="A22" s="8">
        <v>21</v>
      </c>
      <c r="B22" s="38">
        <v>40</v>
      </c>
      <c r="C22" s="29">
        <v>6</v>
      </c>
      <c r="D22" t="s">
        <v>10</v>
      </c>
      <c r="X22" t="s">
        <v>396</v>
      </c>
    </row>
    <row r="23" spans="1:27" ht="18.600000000000001" thickBot="1" x14ac:dyDescent="0.4">
      <c r="A23" s="19">
        <v>22</v>
      </c>
      <c r="B23" s="39">
        <v>45</v>
      </c>
      <c r="C23" s="30">
        <v>1</v>
      </c>
      <c r="D23" t="s">
        <v>11</v>
      </c>
      <c r="X23" s="44" t="s">
        <v>395</v>
      </c>
      <c r="Y23" s="44"/>
      <c r="Z23" s="44"/>
      <c r="AA23" s="44" t="s">
        <v>398</v>
      </c>
    </row>
    <row r="24" spans="1:27" x14ac:dyDescent="0.3">
      <c r="A24" s="18">
        <v>23</v>
      </c>
      <c r="B24" s="37">
        <v>56</v>
      </c>
      <c r="C24">
        <v>1</v>
      </c>
      <c r="Y24" t="s">
        <v>397</v>
      </c>
    </row>
    <row r="25" spans="1:27" x14ac:dyDescent="0.3">
      <c r="A25" s="18">
        <v>24</v>
      </c>
      <c r="B25" s="37">
        <v>56</v>
      </c>
      <c r="C25">
        <v>2</v>
      </c>
      <c r="X25" t="s">
        <v>399</v>
      </c>
      <c r="Y25" t="s">
        <v>400</v>
      </c>
    </row>
    <row r="26" spans="1:27" ht="21.6" thickBot="1" x14ac:dyDescent="0.45">
      <c r="A26" s="18">
        <v>25</v>
      </c>
      <c r="B26" s="37">
        <v>58</v>
      </c>
      <c r="C26">
        <v>3</v>
      </c>
      <c r="Z26" s="164" t="s">
        <v>401</v>
      </c>
      <c r="AA26" t="s">
        <v>402</v>
      </c>
    </row>
    <row r="27" spans="1:27" ht="15" thickBot="1" x14ac:dyDescent="0.35">
      <c r="A27" s="18">
        <v>26</v>
      </c>
      <c r="B27" s="37">
        <v>59</v>
      </c>
      <c r="C27" s="31">
        <v>4</v>
      </c>
      <c r="D27" t="s">
        <v>12</v>
      </c>
    </row>
    <row r="28" spans="1:27" ht="16.2" thickBot="1" x14ac:dyDescent="0.35">
      <c r="A28" s="20">
        <v>27</v>
      </c>
      <c r="B28" s="40">
        <v>65</v>
      </c>
      <c r="C28" s="32">
        <v>1</v>
      </c>
      <c r="D28" t="s">
        <v>14</v>
      </c>
      <c r="X28" s="161" t="s">
        <v>380</v>
      </c>
    </row>
    <row r="29" spans="1:27" ht="15" thickBot="1" x14ac:dyDescent="0.35">
      <c r="A29" s="21">
        <v>28</v>
      </c>
      <c r="B29" s="41">
        <v>72</v>
      </c>
      <c r="X29" t="s">
        <v>379</v>
      </c>
    </row>
    <row r="30" spans="1:27" ht="16.2" thickBot="1" x14ac:dyDescent="0.35">
      <c r="A30" s="21">
        <v>29</v>
      </c>
      <c r="B30" s="41">
        <v>73</v>
      </c>
      <c r="C30" s="33">
        <v>2</v>
      </c>
      <c r="D30" t="s">
        <v>15</v>
      </c>
      <c r="Y30" s="161">
        <v>1.96</v>
      </c>
      <c r="Z30" t="s">
        <v>381</v>
      </c>
    </row>
    <row r="31" spans="1:27" ht="15" thickBot="1" x14ac:dyDescent="0.35">
      <c r="A31" s="8">
        <v>30</v>
      </c>
      <c r="B31" s="42">
        <v>81</v>
      </c>
      <c r="C31" s="34">
        <v>1</v>
      </c>
      <c r="D31" t="s">
        <v>16</v>
      </c>
      <c r="Q31" s="10" t="s">
        <v>375</v>
      </c>
      <c r="R31" s="10"/>
      <c r="V31" s="119">
        <v>37.770000000000003</v>
      </c>
      <c r="W31" t="s">
        <v>378</v>
      </c>
    </row>
    <row r="32" spans="1:27" x14ac:dyDescent="0.3">
      <c r="Q32" s="10" t="s">
        <v>376</v>
      </c>
      <c r="R32" s="10">
        <v>100</v>
      </c>
      <c r="S32" t="s">
        <v>377</v>
      </c>
      <c r="V32">
        <v>35</v>
      </c>
    </row>
    <row r="33" spans="1:28" x14ac:dyDescent="0.3">
      <c r="Q33" s="10"/>
      <c r="R33" s="10">
        <v>95</v>
      </c>
      <c r="S33" s="161" t="s">
        <v>392</v>
      </c>
      <c r="V33">
        <v>37</v>
      </c>
      <c r="X33" t="s">
        <v>382</v>
      </c>
      <c r="Y33">
        <v>30</v>
      </c>
    </row>
    <row r="34" spans="1:28" ht="15" thickBot="1" x14ac:dyDescent="0.35">
      <c r="Q34" s="10"/>
      <c r="R34" s="10">
        <v>80</v>
      </c>
      <c r="S34" s="161" t="s">
        <v>393</v>
      </c>
      <c r="V34">
        <v>34</v>
      </c>
      <c r="X34" t="s">
        <v>383</v>
      </c>
      <c r="Y34">
        <v>44</v>
      </c>
    </row>
    <row r="35" spans="1:28" ht="15" thickBot="1" x14ac:dyDescent="0.35">
      <c r="B35" s="47" t="s">
        <v>29</v>
      </c>
      <c r="C35" s="48"/>
      <c r="D35" s="49"/>
      <c r="Q35" s="10"/>
      <c r="R35" s="10">
        <v>98</v>
      </c>
      <c r="S35" s="161" t="s">
        <v>394</v>
      </c>
    </row>
    <row r="36" spans="1:28" x14ac:dyDescent="0.3">
      <c r="Q36" s="10"/>
      <c r="R36" s="10">
        <v>90</v>
      </c>
      <c r="U36" t="s">
        <v>389</v>
      </c>
      <c r="V36" t="s">
        <v>384</v>
      </c>
    </row>
    <row r="37" spans="1:28" ht="15.6" x14ac:dyDescent="0.3">
      <c r="A37" t="s">
        <v>33</v>
      </c>
      <c r="B37" s="46" t="s">
        <v>30</v>
      </c>
      <c r="Q37" s="10"/>
      <c r="R37" s="10">
        <v>40</v>
      </c>
      <c r="U37" t="s">
        <v>386</v>
      </c>
      <c r="V37" t="s">
        <v>385</v>
      </c>
    </row>
    <row r="38" spans="1:28" ht="16.2" thickBot="1" x14ac:dyDescent="0.35">
      <c r="A38" t="s">
        <v>34</v>
      </c>
      <c r="B38" s="43" t="s">
        <v>32</v>
      </c>
      <c r="E38" s="20" t="s">
        <v>35</v>
      </c>
      <c r="U38" t="s">
        <v>386</v>
      </c>
      <c r="V38" t="s">
        <v>387</v>
      </c>
    </row>
    <row r="39" spans="1:28" ht="21" x14ac:dyDescent="0.4">
      <c r="B39" s="43" t="s">
        <v>31</v>
      </c>
      <c r="I39" s="50" t="s">
        <v>36</v>
      </c>
      <c r="U39" t="s">
        <v>388</v>
      </c>
      <c r="V39" s="162" t="s">
        <v>390</v>
      </c>
      <c r="W39" s="153"/>
      <c r="X39" s="153"/>
      <c r="Y39" s="153"/>
      <c r="Z39" s="153"/>
      <c r="AA39" s="153"/>
      <c r="AB39" s="154"/>
    </row>
    <row r="40" spans="1:28" ht="18.600000000000001" thickBot="1" x14ac:dyDescent="0.4">
      <c r="V40" s="163" t="s">
        <v>391</v>
      </c>
      <c r="W40" s="141"/>
      <c r="X40" s="141"/>
      <c r="Y40" s="141"/>
      <c r="Z40" s="141"/>
      <c r="AA40" s="141"/>
      <c r="AB40" s="155"/>
    </row>
    <row r="41" spans="1:28" ht="15" thickBot="1" x14ac:dyDescent="0.35">
      <c r="AB41">
        <v>45</v>
      </c>
    </row>
    <row r="42" spans="1:28" ht="21.6" thickBot="1" x14ac:dyDescent="0.45">
      <c r="I42" t="s">
        <v>37</v>
      </c>
      <c r="O42" s="70" t="s">
        <v>44</v>
      </c>
      <c r="P42" s="12"/>
      <c r="Q42" s="12"/>
      <c r="R42" s="12"/>
      <c r="S42" s="12"/>
      <c r="T42" s="13"/>
    </row>
    <row r="43" spans="1:28" x14ac:dyDescent="0.3">
      <c r="I43" t="s">
        <v>38</v>
      </c>
    </row>
    <row r="44" spans="1:28" x14ac:dyDescent="0.3">
      <c r="K44" t="s">
        <v>39</v>
      </c>
    </row>
    <row r="45" spans="1:28" x14ac:dyDescent="0.3">
      <c r="I45" s="52">
        <v>0.95</v>
      </c>
    </row>
    <row r="46" spans="1:28" x14ac:dyDescent="0.3">
      <c r="H46" t="s">
        <v>40</v>
      </c>
      <c r="I46" s="11" t="s">
        <v>41</v>
      </c>
      <c r="J46" t="s">
        <v>42</v>
      </c>
    </row>
    <row r="47" spans="1:28" ht="15.6" x14ac:dyDescent="0.3">
      <c r="H47">
        <v>30</v>
      </c>
      <c r="I47" s="25">
        <v>1.96</v>
      </c>
      <c r="J47">
        <f>TINV(0.05,29)</f>
        <v>2.0452296421327048</v>
      </c>
      <c r="K47" s="8">
        <v>2.0449999999999999</v>
      </c>
      <c r="L47" s="46" t="s">
        <v>43</v>
      </c>
    </row>
    <row r="48" spans="1:28" x14ac:dyDescent="0.3">
      <c r="H48">
        <v>50</v>
      </c>
      <c r="I48" s="11">
        <v>1.96</v>
      </c>
      <c r="J48">
        <f>TINV(0.05,49)</f>
        <v>2.0095752371292388</v>
      </c>
    </row>
    <row r="49" spans="8:19" x14ac:dyDescent="0.3">
      <c r="H49">
        <v>100</v>
      </c>
      <c r="I49" s="11">
        <v>1.96</v>
      </c>
      <c r="J49">
        <f>TINV(0.05,99)</f>
        <v>1.9842169515864165</v>
      </c>
    </row>
    <row r="50" spans="8:19" x14ac:dyDescent="0.3">
      <c r="H50">
        <v>200</v>
      </c>
      <c r="I50" s="11">
        <v>1.96</v>
      </c>
      <c r="J50">
        <f>TINV(0.05,199)</f>
        <v>1.9719565442517553</v>
      </c>
    </row>
    <row r="51" spans="8:19" x14ac:dyDescent="0.3">
      <c r="H51">
        <v>500</v>
      </c>
      <c r="I51" s="11">
        <v>1.96</v>
      </c>
      <c r="J51">
        <f>TINV(0.05,499)</f>
        <v>1.964729390987682</v>
      </c>
    </row>
    <row r="52" spans="8:19" x14ac:dyDescent="0.3">
      <c r="H52">
        <v>1000</v>
      </c>
      <c r="I52" s="11">
        <v>1.96</v>
      </c>
      <c r="J52">
        <f>TINV(0.05,999)</f>
        <v>1.9623414611334626</v>
      </c>
    </row>
    <row r="53" spans="8:19" x14ac:dyDescent="0.3">
      <c r="H53">
        <v>5000</v>
      </c>
      <c r="I53" s="11">
        <v>1.96</v>
      </c>
      <c r="J53">
        <f>TINV(0.05,9999)</f>
        <v>1.960201263620778</v>
      </c>
    </row>
    <row r="54" spans="8:19" x14ac:dyDescent="0.3">
      <c r="H54">
        <v>10000</v>
      </c>
      <c r="I54" s="11">
        <v>1.96</v>
      </c>
      <c r="J54">
        <f>TINV(0.05,4999)</f>
        <v>1.9604386466615169</v>
      </c>
    </row>
    <row r="55" spans="8:19" x14ac:dyDescent="0.3">
      <c r="I55" s="11"/>
    </row>
    <row r="60" spans="8:19" x14ac:dyDescent="0.3">
      <c r="S60" t="s">
        <v>43</v>
      </c>
    </row>
    <row r="61" spans="8:19" x14ac:dyDescent="0.3">
      <c r="P61" s="156">
        <v>0.95</v>
      </c>
      <c r="S61">
        <f>TINV(0.05,29)</f>
        <v>2.0452296421327048</v>
      </c>
    </row>
    <row r="62" spans="8:19" x14ac:dyDescent="0.3">
      <c r="O62" t="s">
        <v>403</v>
      </c>
      <c r="P62" s="161" t="s">
        <v>404</v>
      </c>
      <c r="Q62" s="19" t="s">
        <v>401</v>
      </c>
    </row>
    <row r="63" spans="8:19" x14ac:dyDescent="0.3">
      <c r="O63">
        <v>30</v>
      </c>
      <c r="P63">
        <v>1.96</v>
      </c>
      <c r="Q63">
        <f>S61</f>
        <v>2.0452296421327048</v>
      </c>
    </row>
    <row r="64" spans="8:19" x14ac:dyDescent="0.3">
      <c r="O64">
        <v>50</v>
      </c>
      <c r="P64">
        <v>1.96</v>
      </c>
      <c r="Q64">
        <v>2.0089999999999999</v>
      </c>
    </row>
    <row r="65" spans="12:24" x14ac:dyDescent="0.3">
      <c r="O65">
        <v>100</v>
      </c>
      <c r="P65">
        <v>1.96</v>
      </c>
      <c r="Q65">
        <v>1.984</v>
      </c>
    </row>
    <row r="66" spans="12:24" x14ac:dyDescent="0.3">
      <c r="O66">
        <v>500</v>
      </c>
      <c r="P66">
        <v>1.96</v>
      </c>
      <c r="Q66">
        <v>1.964</v>
      </c>
    </row>
    <row r="67" spans="12:24" x14ac:dyDescent="0.3">
      <c r="O67">
        <v>1000</v>
      </c>
      <c r="P67">
        <v>1.96</v>
      </c>
      <c r="Q67">
        <v>1.96234</v>
      </c>
    </row>
    <row r="68" spans="12:24" x14ac:dyDescent="0.3">
      <c r="O68">
        <v>10000</v>
      </c>
      <c r="P68">
        <v>1.96</v>
      </c>
      <c r="Q68">
        <v>1.9601999999999999</v>
      </c>
    </row>
    <row r="75" spans="12:24" x14ac:dyDescent="0.3">
      <c r="L75" s="21">
        <v>21</v>
      </c>
    </row>
    <row r="76" spans="12:24" x14ac:dyDescent="0.3">
      <c r="L76">
        <v>24</v>
      </c>
    </row>
    <row r="77" spans="12:24" x14ac:dyDescent="0.3">
      <c r="L77">
        <v>32</v>
      </c>
    </row>
    <row r="78" spans="12:24" x14ac:dyDescent="0.3">
      <c r="L78">
        <v>36</v>
      </c>
    </row>
    <row r="79" spans="12:24" x14ac:dyDescent="0.3">
      <c r="L79" s="20">
        <v>48</v>
      </c>
      <c r="T79">
        <v>40</v>
      </c>
      <c r="V79" s="158">
        <v>45</v>
      </c>
    </row>
    <row r="80" spans="12:24" x14ac:dyDescent="0.3">
      <c r="X80" s="53">
        <v>48</v>
      </c>
    </row>
    <row r="86" spans="23:26" x14ac:dyDescent="0.3">
      <c r="W86" t="s">
        <v>406</v>
      </c>
      <c r="Y86" t="s">
        <v>407</v>
      </c>
      <c r="Z86">
        <f>35-21.75</f>
        <v>13.25</v>
      </c>
    </row>
    <row r="87" spans="23:26" x14ac:dyDescent="0.3">
      <c r="W87" t="s">
        <v>405</v>
      </c>
      <c r="Y87" t="s">
        <v>408</v>
      </c>
      <c r="Z87">
        <v>21.75</v>
      </c>
    </row>
    <row r="88" spans="23:26" x14ac:dyDescent="0.3">
      <c r="Y88" t="s">
        <v>409</v>
      </c>
      <c r="Z88">
        <v>35</v>
      </c>
    </row>
    <row r="89" spans="23:26" x14ac:dyDescent="0.3">
      <c r="Z89">
        <f>Z88-Z87</f>
        <v>13.25</v>
      </c>
    </row>
    <row r="90" spans="23:26" x14ac:dyDescent="0.3">
      <c r="Y90" t="s">
        <v>410</v>
      </c>
      <c r="Z90">
        <f>Z88+1.5*Z89</f>
        <v>54.875</v>
      </c>
    </row>
    <row r="92" spans="23:26" x14ac:dyDescent="0.3">
      <c r="Y92" t="s">
        <v>411</v>
      </c>
      <c r="Z92">
        <f>Z87-1.5*Z89</f>
        <v>1.875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436B-91DA-433D-9FC2-E8BE8C3C37B8}">
  <dimension ref="C2:U48"/>
  <sheetViews>
    <sheetView workbookViewId="0">
      <selection activeCell="T5" sqref="T5"/>
    </sheetView>
  </sheetViews>
  <sheetFormatPr defaultRowHeight="14.4" x14ac:dyDescent="0.3"/>
  <sheetData>
    <row r="2" spans="3:21" ht="15" thickBot="1" x14ac:dyDescent="0.35">
      <c r="C2" t="s">
        <v>0</v>
      </c>
      <c r="J2" t="s">
        <v>593</v>
      </c>
      <c r="P2" t="s">
        <v>596</v>
      </c>
    </row>
    <row r="3" spans="3:21" x14ac:dyDescent="0.3">
      <c r="C3" s="35">
        <v>16</v>
      </c>
      <c r="G3" t="s">
        <v>592</v>
      </c>
    </row>
    <row r="4" spans="3:21" x14ac:dyDescent="0.3">
      <c r="C4" s="36">
        <v>18</v>
      </c>
    </row>
    <row r="5" spans="3:21" x14ac:dyDescent="0.3">
      <c r="C5" s="36">
        <v>18</v>
      </c>
      <c r="I5" t="s">
        <v>594</v>
      </c>
      <c r="L5" t="s">
        <v>595</v>
      </c>
      <c r="U5">
        <v>23</v>
      </c>
    </row>
    <row r="6" spans="3:21" x14ac:dyDescent="0.3">
      <c r="C6" s="36">
        <v>18</v>
      </c>
      <c r="U6">
        <v>19</v>
      </c>
    </row>
    <row r="7" spans="3:21" x14ac:dyDescent="0.3">
      <c r="C7" s="36">
        <v>19</v>
      </c>
      <c r="U7">
        <v>17</v>
      </c>
    </row>
    <row r="8" spans="3:21" x14ac:dyDescent="0.3">
      <c r="C8" s="36">
        <v>20</v>
      </c>
    </row>
    <row r="9" spans="3:21" x14ac:dyDescent="0.3">
      <c r="C9" s="36">
        <v>20</v>
      </c>
    </row>
    <row r="10" spans="3:21" x14ac:dyDescent="0.3">
      <c r="C10" s="37">
        <v>21</v>
      </c>
    </row>
    <row r="11" spans="3:21" x14ac:dyDescent="0.3">
      <c r="C11" s="37">
        <v>25</v>
      </c>
    </row>
    <row r="12" spans="3:21" x14ac:dyDescent="0.3">
      <c r="C12" s="37">
        <v>25</v>
      </c>
    </row>
    <row r="13" spans="3:21" x14ac:dyDescent="0.3">
      <c r="C13" s="37">
        <v>28</v>
      </c>
    </row>
    <row r="14" spans="3:21" x14ac:dyDescent="0.3">
      <c r="C14" s="37">
        <v>29</v>
      </c>
    </row>
    <row r="15" spans="3:21" x14ac:dyDescent="0.3">
      <c r="C15" s="37">
        <v>30</v>
      </c>
      <c r="M15">
        <v>37</v>
      </c>
    </row>
    <row r="16" spans="3:21" x14ac:dyDescent="0.3">
      <c r="C16" s="37">
        <v>30</v>
      </c>
      <c r="M16">
        <v>37.770000000000003</v>
      </c>
    </row>
    <row r="17" spans="3:20" x14ac:dyDescent="0.3">
      <c r="C17" s="37">
        <v>30</v>
      </c>
    </row>
    <row r="18" spans="3:20" x14ac:dyDescent="0.3">
      <c r="C18" s="38">
        <v>32</v>
      </c>
      <c r="M18">
        <v>31</v>
      </c>
      <c r="O18" t="s">
        <v>597</v>
      </c>
    </row>
    <row r="19" spans="3:20" x14ac:dyDescent="0.3">
      <c r="C19" s="38">
        <v>35</v>
      </c>
    </row>
    <row r="20" spans="3:20" x14ac:dyDescent="0.3">
      <c r="C20" s="38">
        <v>36</v>
      </c>
      <c r="O20" t="s">
        <v>598</v>
      </c>
    </row>
    <row r="21" spans="3:20" x14ac:dyDescent="0.3">
      <c r="C21" s="38">
        <v>38</v>
      </c>
      <c r="N21">
        <v>60</v>
      </c>
      <c r="Q21" s="21"/>
      <c r="R21" s="21" t="s">
        <v>599</v>
      </c>
      <c r="S21" s="21"/>
    </row>
    <row r="22" spans="3:20" x14ac:dyDescent="0.3">
      <c r="C22" s="38">
        <v>40</v>
      </c>
      <c r="Q22" s="21"/>
      <c r="R22" s="21">
        <v>7</v>
      </c>
      <c r="S22" s="21"/>
    </row>
    <row r="23" spans="3:20" x14ac:dyDescent="0.3">
      <c r="C23" s="38">
        <v>40</v>
      </c>
      <c r="Q23" s="21"/>
      <c r="R23" s="21">
        <v>3.5</v>
      </c>
      <c r="S23" s="21"/>
    </row>
    <row r="24" spans="3:20" x14ac:dyDescent="0.3">
      <c r="C24" s="39">
        <v>45</v>
      </c>
      <c r="Q24" s="21">
        <v>15</v>
      </c>
      <c r="R24" s="21" t="s">
        <v>600</v>
      </c>
      <c r="S24" s="21"/>
    </row>
    <row r="25" spans="3:20" x14ac:dyDescent="0.3">
      <c r="C25" s="37">
        <v>56</v>
      </c>
    </row>
    <row r="26" spans="3:20" x14ac:dyDescent="0.3">
      <c r="C26" s="37">
        <v>56</v>
      </c>
    </row>
    <row r="27" spans="3:20" x14ac:dyDescent="0.3">
      <c r="C27" s="37">
        <v>58</v>
      </c>
      <c r="M27" t="s">
        <v>602</v>
      </c>
      <c r="N27" t="s">
        <v>603</v>
      </c>
    </row>
    <row r="28" spans="3:20" x14ac:dyDescent="0.3">
      <c r="C28" s="37">
        <v>59</v>
      </c>
      <c r="M28">
        <v>1</v>
      </c>
      <c r="N28">
        <v>21</v>
      </c>
    </row>
    <row r="29" spans="3:20" x14ac:dyDescent="0.3">
      <c r="C29" s="40">
        <v>65</v>
      </c>
      <c r="M29">
        <v>2</v>
      </c>
      <c r="N29">
        <v>22</v>
      </c>
    </row>
    <row r="30" spans="3:20" x14ac:dyDescent="0.3">
      <c r="C30" s="41">
        <v>72</v>
      </c>
      <c r="M30">
        <v>3</v>
      </c>
      <c r="N30">
        <v>25</v>
      </c>
    </row>
    <row r="31" spans="3:20" x14ac:dyDescent="0.3">
      <c r="C31" s="41">
        <v>73</v>
      </c>
      <c r="M31">
        <v>4</v>
      </c>
      <c r="N31">
        <v>27</v>
      </c>
      <c r="T31" s="139">
        <v>12</v>
      </c>
    </row>
    <row r="32" spans="3:20" ht="15" thickBot="1" x14ac:dyDescent="0.35">
      <c r="C32" s="42">
        <v>81</v>
      </c>
      <c r="M32">
        <v>5</v>
      </c>
      <c r="N32">
        <v>45</v>
      </c>
      <c r="P32" t="s">
        <v>601</v>
      </c>
      <c r="S32" s="10">
        <v>21</v>
      </c>
      <c r="T32" s="5">
        <v>21</v>
      </c>
    </row>
    <row r="33" spans="12:20" x14ac:dyDescent="0.3">
      <c r="S33" s="10">
        <v>22</v>
      </c>
      <c r="T33" s="5">
        <v>22</v>
      </c>
    </row>
    <row r="34" spans="12:20" x14ac:dyDescent="0.3">
      <c r="S34" s="10">
        <v>25</v>
      </c>
      <c r="T34" s="5">
        <v>25</v>
      </c>
    </row>
    <row r="35" spans="12:20" x14ac:dyDescent="0.3">
      <c r="N35" t="s">
        <v>604</v>
      </c>
      <c r="P35" t="s">
        <v>605</v>
      </c>
      <c r="S35" s="10">
        <v>27</v>
      </c>
      <c r="T35" s="5">
        <v>27</v>
      </c>
    </row>
    <row r="36" spans="12:20" x14ac:dyDescent="0.3">
      <c r="N36" t="s">
        <v>606</v>
      </c>
      <c r="P36" t="s">
        <v>607</v>
      </c>
      <c r="T36" s="139">
        <v>45</v>
      </c>
    </row>
    <row r="37" spans="12:20" x14ac:dyDescent="0.3">
      <c r="N37" t="s">
        <v>608</v>
      </c>
      <c r="P37" t="s">
        <v>609</v>
      </c>
      <c r="S37">
        <f>AVERAGE(S32:S35)</f>
        <v>23.75</v>
      </c>
      <c r="T37">
        <f>AVERAGE(T31:T36)</f>
        <v>25.333333333333332</v>
      </c>
    </row>
    <row r="38" spans="12:20" x14ac:dyDescent="0.3">
      <c r="N38" t="s">
        <v>610</v>
      </c>
      <c r="P38" t="s">
        <v>611</v>
      </c>
    </row>
    <row r="39" spans="12:20" x14ac:dyDescent="0.3">
      <c r="N39" t="s">
        <v>612</v>
      </c>
      <c r="P39" s="10" t="s">
        <v>1</v>
      </c>
    </row>
    <row r="40" spans="12:20" x14ac:dyDescent="0.3">
      <c r="N40" t="s">
        <v>613</v>
      </c>
    </row>
    <row r="41" spans="12:20" x14ac:dyDescent="0.3">
      <c r="N41" t="s">
        <v>614</v>
      </c>
      <c r="P41" t="s">
        <v>617</v>
      </c>
    </row>
    <row r="42" spans="12:20" x14ac:dyDescent="0.3">
      <c r="R42" t="s">
        <v>615</v>
      </c>
      <c r="S42" t="s">
        <v>616</v>
      </c>
    </row>
    <row r="45" spans="12:20" x14ac:dyDescent="0.3">
      <c r="L45">
        <v>1</v>
      </c>
      <c r="M45" t="s">
        <v>618</v>
      </c>
      <c r="Q45" t="s">
        <v>619</v>
      </c>
    </row>
    <row r="46" spans="12:20" x14ac:dyDescent="0.3">
      <c r="L46">
        <v>2</v>
      </c>
      <c r="M46" t="s">
        <v>620</v>
      </c>
      <c r="Q46" t="s">
        <v>621</v>
      </c>
    </row>
    <row r="47" spans="12:20" x14ac:dyDescent="0.3">
      <c r="L47">
        <v>3</v>
      </c>
      <c r="M47" t="s">
        <v>622</v>
      </c>
      <c r="Q47" t="s">
        <v>623</v>
      </c>
    </row>
    <row r="48" spans="12:20" x14ac:dyDescent="0.3">
      <c r="L48">
        <v>4</v>
      </c>
      <c r="M48" t="s">
        <v>624</v>
      </c>
      <c r="Q48" t="s">
        <v>625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F8C6-A5BF-47EA-AF9B-312EC8773FE2}">
  <dimension ref="B2:U24"/>
  <sheetViews>
    <sheetView workbookViewId="0">
      <selection activeCell="U4" sqref="U4"/>
    </sheetView>
  </sheetViews>
  <sheetFormatPr defaultRowHeight="14.4" x14ac:dyDescent="0.3"/>
  <cols>
    <col min="5" max="5" width="12.88671875" customWidth="1"/>
  </cols>
  <sheetData>
    <row r="2" spans="2:21" ht="18" x14ac:dyDescent="0.35">
      <c r="C2" s="150" t="s">
        <v>314</v>
      </c>
      <c r="D2" s="150"/>
    </row>
    <row r="4" spans="2:21" x14ac:dyDescent="0.3">
      <c r="D4" t="s">
        <v>328</v>
      </c>
      <c r="E4" t="s">
        <v>337</v>
      </c>
    </row>
    <row r="5" spans="2:21" x14ac:dyDescent="0.3">
      <c r="C5" t="s">
        <v>315</v>
      </c>
      <c r="D5" t="s">
        <v>317</v>
      </c>
      <c r="E5" t="s">
        <v>327</v>
      </c>
      <c r="F5" s="151" t="s">
        <v>331</v>
      </c>
      <c r="G5" t="s">
        <v>332</v>
      </c>
      <c r="H5" t="s">
        <v>333</v>
      </c>
    </row>
    <row r="6" spans="2:21" x14ac:dyDescent="0.3">
      <c r="B6">
        <v>1</v>
      </c>
      <c r="C6" t="s">
        <v>316</v>
      </c>
      <c r="D6">
        <v>16</v>
      </c>
      <c r="E6">
        <v>9</v>
      </c>
      <c r="F6" s="151">
        <v>8</v>
      </c>
      <c r="G6">
        <f>E6-F6</f>
        <v>1</v>
      </c>
      <c r="H6">
        <f>G6^2</f>
        <v>1</v>
      </c>
    </row>
    <row r="7" spans="2:21" x14ac:dyDescent="0.3">
      <c r="B7">
        <v>2</v>
      </c>
      <c r="C7" t="s">
        <v>318</v>
      </c>
      <c r="D7">
        <v>11</v>
      </c>
      <c r="E7">
        <v>6</v>
      </c>
      <c r="F7" s="151">
        <v>8</v>
      </c>
      <c r="G7">
        <f t="shared" ref="G7:G15" si="0">E7-F7</f>
        <v>-2</v>
      </c>
      <c r="H7">
        <f t="shared" ref="H7:H15" si="1">G7^2</f>
        <v>4</v>
      </c>
    </row>
    <row r="8" spans="2:21" x14ac:dyDescent="0.3">
      <c r="B8">
        <v>3</v>
      </c>
      <c r="C8" t="s">
        <v>319</v>
      </c>
      <c r="D8">
        <v>17</v>
      </c>
      <c r="E8">
        <v>10</v>
      </c>
      <c r="F8" s="151">
        <v>8</v>
      </c>
      <c r="G8">
        <f t="shared" si="0"/>
        <v>2</v>
      </c>
      <c r="H8">
        <f t="shared" si="1"/>
        <v>4</v>
      </c>
      <c r="U8">
        <f>33/4</f>
        <v>8.25</v>
      </c>
    </row>
    <row r="9" spans="2:21" x14ac:dyDescent="0.3">
      <c r="B9">
        <v>4</v>
      </c>
      <c r="C9" t="s">
        <v>320</v>
      </c>
      <c r="D9">
        <v>10</v>
      </c>
      <c r="E9">
        <v>8</v>
      </c>
      <c r="F9" s="151">
        <v>8</v>
      </c>
      <c r="G9">
        <f t="shared" si="0"/>
        <v>0</v>
      </c>
      <c r="H9">
        <f t="shared" si="1"/>
        <v>0</v>
      </c>
    </row>
    <row r="10" spans="2:21" x14ac:dyDescent="0.3">
      <c r="B10">
        <v>5</v>
      </c>
      <c r="C10" t="s">
        <v>321</v>
      </c>
      <c r="D10">
        <v>8</v>
      </c>
      <c r="E10">
        <v>7</v>
      </c>
      <c r="F10" s="151">
        <v>6</v>
      </c>
      <c r="G10">
        <f t="shared" si="0"/>
        <v>1</v>
      </c>
      <c r="H10">
        <f t="shared" si="1"/>
        <v>1</v>
      </c>
    </row>
    <row r="11" spans="2:21" x14ac:dyDescent="0.3">
      <c r="B11">
        <v>6</v>
      </c>
      <c r="C11" t="s">
        <v>322</v>
      </c>
      <c r="D11">
        <v>8</v>
      </c>
      <c r="E11">
        <v>8</v>
      </c>
      <c r="F11" s="151">
        <v>6</v>
      </c>
      <c r="G11">
        <f t="shared" si="0"/>
        <v>2</v>
      </c>
      <c r="H11">
        <f t="shared" si="1"/>
        <v>4</v>
      </c>
    </row>
    <row r="12" spans="2:21" x14ac:dyDescent="0.3">
      <c r="B12">
        <v>7</v>
      </c>
      <c r="C12" t="s">
        <v>323</v>
      </c>
      <c r="D12">
        <v>6</v>
      </c>
      <c r="E12">
        <v>4</v>
      </c>
      <c r="F12" s="151">
        <v>6</v>
      </c>
      <c r="G12">
        <f t="shared" si="0"/>
        <v>-2</v>
      </c>
      <c r="H12">
        <f t="shared" si="1"/>
        <v>4</v>
      </c>
    </row>
    <row r="13" spans="2:21" x14ac:dyDescent="0.3">
      <c r="B13">
        <v>8</v>
      </c>
      <c r="C13" t="s">
        <v>324</v>
      </c>
      <c r="D13">
        <v>5</v>
      </c>
      <c r="E13">
        <v>3</v>
      </c>
      <c r="F13" s="151">
        <v>6</v>
      </c>
      <c r="G13">
        <f t="shared" si="0"/>
        <v>-3</v>
      </c>
      <c r="H13">
        <f t="shared" si="1"/>
        <v>9</v>
      </c>
    </row>
    <row r="14" spans="2:21" x14ac:dyDescent="0.3">
      <c r="B14">
        <v>9</v>
      </c>
      <c r="C14" t="s">
        <v>325</v>
      </c>
      <c r="D14">
        <v>6</v>
      </c>
      <c r="E14">
        <v>5</v>
      </c>
      <c r="F14" s="151">
        <v>6</v>
      </c>
      <c r="G14">
        <f t="shared" si="0"/>
        <v>-1</v>
      </c>
      <c r="H14">
        <f t="shared" si="1"/>
        <v>1</v>
      </c>
    </row>
    <row r="15" spans="2:21" x14ac:dyDescent="0.3">
      <c r="B15">
        <v>10</v>
      </c>
      <c r="C15" t="s">
        <v>326</v>
      </c>
      <c r="D15">
        <v>5</v>
      </c>
      <c r="E15">
        <v>4</v>
      </c>
      <c r="F15" s="151">
        <v>6</v>
      </c>
      <c r="G15">
        <f t="shared" si="0"/>
        <v>-2</v>
      </c>
      <c r="H15">
        <f t="shared" si="1"/>
        <v>4</v>
      </c>
    </row>
    <row r="16" spans="2:21" ht="15.6" x14ac:dyDescent="0.3">
      <c r="C16" t="s">
        <v>329</v>
      </c>
      <c r="D16">
        <v>12</v>
      </c>
      <c r="E16" s="46" t="s">
        <v>330</v>
      </c>
      <c r="F16" s="79">
        <v>8</v>
      </c>
      <c r="H16" s="79">
        <f>SUM(H6:H15)</f>
        <v>32</v>
      </c>
    </row>
    <row r="17" spans="3:9" x14ac:dyDescent="0.3">
      <c r="G17" t="s">
        <v>334</v>
      </c>
      <c r="H17">
        <v>3.2</v>
      </c>
    </row>
    <row r="18" spans="3:9" ht="18" x14ac:dyDescent="0.35">
      <c r="G18" s="8" t="s">
        <v>335</v>
      </c>
      <c r="H18" s="152">
        <f>SQRT(H17)</f>
        <v>1.7888543819998317</v>
      </c>
      <c r="I18" s="8" t="s">
        <v>336</v>
      </c>
    </row>
    <row r="20" spans="3:9" x14ac:dyDescent="0.3">
      <c r="C20" s="8" t="s">
        <v>340</v>
      </c>
      <c r="D20" s="8" t="s">
        <v>341</v>
      </c>
      <c r="E20" t="s">
        <v>342</v>
      </c>
    </row>
    <row r="21" spans="3:9" x14ac:dyDescent="0.3">
      <c r="C21" s="8"/>
      <c r="D21" s="8"/>
    </row>
    <row r="22" spans="3:9" x14ac:dyDescent="0.3">
      <c r="C22" s="8" t="s">
        <v>338</v>
      </c>
      <c r="D22" s="8"/>
    </row>
    <row r="24" spans="3:9" x14ac:dyDescent="0.3">
      <c r="C24" s="21" t="s">
        <v>339</v>
      </c>
      <c r="D24" s="21"/>
      <c r="E24" s="21"/>
      <c r="F24" s="21"/>
      <c r="G24" s="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8E69-2EBF-486A-938B-D4D64A49597E}">
  <dimension ref="L6"/>
  <sheetViews>
    <sheetView workbookViewId="0">
      <selection activeCell="D13" sqref="D13"/>
    </sheetView>
  </sheetViews>
  <sheetFormatPr defaultRowHeight="14.4" x14ac:dyDescent="0.3"/>
  <sheetData>
    <row r="6" spans="12:12" x14ac:dyDescent="0.3">
      <c r="L6" t="s">
        <v>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9027-AE82-4BE7-A636-6DEECB85A138}">
  <dimension ref="A3:O27"/>
  <sheetViews>
    <sheetView workbookViewId="0">
      <selection activeCell="B23" sqref="B23"/>
    </sheetView>
  </sheetViews>
  <sheetFormatPr defaultRowHeight="14.4" x14ac:dyDescent="0.3"/>
  <cols>
    <col min="11" max="11" width="1.88671875" customWidth="1"/>
  </cols>
  <sheetData>
    <row r="3" spans="1:15" ht="18" x14ac:dyDescent="0.35">
      <c r="K3" s="175"/>
      <c r="M3" s="177" t="s">
        <v>506</v>
      </c>
      <c r="N3" s="10"/>
    </row>
    <row r="4" spans="1:15" x14ac:dyDescent="0.3">
      <c r="K4" s="175"/>
    </row>
    <row r="5" spans="1:15" ht="18" x14ac:dyDescent="0.35">
      <c r="A5" s="170" t="s">
        <v>502</v>
      </c>
      <c r="B5" s="21"/>
      <c r="K5" s="175"/>
      <c r="L5" t="s">
        <v>571</v>
      </c>
    </row>
    <row r="6" spans="1:15" x14ac:dyDescent="0.3">
      <c r="A6" t="s">
        <v>569</v>
      </c>
      <c r="K6" s="175"/>
    </row>
    <row r="7" spans="1:15" x14ac:dyDescent="0.3">
      <c r="K7" s="175"/>
    </row>
    <row r="8" spans="1:15" x14ac:dyDescent="0.3">
      <c r="G8" t="s">
        <v>507</v>
      </c>
      <c r="K8" s="175"/>
    </row>
    <row r="9" spans="1:15" x14ac:dyDescent="0.3">
      <c r="K9" s="175"/>
    </row>
    <row r="10" spans="1:15" x14ac:dyDescent="0.3">
      <c r="K10" s="175"/>
    </row>
    <row r="11" spans="1:15" x14ac:dyDescent="0.3">
      <c r="K11" s="175"/>
    </row>
    <row r="12" spans="1:15" x14ac:dyDescent="0.3">
      <c r="K12" s="175"/>
    </row>
    <row r="13" spans="1:15" x14ac:dyDescent="0.3">
      <c r="K13" s="175"/>
    </row>
    <row r="14" spans="1:15" ht="15.6" x14ac:dyDescent="0.3">
      <c r="D14" s="43" t="s">
        <v>499</v>
      </c>
      <c r="K14" s="175"/>
      <c r="N14" s="43" t="s">
        <v>503</v>
      </c>
    </row>
    <row r="15" spans="1:15" ht="21" x14ac:dyDescent="0.4">
      <c r="K15" s="175"/>
      <c r="O15" s="176" t="s">
        <v>504</v>
      </c>
    </row>
    <row r="16" spans="1:15" ht="18" x14ac:dyDescent="0.35">
      <c r="G16" s="174" t="s">
        <v>500</v>
      </c>
      <c r="K16" s="175"/>
      <c r="O16" t="s">
        <v>505</v>
      </c>
    </row>
    <row r="17" spans="7:15" ht="18" x14ac:dyDescent="0.35">
      <c r="G17" t="s">
        <v>501</v>
      </c>
      <c r="K17" s="175"/>
      <c r="O17" s="174" t="s">
        <v>572</v>
      </c>
    </row>
    <row r="18" spans="7:15" ht="18" x14ac:dyDescent="0.35">
      <c r="G18" s="174" t="s">
        <v>570</v>
      </c>
      <c r="K18" s="175"/>
    </row>
    <row r="19" spans="7:15" x14ac:dyDescent="0.3">
      <c r="K19" s="175"/>
    </row>
    <row r="20" spans="7:15" x14ac:dyDescent="0.3">
      <c r="K20" s="175"/>
    </row>
    <row r="21" spans="7:15" x14ac:dyDescent="0.3">
      <c r="K21" s="175"/>
    </row>
    <row r="22" spans="7:15" x14ac:dyDescent="0.3">
      <c r="K22" s="175"/>
    </row>
    <row r="23" spans="7:15" x14ac:dyDescent="0.3">
      <c r="K23" s="175"/>
    </row>
    <row r="24" spans="7:15" x14ac:dyDescent="0.3">
      <c r="K24" s="175"/>
    </row>
    <row r="25" spans="7:15" x14ac:dyDescent="0.3">
      <c r="K25" s="175"/>
    </row>
    <row r="26" spans="7:15" x14ac:dyDescent="0.3">
      <c r="K26" s="175"/>
    </row>
    <row r="27" spans="7:15" x14ac:dyDescent="0.3">
      <c r="K27" s="17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BFBE-9E11-463B-A739-71254AFAF2B6}">
  <dimension ref="A1:V182"/>
  <sheetViews>
    <sheetView topLeftCell="D1" workbookViewId="0">
      <selection activeCell="L180" sqref="L180"/>
    </sheetView>
  </sheetViews>
  <sheetFormatPr defaultRowHeight="14.4" x14ac:dyDescent="0.3"/>
  <cols>
    <col min="6" max="6" width="11.77734375" customWidth="1"/>
    <col min="7" max="7" width="8.88671875" style="53"/>
    <col min="8" max="8" width="13.44140625" customWidth="1"/>
    <col min="12" max="12" width="20.44140625" customWidth="1"/>
  </cols>
  <sheetData>
    <row r="1" spans="2:22" ht="15" thickBot="1" x14ac:dyDescent="0.35">
      <c r="G1" s="53" t="s">
        <v>0</v>
      </c>
    </row>
    <row r="2" spans="2:22" x14ac:dyDescent="0.3">
      <c r="G2" s="54">
        <v>16</v>
      </c>
    </row>
    <row r="3" spans="2:22" x14ac:dyDescent="0.3">
      <c r="G3" s="55">
        <v>18</v>
      </c>
      <c r="U3">
        <v>21</v>
      </c>
      <c r="V3" t="str">
        <f>IF(U3&lt;20,"L","H")</f>
        <v>H</v>
      </c>
    </row>
    <row r="4" spans="2:22" x14ac:dyDescent="0.3">
      <c r="G4" s="55">
        <v>18</v>
      </c>
      <c r="U4">
        <v>23</v>
      </c>
      <c r="V4" t="str">
        <f t="shared" ref="V4:V7" si="0">IF(U4&lt;20,"L","H")</f>
        <v>H</v>
      </c>
    </row>
    <row r="5" spans="2:22" ht="15.6" x14ac:dyDescent="0.3">
      <c r="G5" s="55">
        <v>18</v>
      </c>
      <c r="I5" s="43" t="s">
        <v>45</v>
      </c>
      <c r="J5" s="43"/>
      <c r="K5" s="43"/>
      <c r="U5">
        <v>22</v>
      </c>
      <c r="V5" t="str">
        <f t="shared" si="0"/>
        <v>H</v>
      </c>
    </row>
    <row r="6" spans="2:22" x14ac:dyDescent="0.3">
      <c r="G6" s="55">
        <v>19</v>
      </c>
      <c r="I6" t="s">
        <v>46</v>
      </c>
      <c r="U6">
        <v>43</v>
      </c>
      <c r="V6" t="str">
        <f t="shared" si="0"/>
        <v>H</v>
      </c>
    </row>
    <row r="7" spans="2:22" ht="15.6" x14ac:dyDescent="0.3">
      <c r="G7" s="55">
        <v>20</v>
      </c>
      <c r="I7" t="s">
        <v>47</v>
      </c>
      <c r="M7" t="s">
        <v>51</v>
      </c>
      <c r="Q7" s="46" t="s">
        <v>53</v>
      </c>
      <c r="U7">
        <v>18</v>
      </c>
      <c r="V7" t="str">
        <f t="shared" si="0"/>
        <v>L</v>
      </c>
    </row>
    <row r="8" spans="2:22" ht="15.6" x14ac:dyDescent="0.3">
      <c r="G8" s="55">
        <v>20</v>
      </c>
      <c r="I8" t="s">
        <v>48</v>
      </c>
      <c r="M8" s="43" t="s">
        <v>52</v>
      </c>
      <c r="N8" s="43"/>
      <c r="O8" s="43"/>
    </row>
    <row r="9" spans="2:22" x14ac:dyDescent="0.3">
      <c r="G9" s="56">
        <v>21</v>
      </c>
      <c r="I9" t="s">
        <v>49</v>
      </c>
    </row>
    <row r="10" spans="2:22" x14ac:dyDescent="0.3">
      <c r="G10" s="56">
        <v>25</v>
      </c>
      <c r="I10" t="s">
        <v>50</v>
      </c>
      <c r="R10" t="s">
        <v>58</v>
      </c>
    </row>
    <row r="11" spans="2:22" x14ac:dyDescent="0.3">
      <c r="G11" s="56">
        <v>25</v>
      </c>
      <c r="H11" t="s">
        <v>71</v>
      </c>
      <c r="R11" t="s">
        <v>59</v>
      </c>
    </row>
    <row r="12" spans="2:22" ht="15.6" x14ac:dyDescent="0.3">
      <c r="G12" s="56">
        <v>28</v>
      </c>
      <c r="H12" t="s">
        <v>56</v>
      </c>
      <c r="I12" s="43" t="s">
        <v>57</v>
      </c>
      <c r="J12" s="43"/>
      <c r="K12" s="43"/>
      <c r="R12" t="s">
        <v>60</v>
      </c>
    </row>
    <row r="13" spans="2:22" ht="15.6" x14ac:dyDescent="0.3">
      <c r="G13" s="56">
        <v>29</v>
      </c>
      <c r="H13" t="s">
        <v>55</v>
      </c>
      <c r="I13" s="43" t="s">
        <v>54</v>
      </c>
      <c r="R13" t="s">
        <v>61</v>
      </c>
    </row>
    <row r="14" spans="2:22" x14ac:dyDescent="0.3">
      <c r="G14" s="56">
        <v>30</v>
      </c>
      <c r="R14" t="s">
        <v>58</v>
      </c>
    </row>
    <row r="15" spans="2:22" x14ac:dyDescent="0.3">
      <c r="B15" t="s">
        <v>89</v>
      </c>
      <c r="G15" s="56">
        <v>30</v>
      </c>
      <c r="H15" t="s">
        <v>72</v>
      </c>
      <c r="J15" s="44" t="s">
        <v>487</v>
      </c>
      <c r="K15" s="44"/>
      <c r="R15" s="51" t="s">
        <v>62</v>
      </c>
    </row>
    <row r="16" spans="2:22" ht="15.6" x14ac:dyDescent="0.3">
      <c r="B16" t="s">
        <v>90</v>
      </c>
      <c r="G16" s="56">
        <v>30</v>
      </c>
      <c r="H16" s="43" t="s">
        <v>486</v>
      </c>
      <c r="R16" s="63" t="s">
        <v>63</v>
      </c>
      <c r="S16" s="7"/>
    </row>
    <row r="17" spans="1:22" ht="15.6" x14ac:dyDescent="0.3">
      <c r="A17" s="46" t="s">
        <v>30</v>
      </c>
      <c r="G17" s="57">
        <v>32</v>
      </c>
      <c r="N17" t="s">
        <v>76</v>
      </c>
      <c r="O17">
        <v>37.770000000000003</v>
      </c>
    </row>
    <row r="18" spans="1:22" ht="15.6" x14ac:dyDescent="0.3">
      <c r="A18" s="43" t="s">
        <v>32</v>
      </c>
      <c r="D18" s="20"/>
      <c r="G18" s="57">
        <v>35</v>
      </c>
      <c r="H18" t="s">
        <v>73</v>
      </c>
      <c r="N18" t="s">
        <v>77</v>
      </c>
      <c r="O18">
        <v>40</v>
      </c>
      <c r="R18" t="s">
        <v>64</v>
      </c>
    </row>
    <row r="19" spans="1:22" ht="15.6" x14ac:dyDescent="0.3">
      <c r="A19" s="43" t="s">
        <v>31</v>
      </c>
      <c r="G19" s="57">
        <v>36</v>
      </c>
      <c r="H19" t="s">
        <v>74</v>
      </c>
      <c r="N19" s="62" t="s">
        <v>78</v>
      </c>
      <c r="R19" t="s">
        <v>65</v>
      </c>
    </row>
    <row r="20" spans="1:22" x14ac:dyDescent="0.3">
      <c r="E20" s="68">
        <v>35</v>
      </c>
      <c r="G20" s="57">
        <v>38</v>
      </c>
      <c r="H20" s="51" t="s">
        <v>75</v>
      </c>
      <c r="N20" t="s">
        <v>79</v>
      </c>
      <c r="O20">
        <v>18.8</v>
      </c>
      <c r="R20" t="s">
        <v>66</v>
      </c>
    </row>
    <row r="21" spans="1:22" x14ac:dyDescent="0.3">
      <c r="G21" s="57">
        <v>40</v>
      </c>
      <c r="N21" t="s">
        <v>80</v>
      </c>
      <c r="O21">
        <v>30</v>
      </c>
      <c r="R21" t="s">
        <v>67</v>
      </c>
    </row>
    <row r="22" spans="1:22" ht="15.6" x14ac:dyDescent="0.3">
      <c r="B22" t="s">
        <v>98</v>
      </c>
      <c r="G22" s="57">
        <v>40</v>
      </c>
      <c r="I22" s="65">
        <v>-0.65</v>
      </c>
      <c r="N22" t="s">
        <v>81</v>
      </c>
      <c r="O22">
        <f>O17-O18</f>
        <v>-2.2299999999999969</v>
      </c>
      <c r="R22" t="s">
        <v>68</v>
      </c>
    </row>
    <row r="23" spans="1:22" ht="15.6" x14ac:dyDescent="0.3">
      <c r="G23" s="58">
        <v>45</v>
      </c>
      <c r="N23" t="s">
        <v>82</v>
      </c>
      <c r="O23">
        <f>O20/SQRT(O21)</f>
        <v>3.4323946936990413</v>
      </c>
      <c r="R23" s="64" t="s">
        <v>70</v>
      </c>
    </row>
    <row r="24" spans="1:22" ht="15.6" x14ac:dyDescent="0.3">
      <c r="B24" t="s">
        <v>99</v>
      </c>
      <c r="G24" s="56">
        <v>56</v>
      </c>
      <c r="H24" t="s">
        <v>84</v>
      </c>
      <c r="I24" s="46" t="s">
        <v>43</v>
      </c>
      <c r="N24" t="s">
        <v>83</v>
      </c>
      <c r="O24" s="66">
        <f>O22/O23</f>
        <v>-0.64969218257261629</v>
      </c>
      <c r="R24" s="64" t="s">
        <v>69</v>
      </c>
    </row>
    <row r="25" spans="1:22" x14ac:dyDescent="0.3">
      <c r="B25">
        <v>2.2E-16</v>
      </c>
      <c r="G25" s="56">
        <v>56</v>
      </c>
      <c r="H25" t="s">
        <v>85</v>
      </c>
    </row>
    <row r="26" spans="1:22" ht="15" thickBot="1" x14ac:dyDescent="0.35">
      <c r="B26">
        <v>0</v>
      </c>
      <c r="G26" s="56">
        <v>58</v>
      </c>
      <c r="R26" t="s">
        <v>109</v>
      </c>
    </row>
    <row r="27" spans="1:22" x14ac:dyDescent="0.3">
      <c r="G27" s="56">
        <v>59</v>
      </c>
      <c r="R27" s="71"/>
      <c r="S27" s="72" t="s">
        <v>106</v>
      </c>
      <c r="T27" s="73" t="s">
        <v>107</v>
      </c>
      <c r="U27" s="51" t="s">
        <v>114</v>
      </c>
      <c r="V27" s="89"/>
    </row>
    <row r="28" spans="1:22" x14ac:dyDescent="0.3">
      <c r="G28" s="59">
        <v>65</v>
      </c>
      <c r="H28" t="s">
        <v>87</v>
      </c>
      <c r="R28" s="74"/>
      <c r="S28" s="75" t="s">
        <v>100</v>
      </c>
      <c r="T28" s="76" t="s">
        <v>101</v>
      </c>
    </row>
    <row r="29" spans="1:22" x14ac:dyDescent="0.3">
      <c r="G29" s="60">
        <v>72</v>
      </c>
      <c r="H29" t="s">
        <v>88</v>
      </c>
      <c r="R29" s="74" t="s">
        <v>102</v>
      </c>
      <c r="S29" s="80"/>
      <c r="T29" s="80"/>
      <c r="U29" t="s">
        <v>116</v>
      </c>
    </row>
    <row r="30" spans="1:22" x14ac:dyDescent="0.3">
      <c r="G30" s="60">
        <v>73</v>
      </c>
      <c r="R30" s="74" t="s">
        <v>103</v>
      </c>
      <c r="S30" s="80"/>
      <c r="T30" s="80"/>
    </row>
    <row r="31" spans="1:22" ht="15" thickBot="1" x14ac:dyDescent="0.35">
      <c r="G31" s="61">
        <v>81</v>
      </c>
      <c r="R31" s="74" t="s">
        <v>104</v>
      </c>
      <c r="S31" s="80"/>
      <c r="T31" s="80"/>
    </row>
    <row r="32" spans="1:22" x14ac:dyDescent="0.3">
      <c r="R32" s="74"/>
      <c r="S32" s="80"/>
      <c r="T32" s="80"/>
    </row>
    <row r="33" spans="2:22" ht="15" thickBot="1" x14ac:dyDescent="0.35">
      <c r="R33" s="77" t="s">
        <v>105</v>
      </c>
      <c r="S33" s="80"/>
      <c r="T33" s="80"/>
    </row>
    <row r="35" spans="2:22" x14ac:dyDescent="0.3">
      <c r="R35" s="78" t="s">
        <v>108</v>
      </c>
      <c r="S35" s="79"/>
      <c r="T35" s="79"/>
    </row>
    <row r="36" spans="2:22" x14ac:dyDescent="0.3">
      <c r="H36" t="s">
        <v>91</v>
      </c>
    </row>
    <row r="37" spans="2:22" x14ac:dyDescent="0.3">
      <c r="H37" t="s">
        <v>92</v>
      </c>
      <c r="R37" s="51" t="s">
        <v>110</v>
      </c>
      <c r="T37" s="51" t="s">
        <v>115</v>
      </c>
    </row>
    <row r="38" spans="2:22" ht="15.6" x14ac:dyDescent="0.3">
      <c r="H38" s="69" t="s">
        <v>94</v>
      </c>
      <c r="R38" t="s">
        <v>111</v>
      </c>
      <c r="U38" t="s">
        <v>112</v>
      </c>
    </row>
    <row r="39" spans="2:22" ht="15.6" x14ac:dyDescent="0.3">
      <c r="H39" s="69" t="s">
        <v>93</v>
      </c>
      <c r="R39" s="90"/>
      <c r="S39" s="91"/>
      <c r="T39" s="92"/>
      <c r="U39" s="98"/>
      <c r="V39" s="99"/>
    </row>
    <row r="40" spans="2:22" ht="15.6" x14ac:dyDescent="0.3">
      <c r="H40" s="9">
        <f>TDIST(0.65,29,2)</f>
        <v>0.52080843650154196</v>
      </c>
      <c r="I40" t="s">
        <v>95</v>
      </c>
      <c r="M40" s="67" t="s">
        <v>86</v>
      </c>
      <c r="R40" s="93"/>
      <c r="S40" s="78" t="s">
        <v>113</v>
      </c>
      <c r="T40" s="94"/>
      <c r="U40" s="100" t="s">
        <v>113</v>
      </c>
      <c r="V40" s="101"/>
    </row>
    <row r="41" spans="2:22" x14ac:dyDescent="0.3">
      <c r="I41" t="s">
        <v>96</v>
      </c>
      <c r="K41" t="s">
        <v>97</v>
      </c>
      <c r="R41" s="93" t="s">
        <v>117</v>
      </c>
      <c r="S41" s="78"/>
      <c r="T41" s="94"/>
      <c r="U41" s="100" t="s">
        <v>118</v>
      </c>
      <c r="V41" s="101"/>
    </row>
    <row r="42" spans="2:22" x14ac:dyDescent="0.3">
      <c r="R42" s="93"/>
      <c r="S42" s="78"/>
      <c r="T42" s="94"/>
      <c r="U42" s="100"/>
      <c r="V42" s="101"/>
    </row>
    <row r="43" spans="2:22" x14ac:dyDescent="0.3">
      <c r="R43" s="95"/>
      <c r="S43" s="96"/>
      <c r="T43" s="97"/>
      <c r="U43" s="102"/>
      <c r="V43" s="103"/>
    </row>
    <row r="47" spans="2:22" x14ac:dyDescent="0.3">
      <c r="B47" t="s">
        <v>137</v>
      </c>
      <c r="H47" s="81"/>
      <c r="I47" s="82" t="s">
        <v>134</v>
      </c>
      <c r="J47" s="82"/>
      <c r="K47" s="82" t="s">
        <v>134</v>
      </c>
      <c r="L47" s="82"/>
      <c r="M47" s="82" t="s">
        <v>134</v>
      </c>
      <c r="N47" s="82"/>
      <c r="O47" s="82"/>
      <c r="P47" s="82"/>
      <c r="Q47" s="82" t="s">
        <v>134</v>
      </c>
      <c r="R47" s="83"/>
    </row>
    <row r="48" spans="2:22" x14ac:dyDescent="0.3">
      <c r="B48" t="s">
        <v>138</v>
      </c>
      <c r="H48" s="84" t="s">
        <v>128</v>
      </c>
      <c r="I48" s="107" t="s">
        <v>123</v>
      </c>
      <c r="J48" s="107"/>
      <c r="K48" s="107" t="s">
        <v>124</v>
      </c>
      <c r="L48" s="107"/>
      <c r="M48" s="107" t="s">
        <v>125</v>
      </c>
      <c r="N48" s="107"/>
      <c r="O48" s="107"/>
      <c r="P48" s="107"/>
      <c r="Q48" s="107" t="s">
        <v>126</v>
      </c>
      <c r="R48" s="108"/>
    </row>
    <row r="49" spans="2:18" x14ac:dyDescent="0.3">
      <c r="B49" t="s">
        <v>139</v>
      </c>
      <c r="H49" s="109" t="s">
        <v>127</v>
      </c>
      <c r="I49" s="104" t="s">
        <v>119</v>
      </c>
      <c r="J49" s="105"/>
      <c r="K49" s="105" t="s">
        <v>120</v>
      </c>
      <c r="L49" s="105"/>
      <c r="M49" s="105" t="s">
        <v>121</v>
      </c>
      <c r="N49" s="105"/>
      <c r="O49" s="105"/>
      <c r="P49" s="105"/>
      <c r="Q49" s="106" t="s">
        <v>122</v>
      </c>
      <c r="R49" s="85"/>
    </row>
    <row r="50" spans="2:18" x14ac:dyDescent="0.3">
      <c r="B50" t="s">
        <v>140</v>
      </c>
      <c r="H50" s="84"/>
      <c r="I50" s="4" t="s">
        <v>130</v>
      </c>
      <c r="J50" s="4"/>
      <c r="K50" s="4" t="s">
        <v>131</v>
      </c>
      <c r="L50" s="4"/>
      <c r="M50" s="4" t="s">
        <v>132</v>
      </c>
      <c r="N50" s="4"/>
      <c r="O50" s="4"/>
      <c r="P50" s="4"/>
      <c r="Q50" s="4" t="s">
        <v>133</v>
      </c>
      <c r="R50" s="85"/>
    </row>
    <row r="51" spans="2:18" x14ac:dyDescent="0.3">
      <c r="B51" t="s">
        <v>141</v>
      </c>
      <c r="H51" s="84" t="s">
        <v>129</v>
      </c>
      <c r="I51" s="4"/>
      <c r="J51" s="4"/>
      <c r="K51" s="4"/>
      <c r="L51" s="4"/>
      <c r="M51" s="4"/>
      <c r="N51" s="4"/>
      <c r="O51" s="4"/>
      <c r="P51" s="4"/>
      <c r="Q51" s="4"/>
      <c r="R51" s="85"/>
    </row>
    <row r="52" spans="2:18" ht="15.6" x14ac:dyDescent="0.3">
      <c r="B52" t="s">
        <v>142</v>
      </c>
      <c r="H52" s="86" t="s">
        <v>135</v>
      </c>
      <c r="I52" s="87"/>
      <c r="J52" s="87"/>
      <c r="K52" s="87"/>
      <c r="L52" s="87"/>
      <c r="M52" s="87"/>
      <c r="N52" s="87"/>
      <c r="O52" s="87"/>
      <c r="P52" s="87"/>
      <c r="Q52" s="87"/>
      <c r="R52" s="88"/>
    </row>
    <row r="53" spans="2:18" x14ac:dyDescent="0.3">
      <c r="H53" s="110" t="s">
        <v>136</v>
      </c>
    </row>
    <row r="54" spans="2:18" x14ac:dyDescent="0.3">
      <c r="B54" s="21" t="s">
        <v>143</v>
      </c>
      <c r="C54" s="21"/>
      <c r="D54" s="21"/>
      <c r="F54" t="s">
        <v>146</v>
      </c>
      <c r="G54" s="53" t="s">
        <v>147</v>
      </c>
    </row>
    <row r="55" spans="2:18" x14ac:dyDescent="0.3">
      <c r="F55" s="81" t="s">
        <v>144</v>
      </c>
      <c r="G55" s="111" t="s">
        <v>145</v>
      </c>
      <c r="H55" t="s">
        <v>148</v>
      </c>
    </row>
    <row r="56" spans="2:18" x14ac:dyDescent="0.3">
      <c r="E56">
        <v>1</v>
      </c>
      <c r="F56" s="112">
        <v>1</v>
      </c>
      <c r="G56" s="113">
        <v>1</v>
      </c>
      <c r="H56" s="116"/>
      <c r="I56" s="116"/>
      <c r="J56" s="185" t="s">
        <v>150</v>
      </c>
      <c r="K56" s="185"/>
      <c r="L56" s="116"/>
    </row>
    <row r="57" spans="2:18" x14ac:dyDescent="0.3">
      <c r="E57">
        <v>2</v>
      </c>
      <c r="F57" s="112">
        <v>1</v>
      </c>
      <c r="G57" s="113">
        <v>1</v>
      </c>
      <c r="H57" s="116"/>
      <c r="I57" s="117"/>
      <c r="J57" s="117">
        <v>0</v>
      </c>
      <c r="K57" s="117">
        <v>1</v>
      </c>
      <c r="L57" s="116"/>
      <c r="O57" t="s">
        <v>368</v>
      </c>
    </row>
    <row r="58" spans="2:18" ht="18" x14ac:dyDescent="0.35">
      <c r="E58">
        <v>3</v>
      </c>
      <c r="F58" s="112">
        <v>0</v>
      </c>
      <c r="G58" s="113">
        <v>1</v>
      </c>
      <c r="H58" s="184" t="s">
        <v>149</v>
      </c>
      <c r="I58" s="117">
        <v>0</v>
      </c>
      <c r="J58" s="118">
        <v>43</v>
      </c>
      <c r="K58" s="118">
        <v>23</v>
      </c>
      <c r="L58" s="116"/>
      <c r="N58" s="150" t="s">
        <v>365</v>
      </c>
    </row>
    <row r="59" spans="2:18" x14ac:dyDescent="0.3">
      <c r="F59" s="112"/>
      <c r="G59" s="113"/>
      <c r="H59" s="184"/>
      <c r="I59" s="117">
        <v>1</v>
      </c>
      <c r="J59" s="118">
        <v>12</v>
      </c>
      <c r="K59" s="118">
        <v>78</v>
      </c>
      <c r="L59" s="116"/>
    </row>
    <row r="60" spans="2:18" x14ac:dyDescent="0.3">
      <c r="F60" s="112"/>
      <c r="G60" s="113"/>
      <c r="H60" s="116"/>
      <c r="I60" s="116"/>
      <c r="J60" s="116"/>
      <c r="K60" s="116"/>
      <c r="L60" s="116">
        <v>100</v>
      </c>
    </row>
    <row r="61" spans="2:18" x14ac:dyDescent="0.3">
      <c r="F61" s="112"/>
      <c r="G61" s="113"/>
      <c r="I61" t="s">
        <v>151</v>
      </c>
    </row>
    <row r="62" spans="2:18" x14ac:dyDescent="0.3">
      <c r="F62" s="112"/>
      <c r="G62" s="113"/>
      <c r="L62" s="19"/>
      <c r="M62" s="19">
        <v>80</v>
      </c>
      <c r="N62" s="160">
        <v>0.95</v>
      </c>
      <c r="O62" s="160">
        <v>0.99</v>
      </c>
      <c r="P62" s="160">
        <v>1</v>
      </c>
    </row>
    <row r="63" spans="2:18" x14ac:dyDescent="0.3">
      <c r="F63" s="112"/>
      <c r="G63" s="113"/>
      <c r="L63" s="19" t="s">
        <v>366</v>
      </c>
      <c r="M63" s="19">
        <v>32</v>
      </c>
      <c r="N63" s="19">
        <v>30</v>
      </c>
      <c r="O63" s="19"/>
      <c r="P63" s="19">
        <v>0</v>
      </c>
    </row>
    <row r="64" spans="2:18" x14ac:dyDescent="0.3">
      <c r="E64">
        <v>100</v>
      </c>
      <c r="F64" s="114">
        <v>1</v>
      </c>
      <c r="G64" s="115">
        <v>0</v>
      </c>
      <c r="J64" t="s">
        <v>152</v>
      </c>
      <c r="L64" s="19" t="s">
        <v>367</v>
      </c>
      <c r="M64" s="19">
        <v>39</v>
      </c>
      <c r="N64" s="19">
        <v>40</v>
      </c>
      <c r="O64" s="19"/>
      <c r="P64" s="19">
        <v>110</v>
      </c>
    </row>
    <row r="65" spans="8:17" x14ac:dyDescent="0.3">
      <c r="J65">
        <v>1</v>
      </c>
    </row>
    <row r="66" spans="8:17" x14ac:dyDescent="0.3">
      <c r="J66">
        <v>1</v>
      </c>
    </row>
    <row r="67" spans="8:17" x14ac:dyDescent="0.3">
      <c r="J67">
        <v>1</v>
      </c>
    </row>
    <row r="68" spans="8:17" x14ac:dyDescent="0.3">
      <c r="J68">
        <v>1</v>
      </c>
    </row>
    <row r="69" spans="8:17" x14ac:dyDescent="0.3">
      <c r="J69">
        <v>0</v>
      </c>
    </row>
    <row r="70" spans="8:17" x14ac:dyDescent="0.3">
      <c r="J70">
        <v>0</v>
      </c>
    </row>
    <row r="71" spans="8:17" x14ac:dyDescent="0.3">
      <c r="J71">
        <v>0</v>
      </c>
    </row>
    <row r="72" spans="8:17" x14ac:dyDescent="0.3">
      <c r="J72">
        <v>1</v>
      </c>
    </row>
    <row r="73" spans="8:17" x14ac:dyDescent="0.3">
      <c r="J73">
        <v>1</v>
      </c>
    </row>
    <row r="74" spans="8:17" x14ac:dyDescent="0.3">
      <c r="J74">
        <v>1</v>
      </c>
    </row>
    <row r="75" spans="8:17" x14ac:dyDescent="0.3">
      <c r="J75">
        <v>100</v>
      </c>
    </row>
    <row r="78" spans="8:17" ht="15.6" x14ac:dyDescent="0.3">
      <c r="J78" s="165" t="s">
        <v>412</v>
      </c>
      <c r="K78" s="166"/>
      <c r="L78" s="166"/>
      <c r="M78" s="166"/>
    </row>
    <row r="79" spans="8:17" ht="15" thickBot="1" x14ac:dyDescent="0.35">
      <c r="H79" s="53" t="s">
        <v>0</v>
      </c>
    </row>
    <row r="80" spans="8:17" x14ac:dyDescent="0.3">
      <c r="H80" s="54">
        <v>16</v>
      </c>
      <c r="J80" t="s">
        <v>414</v>
      </c>
      <c r="M80" t="s">
        <v>422</v>
      </c>
      <c r="Q80" t="s">
        <v>423</v>
      </c>
    </row>
    <row r="81" spans="3:15" x14ac:dyDescent="0.3">
      <c r="H81" s="55">
        <v>18</v>
      </c>
      <c r="J81" t="s">
        <v>415</v>
      </c>
    </row>
    <row r="82" spans="3:15" x14ac:dyDescent="0.3">
      <c r="H82" s="55">
        <v>18</v>
      </c>
    </row>
    <row r="83" spans="3:15" ht="15.6" x14ac:dyDescent="0.3">
      <c r="H83" s="55">
        <v>18</v>
      </c>
      <c r="J83" t="s">
        <v>416</v>
      </c>
      <c r="L83" s="168" t="s">
        <v>420</v>
      </c>
      <c r="M83" s="168"/>
      <c r="N83" s="79"/>
    </row>
    <row r="84" spans="3:15" x14ac:dyDescent="0.3">
      <c r="H84" s="55">
        <v>19</v>
      </c>
      <c r="J84" t="s">
        <v>417</v>
      </c>
    </row>
    <row r="85" spans="3:15" x14ac:dyDescent="0.3">
      <c r="H85" s="55">
        <v>20</v>
      </c>
      <c r="J85" s="7" t="s">
        <v>418</v>
      </c>
    </row>
    <row r="86" spans="3:15" x14ac:dyDescent="0.3">
      <c r="C86" t="s">
        <v>413</v>
      </c>
      <c r="H86" s="55">
        <v>20</v>
      </c>
      <c r="J86" t="s">
        <v>419</v>
      </c>
      <c r="L86" t="s">
        <v>425</v>
      </c>
    </row>
    <row r="87" spans="3:15" x14ac:dyDescent="0.3">
      <c r="H87" s="56">
        <v>21</v>
      </c>
      <c r="J87" s="167">
        <v>12000</v>
      </c>
      <c r="O87" t="s">
        <v>426</v>
      </c>
    </row>
    <row r="88" spans="3:15" x14ac:dyDescent="0.3">
      <c r="H88" s="56">
        <v>25</v>
      </c>
    </row>
    <row r="89" spans="3:15" ht="15.6" x14ac:dyDescent="0.3">
      <c r="H89" s="56">
        <v>25</v>
      </c>
      <c r="J89" s="65" t="s">
        <v>421</v>
      </c>
      <c r="K89" s="7"/>
    </row>
    <row r="90" spans="3:15" x14ac:dyDescent="0.3">
      <c r="H90" s="56">
        <v>28</v>
      </c>
      <c r="L90" t="s">
        <v>424</v>
      </c>
    </row>
    <row r="91" spans="3:15" x14ac:dyDescent="0.3">
      <c r="H91" s="56">
        <v>29</v>
      </c>
    </row>
    <row r="92" spans="3:15" x14ac:dyDescent="0.3">
      <c r="H92" s="56">
        <v>30</v>
      </c>
    </row>
    <row r="93" spans="3:15" x14ac:dyDescent="0.3">
      <c r="H93" s="56">
        <v>30</v>
      </c>
      <c r="J93" t="s">
        <v>427</v>
      </c>
    </row>
    <row r="94" spans="3:15" x14ac:dyDescent="0.3">
      <c r="H94" s="56">
        <v>30</v>
      </c>
    </row>
    <row r="95" spans="3:15" x14ac:dyDescent="0.3">
      <c r="H95" s="57">
        <v>32</v>
      </c>
      <c r="J95">
        <v>1</v>
      </c>
      <c r="K95" t="s">
        <v>428</v>
      </c>
    </row>
    <row r="96" spans="3:15" x14ac:dyDescent="0.3">
      <c r="H96" s="57">
        <v>35</v>
      </c>
      <c r="K96" t="s">
        <v>429</v>
      </c>
    </row>
    <row r="97" spans="2:18" x14ac:dyDescent="0.3">
      <c r="H97" s="57">
        <v>36</v>
      </c>
      <c r="K97" t="s">
        <v>430</v>
      </c>
    </row>
    <row r="98" spans="2:18" x14ac:dyDescent="0.3">
      <c r="H98" s="57">
        <v>38</v>
      </c>
      <c r="J98" t="s">
        <v>432</v>
      </c>
    </row>
    <row r="99" spans="2:18" x14ac:dyDescent="0.3">
      <c r="B99" s="51" t="s">
        <v>437</v>
      </c>
      <c r="H99" s="57">
        <v>40</v>
      </c>
      <c r="O99" t="s">
        <v>431</v>
      </c>
    </row>
    <row r="100" spans="2:18" x14ac:dyDescent="0.3">
      <c r="B100" t="s">
        <v>443</v>
      </c>
      <c r="H100" s="57">
        <v>40</v>
      </c>
    </row>
    <row r="101" spans="2:18" x14ac:dyDescent="0.3">
      <c r="C101" s="51"/>
      <c r="D101" s="51"/>
      <c r="E101" s="51"/>
      <c r="H101" s="58">
        <v>45</v>
      </c>
    </row>
    <row r="102" spans="2:18" x14ac:dyDescent="0.3">
      <c r="B102" t="s">
        <v>444</v>
      </c>
      <c r="F102" t="s">
        <v>439</v>
      </c>
      <c r="H102" s="56">
        <v>56</v>
      </c>
    </row>
    <row r="103" spans="2:18" ht="18" x14ac:dyDescent="0.35">
      <c r="B103" s="170" t="s">
        <v>438</v>
      </c>
      <c r="F103" t="s">
        <v>440</v>
      </c>
      <c r="H103" s="56">
        <v>56</v>
      </c>
      <c r="J103" t="s">
        <v>433</v>
      </c>
      <c r="P103" t="s">
        <v>434</v>
      </c>
    </row>
    <row r="104" spans="2:18" ht="15.6" x14ac:dyDescent="0.3">
      <c r="B104" s="21" t="s">
        <v>445</v>
      </c>
      <c r="H104" s="56">
        <v>58</v>
      </c>
      <c r="J104" s="46" t="s">
        <v>435</v>
      </c>
    </row>
    <row r="105" spans="2:18" x14ac:dyDescent="0.3">
      <c r="H105" s="56">
        <v>59</v>
      </c>
      <c r="J105" t="s">
        <v>436</v>
      </c>
      <c r="N105">
        <v>1</v>
      </c>
    </row>
    <row r="106" spans="2:18" x14ac:dyDescent="0.3">
      <c r="B106" t="s">
        <v>455</v>
      </c>
      <c r="H106" s="59">
        <v>65</v>
      </c>
    </row>
    <row r="107" spans="2:18" x14ac:dyDescent="0.3">
      <c r="H107" s="60">
        <v>72</v>
      </c>
      <c r="R107" t="s">
        <v>446</v>
      </c>
    </row>
    <row r="108" spans="2:18" x14ac:dyDescent="0.3">
      <c r="H108" s="60">
        <v>73</v>
      </c>
    </row>
    <row r="109" spans="2:18" ht="15" thickBot="1" x14ac:dyDescent="0.35">
      <c r="H109" s="61">
        <v>81</v>
      </c>
      <c r="R109" t="s">
        <v>447</v>
      </c>
    </row>
    <row r="110" spans="2:18" x14ac:dyDescent="0.3">
      <c r="D110" t="s">
        <v>459</v>
      </c>
      <c r="L110" t="s">
        <v>443</v>
      </c>
    </row>
    <row r="111" spans="2:18" x14ac:dyDescent="0.3">
      <c r="L111" s="169" t="s">
        <v>442</v>
      </c>
      <c r="R111" t="s">
        <v>448</v>
      </c>
    </row>
    <row r="112" spans="2:18" x14ac:dyDescent="0.3">
      <c r="C112" t="s">
        <v>458</v>
      </c>
      <c r="J112" t="s">
        <v>441</v>
      </c>
      <c r="L112">
        <v>4</v>
      </c>
      <c r="N112">
        <v>18</v>
      </c>
      <c r="O112" t="s">
        <v>183</v>
      </c>
    </row>
    <row r="113" spans="3:19" x14ac:dyDescent="0.3">
      <c r="D113" t="s">
        <v>119</v>
      </c>
      <c r="F113" t="s">
        <v>120</v>
      </c>
      <c r="R113" t="s">
        <v>449</v>
      </c>
    </row>
    <row r="114" spans="3:19" ht="21" x14ac:dyDescent="0.4">
      <c r="D114" t="s">
        <v>456</v>
      </c>
      <c r="F114" t="s">
        <v>457</v>
      </c>
      <c r="I114" s="172">
        <v>1</v>
      </c>
      <c r="J114" s="172" t="s">
        <v>467</v>
      </c>
      <c r="K114" s="172"/>
      <c r="L114" s="51" t="s">
        <v>478</v>
      </c>
      <c r="M114" s="51"/>
    </row>
    <row r="115" spans="3:19" x14ac:dyDescent="0.3">
      <c r="I115">
        <v>2</v>
      </c>
      <c r="J115" t="s">
        <v>468</v>
      </c>
      <c r="R115" t="s">
        <v>450</v>
      </c>
    </row>
    <row r="116" spans="3:19" x14ac:dyDescent="0.3">
      <c r="C116" t="s">
        <v>440</v>
      </c>
      <c r="D116">
        <v>1</v>
      </c>
      <c r="E116" t="s">
        <v>460</v>
      </c>
      <c r="F116" t="s">
        <v>466</v>
      </c>
      <c r="N116" t="s">
        <v>469</v>
      </c>
      <c r="S116" t="s">
        <v>451</v>
      </c>
    </row>
    <row r="117" spans="3:19" x14ac:dyDescent="0.3">
      <c r="D117">
        <v>2</v>
      </c>
      <c r="E117" s="171" t="s">
        <v>461</v>
      </c>
      <c r="F117" t="s">
        <v>463</v>
      </c>
      <c r="G117" s="53" t="s">
        <v>464</v>
      </c>
      <c r="N117" t="s">
        <v>470</v>
      </c>
      <c r="S117" t="s">
        <v>452</v>
      </c>
    </row>
    <row r="118" spans="3:19" x14ac:dyDescent="0.3">
      <c r="D118">
        <v>3</v>
      </c>
      <c r="E118" t="s">
        <v>462</v>
      </c>
      <c r="F118" t="s">
        <v>465</v>
      </c>
      <c r="N118" t="s">
        <v>471</v>
      </c>
      <c r="O118" t="s">
        <v>472</v>
      </c>
      <c r="S118" t="s">
        <v>453</v>
      </c>
    </row>
    <row r="119" spans="3:19" x14ac:dyDescent="0.3">
      <c r="S119" t="s">
        <v>454</v>
      </c>
    </row>
    <row r="120" spans="3:19" x14ac:dyDescent="0.3">
      <c r="E120" t="s">
        <v>477</v>
      </c>
      <c r="N120" t="s">
        <v>473</v>
      </c>
    </row>
    <row r="121" spans="3:19" x14ac:dyDescent="0.3">
      <c r="K121" t="s">
        <v>481</v>
      </c>
      <c r="N121" t="s">
        <v>473</v>
      </c>
    </row>
    <row r="122" spans="3:19" ht="15.6" x14ac:dyDescent="0.3">
      <c r="E122" t="s">
        <v>482</v>
      </c>
      <c r="F122" t="s">
        <v>483</v>
      </c>
      <c r="J122" s="46" t="s">
        <v>435</v>
      </c>
    </row>
    <row r="123" spans="3:19" x14ac:dyDescent="0.3">
      <c r="J123" t="s">
        <v>474</v>
      </c>
    </row>
    <row r="124" spans="3:19" x14ac:dyDescent="0.3">
      <c r="D124" t="s">
        <v>485</v>
      </c>
    </row>
    <row r="125" spans="3:19" x14ac:dyDescent="0.3">
      <c r="D125" t="s">
        <v>484</v>
      </c>
      <c r="I125" t="s">
        <v>475</v>
      </c>
      <c r="J125" t="s">
        <v>476</v>
      </c>
    </row>
    <row r="127" spans="3:19" x14ac:dyDescent="0.3">
      <c r="J127">
        <v>50</v>
      </c>
    </row>
    <row r="128" spans="3:19" ht="15.6" x14ac:dyDescent="0.3">
      <c r="J128" s="43" t="s">
        <v>479</v>
      </c>
      <c r="K128" s="43"/>
      <c r="L128" s="43"/>
      <c r="M128" s="43"/>
    </row>
    <row r="129" spans="8:20" x14ac:dyDescent="0.3">
      <c r="I129" s="51" t="s">
        <v>480</v>
      </c>
    </row>
    <row r="132" spans="8:20" x14ac:dyDescent="0.3">
      <c r="K132" t="s">
        <v>489</v>
      </c>
    </row>
    <row r="133" spans="8:20" x14ac:dyDescent="0.3">
      <c r="I133" t="s">
        <v>488</v>
      </c>
      <c r="K133" t="s">
        <v>490</v>
      </c>
    </row>
    <row r="134" spans="8:20" x14ac:dyDescent="0.3">
      <c r="O134" t="s">
        <v>498</v>
      </c>
    </row>
    <row r="135" spans="8:20" x14ac:dyDescent="0.3">
      <c r="I135" t="s">
        <v>491</v>
      </c>
    </row>
    <row r="136" spans="8:20" x14ac:dyDescent="0.3">
      <c r="O136" t="s">
        <v>497</v>
      </c>
      <c r="P136" s="156">
        <v>0.7</v>
      </c>
    </row>
    <row r="138" spans="8:20" x14ac:dyDescent="0.3">
      <c r="H138" t="s">
        <v>508</v>
      </c>
      <c r="L138" s="5" t="s">
        <v>492</v>
      </c>
      <c r="M138" s="5"/>
      <c r="N138" s="5"/>
      <c r="O138" s="21">
        <v>1</v>
      </c>
      <c r="P138" s="21"/>
      <c r="Q138" s="21">
        <v>2</v>
      </c>
    </row>
    <row r="139" spans="8:20" x14ac:dyDescent="0.3">
      <c r="H139">
        <v>2</v>
      </c>
      <c r="L139" s="5"/>
      <c r="M139" s="5"/>
      <c r="N139" s="5"/>
      <c r="O139" s="173">
        <v>0.9</v>
      </c>
      <c r="P139" s="21"/>
      <c r="Q139" s="173">
        <v>0.15</v>
      </c>
    </row>
    <row r="140" spans="8:20" x14ac:dyDescent="0.3">
      <c r="H140" t="s">
        <v>509</v>
      </c>
      <c r="L140" s="5" t="s">
        <v>493</v>
      </c>
      <c r="M140" s="5"/>
      <c r="N140" s="5"/>
      <c r="O140" s="21"/>
      <c r="P140" s="21"/>
      <c r="Q140" s="21"/>
      <c r="S140" t="s">
        <v>510</v>
      </c>
      <c r="T140" t="s">
        <v>512</v>
      </c>
    </row>
    <row r="141" spans="8:20" x14ac:dyDescent="0.3">
      <c r="L141" s="5"/>
      <c r="M141" s="5"/>
      <c r="N141" s="5"/>
      <c r="O141" s="21"/>
      <c r="P141" s="21"/>
      <c r="Q141" s="21"/>
      <c r="S141" t="s">
        <v>343</v>
      </c>
      <c r="T141">
        <v>78</v>
      </c>
    </row>
    <row r="142" spans="8:20" x14ac:dyDescent="0.3">
      <c r="S142" t="s">
        <v>191</v>
      </c>
      <c r="T142">
        <v>82</v>
      </c>
    </row>
    <row r="143" spans="8:20" x14ac:dyDescent="0.3">
      <c r="S143" t="s">
        <v>511</v>
      </c>
      <c r="T143">
        <v>67</v>
      </c>
    </row>
    <row r="144" spans="8:20" x14ac:dyDescent="0.3">
      <c r="L144">
        <v>30</v>
      </c>
      <c r="Q144">
        <v>30</v>
      </c>
      <c r="S144" s="178" t="s">
        <v>522</v>
      </c>
    </row>
    <row r="145" spans="10:20" x14ac:dyDescent="0.3">
      <c r="L145" t="s">
        <v>494</v>
      </c>
      <c r="Q145" t="s">
        <v>494</v>
      </c>
      <c r="S145" t="s">
        <v>519</v>
      </c>
      <c r="T145" t="s">
        <v>508</v>
      </c>
    </row>
    <row r="146" spans="10:20" x14ac:dyDescent="0.3">
      <c r="L146" t="s">
        <v>495</v>
      </c>
      <c r="Q146" t="s">
        <v>496</v>
      </c>
      <c r="S146" t="s">
        <v>520</v>
      </c>
      <c r="T146" t="s">
        <v>508</v>
      </c>
    </row>
    <row r="147" spans="10:20" x14ac:dyDescent="0.3">
      <c r="J147" t="s">
        <v>515</v>
      </c>
      <c r="K147" t="s">
        <v>516</v>
      </c>
      <c r="S147" t="s">
        <v>521</v>
      </c>
      <c r="T147" t="s">
        <v>508</v>
      </c>
    </row>
    <row r="148" spans="10:20" x14ac:dyDescent="0.3">
      <c r="J148" t="s">
        <v>513</v>
      </c>
      <c r="K148" t="s">
        <v>514</v>
      </c>
    </row>
    <row r="149" spans="10:20" x14ac:dyDescent="0.3">
      <c r="J149" t="s">
        <v>517</v>
      </c>
      <c r="K149" t="s">
        <v>518</v>
      </c>
      <c r="S149" t="s">
        <v>523</v>
      </c>
    </row>
    <row r="150" spans="10:20" ht="15.6" x14ac:dyDescent="0.3">
      <c r="S150" s="46" t="s">
        <v>524</v>
      </c>
    </row>
    <row r="151" spans="10:20" x14ac:dyDescent="0.3">
      <c r="P151" t="s">
        <v>527</v>
      </c>
    </row>
    <row r="152" spans="10:20" x14ac:dyDescent="0.3">
      <c r="K152" t="s">
        <v>343</v>
      </c>
      <c r="L152">
        <v>35</v>
      </c>
      <c r="O152" t="s">
        <v>525</v>
      </c>
      <c r="P152">
        <v>65</v>
      </c>
      <c r="R152" t="s">
        <v>528</v>
      </c>
      <c r="S152">
        <v>17.5</v>
      </c>
    </row>
    <row r="153" spans="10:20" x14ac:dyDescent="0.3">
      <c r="K153" t="s">
        <v>191</v>
      </c>
      <c r="L153">
        <v>35.000000999999997</v>
      </c>
      <c r="O153" t="s">
        <v>526</v>
      </c>
      <c r="P153">
        <v>65.099999999999994</v>
      </c>
      <c r="R153">
        <v>15</v>
      </c>
    </row>
    <row r="156" spans="10:20" x14ac:dyDescent="0.3">
      <c r="R156">
        <v>20</v>
      </c>
    </row>
    <row r="157" spans="10:20" x14ac:dyDescent="0.3">
      <c r="J157" s="19"/>
      <c r="K157" s="19"/>
      <c r="L157" s="19"/>
      <c r="M157" s="19"/>
      <c r="N157" s="19" t="s">
        <v>515</v>
      </c>
      <c r="O157" s="19"/>
      <c r="R157">
        <v>19.95</v>
      </c>
    </row>
    <row r="158" spans="10:20" x14ac:dyDescent="0.3">
      <c r="J158" s="19"/>
      <c r="K158" s="19" t="s">
        <v>488</v>
      </c>
      <c r="L158" s="19"/>
      <c r="M158" s="19" t="s">
        <v>529</v>
      </c>
      <c r="N158" s="19" t="s">
        <v>530</v>
      </c>
      <c r="O158" s="19"/>
    </row>
    <row r="159" spans="10:20" x14ac:dyDescent="0.3">
      <c r="J159" s="19"/>
      <c r="K159" s="19" t="s">
        <v>531</v>
      </c>
      <c r="L159" s="19" t="s">
        <v>533</v>
      </c>
      <c r="M159" s="19" t="s">
        <v>532</v>
      </c>
      <c r="N159" s="19" t="s">
        <v>530</v>
      </c>
      <c r="O159" s="19"/>
    </row>
    <row r="160" spans="10:20" x14ac:dyDescent="0.3">
      <c r="J160" s="19"/>
      <c r="K160" s="19" t="s">
        <v>534</v>
      </c>
      <c r="L160" s="19" t="s">
        <v>535</v>
      </c>
      <c r="M160" s="19" t="s">
        <v>532</v>
      </c>
      <c r="N160" s="19" t="s">
        <v>530</v>
      </c>
      <c r="O160" s="19"/>
    </row>
    <row r="161" spans="10:22" x14ac:dyDescent="0.3">
      <c r="J161" s="19"/>
      <c r="K161" s="19" t="s">
        <v>536</v>
      </c>
      <c r="L161" s="19" t="s">
        <v>537</v>
      </c>
      <c r="M161" s="19"/>
      <c r="N161" s="19" t="s">
        <v>530</v>
      </c>
      <c r="O161" s="19"/>
    </row>
    <row r="162" spans="10:22" x14ac:dyDescent="0.3">
      <c r="J162" s="19"/>
      <c r="K162" s="19" t="s">
        <v>540</v>
      </c>
      <c r="L162" s="19" t="s">
        <v>538</v>
      </c>
      <c r="M162" s="19"/>
      <c r="N162" s="19" t="s">
        <v>539</v>
      </c>
      <c r="O162" s="19"/>
      <c r="P162" t="s">
        <v>541</v>
      </c>
      <c r="S162" t="s">
        <v>542</v>
      </c>
      <c r="U162" t="s">
        <v>545</v>
      </c>
    </row>
    <row r="163" spans="10:22" x14ac:dyDescent="0.3">
      <c r="J163" s="19"/>
      <c r="K163" s="19" t="s">
        <v>547</v>
      </c>
      <c r="L163" s="19"/>
      <c r="M163" s="19"/>
      <c r="N163" s="19"/>
      <c r="O163" s="19"/>
      <c r="S163" t="s">
        <v>543</v>
      </c>
    </row>
    <row r="164" spans="10:22" x14ac:dyDescent="0.3">
      <c r="J164" s="19"/>
      <c r="K164" s="19" t="s">
        <v>548</v>
      </c>
      <c r="L164" s="19"/>
      <c r="M164" s="19"/>
      <c r="N164" s="19"/>
      <c r="O164" s="19"/>
      <c r="S164" t="s">
        <v>544</v>
      </c>
    </row>
    <row r="165" spans="10:22" x14ac:dyDescent="0.3">
      <c r="J165" s="19"/>
      <c r="K165" s="19"/>
      <c r="L165" s="19"/>
      <c r="M165" s="19"/>
      <c r="N165" s="19"/>
      <c r="O165" s="19"/>
    </row>
    <row r="166" spans="10:22" x14ac:dyDescent="0.3">
      <c r="J166" s="19">
        <v>1</v>
      </c>
      <c r="K166" s="19" t="s">
        <v>549</v>
      </c>
      <c r="L166" s="19"/>
      <c r="M166" s="19"/>
      <c r="N166" s="19"/>
      <c r="O166" s="19"/>
      <c r="S166" t="s">
        <v>546</v>
      </c>
    </row>
    <row r="167" spans="10:22" x14ac:dyDescent="0.3">
      <c r="J167" s="19"/>
      <c r="K167" s="19"/>
      <c r="L167" s="19" t="s">
        <v>550</v>
      </c>
      <c r="M167" s="19"/>
      <c r="N167" s="19"/>
      <c r="O167" s="19"/>
      <c r="S167" s="156">
        <v>0.8</v>
      </c>
    </row>
    <row r="168" spans="10:22" x14ac:dyDescent="0.3">
      <c r="J168" s="19"/>
      <c r="K168" s="19"/>
      <c r="L168" s="19" t="s">
        <v>551</v>
      </c>
      <c r="M168" s="19"/>
      <c r="N168" s="19"/>
      <c r="O168" s="19"/>
      <c r="S168" s="156">
        <v>0.8</v>
      </c>
    </row>
    <row r="169" spans="10:22" x14ac:dyDescent="0.3">
      <c r="J169" s="19"/>
      <c r="K169" s="19"/>
      <c r="L169" s="19" t="s">
        <v>552</v>
      </c>
      <c r="M169" s="19"/>
      <c r="N169" s="19"/>
      <c r="O169" s="19"/>
    </row>
    <row r="170" spans="10:22" x14ac:dyDescent="0.3">
      <c r="J170" s="19"/>
      <c r="K170" s="19"/>
      <c r="L170" s="19"/>
      <c r="M170" s="19"/>
      <c r="N170" s="19"/>
      <c r="O170" s="19"/>
    </row>
    <row r="171" spans="10:22" x14ac:dyDescent="0.3">
      <c r="J171" s="19"/>
      <c r="K171" s="19"/>
      <c r="L171" s="19" t="s">
        <v>560</v>
      </c>
      <c r="M171" s="19"/>
      <c r="N171" s="19"/>
      <c r="O171" s="19"/>
      <c r="Q171" s="10" t="s">
        <v>17</v>
      </c>
      <c r="R171" s="10"/>
      <c r="S171" s="10"/>
      <c r="T171" s="10"/>
      <c r="U171" s="10"/>
    </row>
    <row r="172" spans="10:22" x14ac:dyDescent="0.3">
      <c r="J172" s="19"/>
      <c r="K172" s="19"/>
      <c r="L172" s="19"/>
      <c r="M172" s="19"/>
      <c r="N172" s="19"/>
      <c r="O172" s="19"/>
      <c r="Q172" s="10" t="s">
        <v>553</v>
      </c>
      <c r="R172" s="10"/>
      <c r="S172" s="10"/>
      <c r="T172" s="10"/>
      <c r="U172" s="10"/>
      <c r="V172" t="s">
        <v>557</v>
      </c>
    </row>
    <row r="173" spans="10:22" x14ac:dyDescent="0.3">
      <c r="J173" s="19"/>
      <c r="K173" s="19"/>
      <c r="L173" s="19" t="s">
        <v>561</v>
      </c>
      <c r="M173" s="19"/>
      <c r="N173" s="19"/>
      <c r="O173" s="19"/>
      <c r="Q173" s="10" t="s">
        <v>554</v>
      </c>
      <c r="R173" s="10"/>
      <c r="S173" s="10" t="s">
        <v>556</v>
      </c>
      <c r="T173" s="10"/>
      <c r="U173" s="10"/>
      <c r="V173" t="s">
        <v>558</v>
      </c>
    </row>
    <row r="174" spans="10:22" x14ac:dyDescent="0.3">
      <c r="J174" s="19"/>
      <c r="K174" s="19"/>
      <c r="L174" s="19"/>
      <c r="M174" s="19"/>
      <c r="N174" s="19"/>
      <c r="O174" s="19"/>
      <c r="Q174" s="10" t="s">
        <v>555</v>
      </c>
      <c r="R174" s="10"/>
      <c r="S174" s="10"/>
      <c r="T174" s="10"/>
      <c r="U174" s="10"/>
      <c r="V174" t="s">
        <v>559</v>
      </c>
    </row>
    <row r="176" spans="10:22" x14ac:dyDescent="0.3">
      <c r="J176" t="s">
        <v>568</v>
      </c>
    </row>
    <row r="177" spans="10:15" x14ac:dyDescent="0.3">
      <c r="J177" t="s">
        <v>565</v>
      </c>
      <c r="K177" t="s">
        <v>566</v>
      </c>
    </row>
    <row r="178" spans="10:15" x14ac:dyDescent="0.3">
      <c r="J178" t="s">
        <v>567</v>
      </c>
      <c r="O178" t="s">
        <v>562</v>
      </c>
    </row>
    <row r="179" spans="10:15" x14ac:dyDescent="0.3">
      <c r="O179" t="s">
        <v>563</v>
      </c>
    </row>
    <row r="180" spans="10:15" x14ac:dyDescent="0.3">
      <c r="O180" t="s">
        <v>330</v>
      </c>
    </row>
    <row r="182" spans="10:15" x14ac:dyDescent="0.3">
      <c r="O182" t="s">
        <v>564</v>
      </c>
    </row>
  </sheetData>
  <mergeCells count="2">
    <mergeCell ref="H58:H59"/>
    <mergeCell ref="J56:K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A85C-073E-4A0C-8077-275C9810BC90}">
  <dimension ref="A1:P30"/>
  <sheetViews>
    <sheetView workbookViewId="0">
      <selection activeCell="T31" sqref="T31"/>
    </sheetView>
  </sheetViews>
  <sheetFormatPr defaultRowHeight="14.4" x14ac:dyDescent="0.3"/>
  <cols>
    <col min="1" max="1" width="29.6640625" customWidth="1"/>
  </cols>
  <sheetData>
    <row r="1" spans="1:9" ht="18" x14ac:dyDescent="0.35">
      <c r="B1" s="121">
        <v>2</v>
      </c>
      <c r="C1" s="123">
        <v>1</v>
      </c>
      <c r="D1" s="121">
        <v>3</v>
      </c>
      <c r="E1" s="121">
        <v>4</v>
      </c>
      <c r="F1" s="121">
        <v>5</v>
      </c>
      <c r="G1" s="121">
        <v>6</v>
      </c>
      <c r="H1" s="121">
        <v>7</v>
      </c>
    </row>
    <row r="2" spans="1:9" x14ac:dyDescent="0.3">
      <c r="A2" t="s">
        <v>153</v>
      </c>
      <c r="B2" s="119">
        <v>37.770000000000003</v>
      </c>
      <c r="C2" s="20"/>
    </row>
    <row r="3" spans="1:9" x14ac:dyDescent="0.3">
      <c r="A3" t="s">
        <v>154</v>
      </c>
      <c r="B3">
        <v>18.8</v>
      </c>
      <c r="C3" s="20"/>
    </row>
    <row r="4" spans="1:9" x14ac:dyDescent="0.3">
      <c r="A4" t="s">
        <v>155</v>
      </c>
      <c r="B4" s="120">
        <v>40</v>
      </c>
      <c r="C4" s="124">
        <v>37.770000000000003</v>
      </c>
      <c r="D4" s="120">
        <v>35.54</v>
      </c>
      <c r="E4" s="120">
        <v>44</v>
      </c>
      <c r="F4" s="120">
        <v>32</v>
      </c>
      <c r="G4" s="120">
        <v>28</v>
      </c>
      <c r="H4" s="120">
        <v>47</v>
      </c>
      <c r="I4" s="120"/>
    </row>
    <row r="5" spans="1:9" x14ac:dyDescent="0.3">
      <c r="A5" t="s">
        <v>156</v>
      </c>
      <c r="B5" s="119">
        <v>3.43</v>
      </c>
      <c r="C5" s="20"/>
    </row>
    <row r="6" spans="1:9" x14ac:dyDescent="0.3">
      <c r="A6" t="s">
        <v>157</v>
      </c>
      <c r="B6">
        <f t="shared" ref="B6:H6" si="0">($B$2-B4)/$B$5</f>
        <v>-0.65014577259475126</v>
      </c>
      <c r="C6" s="20">
        <f t="shared" si="0"/>
        <v>0</v>
      </c>
      <c r="D6">
        <f t="shared" si="0"/>
        <v>0.65014577259475337</v>
      </c>
      <c r="E6">
        <f t="shared" si="0"/>
        <v>-1.8163265306122438</v>
      </c>
      <c r="F6">
        <f t="shared" si="0"/>
        <v>1.6822157434402341</v>
      </c>
      <c r="G6">
        <f t="shared" si="0"/>
        <v>2.8483965014577266</v>
      </c>
      <c r="H6">
        <f t="shared" si="0"/>
        <v>-2.6909620991253633</v>
      </c>
    </row>
    <row r="7" spans="1:9" x14ac:dyDescent="0.3">
      <c r="C7" s="20"/>
    </row>
    <row r="8" spans="1:9" x14ac:dyDescent="0.3">
      <c r="C8" s="20"/>
    </row>
    <row r="9" spans="1:9" s="51" customFormat="1" ht="15.6" x14ac:dyDescent="0.3">
      <c r="A9" s="51" t="s">
        <v>158</v>
      </c>
      <c r="B9" s="122">
        <f t="shared" ref="B9:H9" si="1">TDIST(ABS(B6),29,2)</f>
        <v>0.52071561936116484</v>
      </c>
      <c r="C9" s="125">
        <f t="shared" si="1"/>
        <v>1</v>
      </c>
      <c r="D9" s="122">
        <f t="shared" si="1"/>
        <v>0.52071561936116351</v>
      </c>
      <c r="E9" s="122">
        <f t="shared" si="1"/>
        <v>7.9671260271191952E-2</v>
      </c>
      <c r="F9" s="122">
        <f t="shared" si="1"/>
        <v>0.10326587312031693</v>
      </c>
      <c r="G9" s="44">
        <f t="shared" si="1"/>
        <v>7.9975246601236595E-3</v>
      </c>
      <c r="H9" s="44">
        <f t="shared" si="1"/>
        <v>1.1699971725765316E-2</v>
      </c>
      <c r="I9" s="44"/>
    </row>
    <row r="10" spans="1:9" x14ac:dyDescent="0.3">
      <c r="B10">
        <f>TDIST(ABS(B6),29,1)</f>
        <v>0.26035780968058242</v>
      </c>
      <c r="C10">
        <f t="shared" ref="C10:H10" si="2">TDIST(ABS(C6),29,1)</f>
        <v>0.5</v>
      </c>
      <c r="D10">
        <f t="shared" si="2"/>
        <v>0.26035780968058175</v>
      </c>
      <c r="E10">
        <f t="shared" si="2"/>
        <v>3.9835630135595976E-2</v>
      </c>
      <c r="F10">
        <f t="shared" si="2"/>
        <v>5.1632936560158466E-2</v>
      </c>
      <c r="G10">
        <f t="shared" si="2"/>
        <v>3.9987623300618298E-3</v>
      </c>
      <c r="H10">
        <f t="shared" si="2"/>
        <v>5.8499858628826579E-3</v>
      </c>
    </row>
    <row r="30" spans="16:16" x14ac:dyDescent="0.3">
      <c r="P30">
        <v>0.05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685A-305C-4355-A3AA-31338BF2B817}">
  <dimension ref="A1:T57"/>
  <sheetViews>
    <sheetView workbookViewId="0">
      <selection activeCell="R37" sqref="R37"/>
    </sheetView>
  </sheetViews>
  <sheetFormatPr defaultRowHeight="14.4" x14ac:dyDescent="0.3"/>
  <sheetData>
    <row r="1" spans="1:19" x14ac:dyDescent="0.3">
      <c r="B1" t="s">
        <v>159</v>
      </c>
      <c r="C1">
        <v>37.770000000000003</v>
      </c>
    </row>
    <row r="2" spans="1:19" x14ac:dyDescent="0.3">
      <c r="A2" t="s">
        <v>174</v>
      </c>
      <c r="B2" t="s">
        <v>155</v>
      </c>
      <c r="C2" s="129">
        <v>37.770000000000003</v>
      </c>
      <c r="D2" s="126">
        <v>38</v>
      </c>
      <c r="E2" s="126">
        <v>39</v>
      </c>
      <c r="F2" s="127">
        <v>40</v>
      </c>
      <c r="G2" s="126">
        <v>41</v>
      </c>
      <c r="H2" s="126">
        <v>43</v>
      </c>
      <c r="I2" s="126">
        <v>44</v>
      </c>
      <c r="J2" s="126">
        <v>45</v>
      </c>
      <c r="K2" s="126">
        <v>47</v>
      </c>
      <c r="L2" s="62">
        <v>36</v>
      </c>
      <c r="M2" s="62">
        <v>35</v>
      </c>
      <c r="N2" s="62">
        <v>34</v>
      </c>
      <c r="O2" s="62">
        <v>33</v>
      </c>
      <c r="P2" s="62">
        <v>32</v>
      </c>
      <c r="Q2" s="62">
        <v>31</v>
      </c>
      <c r="R2" s="62">
        <v>30</v>
      </c>
      <c r="S2" s="51"/>
    </row>
    <row r="3" spans="1:19" x14ac:dyDescent="0.3">
      <c r="B3" t="s">
        <v>160</v>
      </c>
      <c r="C3">
        <v>3.43</v>
      </c>
      <c r="F3" s="20"/>
    </row>
    <row r="4" spans="1:19" x14ac:dyDescent="0.3">
      <c r="B4" t="s">
        <v>161</v>
      </c>
      <c r="C4">
        <f>($C$1-C2)/$C$3</f>
        <v>0</v>
      </c>
      <c r="D4">
        <f t="shared" ref="D4:R4" si="0">($C$1-D2)/$C$3</f>
        <v>-6.7055393586004916E-2</v>
      </c>
      <c r="E4">
        <f t="shared" si="0"/>
        <v>-0.35860058309037807</v>
      </c>
      <c r="F4" s="20">
        <f t="shared" si="0"/>
        <v>-0.65014577259475126</v>
      </c>
      <c r="G4">
        <f t="shared" si="0"/>
        <v>-0.9416909620991244</v>
      </c>
      <c r="H4">
        <f t="shared" si="0"/>
        <v>-1.5247813411078708</v>
      </c>
      <c r="I4">
        <f t="shared" si="0"/>
        <v>-1.8163265306122438</v>
      </c>
      <c r="J4">
        <f t="shared" si="0"/>
        <v>-2.1078717201166173</v>
      </c>
      <c r="K4">
        <f t="shared" si="0"/>
        <v>-2.6909620991253633</v>
      </c>
      <c r="L4">
        <f t="shared" si="0"/>
        <v>0.5160349854227414</v>
      </c>
      <c r="M4">
        <f t="shared" si="0"/>
        <v>0.80758017492711454</v>
      </c>
      <c r="N4">
        <f t="shared" si="0"/>
        <v>1.0991253644314878</v>
      </c>
      <c r="O4">
        <f t="shared" si="0"/>
        <v>1.3906705539358608</v>
      </c>
      <c r="P4">
        <f t="shared" si="0"/>
        <v>1.6822157434402341</v>
      </c>
      <c r="Q4">
        <f t="shared" si="0"/>
        <v>1.9737609329446073</v>
      </c>
      <c r="R4">
        <f t="shared" si="0"/>
        <v>2.2653061224489806</v>
      </c>
    </row>
    <row r="5" spans="1:19" x14ac:dyDescent="0.3">
      <c r="A5" t="s">
        <v>163</v>
      </c>
      <c r="B5" t="s">
        <v>162</v>
      </c>
      <c r="C5" s="129">
        <f>TDIST(ABS(C4),29,2)</f>
        <v>1</v>
      </c>
      <c r="D5">
        <f t="shared" ref="D5:K5" si="1">TDIST(ABS(D4),29,2)</f>
        <v>0.94699778304587023</v>
      </c>
      <c r="E5">
        <f t="shared" si="1"/>
        <v>0.72249140828315406</v>
      </c>
      <c r="F5" s="20">
        <f t="shared" si="1"/>
        <v>0.52071561936116484</v>
      </c>
      <c r="G5">
        <f t="shared" si="1"/>
        <v>0.35412983698651446</v>
      </c>
      <c r="H5">
        <f t="shared" si="1"/>
        <v>0.13814630308639755</v>
      </c>
      <c r="I5">
        <f t="shared" si="1"/>
        <v>7.9671260271191952E-2</v>
      </c>
      <c r="J5" s="44">
        <f t="shared" si="1"/>
        <v>4.3802578897624615E-2</v>
      </c>
      <c r="K5" s="44">
        <f t="shared" si="1"/>
        <v>1.1699971725765316E-2</v>
      </c>
      <c r="L5">
        <f t="shared" ref="L5" si="2">TDIST(ABS(L4),29,2)</f>
        <v>0.60974242715510907</v>
      </c>
      <c r="M5">
        <f t="shared" ref="M5" si="3">TDIST(ABS(M4),29,2)</f>
        <v>0.42590706090505015</v>
      </c>
      <c r="N5">
        <f t="shared" ref="N5" si="4">TDIST(ABS(N4),29,2)</f>
        <v>0.28075473536979323</v>
      </c>
      <c r="O5">
        <f t="shared" ref="O5" si="5">TDIST(ABS(O4),29,2)</f>
        <v>0.1749057192451709</v>
      </c>
      <c r="P5">
        <f t="shared" ref="P5" si="6">TDIST(ABS(P4),29,2)</f>
        <v>0.10326587312031693</v>
      </c>
      <c r="Q5">
        <f t="shared" ref="Q5" si="7">TDIST(ABS(Q4),29,2)</f>
        <v>5.8003993793907901E-2</v>
      </c>
      <c r="R5" s="44">
        <f t="shared" ref="R5" si="8">TDIST(ABS(R4),29,2)</f>
        <v>3.1139211661601336E-2</v>
      </c>
    </row>
    <row r="6" spans="1:19" x14ac:dyDescent="0.3">
      <c r="B6" t="s">
        <v>165</v>
      </c>
      <c r="C6">
        <f>TDIST(ABS(C4),29,1)</f>
        <v>0.5</v>
      </c>
      <c r="D6">
        <f t="shared" ref="D6:R6" si="9">TDIST(ABS(D4),29,1)</f>
        <v>0.47349889152293512</v>
      </c>
      <c r="E6">
        <f t="shared" si="9"/>
        <v>0.36124570414157703</v>
      </c>
      <c r="F6">
        <f t="shared" si="9"/>
        <v>0.26035780968058242</v>
      </c>
      <c r="G6">
        <f t="shared" si="9"/>
        <v>0.17706491849325723</v>
      </c>
      <c r="H6">
        <f t="shared" si="9"/>
        <v>6.9073151543198777E-2</v>
      </c>
      <c r="I6">
        <f t="shared" si="9"/>
        <v>3.9835630135595976E-2</v>
      </c>
      <c r="J6">
        <f t="shared" si="9"/>
        <v>2.1901289448812308E-2</v>
      </c>
      <c r="K6">
        <f t="shared" si="9"/>
        <v>5.8499858628826579E-3</v>
      </c>
      <c r="L6">
        <f t="shared" si="9"/>
        <v>0.30487121357755453</v>
      </c>
      <c r="M6">
        <f t="shared" si="9"/>
        <v>0.21295353045252507</v>
      </c>
      <c r="N6">
        <f t="shared" si="9"/>
        <v>0.14037736768489661</v>
      </c>
      <c r="O6">
        <f t="shared" si="9"/>
        <v>8.7452859622585449E-2</v>
      </c>
      <c r="P6">
        <f t="shared" si="9"/>
        <v>5.1632936560158466E-2</v>
      </c>
      <c r="Q6">
        <f t="shared" si="9"/>
        <v>2.9001996896953951E-2</v>
      </c>
      <c r="R6">
        <f t="shared" si="9"/>
        <v>1.5569605830800668E-2</v>
      </c>
    </row>
    <row r="22" spans="1:20" x14ac:dyDescent="0.3">
      <c r="F22">
        <f>TDIST(0.65,29,1)</f>
        <v>0.26040421825077098</v>
      </c>
      <c r="G22" t="s">
        <v>164</v>
      </c>
      <c r="R22" t="s">
        <v>176</v>
      </c>
    </row>
    <row r="24" spans="1:20" x14ac:dyDescent="0.3">
      <c r="D24">
        <v>65</v>
      </c>
    </row>
    <row r="25" spans="1:20" x14ac:dyDescent="0.3">
      <c r="B25" t="s">
        <v>178</v>
      </c>
      <c r="C25" t="s">
        <v>177</v>
      </c>
    </row>
    <row r="26" spans="1:20" x14ac:dyDescent="0.3">
      <c r="A26">
        <v>1</v>
      </c>
      <c r="B26" t="s">
        <v>179</v>
      </c>
      <c r="C26">
        <v>1</v>
      </c>
      <c r="E26" t="s">
        <v>180</v>
      </c>
    </row>
    <row r="27" spans="1:20" x14ac:dyDescent="0.3">
      <c r="A27">
        <v>2</v>
      </c>
      <c r="B27" t="s">
        <v>179</v>
      </c>
      <c r="C27">
        <v>2</v>
      </c>
    </row>
    <row r="28" spans="1:20" x14ac:dyDescent="0.3">
      <c r="E28" t="s">
        <v>181</v>
      </c>
    </row>
    <row r="30" spans="1:20" x14ac:dyDescent="0.3">
      <c r="T30" t="s">
        <v>175</v>
      </c>
    </row>
    <row r="33" spans="1:20" x14ac:dyDescent="0.3">
      <c r="A33">
        <v>1000</v>
      </c>
      <c r="B33" t="s">
        <v>179</v>
      </c>
      <c r="C33">
        <v>4</v>
      </c>
    </row>
    <row r="34" spans="1:20" x14ac:dyDescent="0.3">
      <c r="P34">
        <v>1</v>
      </c>
      <c r="Q34">
        <v>1</v>
      </c>
      <c r="R34" t="s">
        <v>182</v>
      </c>
      <c r="S34" t="s">
        <v>182</v>
      </c>
    </row>
    <row r="35" spans="1:20" x14ac:dyDescent="0.3">
      <c r="P35">
        <v>1</v>
      </c>
      <c r="Q35">
        <v>2</v>
      </c>
      <c r="R35" t="s">
        <v>182</v>
      </c>
      <c r="S35" t="s">
        <v>182</v>
      </c>
    </row>
    <row r="36" spans="1:20" x14ac:dyDescent="0.3">
      <c r="P36">
        <v>1</v>
      </c>
      <c r="Q36">
        <v>3</v>
      </c>
      <c r="R36" t="s">
        <v>182</v>
      </c>
      <c r="S36" t="s">
        <v>182</v>
      </c>
    </row>
    <row r="37" spans="1:20" x14ac:dyDescent="0.3">
      <c r="P37">
        <v>1</v>
      </c>
      <c r="Q37">
        <v>4</v>
      </c>
      <c r="R37" s="126" t="s">
        <v>182</v>
      </c>
      <c r="S37" s="133" t="s">
        <v>184</v>
      </c>
      <c r="T37" t="s">
        <v>187</v>
      </c>
    </row>
    <row r="38" spans="1:20" x14ac:dyDescent="0.3">
      <c r="P38">
        <v>1</v>
      </c>
      <c r="Q38">
        <v>5</v>
      </c>
      <c r="R38" t="s">
        <v>182</v>
      </c>
      <c r="S38" t="s">
        <v>182</v>
      </c>
    </row>
    <row r="39" spans="1:20" x14ac:dyDescent="0.3">
      <c r="P39">
        <v>0</v>
      </c>
      <c r="Q39">
        <v>6</v>
      </c>
      <c r="R39" t="s">
        <v>183</v>
      </c>
      <c r="S39" t="s">
        <v>183</v>
      </c>
    </row>
    <row r="40" spans="1:20" x14ac:dyDescent="0.3">
      <c r="P40">
        <v>0</v>
      </c>
      <c r="Q40">
        <v>7</v>
      </c>
      <c r="R40" t="s">
        <v>183</v>
      </c>
      <c r="S40" t="s">
        <v>183</v>
      </c>
    </row>
    <row r="41" spans="1:20" x14ac:dyDescent="0.3">
      <c r="S41" s="21" t="s">
        <v>185</v>
      </c>
    </row>
    <row r="42" spans="1:20" x14ac:dyDescent="0.3">
      <c r="S42" s="21" t="s">
        <v>186</v>
      </c>
    </row>
    <row r="53" spans="4:14" x14ac:dyDescent="0.3">
      <c r="J53">
        <v>1</v>
      </c>
      <c r="K53" s="130">
        <v>65</v>
      </c>
      <c r="L53" s="129" t="s">
        <v>170</v>
      </c>
      <c r="M53" s="129"/>
    </row>
    <row r="54" spans="4:14" x14ac:dyDescent="0.3">
      <c r="F54" s="20" t="s">
        <v>168</v>
      </c>
      <c r="H54" t="s">
        <v>169</v>
      </c>
      <c r="J54">
        <v>2</v>
      </c>
      <c r="K54" s="11">
        <v>98</v>
      </c>
      <c r="L54" t="s">
        <v>171</v>
      </c>
    </row>
    <row r="55" spans="4:14" x14ac:dyDescent="0.3">
      <c r="D55" t="s">
        <v>167</v>
      </c>
      <c r="E55" t="s">
        <v>166</v>
      </c>
      <c r="F55" s="128">
        <v>0.65</v>
      </c>
      <c r="J55">
        <v>3</v>
      </c>
      <c r="K55" s="131">
        <v>20</v>
      </c>
      <c r="L55" t="s">
        <v>171</v>
      </c>
    </row>
    <row r="56" spans="4:14" x14ac:dyDescent="0.3">
      <c r="J56">
        <v>4</v>
      </c>
      <c r="K56" s="130">
        <v>70</v>
      </c>
      <c r="L56" s="129" t="s">
        <v>172</v>
      </c>
    </row>
    <row r="57" spans="4:14" x14ac:dyDescent="0.3">
      <c r="K57" s="11">
        <v>75</v>
      </c>
      <c r="L57" t="s">
        <v>172</v>
      </c>
      <c r="N57" t="s">
        <v>173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140-AEB6-4973-B93B-7F55A745D4BD}">
  <dimension ref="B1:T39"/>
  <sheetViews>
    <sheetView topLeftCell="A7" workbookViewId="0">
      <selection activeCell="P19" sqref="P19"/>
    </sheetView>
  </sheetViews>
  <sheetFormatPr defaultRowHeight="14.4" x14ac:dyDescent="0.3"/>
  <sheetData>
    <row r="1" spans="2:20" ht="15" thickBot="1" x14ac:dyDescent="0.35"/>
    <row r="2" spans="2:20" x14ac:dyDescent="0.3">
      <c r="C2" t="s">
        <v>0</v>
      </c>
      <c r="O2" t="s">
        <v>17</v>
      </c>
      <c r="Q2" s="3" t="s">
        <v>6</v>
      </c>
      <c r="R2" s="3" t="s">
        <v>17</v>
      </c>
      <c r="S2" s="3" t="s">
        <v>7</v>
      </c>
      <c r="T2" s="3" t="s">
        <v>8</v>
      </c>
    </row>
    <row r="3" spans="2:20" x14ac:dyDescent="0.3">
      <c r="B3">
        <v>1</v>
      </c>
      <c r="C3">
        <v>16</v>
      </c>
      <c r="E3" t="s">
        <v>2</v>
      </c>
      <c r="F3" t="s">
        <v>3</v>
      </c>
      <c r="G3">
        <v>31</v>
      </c>
      <c r="N3">
        <v>1</v>
      </c>
      <c r="O3">
        <v>21</v>
      </c>
      <c r="Q3" s="1">
        <v>10</v>
      </c>
      <c r="R3" s="14">
        <v>35</v>
      </c>
      <c r="S3" s="1">
        <v>1</v>
      </c>
      <c r="T3" s="15">
        <v>1</v>
      </c>
    </row>
    <row r="4" spans="2:20" x14ac:dyDescent="0.3">
      <c r="B4">
        <v>2</v>
      </c>
      <c r="C4">
        <v>18</v>
      </c>
      <c r="J4">
        <f>31/4</f>
        <v>7.75</v>
      </c>
      <c r="N4">
        <v>2</v>
      </c>
      <c r="O4">
        <v>23</v>
      </c>
      <c r="Q4" s="1">
        <v>9</v>
      </c>
      <c r="R4" s="14">
        <v>34</v>
      </c>
      <c r="S4" s="1">
        <v>2</v>
      </c>
      <c r="T4" s="15">
        <v>0.88800000000000001</v>
      </c>
    </row>
    <row r="5" spans="2:20" x14ac:dyDescent="0.3">
      <c r="B5">
        <v>3</v>
      </c>
      <c r="C5">
        <v>18</v>
      </c>
      <c r="E5" t="s">
        <v>4</v>
      </c>
      <c r="F5" t="s">
        <v>5</v>
      </c>
      <c r="N5">
        <v>3</v>
      </c>
      <c r="O5">
        <v>24</v>
      </c>
      <c r="Q5" s="1">
        <v>8</v>
      </c>
      <c r="R5" s="14">
        <v>32</v>
      </c>
      <c r="S5" s="1">
        <v>3</v>
      </c>
      <c r="T5" s="15">
        <v>0.77700000000000002</v>
      </c>
    </row>
    <row r="6" spans="2:20" x14ac:dyDescent="0.3">
      <c r="B6">
        <v>4</v>
      </c>
      <c r="C6">
        <v>18</v>
      </c>
      <c r="F6" s="8">
        <f>QUARTILE(C3:C32,3)</f>
        <v>53.25</v>
      </c>
      <c r="N6">
        <v>4</v>
      </c>
      <c r="O6">
        <v>24</v>
      </c>
      <c r="Q6" s="1">
        <v>7</v>
      </c>
      <c r="R6" s="14">
        <v>29</v>
      </c>
      <c r="S6" s="1">
        <v>4</v>
      </c>
      <c r="T6" s="15">
        <v>0.66600000000000004</v>
      </c>
    </row>
    <row r="7" spans="2:20" x14ac:dyDescent="0.3">
      <c r="B7">
        <v>5</v>
      </c>
      <c r="C7">
        <v>19</v>
      </c>
      <c r="N7">
        <v>5</v>
      </c>
      <c r="O7">
        <v>26</v>
      </c>
      <c r="Q7" s="1">
        <v>6</v>
      </c>
      <c r="R7" s="14">
        <v>28</v>
      </c>
      <c r="S7" s="1">
        <v>5</v>
      </c>
      <c r="T7" s="15">
        <v>0.55500000000000005</v>
      </c>
    </row>
    <row r="8" spans="2:20" ht="15" thickBot="1" x14ac:dyDescent="0.35">
      <c r="B8">
        <v>6</v>
      </c>
      <c r="C8">
        <v>20</v>
      </c>
      <c r="N8">
        <v>6</v>
      </c>
      <c r="O8">
        <v>28</v>
      </c>
      <c r="Q8" s="1">
        <v>5</v>
      </c>
      <c r="R8" s="14">
        <v>26</v>
      </c>
      <c r="S8" s="1">
        <v>6</v>
      </c>
      <c r="T8" s="15">
        <v>0.44400000000000001</v>
      </c>
    </row>
    <row r="9" spans="2:20" x14ac:dyDescent="0.3">
      <c r="B9">
        <v>7</v>
      </c>
      <c r="C9">
        <v>20</v>
      </c>
      <c r="H9" s="3" t="s">
        <v>6</v>
      </c>
      <c r="I9" s="3" t="s">
        <v>0</v>
      </c>
      <c r="J9" s="3" t="s">
        <v>7</v>
      </c>
      <c r="K9" s="3" t="s">
        <v>8</v>
      </c>
      <c r="N9">
        <v>7</v>
      </c>
      <c r="O9">
        <v>29</v>
      </c>
      <c r="Q9" s="1">
        <v>3</v>
      </c>
      <c r="R9" s="14">
        <v>24</v>
      </c>
      <c r="S9" s="1">
        <v>7</v>
      </c>
      <c r="T9" s="15">
        <v>0.222</v>
      </c>
    </row>
    <row r="10" spans="2:20" x14ac:dyDescent="0.3">
      <c r="B10">
        <v>8</v>
      </c>
      <c r="C10">
        <v>21</v>
      </c>
      <c r="H10" s="1">
        <v>30</v>
      </c>
      <c r="I10" s="22">
        <v>81</v>
      </c>
      <c r="J10" s="1">
        <v>1</v>
      </c>
      <c r="K10" s="15">
        <v>1</v>
      </c>
      <c r="N10">
        <v>8</v>
      </c>
      <c r="O10">
        <v>32</v>
      </c>
      <c r="Q10" s="1">
        <v>4</v>
      </c>
      <c r="R10" s="14">
        <v>24</v>
      </c>
      <c r="S10" s="1">
        <v>7</v>
      </c>
      <c r="T10" s="15">
        <v>0.222</v>
      </c>
    </row>
    <row r="11" spans="2:20" x14ac:dyDescent="0.3">
      <c r="B11">
        <v>9</v>
      </c>
      <c r="C11">
        <v>25</v>
      </c>
      <c r="H11" s="1">
        <v>29</v>
      </c>
      <c r="I11" s="22">
        <v>73</v>
      </c>
      <c r="J11" s="1">
        <v>2</v>
      </c>
      <c r="K11" s="15">
        <v>0.96499999999999997</v>
      </c>
      <c r="N11">
        <v>9</v>
      </c>
      <c r="O11">
        <v>34</v>
      </c>
      <c r="Q11" s="1">
        <v>2</v>
      </c>
      <c r="R11" s="14">
        <v>23</v>
      </c>
      <c r="S11" s="1">
        <v>9</v>
      </c>
      <c r="T11" s="15">
        <v>0.111</v>
      </c>
    </row>
    <row r="12" spans="2:20" ht="15" thickBot="1" x14ac:dyDescent="0.35">
      <c r="B12">
        <v>10</v>
      </c>
      <c r="C12">
        <v>25</v>
      </c>
      <c r="H12" s="1">
        <v>28</v>
      </c>
      <c r="I12" s="22">
        <v>72</v>
      </c>
      <c r="J12" s="1">
        <v>3</v>
      </c>
      <c r="K12" s="15">
        <v>0.93100000000000005</v>
      </c>
      <c r="N12">
        <v>10</v>
      </c>
      <c r="O12">
        <v>35</v>
      </c>
      <c r="Q12" s="2">
        <v>1</v>
      </c>
      <c r="R12" s="16">
        <v>21</v>
      </c>
      <c r="S12" s="2">
        <v>10</v>
      </c>
      <c r="T12" s="17">
        <v>0</v>
      </c>
    </row>
    <row r="13" spans="2:20" x14ac:dyDescent="0.3">
      <c r="B13">
        <v>11</v>
      </c>
      <c r="C13">
        <v>28</v>
      </c>
      <c r="H13" s="1">
        <v>27</v>
      </c>
      <c r="I13" s="22">
        <v>65</v>
      </c>
      <c r="J13" s="1">
        <v>4</v>
      </c>
      <c r="K13" s="15">
        <v>0.89600000000000002</v>
      </c>
    </row>
    <row r="14" spans="2:20" x14ac:dyDescent="0.3">
      <c r="B14">
        <v>12</v>
      </c>
      <c r="C14">
        <v>29</v>
      </c>
      <c r="H14" s="1">
        <v>26</v>
      </c>
      <c r="I14" s="22">
        <v>59</v>
      </c>
      <c r="J14" s="1">
        <v>5</v>
      </c>
      <c r="K14" s="15">
        <v>0.86199999999999999</v>
      </c>
    </row>
    <row r="15" spans="2:20" x14ac:dyDescent="0.3">
      <c r="B15">
        <v>13</v>
      </c>
      <c r="C15">
        <v>30</v>
      </c>
      <c r="H15" s="1">
        <v>25</v>
      </c>
      <c r="I15" s="22">
        <v>58</v>
      </c>
      <c r="J15" s="1">
        <v>6</v>
      </c>
      <c r="K15" s="15">
        <v>0.82699999999999996</v>
      </c>
    </row>
    <row r="16" spans="2:20" x14ac:dyDescent="0.3">
      <c r="B16">
        <v>14</v>
      </c>
      <c r="C16">
        <v>30</v>
      </c>
      <c r="H16" s="1">
        <v>23</v>
      </c>
      <c r="I16" s="22">
        <v>56</v>
      </c>
      <c r="J16" s="1">
        <v>7</v>
      </c>
      <c r="K16" s="15">
        <v>0.75800000000000001</v>
      </c>
    </row>
    <row r="17" spans="2:16" x14ac:dyDescent="0.3">
      <c r="B17" s="7">
        <v>15</v>
      </c>
      <c r="C17" s="7">
        <v>30</v>
      </c>
      <c r="H17" s="1">
        <v>24</v>
      </c>
      <c r="I17" s="22">
        <v>56</v>
      </c>
      <c r="J17" s="1">
        <v>7</v>
      </c>
      <c r="K17" s="15">
        <v>0.75800000000000001</v>
      </c>
    </row>
    <row r="18" spans="2:16" x14ac:dyDescent="0.3">
      <c r="B18" s="7">
        <v>16</v>
      </c>
      <c r="C18" s="7">
        <v>32</v>
      </c>
      <c r="H18" s="1">
        <v>22</v>
      </c>
      <c r="I18" s="22">
        <v>45</v>
      </c>
      <c r="J18" s="1">
        <v>9</v>
      </c>
      <c r="K18" s="15">
        <v>0.72399999999999998</v>
      </c>
      <c r="P18">
        <f>23/4</f>
        <v>5.75</v>
      </c>
    </row>
    <row r="19" spans="2:16" x14ac:dyDescent="0.3">
      <c r="B19">
        <v>17</v>
      </c>
      <c r="C19">
        <v>35</v>
      </c>
      <c r="H19" s="1">
        <v>20</v>
      </c>
      <c r="I19" s="22">
        <v>40</v>
      </c>
      <c r="J19" s="1">
        <v>10</v>
      </c>
      <c r="K19" s="15">
        <v>0.65500000000000003</v>
      </c>
    </row>
    <row r="20" spans="2:16" x14ac:dyDescent="0.3">
      <c r="B20">
        <v>18</v>
      </c>
      <c r="C20">
        <v>36</v>
      </c>
      <c r="H20" s="1">
        <v>21</v>
      </c>
      <c r="I20" s="22">
        <v>40</v>
      </c>
      <c r="J20" s="1">
        <v>10</v>
      </c>
      <c r="K20" s="15">
        <v>0.65500000000000003</v>
      </c>
    </row>
    <row r="21" spans="2:16" x14ac:dyDescent="0.3">
      <c r="B21">
        <v>19</v>
      </c>
      <c r="C21">
        <v>38</v>
      </c>
      <c r="H21" s="1">
        <v>19</v>
      </c>
      <c r="I21" s="22">
        <v>38</v>
      </c>
      <c r="J21" s="1">
        <v>12</v>
      </c>
      <c r="K21" s="15">
        <v>0.62</v>
      </c>
    </row>
    <row r="22" spans="2:16" x14ac:dyDescent="0.3">
      <c r="B22">
        <v>20</v>
      </c>
      <c r="C22">
        <v>40</v>
      </c>
      <c r="H22" s="1">
        <v>18</v>
      </c>
      <c r="I22" s="22">
        <v>36</v>
      </c>
      <c r="J22" s="1">
        <v>13</v>
      </c>
      <c r="K22" s="15">
        <v>0.58599999999999997</v>
      </c>
    </row>
    <row r="23" spans="2:16" x14ac:dyDescent="0.3">
      <c r="B23">
        <v>21</v>
      </c>
      <c r="C23">
        <v>40</v>
      </c>
      <c r="H23" s="1">
        <v>17</v>
      </c>
      <c r="I23" s="22">
        <v>35</v>
      </c>
      <c r="J23" s="1">
        <v>14</v>
      </c>
      <c r="K23" s="15">
        <v>0.55100000000000005</v>
      </c>
    </row>
    <row r="24" spans="2:16" x14ac:dyDescent="0.3">
      <c r="B24">
        <v>22</v>
      </c>
      <c r="C24">
        <v>45</v>
      </c>
      <c r="H24" s="1">
        <v>16</v>
      </c>
      <c r="I24" s="22">
        <v>32</v>
      </c>
      <c r="J24" s="1">
        <v>15</v>
      </c>
      <c r="K24" s="15">
        <v>0.51700000000000002</v>
      </c>
    </row>
    <row r="25" spans="2:16" x14ac:dyDescent="0.3">
      <c r="B25">
        <v>23</v>
      </c>
      <c r="C25">
        <v>56</v>
      </c>
      <c r="H25" s="1">
        <v>13</v>
      </c>
      <c r="I25" s="22">
        <v>30</v>
      </c>
      <c r="J25" s="1">
        <v>16</v>
      </c>
      <c r="K25" s="15">
        <v>0.41299999999999998</v>
      </c>
    </row>
    <row r="26" spans="2:16" x14ac:dyDescent="0.3">
      <c r="B26">
        <v>24</v>
      </c>
      <c r="C26">
        <v>56</v>
      </c>
      <c r="H26" s="1">
        <v>14</v>
      </c>
      <c r="I26" s="22">
        <v>30</v>
      </c>
      <c r="J26" s="1">
        <v>16</v>
      </c>
      <c r="K26" s="15">
        <v>0.41299999999999998</v>
      </c>
    </row>
    <row r="27" spans="2:16" x14ac:dyDescent="0.3">
      <c r="B27">
        <v>25</v>
      </c>
      <c r="C27">
        <v>58</v>
      </c>
      <c r="H27" s="1">
        <v>15</v>
      </c>
      <c r="I27" s="22">
        <v>30</v>
      </c>
      <c r="J27" s="1">
        <v>16</v>
      </c>
      <c r="K27" s="15">
        <v>0.41299999999999998</v>
      </c>
    </row>
    <row r="28" spans="2:16" x14ac:dyDescent="0.3">
      <c r="B28">
        <v>26</v>
      </c>
      <c r="C28">
        <v>59</v>
      </c>
      <c r="H28" s="1">
        <v>12</v>
      </c>
      <c r="I28" s="22">
        <v>29</v>
      </c>
      <c r="J28" s="1">
        <v>19</v>
      </c>
      <c r="K28" s="15">
        <v>0.379</v>
      </c>
    </row>
    <row r="29" spans="2:16" x14ac:dyDescent="0.3">
      <c r="B29">
        <v>27</v>
      </c>
      <c r="C29">
        <v>65</v>
      </c>
      <c r="H29" s="1">
        <v>11</v>
      </c>
      <c r="I29" s="22">
        <v>28</v>
      </c>
      <c r="J29" s="1">
        <v>20</v>
      </c>
      <c r="K29" s="15">
        <v>0.34399999999999997</v>
      </c>
    </row>
    <row r="30" spans="2:16" x14ac:dyDescent="0.3">
      <c r="B30">
        <v>28</v>
      </c>
      <c r="C30">
        <v>72</v>
      </c>
      <c r="H30" s="1">
        <v>9</v>
      </c>
      <c r="I30" s="22">
        <v>25</v>
      </c>
      <c r="J30" s="1">
        <v>21</v>
      </c>
      <c r="K30" s="15">
        <v>0.27500000000000002</v>
      </c>
    </row>
    <row r="31" spans="2:16" x14ac:dyDescent="0.3">
      <c r="B31">
        <v>29</v>
      </c>
      <c r="C31">
        <v>73</v>
      </c>
      <c r="H31" s="1">
        <v>10</v>
      </c>
      <c r="I31" s="24">
        <v>25</v>
      </c>
      <c r="J31" s="1">
        <v>21</v>
      </c>
      <c r="K31" s="15">
        <v>0.27500000000000002</v>
      </c>
    </row>
    <row r="32" spans="2:16" x14ac:dyDescent="0.3">
      <c r="B32">
        <v>30</v>
      </c>
      <c r="C32">
        <v>81</v>
      </c>
      <c r="H32" s="1">
        <v>8</v>
      </c>
      <c r="I32" s="24">
        <v>21</v>
      </c>
      <c r="J32" s="1">
        <v>23</v>
      </c>
      <c r="K32" s="15">
        <v>0.24099999999999999</v>
      </c>
    </row>
    <row r="33" spans="8:11" x14ac:dyDescent="0.3">
      <c r="H33" s="1">
        <v>6</v>
      </c>
      <c r="I33" s="22">
        <v>20</v>
      </c>
      <c r="J33" s="1">
        <v>24</v>
      </c>
      <c r="K33" s="15">
        <v>0.17199999999999999</v>
      </c>
    </row>
    <row r="34" spans="8:11" x14ac:dyDescent="0.3">
      <c r="H34" s="1">
        <v>7</v>
      </c>
      <c r="I34" s="22">
        <v>20</v>
      </c>
      <c r="J34" s="1">
        <v>24</v>
      </c>
      <c r="K34" s="15">
        <v>0.17199999999999999</v>
      </c>
    </row>
    <row r="35" spans="8:11" x14ac:dyDescent="0.3">
      <c r="H35" s="1">
        <v>5</v>
      </c>
      <c r="I35" s="22">
        <v>19</v>
      </c>
      <c r="J35" s="1">
        <v>26</v>
      </c>
      <c r="K35" s="15">
        <v>0.13700000000000001</v>
      </c>
    </row>
    <row r="36" spans="8:11" x14ac:dyDescent="0.3">
      <c r="H36" s="1">
        <v>2</v>
      </c>
      <c r="I36" s="22">
        <v>18</v>
      </c>
      <c r="J36" s="1">
        <v>27</v>
      </c>
      <c r="K36" s="15">
        <v>3.4000000000000002E-2</v>
      </c>
    </row>
    <row r="37" spans="8:11" x14ac:dyDescent="0.3">
      <c r="H37" s="1">
        <v>3</v>
      </c>
      <c r="I37" s="22">
        <v>18</v>
      </c>
      <c r="J37" s="1">
        <v>27</v>
      </c>
      <c r="K37" s="15">
        <v>3.4000000000000002E-2</v>
      </c>
    </row>
    <row r="38" spans="8:11" x14ac:dyDescent="0.3">
      <c r="H38" s="1">
        <v>4</v>
      </c>
      <c r="I38" s="22">
        <v>18</v>
      </c>
      <c r="J38" s="1">
        <v>27</v>
      </c>
      <c r="K38" s="15">
        <v>3.4000000000000002E-2</v>
      </c>
    </row>
    <row r="39" spans="8:11" ht="15" thickBot="1" x14ac:dyDescent="0.35">
      <c r="H39" s="2">
        <v>1</v>
      </c>
      <c r="I39" s="23">
        <v>16</v>
      </c>
      <c r="J39" s="2">
        <v>30</v>
      </c>
      <c r="K39" s="17">
        <v>0</v>
      </c>
    </row>
  </sheetData>
  <sortState xmlns:xlrd2="http://schemas.microsoft.com/office/spreadsheetml/2017/richdata2" ref="Q3:T12">
    <sortCondition ref="S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54BE-C140-4440-9EDF-35E2E0764FA2}">
  <dimension ref="A17:O55"/>
  <sheetViews>
    <sheetView workbookViewId="0">
      <selection activeCell="I53" sqref="I53"/>
    </sheetView>
  </sheetViews>
  <sheetFormatPr defaultRowHeight="14.4" x14ac:dyDescent="0.3"/>
  <cols>
    <col min="11" max="11" width="16.33203125" customWidth="1"/>
    <col min="12" max="12" width="18.88671875" customWidth="1"/>
  </cols>
  <sheetData>
    <row r="17" spans="2:12" x14ac:dyDescent="0.3">
      <c r="I17" s="21" t="s">
        <v>212</v>
      </c>
      <c r="J17" s="21" t="s">
        <v>213</v>
      </c>
    </row>
    <row r="21" spans="2:12" x14ac:dyDescent="0.3">
      <c r="J21" t="s">
        <v>214</v>
      </c>
      <c r="K21" t="s">
        <v>215</v>
      </c>
    </row>
    <row r="22" spans="2:12" x14ac:dyDescent="0.3">
      <c r="J22" t="s">
        <v>191</v>
      </c>
      <c r="K22" t="s">
        <v>192</v>
      </c>
    </row>
    <row r="23" spans="2:12" x14ac:dyDescent="0.3">
      <c r="D23" t="s">
        <v>210</v>
      </c>
      <c r="E23">
        <v>50</v>
      </c>
      <c r="H23">
        <v>1</v>
      </c>
      <c r="I23" t="s">
        <v>189</v>
      </c>
      <c r="J23">
        <v>9</v>
      </c>
      <c r="K23">
        <v>8</v>
      </c>
    </row>
    <row r="24" spans="2:12" x14ac:dyDescent="0.3">
      <c r="D24" t="s">
        <v>211</v>
      </c>
      <c r="E24">
        <v>101.42</v>
      </c>
      <c r="H24">
        <v>2</v>
      </c>
      <c r="I24" t="s">
        <v>1</v>
      </c>
      <c r="J24">
        <v>7</v>
      </c>
      <c r="K24">
        <v>9</v>
      </c>
    </row>
    <row r="25" spans="2:12" x14ac:dyDescent="0.3">
      <c r="H25">
        <v>3</v>
      </c>
      <c r="I25" t="s">
        <v>190</v>
      </c>
      <c r="J25">
        <v>10</v>
      </c>
      <c r="K25">
        <v>8</v>
      </c>
    </row>
    <row r="27" spans="2:12" x14ac:dyDescent="0.3">
      <c r="L27" t="s">
        <v>236</v>
      </c>
    </row>
    <row r="28" spans="2:12" x14ac:dyDescent="0.3">
      <c r="K28" s="7" t="s">
        <v>220</v>
      </c>
      <c r="L28" s="8" t="s">
        <v>221</v>
      </c>
    </row>
    <row r="29" spans="2:12" x14ac:dyDescent="0.3">
      <c r="G29" s="21" t="s">
        <v>216</v>
      </c>
      <c r="J29">
        <v>1</v>
      </c>
      <c r="K29" s="7" t="s">
        <v>222</v>
      </c>
      <c r="L29" s="8" t="s">
        <v>232</v>
      </c>
    </row>
    <row r="30" spans="2:12" x14ac:dyDescent="0.3">
      <c r="G30" t="s">
        <v>217</v>
      </c>
      <c r="J30">
        <v>2</v>
      </c>
      <c r="K30" s="7" t="s">
        <v>223</v>
      </c>
      <c r="L30" s="8" t="s">
        <v>233</v>
      </c>
    </row>
    <row r="31" spans="2:12" x14ac:dyDescent="0.3">
      <c r="B31" t="s">
        <v>242</v>
      </c>
      <c r="G31" s="21" t="s">
        <v>218</v>
      </c>
      <c r="J31">
        <v>3</v>
      </c>
      <c r="K31" s="7" t="s">
        <v>224</v>
      </c>
      <c r="L31" s="8" t="s">
        <v>234</v>
      </c>
    </row>
    <row r="32" spans="2:12" x14ac:dyDescent="0.3">
      <c r="B32" s="8" t="s">
        <v>243</v>
      </c>
      <c r="G32" t="s">
        <v>219</v>
      </c>
      <c r="J32">
        <v>4</v>
      </c>
      <c r="K32" s="7" t="s">
        <v>225</v>
      </c>
      <c r="L32" s="8" t="s">
        <v>235</v>
      </c>
    </row>
    <row r="33" spans="1:15" x14ac:dyDescent="0.3">
      <c r="D33">
        <f>1/(1-0.8)</f>
        <v>5.0000000000000009</v>
      </c>
      <c r="J33">
        <v>5</v>
      </c>
      <c r="K33" s="7" t="s">
        <v>226</v>
      </c>
      <c r="L33" s="8" t="s">
        <v>226</v>
      </c>
    </row>
    <row r="34" spans="1:15" x14ac:dyDescent="0.3">
      <c r="J34">
        <v>6</v>
      </c>
      <c r="K34" s="7" t="s">
        <v>227</v>
      </c>
      <c r="L34" s="8" t="s">
        <v>227</v>
      </c>
    </row>
    <row r="35" spans="1:15" x14ac:dyDescent="0.3">
      <c r="J35">
        <v>7</v>
      </c>
      <c r="K35" s="7" t="s">
        <v>228</v>
      </c>
      <c r="L35" s="8" t="s">
        <v>228</v>
      </c>
    </row>
    <row r="36" spans="1:15" x14ac:dyDescent="0.3">
      <c r="J36">
        <v>8</v>
      </c>
      <c r="K36" s="7" t="s">
        <v>229</v>
      </c>
      <c r="L36" s="8" t="s">
        <v>229</v>
      </c>
    </row>
    <row r="37" spans="1:15" x14ac:dyDescent="0.3">
      <c r="J37">
        <v>9</v>
      </c>
      <c r="K37" s="7" t="s">
        <v>230</v>
      </c>
      <c r="L37" s="8" t="s">
        <v>230</v>
      </c>
    </row>
    <row r="38" spans="1:15" x14ac:dyDescent="0.3">
      <c r="J38">
        <v>10</v>
      </c>
      <c r="K38" s="7" t="s">
        <v>231</v>
      </c>
      <c r="L38" s="8" t="s">
        <v>231</v>
      </c>
    </row>
    <row r="39" spans="1:15" x14ac:dyDescent="0.3">
      <c r="C39" t="s">
        <v>239</v>
      </c>
    </row>
    <row r="40" spans="1:15" x14ac:dyDescent="0.3">
      <c r="A40" t="s">
        <v>241</v>
      </c>
      <c r="C40" t="s">
        <v>240</v>
      </c>
      <c r="L40" s="8" t="s">
        <v>239</v>
      </c>
    </row>
    <row r="41" spans="1:15" x14ac:dyDescent="0.3">
      <c r="G41" t="s">
        <v>237</v>
      </c>
    </row>
    <row r="42" spans="1:15" x14ac:dyDescent="0.3">
      <c r="G42" t="s">
        <v>216</v>
      </c>
      <c r="H42" t="s">
        <v>244</v>
      </c>
      <c r="I42" t="s">
        <v>245</v>
      </c>
      <c r="K42" t="s">
        <v>247</v>
      </c>
    </row>
    <row r="43" spans="1:15" x14ac:dyDescent="0.3">
      <c r="G43" t="s">
        <v>218</v>
      </c>
      <c r="I43" t="s">
        <v>246</v>
      </c>
      <c r="L43">
        <v>5</v>
      </c>
    </row>
    <row r="44" spans="1:15" x14ac:dyDescent="0.3">
      <c r="G44" t="s">
        <v>238</v>
      </c>
    </row>
    <row r="45" spans="1:15" x14ac:dyDescent="0.3">
      <c r="G45" t="s">
        <v>217</v>
      </c>
    </row>
    <row r="46" spans="1:15" x14ac:dyDescent="0.3">
      <c r="O46" t="s">
        <v>248</v>
      </c>
    </row>
    <row r="47" spans="1:15" x14ac:dyDescent="0.3">
      <c r="D47" t="s">
        <v>252</v>
      </c>
      <c r="F47" t="s">
        <v>253</v>
      </c>
    </row>
    <row r="48" spans="1:15" x14ac:dyDescent="0.3">
      <c r="D48" t="s">
        <v>249</v>
      </c>
      <c r="E48" t="s">
        <v>250</v>
      </c>
      <c r="F48" t="s">
        <v>251</v>
      </c>
    </row>
    <row r="49" spans="4:7" x14ac:dyDescent="0.3">
      <c r="D49">
        <v>21</v>
      </c>
      <c r="E49">
        <v>20</v>
      </c>
      <c r="F49">
        <v>1</v>
      </c>
      <c r="G49">
        <v>1</v>
      </c>
    </row>
    <row r="50" spans="4:7" x14ac:dyDescent="0.3">
      <c r="D50">
        <v>23</v>
      </c>
      <c r="E50">
        <v>22</v>
      </c>
      <c r="F50">
        <v>1</v>
      </c>
      <c r="G50">
        <v>1</v>
      </c>
    </row>
    <row r="51" spans="4:7" x14ac:dyDescent="0.3">
      <c r="D51">
        <v>24</v>
      </c>
      <c r="E51">
        <v>25</v>
      </c>
      <c r="F51">
        <v>-1</v>
      </c>
      <c r="G51">
        <v>1</v>
      </c>
    </row>
    <row r="52" spans="4:7" x14ac:dyDescent="0.3">
      <c r="D52">
        <v>20</v>
      </c>
      <c r="E52">
        <v>22</v>
      </c>
      <c r="F52">
        <v>-2</v>
      </c>
      <c r="G52">
        <v>4</v>
      </c>
    </row>
    <row r="53" spans="4:7" x14ac:dyDescent="0.3">
      <c r="F53" s="8" t="s">
        <v>254</v>
      </c>
      <c r="G53" s="8">
        <v>7</v>
      </c>
    </row>
    <row r="54" spans="4:7" x14ac:dyDescent="0.3">
      <c r="F54" t="s">
        <v>255</v>
      </c>
      <c r="G54">
        <f>7/4</f>
        <v>1.75</v>
      </c>
    </row>
    <row r="55" spans="4:7" x14ac:dyDescent="0.3">
      <c r="F55" t="s">
        <v>252</v>
      </c>
      <c r="G55" s="5">
        <f>SQRT(G54)</f>
        <v>1.3228756555322954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EAA-37BC-4A2F-959A-012B510ED4EC}">
  <dimension ref="A1:S77"/>
  <sheetViews>
    <sheetView topLeftCell="B1" workbookViewId="0">
      <selection activeCell="O22" sqref="O22"/>
    </sheetView>
  </sheetViews>
  <sheetFormatPr defaultRowHeight="14.4" x14ac:dyDescent="0.3"/>
  <cols>
    <col min="10" max="10" width="12.21875" customWidth="1"/>
    <col min="13" max="13" width="12.109375" customWidth="1"/>
    <col min="18" max="18" width="11.5546875" customWidth="1"/>
  </cols>
  <sheetData>
    <row r="1" spans="1:15" x14ac:dyDescent="0.3">
      <c r="A1">
        <v>-0.47166000000000002</v>
      </c>
      <c r="C1" t="s">
        <v>259</v>
      </c>
      <c r="D1" t="s">
        <v>260</v>
      </c>
      <c r="E1" t="s">
        <v>263</v>
      </c>
      <c r="F1" t="s">
        <v>264</v>
      </c>
      <c r="G1" t="s">
        <v>270</v>
      </c>
    </row>
    <row r="2" spans="1:15" ht="15.6" x14ac:dyDescent="0.3">
      <c r="A2" t="s">
        <v>256</v>
      </c>
      <c r="B2" s="62">
        <v>1.387E-3</v>
      </c>
      <c r="C2">
        <f>B2/$B$4</f>
        <v>1.096286694383408E-2</v>
      </c>
      <c r="D2">
        <f>(B2/$B$4)*100</f>
        <v>1.096286694383408</v>
      </c>
      <c r="E2">
        <v>17.600000000000001</v>
      </c>
      <c r="F2">
        <v>31</v>
      </c>
      <c r="G2">
        <f>EXP(B2)</f>
        <v>1.0013879623293656</v>
      </c>
      <c r="I2" s="43" t="s">
        <v>286</v>
      </c>
    </row>
    <row r="3" spans="1:15" x14ac:dyDescent="0.3">
      <c r="A3" t="s">
        <v>258</v>
      </c>
      <c r="B3" s="62">
        <v>-6.1468000000000002E-2</v>
      </c>
      <c r="C3">
        <f t="shared" ref="C3:C4" si="0">B3/$B$4</f>
        <v>-0.48584391153827916</v>
      </c>
      <c r="D3">
        <f t="shared" ref="D3:D4" si="1">(B3/$B$4)*100</f>
        <v>-48.584391153827916</v>
      </c>
      <c r="E3">
        <v>41</v>
      </c>
      <c r="F3">
        <v>27</v>
      </c>
      <c r="G3">
        <f t="shared" ref="G3:G4" si="2">EXP(B3)</f>
        <v>0.94038303751515817</v>
      </c>
      <c r="J3" t="s">
        <v>266</v>
      </c>
      <c r="K3" t="s">
        <v>267</v>
      </c>
      <c r="L3" t="s">
        <v>268</v>
      </c>
      <c r="M3" t="s">
        <v>269</v>
      </c>
      <c r="N3" t="s">
        <v>287</v>
      </c>
    </row>
    <row r="4" spans="1:15" x14ac:dyDescent="0.3">
      <c r="A4" t="s">
        <v>257</v>
      </c>
      <c r="B4" s="62">
        <v>0.12651799999999999</v>
      </c>
      <c r="C4">
        <f t="shared" si="0"/>
        <v>1</v>
      </c>
      <c r="D4">
        <f t="shared" si="1"/>
        <v>100</v>
      </c>
      <c r="E4">
        <v>9.3000000000000007</v>
      </c>
      <c r="F4">
        <v>17.3</v>
      </c>
      <c r="G4">
        <f t="shared" si="2"/>
        <v>1.1348698786500393</v>
      </c>
      <c r="I4" t="s">
        <v>262</v>
      </c>
      <c r="J4">
        <f>A1+B2*E2+B3*E3+B4*E4</f>
        <v>-1.7908194000000002</v>
      </c>
      <c r="K4">
        <f>EXP(J4)</f>
        <v>0.16682341853860425</v>
      </c>
      <c r="L4">
        <f>K4/(1+K4)</f>
        <v>0.14297229202645192</v>
      </c>
      <c r="M4" s="21">
        <v>1</v>
      </c>
      <c r="N4" s="20">
        <v>0</v>
      </c>
      <c r="O4" t="s">
        <v>288</v>
      </c>
    </row>
    <row r="5" spans="1:15" x14ac:dyDescent="0.3">
      <c r="E5" s="21">
        <v>1</v>
      </c>
      <c r="F5" s="21">
        <v>0</v>
      </c>
      <c r="I5" t="s">
        <v>264</v>
      </c>
      <c r="J5">
        <f>A1+B2*F2+B3*F3+B4*F4</f>
        <v>0.10046239999999962</v>
      </c>
      <c r="K5">
        <f>EXP(J5)</f>
        <v>1.1056820672767531</v>
      </c>
      <c r="L5">
        <f>K5/(1+K5)</f>
        <v>0.52509449762599503</v>
      </c>
      <c r="M5" s="21">
        <v>0</v>
      </c>
      <c r="N5" s="20">
        <v>1</v>
      </c>
      <c r="O5" t="s">
        <v>288</v>
      </c>
    </row>
    <row r="6" spans="1:15" x14ac:dyDescent="0.3">
      <c r="A6" t="s">
        <v>261</v>
      </c>
      <c r="B6" t="s">
        <v>259</v>
      </c>
      <c r="C6" t="s">
        <v>260</v>
      </c>
      <c r="E6" s="186" t="s">
        <v>265</v>
      </c>
      <c r="F6" s="186"/>
    </row>
    <row r="7" spans="1:15" x14ac:dyDescent="0.3">
      <c r="A7" t="s">
        <v>256</v>
      </c>
      <c r="B7">
        <v>1.096286694383408E-2</v>
      </c>
      <c r="C7">
        <v>1.096286694383408</v>
      </c>
      <c r="J7" s="51" t="s">
        <v>277</v>
      </c>
      <c r="K7" s="51" t="s">
        <v>267</v>
      </c>
      <c r="L7" s="51" t="s">
        <v>280</v>
      </c>
      <c r="M7" s="51" t="s">
        <v>281</v>
      </c>
      <c r="N7" s="51"/>
    </row>
    <row r="8" spans="1:15" x14ac:dyDescent="0.3">
      <c r="A8" t="s">
        <v>258</v>
      </c>
      <c r="B8">
        <v>0.48584391153827916</v>
      </c>
      <c r="C8">
        <v>48.584391153827916</v>
      </c>
      <c r="I8" t="s">
        <v>256</v>
      </c>
      <c r="J8">
        <v>1.387E-3</v>
      </c>
      <c r="K8">
        <f>EXP(J8)</f>
        <v>1.0013879623293656</v>
      </c>
      <c r="L8">
        <f>(K8-1)</f>
        <v>1.3879623293655552E-3</v>
      </c>
      <c r="M8">
        <f>L8*100</f>
        <v>0.13879623293655552</v>
      </c>
      <c r="N8" s="44" t="s">
        <v>289</v>
      </c>
    </row>
    <row r="9" spans="1:15" x14ac:dyDescent="0.3">
      <c r="A9" t="s">
        <v>257</v>
      </c>
      <c r="B9">
        <v>1</v>
      </c>
      <c r="C9">
        <v>100</v>
      </c>
      <c r="I9" t="s">
        <v>258</v>
      </c>
      <c r="J9">
        <v>6.1468000000000002E-2</v>
      </c>
      <c r="K9">
        <f t="shared" ref="K9:K11" si="3">EXP(J9)</f>
        <v>1.0633964672973812</v>
      </c>
      <c r="L9">
        <f t="shared" ref="L9:L10" si="4">(K9-1)</f>
        <v>6.3396467297381243E-2</v>
      </c>
      <c r="M9">
        <f t="shared" ref="M9:M10" si="5">L9*100</f>
        <v>6.3396467297381243</v>
      </c>
      <c r="N9" s="138" t="s">
        <v>279</v>
      </c>
    </row>
    <row r="10" spans="1:15" x14ac:dyDescent="0.3">
      <c r="I10" t="s">
        <v>257</v>
      </c>
      <c r="J10">
        <v>0.12651799999999999</v>
      </c>
      <c r="K10">
        <f t="shared" si="3"/>
        <v>1.1348698786500393</v>
      </c>
      <c r="L10">
        <f t="shared" si="4"/>
        <v>0.1348698786500393</v>
      </c>
      <c r="M10">
        <f t="shared" si="5"/>
        <v>13.486987865003929</v>
      </c>
      <c r="N10" s="138" t="s">
        <v>282</v>
      </c>
    </row>
    <row r="11" spans="1:15" x14ac:dyDescent="0.3">
      <c r="A11" t="s">
        <v>261</v>
      </c>
      <c r="B11" t="s">
        <v>260</v>
      </c>
      <c r="I11" t="s">
        <v>290</v>
      </c>
      <c r="J11">
        <v>-6.1468000000000002E-2</v>
      </c>
      <c r="K11">
        <f t="shared" si="3"/>
        <v>0.94038303751515817</v>
      </c>
      <c r="L11">
        <f>K11-1</f>
        <v>-5.9616962484841829E-2</v>
      </c>
      <c r="M11">
        <f>L11*100</f>
        <v>-5.9616962484841824</v>
      </c>
      <c r="N11" s="147">
        <v>0.06</v>
      </c>
    </row>
    <row r="12" spans="1:15" x14ac:dyDescent="0.3">
      <c r="A12" t="s">
        <v>256</v>
      </c>
      <c r="B12">
        <v>1.096286694383408</v>
      </c>
    </row>
    <row r="13" spans="1:15" x14ac:dyDescent="0.3">
      <c r="A13" t="s">
        <v>258</v>
      </c>
      <c r="B13">
        <v>48.584391153827916</v>
      </c>
    </row>
    <row r="14" spans="1:15" x14ac:dyDescent="0.3">
      <c r="A14" t="s">
        <v>257</v>
      </c>
      <c r="B14">
        <v>100</v>
      </c>
    </row>
    <row r="40" spans="2:19" x14ac:dyDescent="0.3">
      <c r="B40" t="s">
        <v>271</v>
      </c>
    </row>
    <row r="42" spans="2:19" x14ac:dyDescent="0.3">
      <c r="O42" t="s">
        <v>277</v>
      </c>
      <c r="P42" t="s">
        <v>267</v>
      </c>
      <c r="Q42" t="s">
        <v>280</v>
      </c>
      <c r="R42" t="s">
        <v>281</v>
      </c>
    </row>
    <row r="43" spans="2:19" x14ac:dyDescent="0.3">
      <c r="N43" t="s">
        <v>256</v>
      </c>
      <c r="O43">
        <v>1.387E-3</v>
      </c>
      <c r="P43">
        <f>EXP(O43)</f>
        <v>1.0013879623293656</v>
      </c>
      <c r="Q43">
        <f>(P43-1)</f>
        <v>1.3879623293655552E-3</v>
      </c>
      <c r="R43">
        <f>Q43*100</f>
        <v>0.13879623293655552</v>
      </c>
      <c r="S43" s="44" t="s">
        <v>278</v>
      </c>
    </row>
    <row r="44" spans="2:19" x14ac:dyDescent="0.3">
      <c r="N44" t="s">
        <v>258</v>
      </c>
      <c r="O44">
        <v>6.1468000000000002E-2</v>
      </c>
      <c r="P44">
        <f t="shared" ref="P44:P45" si="6">EXP(O44)</f>
        <v>1.0633964672973812</v>
      </c>
      <c r="Q44">
        <f t="shared" ref="Q44:Q45" si="7">(P44-1)</f>
        <v>6.3396467297381243E-2</v>
      </c>
      <c r="R44">
        <f t="shared" ref="R44:R45" si="8">Q44*100</f>
        <v>6.3396467297381243</v>
      </c>
      <c r="S44" s="138" t="s">
        <v>279</v>
      </c>
    </row>
    <row r="45" spans="2:19" x14ac:dyDescent="0.3">
      <c r="N45" t="s">
        <v>257</v>
      </c>
      <c r="O45">
        <v>0.12651799999999999</v>
      </c>
      <c r="P45">
        <f t="shared" si="6"/>
        <v>1.1348698786500393</v>
      </c>
      <c r="Q45">
        <f t="shared" si="7"/>
        <v>0.1348698786500393</v>
      </c>
      <c r="R45">
        <f t="shared" si="8"/>
        <v>13.486987865003929</v>
      </c>
      <c r="S45" s="138" t="s">
        <v>282</v>
      </c>
    </row>
    <row r="50" spans="2:16" x14ac:dyDescent="0.3">
      <c r="N50" t="s">
        <v>273</v>
      </c>
      <c r="O50">
        <v>0.15634000000000001</v>
      </c>
      <c r="P50" t="s">
        <v>274</v>
      </c>
    </row>
    <row r="51" spans="2:16" x14ac:dyDescent="0.3">
      <c r="O51">
        <f>EXP(O50)</f>
        <v>1.1692236715647315</v>
      </c>
      <c r="P51" t="s">
        <v>275</v>
      </c>
    </row>
    <row r="52" spans="2:16" x14ac:dyDescent="0.3">
      <c r="P52" t="s">
        <v>276</v>
      </c>
    </row>
    <row r="57" spans="2:16" x14ac:dyDescent="0.3">
      <c r="B57" t="s">
        <v>272</v>
      </c>
    </row>
    <row r="59" spans="2:16" x14ac:dyDescent="0.3">
      <c r="J59" t="s">
        <v>284</v>
      </c>
    </row>
    <row r="60" spans="2:16" x14ac:dyDescent="0.3">
      <c r="E60" t="s">
        <v>285</v>
      </c>
      <c r="H60" t="s">
        <v>283</v>
      </c>
    </row>
    <row r="61" spans="2:16" x14ac:dyDescent="0.3">
      <c r="C61">
        <v>1</v>
      </c>
      <c r="E61" s="146"/>
      <c r="H61" s="140"/>
    </row>
    <row r="62" spans="2:16" x14ac:dyDescent="0.3">
      <c r="C62">
        <v>2</v>
      </c>
      <c r="E62" s="146"/>
      <c r="H62" s="140"/>
    </row>
    <row r="63" spans="2:16" x14ac:dyDescent="0.3">
      <c r="C63">
        <v>3</v>
      </c>
      <c r="E63" s="146"/>
      <c r="H63" s="140"/>
    </row>
    <row r="64" spans="2:16" x14ac:dyDescent="0.3">
      <c r="E64" s="146"/>
      <c r="H64" s="140"/>
    </row>
    <row r="65" spans="3:9" ht="15.6" x14ac:dyDescent="0.3">
      <c r="E65" s="146"/>
      <c r="G65" s="144" t="s">
        <v>182</v>
      </c>
      <c r="H65" s="140"/>
    </row>
    <row r="66" spans="3:9" x14ac:dyDescent="0.3">
      <c r="E66" s="146"/>
      <c r="H66" s="140"/>
    </row>
    <row r="67" spans="3:9" x14ac:dyDescent="0.3">
      <c r="E67" s="146"/>
      <c r="H67" s="140"/>
    </row>
    <row r="68" spans="3:9" ht="15.6" x14ac:dyDescent="0.3">
      <c r="E68" s="146"/>
      <c r="G68" s="144"/>
      <c r="H68" s="140"/>
    </row>
    <row r="69" spans="3:9" ht="15.6" x14ac:dyDescent="0.3">
      <c r="E69" s="146"/>
      <c r="G69" s="144"/>
      <c r="H69" s="140"/>
    </row>
    <row r="70" spans="3:9" ht="15.6" x14ac:dyDescent="0.3">
      <c r="E70" s="20"/>
      <c r="G70" s="144"/>
      <c r="H70" s="140"/>
    </row>
    <row r="71" spans="3:9" ht="15.6" x14ac:dyDescent="0.3">
      <c r="E71" s="20"/>
      <c r="G71" s="144"/>
      <c r="H71" s="140"/>
    </row>
    <row r="72" spans="3:9" ht="15.6" x14ac:dyDescent="0.3">
      <c r="E72" s="20"/>
      <c r="G72" s="144" t="s">
        <v>183</v>
      </c>
      <c r="H72" s="140"/>
    </row>
    <row r="73" spans="3:9" ht="16.2" thickBot="1" x14ac:dyDescent="0.35">
      <c r="D73" s="141"/>
      <c r="E73" s="142"/>
      <c r="F73" s="141"/>
      <c r="G73" s="145"/>
      <c r="H73" s="143"/>
      <c r="I73" s="141"/>
    </row>
    <row r="74" spans="3:9" ht="15.6" x14ac:dyDescent="0.3">
      <c r="E74" s="20"/>
      <c r="G74" s="144"/>
      <c r="H74" s="139"/>
    </row>
    <row r="75" spans="3:9" x14ac:dyDescent="0.3">
      <c r="E75" s="20"/>
      <c r="H75" s="139"/>
    </row>
    <row r="76" spans="3:9" x14ac:dyDescent="0.3">
      <c r="E76" s="20"/>
      <c r="H76" s="139"/>
    </row>
    <row r="77" spans="3:9" x14ac:dyDescent="0.3">
      <c r="C77">
        <v>700</v>
      </c>
      <c r="E77" s="20"/>
      <c r="H77" s="139"/>
    </row>
  </sheetData>
  <mergeCells count="1">
    <mergeCell ref="E6:F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A7A1-0357-4C42-9CD7-A2829268FE15}">
  <dimension ref="B2:W186"/>
  <sheetViews>
    <sheetView showGridLines="0" topLeftCell="B13" zoomScaleNormal="100" workbookViewId="0">
      <selection activeCell="F187" sqref="F187"/>
    </sheetView>
  </sheetViews>
  <sheetFormatPr defaultRowHeight="14.4" x14ac:dyDescent="0.3"/>
  <cols>
    <col min="6" max="6" width="5.109375" customWidth="1"/>
    <col min="7" max="7" width="12.109375" customWidth="1"/>
  </cols>
  <sheetData>
    <row r="2" spans="2:20" x14ac:dyDescent="0.3">
      <c r="B2" s="21">
        <v>1</v>
      </c>
    </row>
    <row r="3" spans="2:20" x14ac:dyDescent="0.3">
      <c r="B3">
        <v>2</v>
      </c>
    </row>
    <row r="4" spans="2:20" x14ac:dyDescent="0.3">
      <c r="B4">
        <v>3</v>
      </c>
    </row>
    <row r="5" spans="2:20" x14ac:dyDescent="0.3">
      <c r="B5" s="21">
        <v>4</v>
      </c>
      <c r="I5">
        <f>50/15</f>
        <v>3.3333333333333335</v>
      </c>
    </row>
    <row r="6" spans="2:20" x14ac:dyDescent="0.3">
      <c r="B6">
        <v>5</v>
      </c>
    </row>
    <row r="7" spans="2:20" x14ac:dyDescent="0.3">
      <c r="B7">
        <v>6</v>
      </c>
      <c r="M7" t="s">
        <v>193</v>
      </c>
    </row>
    <row r="8" spans="2:20" x14ac:dyDescent="0.3">
      <c r="B8">
        <v>7</v>
      </c>
      <c r="M8" s="132" t="s">
        <v>191</v>
      </c>
      <c r="N8" s="136" t="s">
        <v>192</v>
      </c>
    </row>
    <row r="9" spans="2:20" x14ac:dyDescent="0.3">
      <c r="B9" s="21">
        <v>8</v>
      </c>
      <c r="K9">
        <v>1</v>
      </c>
      <c r="L9" t="s">
        <v>189</v>
      </c>
      <c r="M9" s="11">
        <v>10</v>
      </c>
      <c r="N9" s="11">
        <v>7</v>
      </c>
      <c r="O9" s="135" t="s">
        <v>192</v>
      </c>
    </row>
    <row r="10" spans="2:20" x14ac:dyDescent="0.3">
      <c r="B10">
        <v>9</v>
      </c>
      <c r="K10">
        <v>2</v>
      </c>
      <c r="L10" t="s">
        <v>1</v>
      </c>
      <c r="M10" s="11">
        <v>8</v>
      </c>
      <c r="N10" s="11">
        <v>10</v>
      </c>
      <c r="R10" t="s">
        <v>196</v>
      </c>
    </row>
    <row r="11" spans="2:20" x14ac:dyDescent="0.3">
      <c r="B11">
        <v>10</v>
      </c>
      <c r="G11" t="s">
        <v>188</v>
      </c>
      <c r="K11">
        <v>3</v>
      </c>
      <c r="L11" t="s">
        <v>190</v>
      </c>
      <c r="M11" s="11">
        <v>9</v>
      </c>
      <c r="N11" s="11">
        <v>5</v>
      </c>
      <c r="R11" t="s">
        <v>1</v>
      </c>
    </row>
    <row r="12" spans="2:20" x14ac:dyDescent="0.3">
      <c r="B12">
        <v>11</v>
      </c>
      <c r="T12" t="s">
        <v>189</v>
      </c>
    </row>
    <row r="13" spans="2:20" x14ac:dyDescent="0.3">
      <c r="B13">
        <v>12</v>
      </c>
      <c r="S13" t="s">
        <v>197</v>
      </c>
      <c r="T13" t="s">
        <v>195</v>
      </c>
    </row>
    <row r="14" spans="2:20" x14ac:dyDescent="0.3">
      <c r="B14">
        <v>13</v>
      </c>
    </row>
    <row r="15" spans="2:20" x14ac:dyDescent="0.3">
      <c r="B15">
        <v>14</v>
      </c>
    </row>
    <row r="16" spans="2:20" x14ac:dyDescent="0.3">
      <c r="B16">
        <v>15</v>
      </c>
    </row>
    <row r="17" spans="2:22" x14ac:dyDescent="0.3">
      <c r="B17">
        <v>16</v>
      </c>
      <c r="S17" t="s">
        <v>190</v>
      </c>
    </row>
    <row r="18" spans="2:22" x14ac:dyDescent="0.3">
      <c r="B18">
        <v>17</v>
      </c>
    </row>
    <row r="19" spans="2:22" x14ac:dyDescent="0.3">
      <c r="B19">
        <v>18</v>
      </c>
      <c r="S19" t="s">
        <v>194</v>
      </c>
    </row>
    <row r="20" spans="2:22" x14ac:dyDescent="0.3">
      <c r="B20">
        <v>19</v>
      </c>
    </row>
    <row r="21" spans="2:22" x14ac:dyDescent="0.3">
      <c r="B21">
        <v>20</v>
      </c>
    </row>
    <row r="22" spans="2:22" x14ac:dyDescent="0.3">
      <c r="B22" s="134">
        <v>21</v>
      </c>
      <c r="F22" s="137" t="s">
        <v>192</v>
      </c>
    </row>
    <row r="23" spans="2:22" x14ac:dyDescent="0.3">
      <c r="B23">
        <v>22</v>
      </c>
      <c r="F23" s="137" t="s">
        <v>204</v>
      </c>
      <c r="U23" s="134" t="s">
        <v>191</v>
      </c>
    </row>
    <row r="24" spans="2:22" x14ac:dyDescent="0.3">
      <c r="B24">
        <v>23</v>
      </c>
    </row>
    <row r="25" spans="2:22" x14ac:dyDescent="0.3">
      <c r="B25" s="134">
        <v>24</v>
      </c>
      <c r="O25" t="s">
        <v>202</v>
      </c>
      <c r="P25">
        <v>0</v>
      </c>
    </row>
    <row r="26" spans="2:22" x14ac:dyDescent="0.3">
      <c r="B26">
        <v>25</v>
      </c>
      <c r="O26" t="s">
        <v>198</v>
      </c>
      <c r="P26">
        <f>SQRT((2^2+3^2))</f>
        <v>3.6055512754639891</v>
      </c>
      <c r="S26" t="s">
        <v>201</v>
      </c>
    </row>
    <row r="27" spans="2:22" x14ac:dyDescent="0.3">
      <c r="B27">
        <v>26</v>
      </c>
      <c r="O27" t="s">
        <v>199</v>
      </c>
      <c r="P27">
        <f>SQRT((1+25))</f>
        <v>5.0990195135927845</v>
      </c>
    </row>
    <row r="28" spans="2:22" x14ac:dyDescent="0.3">
      <c r="B28">
        <v>27</v>
      </c>
      <c r="O28" s="6" t="s">
        <v>200</v>
      </c>
      <c r="P28" s="6">
        <f>SQRT(1+4)</f>
        <v>2.2360679774997898</v>
      </c>
    </row>
    <row r="29" spans="2:22" x14ac:dyDescent="0.3">
      <c r="B29" s="134">
        <v>28</v>
      </c>
      <c r="R29" t="s">
        <v>207</v>
      </c>
    </row>
    <row r="30" spans="2:22" x14ac:dyDescent="0.3">
      <c r="B30">
        <v>29</v>
      </c>
      <c r="R30" s="8" t="s">
        <v>206</v>
      </c>
      <c r="T30" t="s">
        <v>208</v>
      </c>
      <c r="U30" t="s">
        <v>209</v>
      </c>
    </row>
    <row r="31" spans="2:22" x14ac:dyDescent="0.3">
      <c r="B31">
        <v>30</v>
      </c>
      <c r="P31" t="s">
        <v>205</v>
      </c>
      <c r="R31">
        <v>233</v>
      </c>
      <c r="V31">
        <v>210</v>
      </c>
    </row>
    <row r="32" spans="2:22" x14ac:dyDescent="0.3">
      <c r="B32">
        <v>31</v>
      </c>
      <c r="P32">
        <v>2</v>
      </c>
      <c r="R32">
        <v>432</v>
      </c>
      <c r="V32" s="68">
        <v>102</v>
      </c>
    </row>
    <row r="33" spans="2:23" x14ac:dyDescent="0.3">
      <c r="B33">
        <v>32</v>
      </c>
      <c r="P33">
        <v>3</v>
      </c>
      <c r="R33">
        <v>201</v>
      </c>
      <c r="V33">
        <v>356</v>
      </c>
    </row>
    <row r="34" spans="2:23" x14ac:dyDescent="0.3">
      <c r="B34">
        <v>33</v>
      </c>
      <c r="P34" s="8">
        <v>4</v>
      </c>
      <c r="Q34" s="8"/>
      <c r="R34" s="68">
        <v>196</v>
      </c>
      <c r="V34">
        <v>1490</v>
      </c>
    </row>
    <row r="35" spans="2:23" x14ac:dyDescent="0.3">
      <c r="B35">
        <v>34</v>
      </c>
      <c r="P35">
        <v>25</v>
      </c>
    </row>
    <row r="36" spans="2:23" x14ac:dyDescent="0.3">
      <c r="B36">
        <v>35</v>
      </c>
    </row>
    <row r="37" spans="2:23" x14ac:dyDescent="0.3">
      <c r="B37">
        <v>36</v>
      </c>
      <c r="V37" s="149" t="s">
        <v>313</v>
      </c>
      <c r="W37" s="149"/>
    </row>
    <row r="38" spans="2:23" x14ac:dyDescent="0.3">
      <c r="B38">
        <v>37</v>
      </c>
      <c r="S38" t="s">
        <v>293</v>
      </c>
      <c r="T38" t="s">
        <v>294</v>
      </c>
      <c r="V38" t="s">
        <v>295</v>
      </c>
    </row>
    <row r="39" spans="2:23" x14ac:dyDescent="0.3">
      <c r="B39">
        <v>38</v>
      </c>
      <c r="S39" t="s">
        <v>291</v>
      </c>
      <c r="T39" t="s">
        <v>292</v>
      </c>
      <c r="V39" s="44" t="s">
        <v>296</v>
      </c>
    </row>
    <row r="40" spans="2:23" x14ac:dyDescent="0.3">
      <c r="B40">
        <v>39</v>
      </c>
      <c r="V40" t="s">
        <v>297</v>
      </c>
    </row>
    <row r="41" spans="2:23" x14ac:dyDescent="0.3">
      <c r="B41">
        <v>40</v>
      </c>
      <c r="O41" s="51" t="s">
        <v>203</v>
      </c>
      <c r="P41" s="51" t="s">
        <v>191</v>
      </c>
      <c r="V41" t="s">
        <v>298</v>
      </c>
    </row>
    <row r="42" spans="2:23" x14ac:dyDescent="0.3">
      <c r="B42">
        <v>41</v>
      </c>
      <c r="V42" t="s">
        <v>299</v>
      </c>
    </row>
    <row r="43" spans="2:23" x14ac:dyDescent="0.3">
      <c r="B43">
        <v>42</v>
      </c>
      <c r="V43" t="s">
        <v>300</v>
      </c>
    </row>
    <row r="44" spans="2:23" x14ac:dyDescent="0.3">
      <c r="B44">
        <v>43</v>
      </c>
      <c r="V44" t="s">
        <v>301</v>
      </c>
    </row>
    <row r="45" spans="2:23" x14ac:dyDescent="0.3">
      <c r="B45">
        <v>44</v>
      </c>
      <c r="V45" t="s">
        <v>302</v>
      </c>
    </row>
    <row r="46" spans="2:23" x14ac:dyDescent="0.3">
      <c r="B46">
        <v>45</v>
      </c>
      <c r="G46" t="s">
        <v>303</v>
      </c>
      <c r="I46" t="s">
        <v>304</v>
      </c>
      <c r="J46" t="s">
        <v>305</v>
      </c>
    </row>
    <row r="47" spans="2:23" x14ac:dyDescent="0.3">
      <c r="B47">
        <v>46</v>
      </c>
      <c r="O47" s="148" t="s">
        <v>306</v>
      </c>
      <c r="P47" s="148"/>
      <c r="Q47" s="148" t="s">
        <v>295</v>
      </c>
      <c r="S47" t="s">
        <v>307</v>
      </c>
    </row>
    <row r="48" spans="2:23" x14ac:dyDescent="0.3">
      <c r="B48">
        <v>47</v>
      </c>
      <c r="O48" s="11">
        <v>1968</v>
      </c>
      <c r="P48" s="11"/>
      <c r="Q48" s="11">
        <v>1980</v>
      </c>
      <c r="S48" t="s">
        <v>308</v>
      </c>
      <c r="V48" t="s">
        <v>310</v>
      </c>
    </row>
    <row r="49" spans="2:23" x14ac:dyDescent="0.3">
      <c r="B49">
        <v>48</v>
      </c>
      <c r="S49">
        <v>27</v>
      </c>
      <c r="T49" t="s">
        <v>309</v>
      </c>
    </row>
    <row r="50" spans="2:23" x14ac:dyDescent="0.3">
      <c r="B50">
        <v>49</v>
      </c>
      <c r="J50">
        <v>1998</v>
      </c>
      <c r="K50" t="s">
        <v>311</v>
      </c>
    </row>
    <row r="51" spans="2:23" x14ac:dyDescent="0.3">
      <c r="B51">
        <v>50</v>
      </c>
      <c r="J51">
        <v>2001</v>
      </c>
    </row>
    <row r="52" spans="2:23" x14ac:dyDescent="0.3">
      <c r="J52">
        <v>2005</v>
      </c>
      <c r="M52">
        <v>1998</v>
      </c>
      <c r="N52">
        <v>2005</v>
      </c>
    </row>
    <row r="53" spans="2:23" x14ac:dyDescent="0.3">
      <c r="I53">
        <v>700</v>
      </c>
      <c r="M53" t="s">
        <v>312</v>
      </c>
      <c r="N53" t="s">
        <v>312</v>
      </c>
    </row>
    <row r="55" spans="2:23" x14ac:dyDescent="0.3">
      <c r="P55" t="s">
        <v>356</v>
      </c>
    </row>
    <row r="56" spans="2:23" x14ac:dyDescent="0.3">
      <c r="E56">
        <v>50</v>
      </c>
      <c r="F56" t="s">
        <v>354</v>
      </c>
      <c r="G56" s="158">
        <v>50</v>
      </c>
      <c r="I56" t="s">
        <v>345</v>
      </c>
      <c r="P56" t="s">
        <v>357</v>
      </c>
    </row>
    <row r="57" spans="2:23" x14ac:dyDescent="0.3">
      <c r="F57" t="s">
        <v>355</v>
      </c>
      <c r="G57" s="158">
        <v>1</v>
      </c>
    </row>
    <row r="60" spans="2:23" x14ac:dyDescent="0.3">
      <c r="D60" t="s">
        <v>358</v>
      </c>
      <c r="E60" t="s">
        <v>359</v>
      </c>
      <c r="G60" t="s">
        <v>360</v>
      </c>
    </row>
    <row r="61" spans="2:23" x14ac:dyDescent="0.3">
      <c r="D61" t="s">
        <v>361</v>
      </c>
      <c r="G61" t="s">
        <v>362</v>
      </c>
      <c r="Q61" s="21">
        <f>(8-4)^2+(6-5)</f>
        <v>17</v>
      </c>
      <c r="U61" s="159"/>
    </row>
    <row r="62" spans="2:23" x14ac:dyDescent="0.3">
      <c r="D62" t="s">
        <v>363</v>
      </c>
      <c r="Q62" s="157">
        <f>SQRT(Q61)</f>
        <v>4.1231056256176606</v>
      </c>
      <c r="U62" s="159"/>
    </row>
    <row r="63" spans="2:23" x14ac:dyDescent="0.3">
      <c r="P63" t="s">
        <v>350</v>
      </c>
      <c r="Q63" t="s">
        <v>348</v>
      </c>
      <c r="R63">
        <v>112</v>
      </c>
      <c r="S63" t="s">
        <v>349</v>
      </c>
      <c r="T63" s="20">
        <v>25</v>
      </c>
      <c r="U63" s="159">
        <v>60</v>
      </c>
      <c r="V63">
        <v>105</v>
      </c>
      <c r="W63">
        <v>80</v>
      </c>
    </row>
    <row r="64" spans="2:23" x14ac:dyDescent="0.3">
      <c r="P64" s="20" t="s">
        <v>351</v>
      </c>
      <c r="Q64" s="20"/>
      <c r="R64" s="20">
        <v>98</v>
      </c>
      <c r="T64" s="20"/>
      <c r="U64" s="159"/>
    </row>
    <row r="65" spans="4:23" x14ac:dyDescent="0.3">
      <c r="P65" t="s">
        <v>352</v>
      </c>
      <c r="R65">
        <v>208</v>
      </c>
      <c r="T65" s="20">
        <v>85</v>
      </c>
      <c r="U65" s="159">
        <v>40</v>
      </c>
      <c r="V65">
        <v>200</v>
      </c>
      <c r="W65">
        <v>50</v>
      </c>
    </row>
    <row r="66" spans="4:23" x14ac:dyDescent="0.3">
      <c r="T66" s="5">
        <v>110</v>
      </c>
      <c r="U66" s="159">
        <v>100</v>
      </c>
      <c r="V66">
        <v>305</v>
      </c>
      <c r="W66">
        <v>130</v>
      </c>
    </row>
    <row r="67" spans="4:23" x14ac:dyDescent="0.3">
      <c r="K67" t="s">
        <v>347</v>
      </c>
      <c r="U67" s="159"/>
    </row>
    <row r="68" spans="4:23" x14ac:dyDescent="0.3">
      <c r="D68">
        <v>25</v>
      </c>
      <c r="G68">
        <v>230</v>
      </c>
      <c r="U68" s="159"/>
    </row>
    <row r="69" spans="4:23" x14ac:dyDescent="0.3">
      <c r="U69" s="159"/>
    </row>
    <row r="74" spans="4:23" x14ac:dyDescent="0.3">
      <c r="Q74" t="s">
        <v>344</v>
      </c>
    </row>
    <row r="75" spans="4:23" x14ac:dyDescent="0.3">
      <c r="M75" t="s">
        <v>346</v>
      </c>
      <c r="T75">
        <v>1</v>
      </c>
      <c r="U75" t="s">
        <v>373</v>
      </c>
      <c r="V75">
        <v>100</v>
      </c>
    </row>
    <row r="76" spans="4:23" x14ac:dyDescent="0.3">
      <c r="T76">
        <v>2</v>
      </c>
      <c r="U76" t="s">
        <v>373</v>
      </c>
      <c r="V76" t="s">
        <v>374</v>
      </c>
    </row>
    <row r="78" spans="4:23" x14ac:dyDescent="0.3">
      <c r="K78" t="s">
        <v>369</v>
      </c>
    </row>
    <row r="79" spans="4:23" x14ac:dyDescent="0.3">
      <c r="K79" t="s">
        <v>370</v>
      </c>
      <c r="N79" t="s">
        <v>371</v>
      </c>
      <c r="S79" t="s">
        <v>353</v>
      </c>
    </row>
    <row r="80" spans="4:23" x14ac:dyDescent="0.3">
      <c r="N80" t="s">
        <v>372</v>
      </c>
    </row>
    <row r="83" spans="16:20" x14ac:dyDescent="0.3">
      <c r="P83" t="s">
        <v>573</v>
      </c>
      <c r="S83" t="s">
        <v>574</v>
      </c>
      <c r="T83">
        <v>1</v>
      </c>
    </row>
    <row r="84" spans="16:20" x14ac:dyDescent="0.3">
      <c r="S84" s="179" t="s">
        <v>574</v>
      </c>
      <c r="T84">
        <v>2</v>
      </c>
    </row>
    <row r="86" spans="16:20" x14ac:dyDescent="0.3">
      <c r="S86" t="s">
        <v>575</v>
      </c>
    </row>
    <row r="88" spans="16:20" x14ac:dyDescent="0.3">
      <c r="S88" t="s">
        <v>574</v>
      </c>
      <c r="T88">
        <v>25</v>
      </c>
    </row>
    <row r="112" spans="16:17" x14ac:dyDescent="0.3">
      <c r="P112">
        <v>1</v>
      </c>
      <c r="Q112" t="s">
        <v>576</v>
      </c>
    </row>
    <row r="113" spans="16:17" x14ac:dyDescent="0.3">
      <c r="P113">
        <v>2</v>
      </c>
      <c r="Q113" t="s">
        <v>577</v>
      </c>
    </row>
    <row r="114" spans="16:17" x14ac:dyDescent="0.3">
      <c r="P114">
        <v>3</v>
      </c>
      <c r="Q114" t="s">
        <v>578</v>
      </c>
    </row>
    <row r="115" spans="16:17" x14ac:dyDescent="0.3">
      <c r="P115">
        <v>4</v>
      </c>
      <c r="Q115" t="s">
        <v>579</v>
      </c>
    </row>
    <row r="116" spans="16:17" x14ac:dyDescent="0.3">
      <c r="P116">
        <v>5</v>
      </c>
      <c r="Q116" t="s">
        <v>580</v>
      </c>
    </row>
    <row r="118" spans="16:17" x14ac:dyDescent="0.3">
      <c r="Q118">
        <v>25</v>
      </c>
    </row>
    <row r="136" spans="5:16" x14ac:dyDescent="0.3">
      <c r="O136">
        <v>1</v>
      </c>
      <c r="P136" t="s">
        <v>581</v>
      </c>
    </row>
    <row r="137" spans="5:16" x14ac:dyDescent="0.3">
      <c r="O137">
        <v>2</v>
      </c>
      <c r="P137" t="s">
        <v>582</v>
      </c>
    </row>
    <row r="138" spans="5:16" x14ac:dyDescent="0.3">
      <c r="E138">
        <v>1</v>
      </c>
      <c r="O138">
        <v>3</v>
      </c>
      <c r="P138" t="s">
        <v>583</v>
      </c>
    </row>
    <row r="139" spans="5:16" x14ac:dyDescent="0.3">
      <c r="M139" t="s">
        <v>590</v>
      </c>
      <c r="O139">
        <v>4</v>
      </c>
      <c r="P139" t="s">
        <v>585</v>
      </c>
    </row>
    <row r="143" spans="5:16" x14ac:dyDescent="0.3">
      <c r="I143" t="s">
        <v>587</v>
      </c>
    </row>
    <row r="146" spans="8:16" x14ac:dyDescent="0.3">
      <c r="K146" t="s">
        <v>588</v>
      </c>
    </row>
    <row r="147" spans="8:16" x14ac:dyDescent="0.3">
      <c r="H147" t="s">
        <v>589</v>
      </c>
    </row>
    <row r="149" spans="8:16" x14ac:dyDescent="0.3">
      <c r="O149">
        <v>4</v>
      </c>
      <c r="P149" t="s">
        <v>584</v>
      </c>
    </row>
    <row r="151" spans="8:16" x14ac:dyDescent="0.3">
      <c r="I151" t="s">
        <v>586</v>
      </c>
    </row>
    <row r="160" spans="8:16" x14ac:dyDescent="0.3">
      <c r="H160" t="s">
        <v>591</v>
      </c>
    </row>
    <row r="166" spans="2:20" x14ac:dyDescent="0.3">
      <c r="G166" s="180"/>
      <c r="H166" s="180"/>
      <c r="I166" s="180"/>
      <c r="J166" s="180"/>
    </row>
    <row r="167" spans="2:20" x14ac:dyDescent="0.3">
      <c r="G167" s="180"/>
      <c r="H167" s="180"/>
      <c r="I167" s="180"/>
      <c r="J167" s="180"/>
    </row>
    <row r="168" spans="2:20" x14ac:dyDescent="0.3">
      <c r="B168" s="51" t="s">
        <v>627</v>
      </c>
      <c r="G168" s="182" t="s">
        <v>628</v>
      </c>
      <c r="H168" s="180"/>
      <c r="I168" s="180"/>
      <c r="J168" s="180"/>
      <c r="N168" s="51" t="s">
        <v>627</v>
      </c>
      <c r="S168" s="182"/>
      <c r="T168" s="180"/>
    </row>
    <row r="169" spans="2:20" x14ac:dyDescent="0.3">
      <c r="G169" s="180" t="s">
        <v>629</v>
      </c>
      <c r="H169" s="180"/>
      <c r="I169" s="180"/>
      <c r="J169" s="180"/>
      <c r="S169" s="180"/>
      <c r="T169" s="180"/>
    </row>
    <row r="170" spans="2:20" x14ac:dyDescent="0.3">
      <c r="G170" s="182" t="s">
        <v>630</v>
      </c>
      <c r="H170" s="180"/>
      <c r="I170" s="180"/>
      <c r="J170" s="180"/>
      <c r="S170" s="182"/>
      <c r="T170" s="180"/>
    </row>
    <row r="171" spans="2:20" x14ac:dyDescent="0.3">
      <c r="G171" s="180" t="s">
        <v>631</v>
      </c>
      <c r="H171" s="180"/>
      <c r="I171" s="180"/>
      <c r="J171" s="180"/>
      <c r="R171" s="51" t="s">
        <v>639</v>
      </c>
      <c r="S171" s="180"/>
      <c r="T171" s="180"/>
    </row>
    <row r="172" spans="2:20" x14ac:dyDescent="0.3">
      <c r="G172" s="182" t="s">
        <v>632</v>
      </c>
      <c r="H172" s="180"/>
      <c r="I172" s="180"/>
      <c r="J172" s="180"/>
      <c r="S172" s="182"/>
      <c r="T172" s="180"/>
    </row>
    <row r="173" spans="2:20" x14ac:dyDescent="0.3">
      <c r="G173" s="180" t="s">
        <v>633</v>
      </c>
      <c r="H173" s="180"/>
      <c r="I173" s="180"/>
      <c r="J173" s="180"/>
      <c r="S173" s="180"/>
      <c r="T173" s="180"/>
    </row>
    <row r="174" spans="2:20" x14ac:dyDescent="0.3">
      <c r="G174" s="182" t="s">
        <v>634</v>
      </c>
      <c r="H174" s="181"/>
      <c r="I174" s="180"/>
      <c r="J174" s="180"/>
      <c r="S174" s="182"/>
      <c r="T174" s="181"/>
    </row>
    <row r="175" spans="2:20" x14ac:dyDescent="0.3">
      <c r="G175" s="180" t="s">
        <v>635</v>
      </c>
      <c r="H175" s="180"/>
      <c r="I175" s="180"/>
      <c r="J175" s="180"/>
      <c r="S175" s="180"/>
      <c r="T175" s="180"/>
    </row>
    <row r="176" spans="2:20" x14ac:dyDescent="0.3">
      <c r="G176" s="183" t="s">
        <v>636</v>
      </c>
      <c r="H176" s="180"/>
      <c r="I176" s="180"/>
      <c r="J176" s="180"/>
      <c r="S176" s="183"/>
      <c r="T176" s="180"/>
    </row>
    <row r="177" spans="7:20" x14ac:dyDescent="0.3">
      <c r="G177" s="180" t="s">
        <v>637</v>
      </c>
      <c r="H177" s="180"/>
      <c r="I177" s="180"/>
      <c r="J177" s="180"/>
      <c r="S177" s="180"/>
      <c r="T177" s="180"/>
    </row>
    <row r="182" spans="7:20" x14ac:dyDescent="0.3">
      <c r="Q182" s="51" t="s">
        <v>638</v>
      </c>
    </row>
    <row r="186" spans="7:20" x14ac:dyDescent="0.3">
      <c r="H186" s="51" t="s">
        <v>626</v>
      </c>
      <c r="T186" s="51" t="s">
        <v>626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Hist skew kut</vt:lpstr>
      <vt:lpstr>Type I &amp; II</vt:lpstr>
      <vt:lpstr>Hyp Testing</vt:lpstr>
      <vt:lpstr>one sample t test</vt:lpstr>
      <vt:lpstr>Sheet2</vt:lpstr>
      <vt:lpstr>median</vt:lpstr>
      <vt:lpstr>reg dws</vt:lpstr>
      <vt:lpstr>log Reg</vt:lpstr>
      <vt:lpstr>clustering</vt:lpstr>
      <vt:lpstr>3may20</vt:lpstr>
      <vt:lpstr>dt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2020-02-29T09:31:21Z</dcterms:created>
  <dcterms:modified xsi:type="dcterms:W3CDTF">2020-05-09T08:42:05Z</dcterms:modified>
</cp:coreProperties>
</file>