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CE4F4F55-E158-4CD6-A95D-BA6A478FC9E8}" xr6:coauthVersionLast="47" xr6:coauthVersionMax="47" xr10:uidLastSave="{00000000-0000-0000-0000-000000000000}"/>
  <bookViews>
    <workbookView xWindow="-120" yWindow="-120" windowWidth="24240" windowHeight="13140" firstSheet="23" activeTab="28" xr2:uid="{1AEB2121-337E-453B-B952-1552930A5DBA}"/>
  </bookViews>
  <sheets>
    <sheet name="01-06-2022 35" sheetId="23" r:id="rId1"/>
    <sheet name="02-06-2022 36" sheetId="24" r:id="rId2"/>
    <sheet name="03-06-2022 37" sheetId="25" r:id="rId3"/>
    <sheet name="04-06-2022 38" sheetId="26" r:id="rId4"/>
    <sheet name="05-06-2022 39 " sheetId="27" r:id="rId5"/>
    <sheet name="06-06-2022 40" sheetId="28" r:id="rId6"/>
    <sheet name="07-06-2022 41" sheetId="29" r:id="rId7"/>
    <sheet name="09-06-2022 42" sheetId="30" r:id="rId8"/>
    <sheet name="10-06-2022 43" sheetId="31" r:id="rId9"/>
    <sheet name="11-06-2022 44" sheetId="32" r:id="rId10"/>
    <sheet name="12-06-2022 45" sheetId="33" r:id="rId11"/>
    <sheet name="13-06-2022 46" sheetId="34" r:id="rId12"/>
    <sheet name="14-06-2022 47" sheetId="35" r:id="rId13"/>
    <sheet name="15-06-2022 48" sheetId="36" r:id="rId14"/>
    <sheet name="16-06-2022 49" sheetId="37" r:id="rId15"/>
    <sheet name="17-06-2022 50" sheetId="38" r:id="rId16"/>
    <sheet name="18-06-2022 51" sheetId="39" r:id="rId17"/>
    <sheet name="19-06-2022 52" sheetId="40" r:id="rId18"/>
    <sheet name="20-06-2022 53" sheetId="41" r:id="rId19"/>
    <sheet name="21-06-2022 54" sheetId="43" r:id="rId20"/>
    <sheet name="22-06-2022 55" sheetId="44" r:id="rId21"/>
    <sheet name="23-06-2022 56" sheetId="45" r:id="rId22"/>
    <sheet name="24-06-2022 57" sheetId="46" r:id="rId23"/>
    <sheet name="25-06-2022 58" sheetId="47" r:id="rId24"/>
    <sheet name="26-06-2022 59" sheetId="48" r:id="rId25"/>
    <sheet name="27-06-2022 60" sheetId="49" r:id="rId26"/>
    <sheet name="28-06-2022 61" sheetId="50" r:id="rId27"/>
    <sheet name="29-06-2022 62" sheetId="51" r:id="rId28"/>
    <sheet name="30-06-2022 63" sheetId="52" r:id="rId29"/>
  </sheets>
  <externalReferences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52" l="1"/>
  <c r="G21" i="51"/>
  <c r="G13" i="52"/>
  <c r="G14" i="52"/>
  <c r="G15" i="52"/>
  <c r="G16" i="52"/>
  <c r="N24" i="52"/>
  <c r="M22" i="52"/>
  <c r="E17" i="52"/>
  <c r="G12" i="52"/>
  <c r="G11" i="52"/>
  <c r="G10" i="52"/>
  <c r="N22" i="51"/>
  <c r="G13" i="51"/>
  <c r="G18" i="51"/>
  <c r="G24" i="50"/>
  <c r="G21" i="49"/>
  <c r="M20" i="51"/>
  <c r="G12" i="51"/>
  <c r="G11" i="51"/>
  <c r="E15" i="51"/>
  <c r="G14" i="51"/>
  <c r="G10" i="51"/>
  <c r="G10" i="50"/>
  <c r="G21" i="50"/>
  <c r="G11" i="50"/>
  <c r="G12" i="50"/>
  <c r="G14" i="50"/>
  <c r="G15" i="50"/>
  <c r="G16" i="50"/>
  <c r="G17" i="50"/>
  <c r="E18" i="50"/>
  <c r="G12" i="49"/>
  <c r="E14" i="49"/>
  <c r="G10" i="49"/>
  <c r="J20" i="47"/>
  <c r="G16" i="48"/>
  <c r="E13" i="48"/>
  <c r="G11" i="48"/>
  <c r="G10" i="48"/>
  <c r="L23" i="47"/>
  <c r="J23" i="47"/>
  <c r="G16" i="47"/>
  <c r="G25" i="46"/>
  <c r="G11" i="47"/>
  <c r="N18" i="47"/>
  <c r="N19" i="47" s="1"/>
  <c r="E13" i="47"/>
  <c r="G12" i="47"/>
  <c r="G10" i="47"/>
  <c r="G11" i="46"/>
  <c r="G12" i="46"/>
  <c r="G13" i="46"/>
  <c r="G15" i="46"/>
  <c r="G16" i="46"/>
  <c r="G17" i="46"/>
  <c r="N24" i="46"/>
  <c r="N25" i="46" s="1"/>
  <c r="E19" i="46"/>
  <c r="G10" i="46"/>
  <c r="G16" i="45"/>
  <c r="E13" i="45"/>
  <c r="G12" i="45"/>
  <c r="G11" i="45"/>
  <c r="G10" i="45"/>
  <c r="G17" i="44"/>
  <c r="N21" i="44"/>
  <c r="N22" i="44" s="1"/>
  <c r="E14" i="44"/>
  <c r="G13" i="44"/>
  <c r="G12" i="44"/>
  <c r="G11" i="44"/>
  <c r="G10" i="44"/>
  <c r="G13" i="43"/>
  <c r="N23" i="43"/>
  <c r="N24" i="43" s="1"/>
  <c r="E16" i="43"/>
  <c r="G14" i="43"/>
  <c r="G11" i="43"/>
  <c r="G10" i="43"/>
  <c r="G18" i="41"/>
  <c r="G11" i="41"/>
  <c r="G12" i="41"/>
  <c r="G13" i="41"/>
  <c r="G14" i="41"/>
  <c r="G17" i="52" l="1"/>
  <c r="G19" i="52" s="1"/>
  <c r="G21" i="52" s="1"/>
  <c r="G15" i="51"/>
  <c r="G17" i="51" s="1"/>
  <c r="G19" i="51" s="1"/>
  <c r="G18" i="50"/>
  <c r="G20" i="50" s="1"/>
  <c r="G22" i="50" s="1"/>
  <c r="G14" i="49"/>
  <c r="G16" i="49" s="1"/>
  <c r="G13" i="48"/>
  <c r="G15" i="48" s="1"/>
  <c r="G17" i="48" s="1"/>
  <c r="G19" i="48" s="1"/>
  <c r="G17" i="49" s="1"/>
  <c r="G13" i="47"/>
  <c r="G15" i="47" s="1"/>
  <c r="G17" i="47" s="1"/>
  <c r="G13" i="45"/>
  <c r="G15" i="45" s="1"/>
  <c r="G17" i="45" s="1"/>
  <c r="G19" i="45" s="1"/>
  <c r="G22" i="46" s="1"/>
  <c r="G19" i="46"/>
  <c r="G21" i="46" s="1"/>
  <c r="G14" i="44"/>
  <c r="G16" i="44" s="1"/>
  <c r="G18" i="44" s="1"/>
  <c r="G20" i="44" s="1"/>
  <c r="G16" i="43"/>
  <c r="G18" i="43" s="1"/>
  <c r="N23" i="41"/>
  <c r="N24" i="41" s="1"/>
  <c r="E15" i="41"/>
  <c r="G10" i="41"/>
  <c r="G15" i="41" s="1"/>
  <c r="G17" i="41" s="1"/>
  <c r="G20" i="41" s="1"/>
  <c r="G22" i="41" s="1"/>
  <c r="G19" i="43" s="1"/>
  <c r="G15" i="40"/>
  <c r="N19" i="40"/>
  <c r="N20" i="40" s="1"/>
  <c r="E12" i="40"/>
  <c r="G11" i="40"/>
  <c r="G10" i="40"/>
  <c r="G22" i="39"/>
  <c r="G19" i="39"/>
  <c r="G12" i="39"/>
  <c r="G14" i="39"/>
  <c r="N25" i="39"/>
  <c r="N26" i="39" s="1"/>
  <c r="E16" i="39"/>
  <c r="G15" i="39"/>
  <c r="G13" i="39"/>
  <c r="G11" i="39"/>
  <c r="G10" i="39"/>
  <c r="G20" i="38"/>
  <c r="G21" i="37"/>
  <c r="G13" i="38"/>
  <c r="G10" i="38"/>
  <c r="G15" i="38"/>
  <c r="N26" i="38"/>
  <c r="N27" i="38" s="1"/>
  <c r="E17" i="38"/>
  <c r="G12" i="38"/>
  <c r="G11" i="38"/>
  <c r="M14" i="36"/>
  <c r="L14" i="36"/>
  <c r="G18" i="37"/>
  <c r="G18" i="36"/>
  <c r="G11" i="37"/>
  <c r="N24" i="37"/>
  <c r="N25" i="37" s="1"/>
  <c r="E15" i="37"/>
  <c r="G14" i="37"/>
  <c r="G13" i="37"/>
  <c r="G12" i="37"/>
  <c r="G10" i="37"/>
  <c r="N24" i="36"/>
  <c r="N25" i="36" s="1"/>
  <c r="E15" i="36"/>
  <c r="G14" i="36"/>
  <c r="G13" i="36"/>
  <c r="G12" i="36"/>
  <c r="G11" i="36"/>
  <c r="G10" i="36"/>
  <c r="G21" i="35"/>
  <c r="N27" i="35"/>
  <c r="N26" i="35"/>
  <c r="G18" i="35"/>
  <c r="G25" i="34"/>
  <c r="G11" i="35"/>
  <c r="E15" i="35"/>
  <c r="G14" i="35"/>
  <c r="G13" i="35"/>
  <c r="G12" i="35"/>
  <c r="G10" i="35"/>
  <c r="G21" i="34"/>
  <c r="G22" i="33"/>
  <c r="G12" i="34"/>
  <c r="G13" i="34"/>
  <c r="G14" i="34"/>
  <c r="G16" i="34"/>
  <c r="G10" i="34"/>
  <c r="E18" i="34"/>
  <c r="G11" i="34"/>
  <c r="G18" i="33"/>
  <c r="G20" i="33" s="1"/>
  <c r="G18" i="32"/>
  <c r="G13" i="33"/>
  <c r="M16" i="33"/>
  <c r="M17" i="33" s="1"/>
  <c r="M20" i="33" s="1"/>
  <c r="M15" i="33"/>
  <c r="E15" i="33"/>
  <c r="G14" i="33"/>
  <c r="G12" i="33"/>
  <c r="G11" i="33"/>
  <c r="G10" i="33"/>
  <c r="G12" i="32"/>
  <c r="G23" i="31"/>
  <c r="M16" i="32"/>
  <c r="M17" i="32" s="1"/>
  <c r="M19" i="32" s="1"/>
  <c r="M15" i="32"/>
  <c r="E15" i="32"/>
  <c r="G14" i="32"/>
  <c r="G13" i="32"/>
  <c r="G11" i="32"/>
  <c r="G10" i="32"/>
  <c r="G20" i="31"/>
  <c r="G17" i="31"/>
  <c r="G19" i="31" s="1"/>
  <c r="G21" i="31" s="1"/>
  <c r="G15" i="31"/>
  <c r="G14" i="31"/>
  <c r="G12" i="31"/>
  <c r="G11" i="31"/>
  <c r="G10" i="31"/>
  <c r="M21" i="31"/>
  <c r="M19" i="31"/>
  <c r="M18" i="31"/>
  <c r="M17" i="31"/>
  <c r="E17" i="31"/>
  <c r="G17" i="30"/>
  <c r="G27" i="29"/>
  <c r="E14" i="30"/>
  <c r="G13" i="30"/>
  <c r="G12" i="30"/>
  <c r="G11" i="30"/>
  <c r="G10" i="30"/>
  <c r="G24" i="29"/>
  <c r="G11" i="29"/>
  <c r="G12" i="29"/>
  <c r="G13" i="29"/>
  <c r="G14" i="29"/>
  <c r="G16" i="29"/>
  <c r="G17" i="29"/>
  <c r="G18" i="29"/>
  <c r="G19" i="29"/>
  <c r="G10" i="29"/>
  <c r="E21" i="29"/>
  <c r="M15" i="28"/>
  <c r="G10" i="27"/>
  <c r="G11" i="27"/>
  <c r="G12" i="27"/>
  <c r="G13" i="27"/>
  <c r="G14" i="27"/>
  <c r="G15" i="27"/>
  <c r="G17" i="27" s="1"/>
  <c r="G19" i="27" s="1"/>
  <c r="G21" i="27" s="1"/>
  <c r="G18" i="27"/>
  <c r="K20" i="27"/>
  <c r="G13" i="26"/>
  <c r="G10" i="28"/>
  <c r="G11" i="28"/>
  <c r="G12" i="28"/>
  <c r="G13" i="28"/>
  <c r="G14" i="28"/>
  <c r="G15" i="28"/>
  <c r="G16" i="28"/>
  <c r="G18" i="28" s="1"/>
  <c r="K21" i="28"/>
  <c r="N23" i="28"/>
  <c r="N22" i="28"/>
  <c r="E16" i="28"/>
  <c r="N22" i="27"/>
  <c r="N21" i="27"/>
  <c r="E15" i="27"/>
  <c r="E16" i="26"/>
  <c r="G15" i="26"/>
  <c r="G14" i="26"/>
  <c r="G12" i="26"/>
  <c r="G11" i="26"/>
  <c r="G10" i="26"/>
  <c r="G16" i="25"/>
  <c r="E19" i="25"/>
  <c r="G17" i="25"/>
  <c r="G15" i="25"/>
  <c r="G14" i="25"/>
  <c r="G12" i="25"/>
  <c r="G11" i="25"/>
  <c r="G10" i="25"/>
  <c r="G11" i="24"/>
  <c r="G12" i="24"/>
  <c r="G13" i="24"/>
  <c r="G14" i="24"/>
  <c r="G15" i="24"/>
  <c r="G16" i="24"/>
  <c r="G17" i="24"/>
  <c r="E18" i="24"/>
  <c r="G10" i="24"/>
  <c r="G11" i="23"/>
  <c r="G12" i="23"/>
  <c r="G13" i="23"/>
  <c r="G14" i="23"/>
  <c r="G15" i="23"/>
  <c r="G18" i="49" l="1"/>
  <c r="G23" i="46"/>
  <c r="G20" i="43"/>
  <c r="G22" i="43" s="1"/>
  <c r="G12" i="40"/>
  <c r="G14" i="40" s="1"/>
  <c r="G16" i="40" s="1"/>
  <c r="G16" i="39"/>
  <c r="G18" i="39" s="1"/>
  <c r="G20" i="39" s="1"/>
  <c r="G17" i="38"/>
  <c r="G19" i="38" s="1"/>
  <c r="G21" i="38" s="1"/>
  <c r="G15" i="37"/>
  <c r="G17" i="37" s="1"/>
  <c r="G19" i="37" s="1"/>
  <c r="G15" i="36"/>
  <c r="G17" i="36" s="1"/>
  <c r="G19" i="36" s="1"/>
  <c r="G21" i="36" s="1"/>
  <c r="G15" i="35"/>
  <c r="G17" i="35" s="1"/>
  <c r="G19" i="35" s="1"/>
  <c r="G18" i="34"/>
  <c r="G20" i="34" s="1"/>
  <c r="G22" i="34" s="1"/>
  <c r="G15" i="33"/>
  <c r="G17" i="33" s="1"/>
  <c r="G15" i="32"/>
  <c r="G17" i="32" s="1"/>
  <c r="G19" i="32" s="1"/>
  <c r="G21" i="32" s="1"/>
  <c r="G14" i="30"/>
  <c r="G16" i="30" s="1"/>
  <c r="G18" i="30" s="1"/>
  <c r="G21" i="29"/>
  <c r="G23" i="29" s="1"/>
  <c r="G25" i="29" s="1"/>
  <c r="G16" i="26"/>
  <c r="G18" i="26" s="1"/>
  <c r="G19" i="25"/>
  <c r="G21" i="25" s="1"/>
  <c r="G18" i="24"/>
  <c r="G20" i="24" s="1"/>
  <c r="G19" i="23"/>
  <c r="G10" i="23" l="1"/>
  <c r="E16" i="23"/>
  <c r="G16" i="23" l="1"/>
  <c r="G18" i="23" s="1"/>
  <c r="G20" i="23" s="1"/>
  <c r="G22" i="23" s="1"/>
  <c r="G21" i="24" s="1"/>
  <c r="G22" i="24" s="1"/>
  <c r="G24" i="24" s="1"/>
  <c r="G22" i="25" s="1"/>
  <c r="G23" i="25" s="1"/>
  <c r="G19" i="26" s="1"/>
  <c r="G20" i="26" s="1"/>
  <c r="G22" i="26" s="1"/>
  <c r="G19" i="28" s="1"/>
  <c r="G20" i="28" s="1"/>
  <c r="H13" i="25" l="1"/>
  <c r="I13" i="25" s="1"/>
  <c r="H18" i="25" l="1"/>
  <c r="I18" i="25" s="1"/>
</calcChain>
</file>

<file path=xl/sharedStrings.xml><?xml version="1.0" encoding="utf-8"?>
<sst xmlns="http://schemas.openxmlformats.org/spreadsheetml/2006/main" count="829" uniqueCount="161">
  <si>
    <t>Labour</t>
  </si>
  <si>
    <t>TVM-BAH</t>
  </si>
  <si>
    <t>LIRA INTERNATIONAL</t>
  </si>
  <si>
    <t>BILL 002 BALANCE</t>
  </si>
  <si>
    <t>DELICIOUS FOOD EXPORTS (THUCKALAY)</t>
  </si>
  <si>
    <t>ALBERT</t>
  </si>
  <si>
    <t>EDWIN</t>
  </si>
  <si>
    <t>PACKING SPOT</t>
  </si>
  <si>
    <t>THUCKALAY</t>
  </si>
  <si>
    <t>SL/NO</t>
  </si>
  <si>
    <t>ITEMS</t>
  </si>
  <si>
    <t>QTY</t>
  </si>
  <si>
    <t xml:space="preserve">PACKING </t>
  </si>
  <si>
    <t>WEIGHT</t>
  </si>
  <si>
    <t>PINEAPPLE</t>
  </si>
  <si>
    <t>RK</t>
  </si>
  <si>
    <t>YB</t>
  </si>
  <si>
    <t>TOTAL</t>
  </si>
  <si>
    <t>Price Per kg</t>
  </si>
  <si>
    <t>TOTAL AMOUNT</t>
  </si>
  <si>
    <t>PAPAYA</t>
  </si>
  <si>
    <t>BALANCE AMOUNT</t>
  </si>
  <si>
    <t>NELLIKAI</t>
  </si>
  <si>
    <t>VELLARI</t>
  </si>
  <si>
    <t>01/06/2022 Wednesday</t>
  </si>
  <si>
    <t>BILL: 34</t>
  </si>
  <si>
    <t>31/05/2022 BILL BALANCE</t>
  </si>
  <si>
    <t>01/06/2020 CREDIT AMOUNT</t>
  </si>
  <si>
    <t>02/06/2022 Thursday</t>
  </si>
  <si>
    <t>D.STICK</t>
  </si>
  <si>
    <t>RP</t>
  </si>
  <si>
    <t>SMALL ONION</t>
  </si>
  <si>
    <t>TINDLY</t>
  </si>
  <si>
    <t>BILL: 35</t>
  </si>
  <si>
    <t>01/06/2022 BILL BALANCE</t>
  </si>
  <si>
    <t>03/06/2022 Friday</t>
  </si>
  <si>
    <t>PO</t>
  </si>
  <si>
    <t xml:space="preserve">RK KULA </t>
  </si>
  <si>
    <t>YB KULA</t>
  </si>
  <si>
    <t>02/06/2020 CREDIT AMOUNT</t>
  </si>
  <si>
    <t>BILL: 36</t>
  </si>
  <si>
    <t>02/06/2022 BILL BALANCE</t>
  </si>
  <si>
    <t>04/06/2022 Saturday</t>
  </si>
  <si>
    <t>KOORKA</t>
  </si>
  <si>
    <t>BILL: 37</t>
  </si>
  <si>
    <t>03/06/2022 BILL BALANCE</t>
  </si>
  <si>
    <t>04/06/2020 CREDIT AMOUNT</t>
  </si>
  <si>
    <t>05/06/2022 Sunday</t>
  </si>
  <si>
    <t>BILL: 38</t>
  </si>
  <si>
    <t>04/06/2022 BILL BALANCE</t>
  </si>
  <si>
    <t>06/06/2022 Monday</t>
  </si>
  <si>
    <t>G.MANGO</t>
  </si>
  <si>
    <t>BILL: 39</t>
  </si>
  <si>
    <t>05/06/2022 BILL BALANCE</t>
  </si>
  <si>
    <t>05/06/2020 CREDIT AMOUNT</t>
  </si>
  <si>
    <t>07/06/2022 Tuesday</t>
  </si>
  <si>
    <t>NELLIKA</t>
  </si>
  <si>
    <t>RK KULA</t>
  </si>
  <si>
    <t xml:space="preserve">YB KULA </t>
  </si>
  <si>
    <t>06/06/2022 BILL BALANCE</t>
  </si>
  <si>
    <t>BILL: 40</t>
  </si>
  <si>
    <t>09/06/2022 Thursday</t>
  </si>
  <si>
    <t xml:space="preserve">PINEAPPLE </t>
  </si>
  <si>
    <t>08/06/2020 CREDIT AMOUNT</t>
  </si>
  <si>
    <t>BILL: 41</t>
  </si>
  <si>
    <t>07/06/2022 BILL BALANCE</t>
  </si>
  <si>
    <t xml:space="preserve">NELLIKA </t>
  </si>
  <si>
    <t>10/06/2022 Friday</t>
  </si>
  <si>
    <t>BILL: 42</t>
  </si>
  <si>
    <t>09/06/2022 BILL BALANCE</t>
  </si>
  <si>
    <t>11/06/2022 Saturday</t>
  </si>
  <si>
    <t>BILL: 43</t>
  </si>
  <si>
    <t>10/06/2022 BILL BALANCE</t>
  </si>
  <si>
    <t>10/06/2020 CREDIT AMOUNT</t>
  </si>
  <si>
    <t>12/06/2022 Sunday</t>
  </si>
  <si>
    <t>11/06/2020 CREDIT AMOUNT</t>
  </si>
  <si>
    <t>COK-BAH</t>
  </si>
  <si>
    <t>BILL: 44</t>
  </si>
  <si>
    <t>11/06/2022 BILL BALANCE</t>
  </si>
  <si>
    <t xml:space="preserve">KOCHI VEHICLE RENT </t>
  </si>
  <si>
    <t>13/06/2022 Monday</t>
  </si>
  <si>
    <t>RK KULAI</t>
  </si>
  <si>
    <t>YB KULAI</t>
  </si>
  <si>
    <t>12/06/2020 CREDIT AMOUNT</t>
  </si>
  <si>
    <t>BILL: 45</t>
  </si>
  <si>
    <t>12/06/2022 BILL BALANCE</t>
  </si>
  <si>
    <t>14/06/2022 Tuesday</t>
  </si>
  <si>
    <t>BILL: 46</t>
  </si>
  <si>
    <t>13/06/2022 BILL BALANCE</t>
  </si>
  <si>
    <t>13/06/2020 CREDIT AMOUNT</t>
  </si>
  <si>
    <t>PRABHU</t>
  </si>
  <si>
    <t>14/06/2020 CREDIT AMOUNT</t>
  </si>
  <si>
    <t>15/06/2022 Wednesday</t>
  </si>
  <si>
    <t>BILL: 47</t>
  </si>
  <si>
    <t>14/06/2022 BILL BALANCE</t>
  </si>
  <si>
    <t>16/06/2022 Thursday</t>
  </si>
  <si>
    <t>BILL: 48</t>
  </si>
  <si>
    <t>15/06/2022 BILL BALANCE</t>
  </si>
  <si>
    <t>15/06/2020 CREDIT AMOUNT</t>
  </si>
  <si>
    <t>17/06/2022 Friday</t>
  </si>
  <si>
    <t>JACK SEED</t>
  </si>
  <si>
    <t>16/06/2020 CREDIT AMOUNT</t>
  </si>
  <si>
    <t>16/06/2022 BILL BALANCE</t>
  </si>
  <si>
    <t>BILL: 49</t>
  </si>
  <si>
    <t>18/06/2022 Saturday</t>
  </si>
  <si>
    <t>DRUMSTICK</t>
  </si>
  <si>
    <t>KILIMOOK</t>
  </si>
  <si>
    <t>BILL: 50</t>
  </si>
  <si>
    <t>17/06/2022 BILL BALANCE</t>
  </si>
  <si>
    <t>18/06/2020 CREDIT AMOUNT</t>
  </si>
  <si>
    <t>19/06/2022 Sunday</t>
  </si>
  <si>
    <t>BILL: 51</t>
  </si>
  <si>
    <t>18/06/2022 BILL BALANCE</t>
  </si>
  <si>
    <t>20/06/2022 Monday</t>
  </si>
  <si>
    <t>JACKSEED</t>
  </si>
  <si>
    <t>BILL: 52</t>
  </si>
  <si>
    <t>19/06/2022 BILL BALANCE</t>
  </si>
  <si>
    <t>COCHIN VECHILE RENT</t>
  </si>
  <si>
    <t>21/06/2022 Tuesday</t>
  </si>
  <si>
    <t>20/06/2020 CREDIT AMOUNT</t>
  </si>
  <si>
    <t>21/06/2020 CREDIT AMOUNT</t>
  </si>
  <si>
    <t>BILL: 53</t>
  </si>
  <si>
    <t>20/06/2022 BILL BALANCE</t>
  </si>
  <si>
    <t>OUR</t>
  </si>
  <si>
    <t>PRABU</t>
  </si>
  <si>
    <t>22/06/2022 Wednesday</t>
  </si>
  <si>
    <t>BILL: 54</t>
  </si>
  <si>
    <t>21/06/2022 BILL BALANCE</t>
  </si>
  <si>
    <t>22/06/2020 CREDIT AMOUNT</t>
  </si>
  <si>
    <t>23/06/2022 Thursday</t>
  </si>
  <si>
    <t>BILL: 55</t>
  </si>
  <si>
    <t>22/06/2022 BILL BALANCE</t>
  </si>
  <si>
    <t>23/06/2020 CREDIT AMOUNT</t>
  </si>
  <si>
    <t>24/06/2022 Friday</t>
  </si>
  <si>
    <t>BILL: 56</t>
  </si>
  <si>
    <t>23/06/2022 BILL BALANCE</t>
  </si>
  <si>
    <t>Prabu</t>
  </si>
  <si>
    <t>25/06/2022 Saturday</t>
  </si>
  <si>
    <t>BILL: 57</t>
  </si>
  <si>
    <t>24/06/2022 BILL BALANCE</t>
  </si>
  <si>
    <t>26/06/2022 Sunday</t>
  </si>
  <si>
    <t>BILL: 58</t>
  </si>
  <si>
    <t>25/06/2022 BILL BALANCE</t>
  </si>
  <si>
    <t>26/06/2020 CREDIT AMOUNT</t>
  </si>
  <si>
    <t>27/06/2022 Monday</t>
  </si>
  <si>
    <t>BILL: 59</t>
  </si>
  <si>
    <t>26/06/2022 BILL BALANCE</t>
  </si>
  <si>
    <t xml:space="preserve">DAMAGE REDUCTION </t>
  </si>
  <si>
    <t>27/06/2020 CREDIT AMOUNT</t>
  </si>
  <si>
    <t>BILL: 60</t>
  </si>
  <si>
    <t>27/06/2022 BILL BALANCE</t>
  </si>
  <si>
    <t>28/06/2022 Tuesday</t>
  </si>
  <si>
    <t>GOOSBERRY</t>
  </si>
  <si>
    <t xml:space="preserve">JACK FRUIT </t>
  </si>
  <si>
    <t>29/06/2022 Wednesday</t>
  </si>
  <si>
    <t>BILL: 61</t>
  </si>
  <si>
    <t>28/06/2022 BILL BALANCE</t>
  </si>
  <si>
    <t>30/06/2022 Thursday</t>
  </si>
  <si>
    <t>BILL: 62</t>
  </si>
  <si>
    <t>29/06/2022 BILL BALANCE</t>
  </si>
  <si>
    <t>29/06/2020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</si>
</sst>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11" borderId="0" xfId="0" applyFill="1"/>
    <xf numFmtId="0" fontId="6" fillId="12" borderId="1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" fontId="2" fillId="9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0" fillId="0" borderId="0" xfId="0" applyNumberFormat="1"/>
    <xf numFmtId="0" fontId="0" fillId="0" borderId="11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B3131"/>
      <color rgb="FFFF3737"/>
      <color rgb="FFFF5D37"/>
      <color rgb="FFFF481D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Y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ANA/LIRA%20INTERNATIONAL/PACKING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-05-2022"/>
      <sheetName val="07-05-2022"/>
      <sheetName val="09-05-2022"/>
      <sheetName val="10-05-2022"/>
      <sheetName val="11-05-2022"/>
      <sheetName val="12-05-2022"/>
      <sheetName val="16-05-2022"/>
      <sheetName val="17-05-2022"/>
      <sheetName val="18-05-2022"/>
      <sheetName val="19-05-2022"/>
      <sheetName val="20-05-2022"/>
      <sheetName val="21-05-2022"/>
      <sheetName val="22-05-2022"/>
      <sheetName val="23-05-2022"/>
      <sheetName val="24-05-2022"/>
      <sheetName val="25-05-2022"/>
      <sheetName val="26-05-2022"/>
      <sheetName val="27-05-2022"/>
      <sheetName val="29-05-2022 32"/>
      <sheetName val="30-05-2022 33"/>
      <sheetName val="31-05-2022 3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5">
          <cell r="G25">
            <v>258310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-07-2021"/>
      <sheetName val="010-07-2021 (2)"/>
    </sheetNames>
    <sheetDataSet>
      <sheetData sheetId="0">
        <row r="15">
          <cell r="H15">
            <v>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D2ED-D70C-477C-8962-8326ABB24BE0}">
  <dimension ref="B2:K22"/>
  <sheetViews>
    <sheetView zoomScaleNormal="100" workbookViewId="0">
      <selection activeCell="G16" sqref="G1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35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24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x14ac:dyDescent="0.25">
      <c r="B10" s="1"/>
      <c r="C10" s="3">
        <v>1</v>
      </c>
      <c r="D10" s="3" t="s">
        <v>22</v>
      </c>
      <c r="E10" s="4">
        <v>5</v>
      </c>
      <c r="F10" s="3">
        <v>5</v>
      </c>
      <c r="G10" s="3">
        <f>E10*F10</f>
        <v>25</v>
      </c>
      <c r="H10" s="1"/>
    </row>
    <row r="11" spans="2:11" ht="18.75" x14ac:dyDescent="0.25">
      <c r="B11" s="1"/>
      <c r="C11" s="3">
        <v>2</v>
      </c>
      <c r="D11" s="3" t="s">
        <v>20</v>
      </c>
      <c r="E11" s="4">
        <v>61</v>
      </c>
      <c r="F11" s="3">
        <v>7</v>
      </c>
      <c r="G11" s="3">
        <f t="shared" ref="G11:G15" si="0">E11*F11</f>
        <v>427</v>
      </c>
      <c r="H11" s="1"/>
    </row>
    <row r="12" spans="2:11" ht="18.75" x14ac:dyDescent="0.25">
      <c r="B12" s="1"/>
      <c r="C12" s="3">
        <v>3</v>
      </c>
      <c r="D12" s="3" t="s">
        <v>14</v>
      </c>
      <c r="E12" s="4">
        <v>65</v>
      </c>
      <c r="F12" s="3">
        <v>7</v>
      </c>
      <c r="G12" s="3">
        <f t="shared" si="0"/>
        <v>455</v>
      </c>
      <c r="H12" s="1"/>
    </row>
    <row r="13" spans="2:11" ht="18.75" x14ac:dyDescent="0.25">
      <c r="B13" s="1"/>
      <c r="C13" s="3">
        <v>4</v>
      </c>
      <c r="D13" s="3" t="s">
        <v>15</v>
      </c>
      <c r="E13" s="4">
        <v>50</v>
      </c>
      <c r="F13" s="3">
        <v>5</v>
      </c>
      <c r="G13" s="3">
        <f t="shared" si="0"/>
        <v>250</v>
      </c>
      <c r="H13" s="1"/>
    </row>
    <row r="14" spans="2:11" ht="18.75" x14ac:dyDescent="0.25">
      <c r="B14" s="1"/>
      <c r="C14" s="3">
        <v>5</v>
      </c>
      <c r="D14" s="3" t="s">
        <v>23</v>
      </c>
      <c r="E14" s="4">
        <v>10</v>
      </c>
      <c r="F14" s="3">
        <v>5.0999999999999996</v>
      </c>
      <c r="G14" s="3">
        <f t="shared" si="0"/>
        <v>51</v>
      </c>
      <c r="H14" s="1"/>
    </row>
    <row r="15" spans="2:11" ht="19.5" thickBot="1" x14ac:dyDescent="0.3">
      <c r="B15" s="1"/>
      <c r="C15" s="3">
        <v>6</v>
      </c>
      <c r="D15" s="3" t="s">
        <v>16</v>
      </c>
      <c r="E15" s="4">
        <v>50</v>
      </c>
      <c r="F15" s="3">
        <v>5</v>
      </c>
      <c r="G15" s="3">
        <f t="shared" si="0"/>
        <v>250</v>
      </c>
      <c r="H15" s="1"/>
    </row>
    <row r="16" spans="2:11" ht="19.5" customHeight="1" thickBot="1" x14ac:dyDescent="0.3">
      <c r="B16" s="1"/>
      <c r="C16" s="25" t="s">
        <v>17</v>
      </c>
      <c r="D16" s="26"/>
      <c r="E16" s="5">
        <f>SUM(E10:E15)</f>
        <v>241</v>
      </c>
      <c r="F16" s="6"/>
      <c r="G16" s="7">
        <f>SUM(G10:G15)</f>
        <v>1458</v>
      </c>
    </row>
    <row r="17" spans="2:7" ht="21.75" thickBot="1" x14ac:dyDescent="0.3">
      <c r="B17" s="1"/>
      <c r="C17" s="23" t="s">
        <v>18</v>
      </c>
      <c r="D17" s="24"/>
      <c r="E17" s="24"/>
      <c r="F17" s="27"/>
      <c r="G17" s="8">
        <v>67</v>
      </c>
    </row>
    <row r="18" spans="2:7" ht="21.75" thickBot="1" x14ac:dyDescent="0.3">
      <c r="B18" s="1"/>
      <c r="C18" s="23" t="s">
        <v>17</v>
      </c>
      <c r="D18" s="24"/>
      <c r="E18" s="24"/>
      <c r="F18" s="27"/>
      <c r="G18" s="9">
        <f>G16*G17</f>
        <v>97686</v>
      </c>
    </row>
    <row r="19" spans="2:7" ht="21.75" thickBot="1" x14ac:dyDescent="0.3">
      <c r="C19" s="13" t="s">
        <v>25</v>
      </c>
      <c r="D19" s="28" t="s">
        <v>26</v>
      </c>
      <c r="E19" s="28"/>
      <c r="F19" s="29"/>
      <c r="G19" s="11">
        <f>'[1]31-05-2022 34'!$G$25</f>
        <v>258310</v>
      </c>
    </row>
    <row r="20" spans="2:7" ht="21.75" thickBot="1" x14ac:dyDescent="0.3">
      <c r="C20" s="23" t="s">
        <v>19</v>
      </c>
      <c r="D20" s="24"/>
      <c r="E20" s="24"/>
      <c r="F20" s="27"/>
      <c r="G20" s="10">
        <f>G18+G19</f>
        <v>355996</v>
      </c>
    </row>
    <row r="21" spans="2:7" ht="21.75" thickBot="1" x14ac:dyDescent="0.3">
      <c r="C21" s="30" t="s">
        <v>27</v>
      </c>
      <c r="D21" s="28"/>
      <c r="E21" s="28"/>
      <c r="F21" s="28"/>
      <c r="G21" s="12">
        <v>65000</v>
      </c>
    </row>
    <row r="22" spans="2:7" ht="21.75" thickBot="1" x14ac:dyDescent="0.3">
      <c r="C22" s="23" t="s">
        <v>21</v>
      </c>
      <c r="D22" s="24"/>
      <c r="E22" s="24"/>
      <c r="F22" s="24"/>
      <c r="G22" s="10">
        <f>G20-G21</f>
        <v>290996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793D-476F-4492-BA58-E0AF4E03F284}">
  <dimension ref="B2:M21"/>
  <sheetViews>
    <sheetView zoomScale="90" zoomScaleNormal="90" workbookViewId="0">
      <selection activeCell="I19" sqref="I1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3" ht="15.75" thickBot="1" x14ac:dyDescent="0.3"/>
    <row r="3" spans="2:13" ht="15" customHeight="1" x14ac:dyDescent="0.25">
      <c r="B3" s="1"/>
      <c r="C3" s="37" t="s">
        <v>1</v>
      </c>
      <c r="D3" s="39" t="s">
        <v>2</v>
      </c>
      <c r="E3" s="40"/>
      <c r="F3" s="40"/>
      <c r="G3" s="43">
        <v>44</v>
      </c>
      <c r="H3" s="1"/>
    </row>
    <row r="4" spans="2:13" ht="15.75" customHeight="1" thickBot="1" x14ac:dyDescent="0.3">
      <c r="B4" s="1"/>
      <c r="C4" s="38"/>
      <c r="D4" s="41"/>
      <c r="E4" s="42"/>
      <c r="F4" s="42"/>
      <c r="G4" s="44"/>
      <c r="H4" s="1"/>
    </row>
    <row r="5" spans="2:13" ht="15" customHeight="1" x14ac:dyDescent="0.25">
      <c r="B5" s="1"/>
      <c r="C5" s="45" t="s">
        <v>70</v>
      </c>
      <c r="D5" s="47" t="s">
        <v>4</v>
      </c>
      <c r="E5" s="48"/>
      <c r="F5" s="48"/>
      <c r="G5" s="49"/>
      <c r="H5" s="1"/>
      <c r="J5" t="s">
        <v>0</v>
      </c>
    </row>
    <row r="6" spans="2:13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3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3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3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3" ht="18.75" customHeight="1" x14ac:dyDescent="0.25">
      <c r="B10" s="1"/>
      <c r="C10" s="3">
        <v>1</v>
      </c>
      <c r="D10" s="3" t="s">
        <v>51</v>
      </c>
      <c r="E10" s="4">
        <v>5</v>
      </c>
      <c r="F10" s="3">
        <v>4.5999999999999996</v>
      </c>
      <c r="G10" s="3">
        <f>E10*F10</f>
        <v>23</v>
      </c>
      <c r="H10" s="1"/>
    </row>
    <row r="11" spans="2:13" ht="19.5" customHeight="1" x14ac:dyDescent="0.25">
      <c r="B11" s="1"/>
      <c r="C11" s="3">
        <v>2</v>
      </c>
      <c r="D11" s="3" t="s">
        <v>66</v>
      </c>
      <c r="E11" s="4">
        <v>3</v>
      </c>
      <c r="F11" s="3">
        <v>5</v>
      </c>
      <c r="G11" s="3">
        <f t="shared" ref="G11:G14" si="0">E11*F11</f>
        <v>15</v>
      </c>
      <c r="H11" s="1"/>
    </row>
    <row r="12" spans="2:13" ht="19.5" customHeight="1" x14ac:dyDescent="0.25">
      <c r="B12" s="1"/>
      <c r="C12" s="3">
        <v>3</v>
      </c>
      <c r="D12" s="3" t="s">
        <v>20</v>
      </c>
      <c r="E12" s="4">
        <v>60</v>
      </c>
      <c r="F12" s="3">
        <v>7</v>
      </c>
      <c r="G12" s="3">
        <f t="shared" si="0"/>
        <v>420</v>
      </c>
      <c r="H12" s="1"/>
    </row>
    <row r="13" spans="2:13" ht="19.5" customHeight="1" x14ac:dyDescent="0.25">
      <c r="B13" s="1"/>
      <c r="C13" s="3">
        <v>5</v>
      </c>
      <c r="D13" s="3" t="s">
        <v>15</v>
      </c>
      <c r="E13" s="4">
        <v>50</v>
      </c>
      <c r="F13" s="3">
        <v>5</v>
      </c>
      <c r="G13" s="3">
        <f t="shared" si="0"/>
        <v>250</v>
      </c>
      <c r="H13" s="1"/>
    </row>
    <row r="14" spans="2:13" ht="19.5" customHeight="1" thickBot="1" x14ac:dyDescent="0.3">
      <c r="B14" s="1"/>
      <c r="C14" s="3">
        <v>6</v>
      </c>
      <c r="D14" s="3" t="s">
        <v>16</v>
      </c>
      <c r="E14" s="4">
        <v>50</v>
      </c>
      <c r="F14" s="3">
        <v>5</v>
      </c>
      <c r="G14" s="3">
        <f t="shared" si="0"/>
        <v>250</v>
      </c>
      <c r="H14" s="1"/>
    </row>
    <row r="15" spans="2:13" ht="19.5" customHeight="1" thickBot="1" x14ac:dyDescent="0.3">
      <c r="B15" s="1"/>
      <c r="C15" s="25" t="s">
        <v>17</v>
      </c>
      <c r="D15" s="26"/>
      <c r="E15" s="5">
        <f>SUM(E10:E14)</f>
        <v>168</v>
      </c>
      <c r="F15" s="6"/>
      <c r="G15" s="7">
        <f>SUM(G10:G14)</f>
        <v>958</v>
      </c>
      <c r="M15">
        <f>501*17</f>
        <v>8517</v>
      </c>
    </row>
    <row r="16" spans="2:13" ht="21.75" thickBot="1" x14ac:dyDescent="0.3">
      <c r="B16" s="1"/>
      <c r="C16" s="23" t="s">
        <v>18</v>
      </c>
      <c r="D16" s="24"/>
      <c r="E16" s="24"/>
      <c r="F16" s="27"/>
      <c r="G16" s="8">
        <v>67</v>
      </c>
      <c r="M16">
        <f>160*53</f>
        <v>8480</v>
      </c>
    </row>
    <row r="17" spans="2:13" ht="21.75" thickBot="1" x14ac:dyDescent="0.3">
      <c r="B17" s="1"/>
      <c r="C17" s="23" t="s">
        <v>17</v>
      </c>
      <c r="D17" s="24"/>
      <c r="E17" s="24"/>
      <c r="F17" s="27"/>
      <c r="G17" s="9">
        <f>G15*G16</f>
        <v>64186</v>
      </c>
      <c r="M17">
        <f>M15+M16</f>
        <v>16997</v>
      </c>
    </row>
    <row r="18" spans="2:13" ht="21.75" thickBot="1" x14ac:dyDescent="0.3">
      <c r="C18" s="13" t="s">
        <v>71</v>
      </c>
      <c r="D18" s="28" t="s">
        <v>72</v>
      </c>
      <c r="E18" s="28"/>
      <c r="F18" s="29"/>
      <c r="G18" s="11">
        <f>'10-06-2022 43'!G23</f>
        <v>338577.2</v>
      </c>
      <c r="M18">
        <v>15222</v>
      </c>
    </row>
    <row r="19" spans="2:13" ht="21.75" thickBot="1" x14ac:dyDescent="0.3">
      <c r="C19" s="23" t="s">
        <v>21</v>
      </c>
      <c r="D19" s="24"/>
      <c r="E19" s="24"/>
      <c r="F19" s="24"/>
      <c r="G19" s="10">
        <f>G17+G18</f>
        <v>402763.2</v>
      </c>
      <c r="M19">
        <f>M17+M18</f>
        <v>32219</v>
      </c>
    </row>
    <row r="20" spans="2:13" ht="21.75" thickBot="1" x14ac:dyDescent="0.3">
      <c r="C20" s="30" t="s">
        <v>75</v>
      </c>
      <c r="D20" s="28"/>
      <c r="E20" s="28"/>
      <c r="F20" s="28"/>
      <c r="G20" s="12">
        <v>80000</v>
      </c>
    </row>
    <row r="21" spans="2:13" ht="21.75" thickBot="1" x14ac:dyDescent="0.3">
      <c r="C21" s="23" t="s">
        <v>21</v>
      </c>
      <c r="D21" s="24"/>
      <c r="E21" s="24"/>
      <c r="F21" s="24"/>
      <c r="G21" s="10">
        <f>G19-G20</f>
        <v>322763.2</v>
      </c>
    </row>
  </sheetData>
  <mergeCells count="14">
    <mergeCell ref="C7:D8"/>
    <mergeCell ref="E7:G8"/>
    <mergeCell ref="C20:F20"/>
    <mergeCell ref="C21:F21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600-9924-4CD3-9CC3-0499BABA3A59}">
  <dimension ref="B2:M22"/>
  <sheetViews>
    <sheetView zoomScale="90" zoomScaleNormal="90" workbookViewId="0">
      <selection activeCell="C21" sqref="C21:G2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3" ht="15.75" thickBot="1" x14ac:dyDescent="0.3"/>
    <row r="3" spans="2:13" ht="15" customHeight="1" x14ac:dyDescent="0.25">
      <c r="B3" s="1"/>
      <c r="C3" s="37" t="s">
        <v>76</v>
      </c>
      <c r="D3" s="39" t="s">
        <v>2</v>
      </c>
      <c r="E3" s="40"/>
      <c r="F3" s="40"/>
      <c r="G3" s="43">
        <v>45</v>
      </c>
      <c r="H3" s="1"/>
    </row>
    <row r="4" spans="2:13" ht="15.75" customHeight="1" thickBot="1" x14ac:dyDescent="0.3">
      <c r="B4" s="1"/>
      <c r="C4" s="38"/>
      <c r="D4" s="41"/>
      <c r="E4" s="42"/>
      <c r="F4" s="42"/>
      <c r="G4" s="44"/>
      <c r="H4" s="1"/>
    </row>
    <row r="5" spans="2:13" ht="15" customHeight="1" x14ac:dyDescent="0.25">
      <c r="B5" s="1"/>
      <c r="C5" s="45" t="s">
        <v>74</v>
      </c>
      <c r="D5" s="47" t="s">
        <v>4</v>
      </c>
      <c r="E5" s="48"/>
      <c r="F5" s="48"/>
      <c r="G5" s="49"/>
      <c r="H5" s="1"/>
      <c r="J5" t="s">
        <v>0</v>
      </c>
    </row>
    <row r="6" spans="2:13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3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3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3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3" ht="18.75" customHeight="1" x14ac:dyDescent="0.25">
      <c r="B10" s="1"/>
      <c r="C10" s="3">
        <v>1</v>
      </c>
      <c r="D10" s="3" t="s">
        <v>66</v>
      </c>
      <c r="E10" s="4">
        <v>3</v>
      </c>
      <c r="F10" s="3">
        <v>5</v>
      </c>
      <c r="G10" s="3">
        <f>E10*F10</f>
        <v>15</v>
      </c>
      <c r="H10" s="1"/>
    </row>
    <row r="11" spans="2:13" ht="19.5" customHeight="1" x14ac:dyDescent="0.25">
      <c r="B11" s="1"/>
      <c r="C11" s="3">
        <v>2</v>
      </c>
      <c r="D11" s="3" t="s">
        <v>20</v>
      </c>
      <c r="E11" s="4">
        <v>18</v>
      </c>
      <c r="F11" s="3">
        <v>7</v>
      </c>
      <c r="G11" s="3">
        <f t="shared" ref="G11:G14" si="0">E11*F11</f>
        <v>126</v>
      </c>
      <c r="H11" s="1"/>
    </row>
    <row r="12" spans="2:13" ht="19.5" customHeight="1" x14ac:dyDescent="0.25">
      <c r="B12" s="1"/>
      <c r="C12" s="3">
        <v>3</v>
      </c>
      <c r="D12" s="3" t="s">
        <v>62</v>
      </c>
      <c r="E12" s="4">
        <v>15</v>
      </c>
      <c r="F12" s="3">
        <v>6</v>
      </c>
      <c r="G12" s="3">
        <f t="shared" si="0"/>
        <v>90</v>
      </c>
      <c r="H12" s="1"/>
    </row>
    <row r="13" spans="2:13" ht="19.5" customHeight="1" x14ac:dyDescent="0.25">
      <c r="B13" s="1"/>
      <c r="C13" s="3">
        <v>4</v>
      </c>
      <c r="D13" s="3" t="s">
        <v>15</v>
      </c>
      <c r="E13" s="4">
        <v>70</v>
      </c>
      <c r="F13" s="3">
        <v>5</v>
      </c>
      <c r="G13" s="3">
        <f t="shared" si="0"/>
        <v>350</v>
      </c>
      <c r="H13" s="1"/>
    </row>
    <row r="14" spans="2:13" ht="19.5" customHeight="1" thickBot="1" x14ac:dyDescent="0.3">
      <c r="B14" s="1"/>
      <c r="C14" s="3">
        <v>5</v>
      </c>
      <c r="D14" s="3" t="s">
        <v>16</v>
      </c>
      <c r="E14" s="4">
        <v>50</v>
      </c>
      <c r="F14" s="3">
        <v>5</v>
      </c>
      <c r="G14" s="3">
        <f t="shared" si="0"/>
        <v>250</v>
      </c>
      <c r="H14" s="1"/>
    </row>
    <row r="15" spans="2:13" ht="19.5" customHeight="1" thickBot="1" x14ac:dyDescent="0.3">
      <c r="B15" s="1"/>
      <c r="C15" s="25" t="s">
        <v>17</v>
      </c>
      <c r="D15" s="26"/>
      <c r="E15" s="5">
        <f>SUM(E10:E14)</f>
        <v>156</v>
      </c>
      <c r="F15" s="6"/>
      <c r="G15" s="7">
        <f>SUM(G10:G14)</f>
        <v>831</v>
      </c>
      <c r="M15">
        <f>501*17</f>
        <v>8517</v>
      </c>
    </row>
    <row r="16" spans="2:13" ht="21.75" thickBot="1" x14ac:dyDescent="0.3">
      <c r="B16" s="1"/>
      <c r="C16" s="23" t="s">
        <v>18</v>
      </c>
      <c r="D16" s="24"/>
      <c r="E16" s="24"/>
      <c r="F16" s="27"/>
      <c r="G16" s="8">
        <v>67</v>
      </c>
      <c r="M16">
        <f>160*53</f>
        <v>8480</v>
      </c>
    </row>
    <row r="17" spans="2:13" ht="21.75" thickBot="1" x14ac:dyDescent="0.3">
      <c r="B17" s="1"/>
      <c r="C17" s="23" t="s">
        <v>17</v>
      </c>
      <c r="D17" s="24"/>
      <c r="E17" s="24"/>
      <c r="F17" s="27"/>
      <c r="G17" s="9">
        <f>G15*G16</f>
        <v>55677</v>
      </c>
      <c r="M17">
        <f>M15+M16</f>
        <v>16997</v>
      </c>
    </row>
    <row r="18" spans="2:13" ht="21.75" thickBot="1" x14ac:dyDescent="0.3">
      <c r="C18" s="13" t="s">
        <v>77</v>
      </c>
      <c r="D18" s="28" t="s">
        <v>78</v>
      </c>
      <c r="E18" s="28"/>
      <c r="F18" s="29"/>
      <c r="G18" s="11">
        <f>'11-06-2022 44'!G21</f>
        <v>322763.2</v>
      </c>
      <c r="M18">
        <v>15222</v>
      </c>
    </row>
    <row r="19" spans="2:13" ht="21.75" thickBot="1" x14ac:dyDescent="0.3">
      <c r="C19" s="53" t="s">
        <v>79</v>
      </c>
      <c r="D19" s="54"/>
      <c r="E19" s="54"/>
      <c r="F19" s="55"/>
      <c r="G19" s="19">
        <v>7000</v>
      </c>
    </row>
    <row r="20" spans="2:13" ht="21.75" thickBot="1" x14ac:dyDescent="0.3">
      <c r="C20" s="23" t="s">
        <v>21</v>
      </c>
      <c r="D20" s="24"/>
      <c r="E20" s="24"/>
      <c r="F20" s="24"/>
      <c r="G20" s="10">
        <f>G17+G18+G19</f>
        <v>385440.2</v>
      </c>
      <c r="M20">
        <f>M17+M18</f>
        <v>32219</v>
      </c>
    </row>
    <row r="21" spans="2:13" ht="21.75" thickBot="1" x14ac:dyDescent="0.3">
      <c r="C21" s="30" t="s">
        <v>83</v>
      </c>
      <c r="D21" s="28"/>
      <c r="E21" s="28"/>
      <c r="F21" s="28"/>
      <c r="G21" s="12">
        <v>50000</v>
      </c>
    </row>
    <row r="22" spans="2:13" ht="21.75" thickBot="1" x14ac:dyDescent="0.3">
      <c r="C22" s="23" t="s">
        <v>21</v>
      </c>
      <c r="D22" s="24"/>
      <c r="E22" s="24"/>
      <c r="F22" s="24"/>
      <c r="G22" s="10">
        <f>G20-G21</f>
        <v>335440.2</v>
      </c>
    </row>
  </sheetData>
  <mergeCells count="15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20:F20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C698-3930-4971-96C7-2ACC168FE264}">
  <dimension ref="B2:K25"/>
  <sheetViews>
    <sheetView topLeftCell="A4" zoomScale="90" zoomScaleNormal="90" workbookViewId="0">
      <selection activeCell="C24" sqref="C24:G2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46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80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51</v>
      </c>
      <c r="E10" s="4">
        <v>6</v>
      </c>
      <c r="F10" s="3">
        <v>4.5999999999999996</v>
      </c>
      <c r="G10" s="3">
        <f>E10*F10</f>
        <v>27.599999999999998</v>
      </c>
      <c r="H10" s="1"/>
    </row>
    <row r="11" spans="2:11" ht="19.5" customHeight="1" x14ac:dyDescent="0.25">
      <c r="B11" s="1"/>
      <c r="C11" s="3">
        <v>2</v>
      </c>
      <c r="D11" s="3" t="s">
        <v>66</v>
      </c>
      <c r="E11" s="4">
        <v>5</v>
      </c>
      <c r="F11" s="3">
        <v>5</v>
      </c>
      <c r="G11" s="3">
        <f t="shared" ref="G11:G16" si="0">E11*F11</f>
        <v>25</v>
      </c>
      <c r="H11" s="1"/>
    </row>
    <row r="12" spans="2:11" ht="19.5" customHeight="1" x14ac:dyDescent="0.25">
      <c r="B12" s="1"/>
      <c r="C12" s="3">
        <v>3</v>
      </c>
      <c r="D12" s="3" t="s">
        <v>62</v>
      </c>
      <c r="E12" s="4">
        <v>21</v>
      </c>
      <c r="F12" s="3">
        <v>7.5</v>
      </c>
      <c r="G12" s="3">
        <f t="shared" si="0"/>
        <v>157.5</v>
      </c>
      <c r="H12" s="1"/>
    </row>
    <row r="13" spans="2:11" ht="19.5" customHeight="1" x14ac:dyDescent="0.25">
      <c r="B13" s="1"/>
      <c r="C13" s="3">
        <v>4</v>
      </c>
      <c r="D13" s="3" t="s">
        <v>62</v>
      </c>
      <c r="E13" s="4">
        <v>10</v>
      </c>
      <c r="F13" s="3">
        <v>7</v>
      </c>
      <c r="G13" s="3">
        <f t="shared" si="0"/>
        <v>70</v>
      </c>
      <c r="H13" s="1"/>
    </row>
    <row r="14" spans="2:11" ht="19.5" customHeight="1" x14ac:dyDescent="0.25">
      <c r="B14" s="1"/>
      <c r="C14" s="3">
        <v>5</v>
      </c>
      <c r="D14" s="3" t="s">
        <v>15</v>
      </c>
      <c r="E14" s="4">
        <v>60</v>
      </c>
      <c r="F14" s="3">
        <v>5</v>
      </c>
      <c r="G14" s="3">
        <f t="shared" si="0"/>
        <v>300</v>
      </c>
      <c r="H14" s="1"/>
    </row>
    <row r="15" spans="2:11" ht="19.5" customHeight="1" x14ac:dyDescent="0.25">
      <c r="B15" s="1"/>
      <c r="C15" s="3">
        <v>6</v>
      </c>
      <c r="D15" s="3" t="s">
        <v>81</v>
      </c>
      <c r="E15" s="4">
        <v>1</v>
      </c>
      <c r="F15" s="3"/>
      <c r="G15" s="3">
        <v>17.899999999999999</v>
      </c>
      <c r="H15" s="1"/>
    </row>
    <row r="16" spans="2:11" ht="19.5" customHeight="1" x14ac:dyDescent="0.25">
      <c r="B16" s="1"/>
      <c r="C16" s="3">
        <v>7</v>
      </c>
      <c r="D16" s="3" t="s">
        <v>16</v>
      </c>
      <c r="E16" s="4">
        <v>60</v>
      </c>
      <c r="F16" s="3">
        <v>5</v>
      </c>
      <c r="G16" s="3">
        <f t="shared" si="0"/>
        <v>300</v>
      </c>
      <c r="H16" s="1"/>
    </row>
    <row r="17" spans="2:8" ht="19.5" customHeight="1" thickBot="1" x14ac:dyDescent="0.3">
      <c r="B17" s="1"/>
      <c r="C17" s="3">
        <v>8</v>
      </c>
      <c r="D17" s="3" t="s">
        <v>82</v>
      </c>
      <c r="E17" s="4">
        <v>1</v>
      </c>
      <c r="F17" s="3"/>
      <c r="G17" s="3">
        <v>13</v>
      </c>
      <c r="H17" s="1"/>
    </row>
    <row r="18" spans="2:8" ht="19.5" customHeight="1" thickBot="1" x14ac:dyDescent="0.3">
      <c r="B18" s="1"/>
      <c r="C18" s="25" t="s">
        <v>17</v>
      </c>
      <c r="D18" s="26"/>
      <c r="E18" s="5">
        <f>SUM(E10:E17)</f>
        <v>164</v>
      </c>
      <c r="F18" s="6"/>
      <c r="G18" s="7">
        <f>SUM(G10:G17)</f>
        <v>911</v>
      </c>
    </row>
    <row r="19" spans="2:8" ht="21.75" thickBot="1" x14ac:dyDescent="0.3">
      <c r="B19" s="1"/>
      <c r="C19" s="23" t="s">
        <v>18</v>
      </c>
      <c r="D19" s="24"/>
      <c r="E19" s="24"/>
      <c r="F19" s="27"/>
      <c r="G19" s="8">
        <v>67</v>
      </c>
    </row>
    <row r="20" spans="2:8" ht="21.75" thickBot="1" x14ac:dyDescent="0.3">
      <c r="B20" s="1"/>
      <c r="C20" s="23" t="s">
        <v>17</v>
      </c>
      <c r="D20" s="24"/>
      <c r="E20" s="24"/>
      <c r="F20" s="27"/>
      <c r="G20" s="9">
        <f>G18*G19</f>
        <v>61037</v>
      </c>
    </row>
    <row r="21" spans="2:8" ht="21.75" thickBot="1" x14ac:dyDescent="0.3">
      <c r="C21" s="13" t="s">
        <v>84</v>
      </c>
      <c r="D21" s="28" t="s">
        <v>85</v>
      </c>
      <c r="E21" s="28"/>
      <c r="F21" s="29"/>
      <c r="G21" s="11">
        <f>'12-06-2022 45'!G22</f>
        <v>335440.2</v>
      </c>
    </row>
    <row r="22" spans="2:8" ht="21.75" thickBot="1" x14ac:dyDescent="0.3">
      <c r="C22" s="23" t="s">
        <v>21</v>
      </c>
      <c r="D22" s="24"/>
      <c r="E22" s="24"/>
      <c r="F22" s="24"/>
      <c r="G22" s="10">
        <f>G20+G21</f>
        <v>396477.2</v>
      </c>
    </row>
    <row r="23" spans="2:8" ht="21.75" thickBot="1" x14ac:dyDescent="0.3">
      <c r="C23" s="30" t="s">
        <v>89</v>
      </c>
      <c r="D23" s="28"/>
      <c r="E23" s="28"/>
      <c r="F23" s="28"/>
      <c r="G23" s="12">
        <v>50000</v>
      </c>
    </row>
    <row r="24" spans="2:8" ht="21.75" thickBot="1" x14ac:dyDescent="0.3">
      <c r="C24" s="30" t="s">
        <v>89</v>
      </c>
      <c r="D24" s="28"/>
      <c r="E24" s="28"/>
      <c r="F24" s="28"/>
      <c r="G24" s="12">
        <v>50000</v>
      </c>
    </row>
    <row r="25" spans="2:8" ht="21.75" thickBot="1" x14ac:dyDescent="0.3">
      <c r="C25" s="23" t="s">
        <v>21</v>
      </c>
      <c r="D25" s="24"/>
      <c r="E25" s="24"/>
      <c r="F25" s="24"/>
      <c r="G25" s="10">
        <f>G22-G23-G24</f>
        <v>296477.2</v>
      </c>
    </row>
  </sheetData>
  <mergeCells count="15">
    <mergeCell ref="C23:F23"/>
    <mergeCell ref="C25:F25"/>
    <mergeCell ref="C24:F24"/>
    <mergeCell ref="C7:D8"/>
    <mergeCell ref="E7:G8"/>
    <mergeCell ref="C18:D18"/>
    <mergeCell ref="C19:F19"/>
    <mergeCell ref="C20:F20"/>
    <mergeCell ref="D21:F21"/>
    <mergeCell ref="C22:F22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7A38-EDF6-48CA-985B-B580B9D5B3C8}">
  <dimension ref="B2:N27"/>
  <sheetViews>
    <sheetView zoomScale="90" zoomScaleNormal="90" workbookViewId="0">
      <selection activeCell="H23" sqref="H2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47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86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66</v>
      </c>
      <c r="E10" s="4">
        <v>3</v>
      </c>
      <c r="F10" s="3">
        <v>5</v>
      </c>
      <c r="G10" s="3">
        <f>E10*F10</f>
        <v>15</v>
      </c>
      <c r="H10" s="1"/>
    </row>
    <row r="11" spans="2:11" ht="19.5" customHeight="1" x14ac:dyDescent="0.25">
      <c r="B11" s="1"/>
      <c r="C11" s="3">
        <v>2</v>
      </c>
      <c r="D11" s="3" t="s">
        <v>62</v>
      </c>
      <c r="E11" s="4">
        <v>33</v>
      </c>
      <c r="F11" s="3">
        <v>7.5</v>
      </c>
      <c r="G11" s="3">
        <f>E11*F11</f>
        <v>247.5</v>
      </c>
      <c r="H11" s="1"/>
    </row>
    <row r="12" spans="2:11" ht="19.5" customHeight="1" x14ac:dyDescent="0.25">
      <c r="B12" s="1"/>
      <c r="C12" s="3">
        <v>3</v>
      </c>
      <c r="D12" s="3" t="s">
        <v>15</v>
      </c>
      <c r="E12" s="4">
        <v>70</v>
      </c>
      <c r="F12" s="3">
        <v>5</v>
      </c>
      <c r="G12" s="3">
        <f>E12*F12</f>
        <v>350</v>
      </c>
      <c r="H12" s="1"/>
    </row>
    <row r="13" spans="2:11" ht="19.5" customHeight="1" x14ac:dyDescent="0.25">
      <c r="B13" s="1" t="s">
        <v>90</v>
      </c>
      <c r="C13" s="3">
        <v>4</v>
      </c>
      <c r="D13" s="3" t="s">
        <v>32</v>
      </c>
      <c r="E13" s="4">
        <v>5</v>
      </c>
      <c r="F13" s="3">
        <v>4.5999999999999996</v>
      </c>
      <c r="G13" s="3">
        <f>E13*F13</f>
        <v>23</v>
      </c>
      <c r="H13" s="1"/>
    </row>
    <row r="14" spans="2:11" ht="19.5" customHeight="1" thickBot="1" x14ac:dyDescent="0.3">
      <c r="B14" s="1"/>
      <c r="C14" s="3">
        <v>5</v>
      </c>
      <c r="D14" s="3" t="s">
        <v>16</v>
      </c>
      <c r="E14" s="4">
        <v>60</v>
      </c>
      <c r="F14" s="3">
        <v>5</v>
      </c>
      <c r="G14" s="3">
        <f>E14*F14</f>
        <v>300</v>
      </c>
      <c r="H14" s="1"/>
    </row>
    <row r="15" spans="2:11" ht="19.5" customHeight="1" thickBot="1" x14ac:dyDescent="0.3">
      <c r="B15" s="1"/>
      <c r="C15" s="25" t="s">
        <v>17</v>
      </c>
      <c r="D15" s="26"/>
      <c r="E15" s="5">
        <f>SUM(E10:E14)</f>
        <v>171</v>
      </c>
      <c r="F15" s="6"/>
      <c r="G15" s="7">
        <f>SUM(G10:G14)</f>
        <v>935.5</v>
      </c>
    </row>
    <row r="16" spans="2:11" ht="21.75" thickBot="1" x14ac:dyDescent="0.3">
      <c r="B16" s="1"/>
      <c r="C16" s="23" t="s">
        <v>18</v>
      </c>
      <c r="D16" s="24"/>
      <c r="E16" s="24"/>
      <c r="F16" s="27"/>
      <c r="G16" s="8">
        <v>67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62678.5</v>
      </c>
    </row>
    <row r="18" spans="2:14" ht="21.75" thickBot="1" x14ac:dyDescent="0.3">
      <c r="C18" s="13" t="s">
        <v>87</v>
      </c>
      <c r="D18" s="28" t="s">
        <v>88</v>
      </c>
      <c r="E18" s="28"/>
      <c r="F18" s="29"/>
      <c r="G18" s="11">
        <f>'13-06-2022 46'!G25</f>
        <v>296477.2</v>
      </c>
    </row>
    <row r="19" spans="2:14" ht="21.75" thickBot="1" x14ac:dyDescent="0.3">
      <c r="C19" s="23" t="s">
        <v>21</v>
      </c>
      <c r="D19" s="24"/>
      <c r="E19" s="24"/>
      <c r="F19" s="24"/>
      <c r="G19" s="10">
        <f>G17+G18</f>
        <v>359155.7</v>
      </c>
    </row>
    <row r="20" spans="2:14" ht="21.75" thickBot="1" x14ac:dyDescent="0.3">
      <c r="C20" s="30" t="s">
        <v>91</v>
      </c>
      <c r="D20" s="28"/>
      <c r="E20" s="28"/>
      <c r="F20" s="28"/>
      <c r="G20" s="12">
        <v>65000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G19-G20</f>
        <v>294155.7</v>
      </c>
    </row>
    <row r="24" spans="2:14" x14ac:dyDescent="0.25">
      <c r="I24" s="15"/>
    </row>
    <row r="26" spans="2:14" x14ac:dyDescent="0.25">
      <c r="N26">
        <f>431*17</f>
        <v>7327</v>
      </c>
    </row>
    <row r="27" spans="2:14" x14ac:dyDescent="0.25">
      <c r="N27">
        <f>N26+15980</f>
        <v>23307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20:F20"/>
    <mergeCell ref="C21:F21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4657-3D93-4D1D-9EE1-03608D97EA54}">
  <dimension ref="B2:N25"/>
  <sheetViews>
    <sheetView zoomScale="90" zoomScaleNormal="90" workbookViewId="0">
      <selection activeCell="C20" sqref="C20:G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3" ht="15.75" thickBot="1" x14ac:dyDescent="0.3"/>
    <row r="3" spans="2:13" ht="15" customHeight="1" x14ac:dyDescent="0.25">
      <c r="B3" s="1"/>
      <c r="C3" s="37" t="s">
        <v>1</v>
      </c>
      <c r="D3" s="39" t="s">
        <v>2</v>
      </c>
      <c r="E3" s="40"/>
      <c r="F3" s="40"/>
      <c r="G3" s="43">
        <v>48</v>
      </c>
      <c r="H3" s="1"/>
    </row>
    <row r="4" spans="2:13" ht="15.75" customHeight="1" thickBot="1" x14ac:dyDescent="0.3">
      <c r="B4" s="1"/>
      <c r="C4" s="38"/>
      <c r="D4" s="41"/>
      <c r="E4" s="42"/>
      <c r="F4" s="42"/>
      <c r="G4" s="44"/>
      <c r="H4" s="1"/>
    </row>
    <row r="5" spans="2:13" ht="15" customHeight="1" x14ac:dyDescent="0.25">
      <c r="B5" s="1"/>
      <c r="C5" s="45" t="s">
        <v>92</v>
      </c>
      <c r="D5" s="47" t="s">
        <v>4</v>
      </c>
      <c r="E5" s="48"/>
      <c r="F5" s="48"/>
      <c r="G5" s="49"/>
      <c r="H5" s="1"/>
      <c r="J5" t="s">
        <v>0</v>
      </c>
    </row>
    <row r="6" spans="2:13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3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3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3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3" ht="18.75" customHeight="1" x14ac:dyDescent="0.25">
      <c r="B10" s="1"/>
      <c r="C10" s="3">
        <v>1</v>
      </c>
      <c r="D10" s="3" t="s">
        <v>51</v>
      </c>
      <c r="E10" s="4">
        <v>7</v>
      </c>
      <c r="F10" s="3">
        <v>4.5999999999999996</v>
      </c>
      <c r="G10" s="3">
        <f>E10*F10</f>
        <v>32.199999999999996</v>
      </c>
      <c r="H10" s="1"/>
    </row>
    <row r="11" spans="2:13" ht="19.5" customHeight="1" x14ac:dyDescent="0.25">
      <c r="B11" s="1"/>
      <c r="C11" s="3">
        <v>2</v>
      </c>
      <c r="D11" s="3" t="s">
        <v>66</v>
      </c>
      <c r="E11" s="4">
        <v>7</v>
      </c>
      <c r="F11" s="3">
        <v>5</v>
      </c>
      <c r="G11" s="3">
        <f>E11*F11</f>
        <v>35</v>
      </c>
      <c r="H11" s="1"/>
    </row>
    <row r="12" spans="2:13" ht="19.5" customHeight="1" x14ac:dyDescent="0.25">
      <c r="B12" s="1"/>
      <c r="C12" s="3">
        <v>3</v>
      </c>
      <c r="D12" s="3" t="s">
        <v>15</v>
      </c>
      <c r="E12" s="4">
        <v>90</v>
      </c>
      <c r="F12" s="3">
        <v>5</v>
      </c>
      <c r="G12" s="3">
        <f>E12*F12</f>
        <v>450</v>
      </c>
      <c r="H12" s="1"/>
    </row>
    <row r="13" spans="2:13" ht="19.5" customHeight="1" x14ac:dyDescent="0.25">
      <c r="B13" s="1" t="s">
        <v>90</v>
      </c>
      <c r="C13" s="3">
        <v>4</v>
      </c>
      <c r="D13" s="3" t="s">
        <v>32</v>
      </c>
      <c r="E13" s="4">
        <v>5</v>
      </c>
      <c r="F13" s="3">
        <v>4.5999999999999996</v>
      </c>
      <c r="G13" s="3">
        <f>E13*F13</f>
        <v>23</v>
      </c>
      <c r="H13" s="1"/>
    </row>
    <row r="14" spans="2:13" ht="19.5" customHeight="1" thickBot="1" x14ac:dyDescent="0.3">
      <c r="B14" s="1"/>
      <c r="C14" s="3">
        <v>5</v>
      </c>
      <c r="D14" s="3" t="s">
        <v>16</v>
      </c>
      <c r="E14" s="4">
        <v>90</v>
      </c>
      <c r="F14" s="3">
        <v>5</v>
      </c>
      <c r="G14" s="3">
        <f>E14*F14</f>
        <v>450</v>
      </c>
      <c r="H14" s="1"/>
      <c r="L14">
        <f>50-18</f>
        <v>32</v>
      </c>
      <c r="M14">
        <f>432*31</f>
        <v>13392</v>
      </c>
    </row>
    <row r="15" spans="2:13" ht="19.5" customHeight="1" thickBot="1" x14ac:dyDescent="0.3">
      <c r="B15" s="1"/>
      <c r="C15" s="25" t="s">
        <v>17</v>
      </c>
      <c r="D15" s="26"/>
      <c r="E15" s="5">
        <f>SUM(E10:E14)</f>
        <v>199</v>
      </c>
      <c r="F15" s="6"/>
      <c r="G15" s="7">
        <f>SUM(G10:G14)</f>
        <v>990.2</v>
      </c>
    </row>
    <row r="16" spans="2:13" ht="21.75" thickBot="1" x14ac:dyDescent="0.3">
      <c r="B16" s="1"/>
      <c r="C16" s="23" t="s">
        <v>18</v>
      </c>
      <c r="D16" s="24"/>
      <c r="E16" s="24"/>
      <c r="F16" s="27"/>
      <c r="G16" s="8">
        <v>70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69314</v>
      </c>
    </row>
    <row r="18" spans="2:14" ht="21.75" thickBot="1" x14ac:dyDescent="0.3">
      <c r="C18" s="13" t="s">
        <v>93</v>
      </c>
      <c r="D18" s="28" t="s">
        <v>94</v>
      </c>
      <c r="E18" s="28"/>
      <c r="F18" s="29"/>
      <c r="G18" s="11">
        <f>'14-06-2022 47'!G21</f>
        <v>294155.7</v>
      </c>
    </row>
    <row r="19" spans="2:14" ht="21.75" thickBot="1" x14ac:dyDescent="0.3">
      <c r="C19" s="23" t="s">
        <v>21</v>
      </c>
      <c r="D19" s="24"/>
      <c r="E19" s="24"/>
      <c r="F19" s="24"/>
      <c r="G19" s="10">
        <f>G17+G18</f>
        <v>363469.7</v>
      </c>
    </row>
    <row r="20" spans="2:14" ht="21.75" thickBot="1" x14ac:dyDescent="0.3">
      <c r="C20" s="30" t="s">
        <v>98</v>
      </c>
      <c r="D20" s="28"/>
      <c r="E20" s="28"/>
      <c r="F20" s="28"/>
      <c r="G20" s="12">
        <v>70000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G19-G20</f>
        <v>293469.7</v>
      </c>
    </row>
    <row r="22" spans="2:14" x14ac:dyDescent="0.25">
      <c r="I22" s="15"/>
    </row>
    <row r="24" spans="2:14" x14ac:dyDescent="0.25">
      <c r="N24">
        <f>431*17</f>
        <v>7327</v>
      </c>
    </row>
    <row r="25" spans="2:14" x14ac:dyDescent="0.25">
      <c r="N25">
        <f>N24+15980</f>
        <v>23307</v>
      </c>
    </row>
  </sheetData>
  <mergeCells count="14">
    <mergeCell ref="C20:F20"/>
    <mergeCell ref="C21:F21"/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6649-B5B3-483D-AABC-E1EB3B0CAA7E}">
  <dimension ref="B2:N25"/>
  <sheetViews>
    <sheetView zoomScale="90" zoomScaleNormal="90" workbookViewId="0">
      <selection activeCell="I19" sqref="I1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49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95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51</v>
      </c>
      <c r="E10" s="4">
        <v>7</v>
      </c>
      <c r="F10" s="3">
        <v>4.5999999999999996</v>
      </c>
      <c r="G10" s="3">
        <f>E10*F10</f>
        <v>32.199999999999996</v>
      </c>
      <c r="H10" s="1"/>
    </row>
    <row r="11" spans="2:11" ht="19.5" customHeight="1" x14ac:dyDescent="0.25">
      <c r="B11" s="1"/>
      <c r="C11" s="3">
        <v>2</v>
      </c>
      <c r="D11" s="3" t="s">
        <v>66</v>
      </c>
      <c r="E11" s="4">
        <v>7</v>
      </c>
      <c r="F11" s="3">
        <v>5</v>
      </c>
      <c r="G11" s="3">
        <f>E11*F11</f>
        <v>35</v>
      </c>
      <c r="H11" s="1"/>
    </row>
    <row r="12" spans="2:11" ht="19.5" customHeight="1" x14ac:dyDescent="0.25">
      <c r="B12" s="1"/>
      <c r="C12" s="3">
        <v>3</v>
      </c>
      <c r="D12" s="3" t="s">
        <v>15</v>
      </c>
      <c r="E12" s="4">
        <v>60</v>
      </c>
      <c r="F12" s="3">
        <v>5</v>
      </c>
      <c r="G12" s="3">
        <f>E12*F12</f>
        <v>300</v>
      </c>
      <c r="H12" s="1"/>
    </row>
    <row r="13" spans="2:11" ht="19.5" customHeight="1" x14ac:dyDescent="0.25">
      <c r="B13" s="1" t="s">
        <v>90</v>
      </c>
      <c r="C13" s="3">
        <v>4</v>
      </c>
      <c r="D13" s="3" t="s">
        <v>32</v>
      </c>
      <c r="E13" s="4">
        <v>5</v>
      </c>
      <c r="F13" s="3">
        <v>4.5999999999999996</v>
      </c>
      <c r="G13" s="3">
        <f>E13*F13</f>
        <v>23</v>
      </c>
      <c r="H13" s="1"/>
    </row>
    <row r="14" spans="2:11" ht="19.5" customHeight="1" thickBot="1" x14ac:dyDescent="0.3">
      <c r="B14" s="1"/>
      <c r="C14" s="3">
        <v>5</v>
      </c>
      <c r="D14" s="3" t="s">
        <v>16</v>
      </c>
      <c r="E14" s="4">
        <v>60</v>
      </c>
      <c r="F14" s="3">
        <v>5</v>
      </c>
      <c r="G14" s="3">
        <f>E14*F14</f>
        <v>300</v>
      </c>
      <c r="H14" s="1"/>
    </row>
    <row r="15" spans="2:11" ht="19.5" customHeight="1" thickBot="1" x14ac:dyDescent="0.3">
      <c r="B15" s="1"/>
      <c r="C15" s="25" t="s">
        <v>17</v>
      </c>
      <c r="D15" s="26"/>
      <c r="E15" s="5">
        <f>SUM(E10:E14)</f>
        <v>139</v>
      </c>
      <c r="F15" s="6"/>
      <c r="G15" s="7">
        <f>SUM(G10:G14)</f>
        <v>690.2</v>
      </c>
    </row>
    <row r="16" spans="2:11" ht="21.75" thickBot="1" x14ac:dyDescent="0.3">
      <c r="B16" s="1"/>
      <c r="C16" s="23" t="s">
        <v>18</v>
      </c>
      <c r="D16" s="24"/>
      <c r="E16" s="24"/>
      <c r="F16" s="27"/>
      <c r="G16" s="8">
        <v>70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48314</v>
      </c>
    </row>
    <row r="18" spans="2:14" ht="21.75" thickBot="1" x14ac:dyDescent="0.3">
      <c r="C18" s="13" t="s">
        <v>96</v>
      </c>
      <c r="D18" s="28" t="s">
        <v>97</v>
      </c>
      <c r="E18" s="28"/>
      <c r="F18" s="29"/>
      <c r="G18" s="11">
        <f>'15-06-2022 48'!G21</f>
        <v>293469.7</v>
      </c>
    </row>
    <row r="19" spans="2:14" ht="21.75" thickBot="1" x14ac:dyDescent="0.3">
      <c r="C19" s="23" t="s">
        <v>21</v>
      </c>
      <c r="D19" s="24"/>
      <c r="E19" s="24"/>
      <c r="F19" s="24"/>
      <c r="G19" s="10">
        <f>G17+G18</f>
        <v>341783.7</v>
      </c>
    </row>
    <row r="20" spans="2:14" ht="21.75" thickBot="1" x14ac:dyDescent="0.3">
      <c r="C20" s="30" t="s">
        <v>101</v>
      </c>
      <c r="D20" s="28"/>
      <c r="E20" s="28"/>
      <c r="F20" s="28"/>
      <c r="G20" s="12">
        <v>60000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G19-G20</f>
        <v>281783.7</v>
      </c>
    </row>
    <row r="22" spans="2:14" x14ac:dyDescent="0.25">
      <c r="I22" s="15"/>
    </row>
    <row r="24" spans="2:14" x14ac:dyDescent="0.25">
      <c r="N24">
        <f>431*17</f>
        <v>7327</v>
      </c>
    </row>
    <row r="25" spans="2:14" x14ac:dyDescent="0.25">
      <c r="N25">
        <f>N24+15980</f>
        <v>23307</v>
      </c>
    </row>
  </sheetData>
  <mergeCells count="14">
    <mergeCell ref="C20:F20"/>
    <mergeCell ref="C21:F21"/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B60C-BAD4-4E6D-9E4A-6E5946B459BC}">
  <dimension ref="B2:N27"/>
  <sheetViews>
    <sheetView zoomScale="90" zoomScaleNormal="90" workbookViewId="0">
      <selection activeCell="E13" sqref="E1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50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99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51</v>
      </c>
      <c r="E10" s="4">
        <v>8</v>
      </c>
      <c r="F10" s="3">
        <v>4.5999999999999996</v>
      </c>
      <c r="G10" s="3">
        <f>E10*F10</f>
        <v>36.799999999999997</v>
      </c>
      <c r="H10" s="1"/>
    </row>
    <row r="11" spans="2:11" ht="19.5" customHeight="1" x14ac:dyDescent="0.25">
      <c r="B11" s="1" t="s">
        <v>123</v>
      </c>
      <c r="C11" s="3">
        <v>2</v>
      </c>
      <c r="D11" s="3" t="s">
        <v>100</v>
      </c>
      <c r="E11" s="4">
        <v>1</v>
      </c>
      <c r="F11" s="3">
        <v>4.5999999999999996</v>
      </c>
      <c r="G11" s="3">
        <f>E11*F11</f>
        <v>4.5999999999999996</v>
      </c>
      <c r="H11" s="1"/>
    </row>
    <row r="12" spans="2:11" ht="19.5" customHeight="1" x14ac:dyDescent="0.25">
      <c r="B12" s="1"/>
      <c r="C12" s="3">
        <v>3</v>
      </c>
      <c r="D12" s="3" t="s">
        <v>66</v>
      </c>
      <c r="E12" s="4">
        <v>7</v>
      </c>
      <c r="F12" s="3">
        <v>5</v>
      </c>
      <c r="G12" s="3">
        <f>E12*F12</f>
        <v>35</v>
      </c>
      <c r="H12" s="1"/>
    </row>
    <row r="13" spans="2:11" ht="19.5" customHeight="1" x14ac:dyDescent="0.25">
      <c r="B13" s="1"/>
      <c r="C13" s="3">
        <v>4</v>
      </c>
      <c r="D13" s="3" t="s">
        <v>15</v>
      </c>
      <c r="E13" s="4">
        <v>60</v>
      </c>
      <c r="F13" s="3">
        <v>5</v>
      </c>
      <c r="G13" s="3">
        <f>E13*F13</f>
        <v>300</v>
      </c>
      <c r="H13" s="1"/>
    </row>
    <row r="14" spans="2:11" ht="19.5" customHeight="1" x14ac:dyDescent="0.25">
      <c r="B14" s="1"/>
      <c r="C14" s="3">
        <v>5</v>
      </c>
      <c r="D14" s="3" t="s">
        <v>57</v>
      </c>
      <c r="E14" s="4">
        <v>1</v>
      </c>
      <c r="F14" s="3"/>
      <c r="G14" s="3">
        <v>12.8</v>
      </c>
      <c r="H14" s="1"/>
    </row>
    <row r="15" spans="2:11" ht="19.5" customHeight="1" x14ac:dyDescent="0.25">
      <c r="B15" s="1"/>
      <c r="C15" s="3">
        <v>6</v>
      </c>
      <c r="D15" s="3" t="s">
        <v>16</v>
      </c>
      <c r="E15" s="4">
        <v>46</v>
      </c>
      <c r="F15" s="3">
        <v>5</v>
      </c>
      <c r="G15" s="3">
        <f t="shared" ref="G15" si="0">E15*F15</f>
        <v>230</v>
      </c>
      <c r="H15" s="1"/>
    </row>
    <row r="16" spans="2:11" ht="19.5" customHeight="1" thickBot="1" x14ac:dyDescent="0.3">
      <c r="B16" s="1"/>
      <c r="C16" s="3">
        <v>7</v>
      </c>
      <c r="D16" s="3" t="s">
        <v>38</v>
      </c>
      <c r="E16" s="4">
        <v>1</v>
      </c>
      <c r="F16" s="3"/>
      <c r="G16" s="3">
        <v>8.4</v>
      </c>
      <c r="H16" s="1"/>
    </row>
    <row r="17" spans="2:14" ht="19.5" customHeight="1" thickBot="1" x14ac:dyDescent="0.3">
      <c r="B17" s="1"/>
      <c r="C17" s="25" t="s">
        <v>17</v>
      </c>
      <c r="D17" s="26"/>
      <c r="E17" s="5">
        <f>SUM(E10:E16)</f>
        <v>124</v>
      </c>
      <c r="F17" s="6"/>
      <c r="G17" s="7">
        <f>SUM(G10:G16)</f>
        <v>627.6</v>
      </c>
    </row>
    <row r="18" spans="2:14" ht="21.75" thickBot="1" x14ac:dyDescent="0.3">
      <c r="B18" s="1"/>
      <c r="C18" s="23" t="s">
        <v>18</v>
      </c>
      <c r="D18" s="24"/>
      <c r="E18" s="24"/>
      <c r="F18" s="27"/>
      <c r="G18" s="8">
        <v>70</v>
      </c>
    </row>
    <row r="19" spans="2:14" ht="21.75" thickBot="1" x14ac:dyDescent="0.3">
      <c r="B19" s="1"/>
      <c r="C19" s="23" t="s">
        <v>17</v>
      </c>
      <c r="D19" s="24"/>
      <c r="E19" s="24"/>
      <c r="F19" s="27"/>
      <c r="G19" s="9">
        <f>G17*G18</f>
        <v>43932</v>
      </c>
    </row>
    <row r="20" spans="2:14" ht="21.75" thickBot="1" x14ac:dyDescent="0.3">
      <c r="C20" s="13" t="s">
        <v>103</v>
      </c>
      <c r="D20" s="28" t="s">
        <v>102</v>
      </c>
      <c r="E20" s="28"/>
      <c r="F20" s="29"/>
      <c r="G20" s="11">
        <f>'16-06-2022 49'!G21</f>
        <v>281783.7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G19+G20</f>
        <v>325715.7</v>
      </c>
    </row>
    <row r="24" spans="2:14" x14ac:dyDescent="0.25">
      <c r="I24" s="15"/>
    </row>
    <row r="26" spans="2:14" x14ac:dyDescent="0.25">
      <c r="N26">
        <f>431*17</f>
        <v>7327</v>
      </c>
    </row>
    <row r="27" spans="2:14" x14ac:dyDescent="0.25">
      <c r="N27">
        <f>N26+15980</f>
        <v>23307</v>
      </c>
    </row>
  </sheetData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A0A2-46B0-4502-984D-08B57A6D2A67}">
  <dimension ref="B2:N26"/>
  <sheetViews>
    <sheetView zoomScale="90" zoomScaleNormal="90" workbookViewId="0">
      <selection activeCell="B12" sqref="B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51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104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105</v>
      </c>
      <c r="E10" s="4">
        <v>4</v>
      </c>
      <c r="F10" s="3">
        <v>4.5999999999999996</v>
      </c>
      <c r="G10" s="3">
        <f t="shared" ref="G10:G15" si="0">E10*F10</f>
        <v>18.399999999999999</v>
      </c>
      <c r="H10" s="1"/>
    </row>
    <row r="11" spans="2:11" ht="19.5" customHeight="1" x14ac:dyDescent="0.25">
      <c r="B11" s="1"/>
      <c r="C11" s="3">
        <v>2</v>
      </c>
      <c r="D11" s="3" t="s">
        <v>51</v>
      </c>
      <c r="E11" s="4">
        <v>9</v>
      </c>
      <c r="F11" s="3">
        <v>4.5999999999999996</v>
      </c>
      <c r="G11" s="3">
        <f t="shared" si="0"/>
        <v>41.4</v>
      </c>
      <c r="H11" s="1"/>
    </row>
    <row r="12" spans="2:11" ht="19.5" customHeight="1" x14ac:dyDescent="0.25">
      <c r="B12" s="1" t="s">
        <v>123</v>
      </c>
      <c r="C12" s="3">
        <v>3</v>
      </c>
      <c r="D12" s="3" t="s">
        <v>100</v>
      </c>
      <c r="E12" s="4">
        <v>2</v>
      </c>
      <c r="F12" s="3">
        <v>4.5999999999999996</v>
      </c>
      <c r="G12" s="3">
        <f t="shared" si="0"/>
        <v>9.1999999999999993</v>
      </c>
      <c r="H12" s="1"/>
    </row>
    <row r="13" spans="2:11" ht="19.5" customHeight="1" x14ac:dyDescent="0.25">
      <c r="B13" s="1"/>
      <c r="C13" s="3">
        <v>4</v>
      </c>
      <c r="D13" s="3" t="s">
        <v>106</v>
      </c>
      <c r="E13" s="4">
        <v>4</v>
      </c>
      <c r="F13" s="3">
        <v>4.5999999999999996</v>
      </c>
      <c r="G13" s="3">
        <f t="shared" si="0"/>
        <v>18.399999999999999</v>
      </c>
      <c r="H13" s="1"/>
    </row>
    <row r="14" spans="2:11" ht="19.5" customHeight="1" x14ac:dyDescent="0.25">
      <c r="B14" s="1"/>
      <c r="C14" s="3">
        <v>5</v>
      </c>
      <c r="D14" s="3" t="s">
        <v>15</v>
      </c>
      <c r="E14" s="4">
        <v>45</v>
      </c>
      <c r="F14" s="3">
        <v>5</v>
      </c>
      <c r="G14" s="3">
        <f t="shared" si="0"/>
        <v>225</v>
      </c>
      <c r="H14" s="1"/>
    </row>
    <row r="15" spans="2:11" ht="19.5" customHeight="1" thickBot="1" x14ac:dyDescent="0.3">
      <c r="B15" s="1"/>
      <c r="C15" s="3">
        <v>6</v>
      </c>
      <c r="D15" s="3" t="s">
        <v>16</v>
      </c>
      <c r="E15" s="4">
        <v>55</v>
      </c>
      <c r="F15" s="3">
        <v>5</v>
      </c>
      <c r="G15" s="3">
        <f t="shared" si="0"/>
        <v>275</v>
      </c>
      <c r="H15" s="1"/>
    </row>
    <row r="16" spans="2:11" ht="19.5" customHeight="1" thickBot="1" x14ac:dyDescent="0.3">
      <c r="B16" s="1"/>
      <c r="C16" s="25" t="s">
        <v>17</v>
      </c>
      <c r="D16" s="26"/>
      <c r="E16" s="5">
        <f>SUM(E10:E15)</f>
        <v>119</v>
      </c>
      <c r="F16" s="6"/>
      <c r="G16" s="7">
        <f>SUM(G10:G15)</f>
        <v>587.4</v>
      </c>
    </row>
    <row r="17" spans="2:14" ht="21.75" thickBot="1" x14ac:dyDescent="0.3">
      <c r="B17" s="1"/>
      <c r="C17" s="23" t="s">
        <v>18</v>
      </c>
      <c r="D17" s="24"/>
      <c r="E17" s="24"/>
      <c r="F17" s="27"/>
      <c r="G17" s="8">
        <v>70</v>
      </c>
    </row>
    <row r="18" spans="2:14" ht="21.75" thickBot="1" x14ac:dyDescent="0.3">
      <c r="B18" s="1"/>
      <c r="C18" s="23" t="s">
        <v>17</v>
      </c>
      <c r="D18" s="24"/>
      <c r="E18" s="24"/>
      <c r="F18" s="27"/>
      <c r="G18" s="9">
        <f>G16*G17</f>
        <v>41118</v>
      </c>
    </row>
    <row r="19" spans="2:14" ht="21.75" thickBot="1" x14ac:dyDescent="0.3">
      <c r="C19" s="13" t="s">
        <v>107</v>
      </c>
      <c r="D19" s="28" t="s">
        <v>108</v>
      </c>
      <c r="E19" s="28"/>
      <c r="F19" s="29"/>
      <c r="G19" s="11">
        <f>'17-06-2022 50'!G21</f>
        <v>325715.7</v>
      </c>
    </row>
    <row r="20" spans="2:14" ht="21.75" thickBot="1" x14ac:dyDescent="0.3">
      <c r="C20" s="23" t="s">
        <v>21</v>
      </c>
      <c r="D20" s="24"/>
      <c r="E20" s="24"/>
      <c r="F20" s="24"/>
      <c r="G20" s="10">
        <f>G18+G19</f>
        <v>366833.7</v>
      </c>
    </row>
    <row r="21" spans="2:14" ht="21.75" thickBot="1" x14ac:dyDescent="0.3">
      <c r="C21" s="30" t="s">
        <v>109</v>
      </c>
      <c r="D21" s="28"/>
      <c r="E21" s="28"/>
      <c r="F21" s="28"/>
      <c r="G21" s="12">
        <v>60000</v>
      </c>
    </row>
    <row r="22" spans="2:14" ht="21.75" thickBot="1" x14ac:dyDescent="0.3">
      <c r="C22" s="23" t="s">
        <v>21</v>
      </c>
      <c r="D22" s="24"/>
      <c r="E22" s="24"/>
      <c r="F22" s="24"/>
      <c r="G22" s="10">
        <f>G20-G21</f>
        <v>306833.7</v>
      </c>
    </row>
    <row r="23" spans="2:14" x14ac:dyDescent="0.25">
      <c r="I23" s="15"/>
    </row>
    <row r="25" spans="2:14" x14ac:dyDescent="0.25">
      <c r="N25">
        <f>431*17</f>
        <v>7327</v>
      </c>
    </row>
    <row r="26" spans="2:14" x14ac:dyDescent="0.25">
      <c r="N26">
        <f>N25+15980</f>
        <v>23307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710-07B4-4496-BAF9-1584AEE17CA7}">
  <dimension ref="B2:N20"/>
  <sheetViews>
    <sheetView zoomScale="90" zoomScaleNormal="90" workbookViewId="0">
      <selection activeCell="J19" sqref="J1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52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110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15</v>
      </c>
      <c r="E10" s="4">
        <v>80</v>
      </c>
      <c r="F10" s="3">
        <v>5</v>
      </c>
      <c r="G10" s="3">
        <f t="shared" ref="G10:G11" si="0">E10*F10</f>
        <v>400</v>
      </c>
      <c r="H10" s="1"/>
    </row>
    <row r="11" spans="2:11" ht="19.5" customHeight="1" thickBot="1" x14ac:dyDescent="0.3">
      <c r="B11" s="1"/>
      <c r="C11" s="3">
        <v>2</v>
      </c>
      <c r="D11" s="3" t="s">
        <v>16</v>
      </c>
      <c r="E11" s="4">
        <v>80</v>
      </c>
      <c r="F11" s="3">
        <v>5</v>
      </c>
      <c r="G11" s="3">
        <f t="shared" si="0"/>
        <v>400</v>
      </c>
      <c r="H11" s="1"/>
    </row>
    <row r="12" spans="2:11" ht="19.5" customHeight="1" thickBot="1" x14ac:dyDescent="0.3">
      <c r="B12" s="1"/>
      <c r="C12" s="25" t="s">
        <v>17</v>
      </c>
      <c r="D12" s="26"/>
      <c r="E12" s="5">
        <f>SUM(E10:E11)</f>
        <v>160</v>
      </c>
      <c r="F12" s="6"/>
      <c r="G12" s="7">
        <f>SUM(G10:G11)</f>
        <v>800</v>
      </c>
    </row>
    <row r="13" spans="2:11" ht="21.75" thickBot="1" x14ac:dyDescent="0.3">
      <c r="B13" s="1"/>
      <c r="C13" s="23" t="s">
        <v>18</v>
      </c>
      <c r="D13" s="24"/>
      <c r="E13" s="24"/>
      <c r="F13" s="27"/>
      <c r="G13" s="8">
        <v>70</v>
      </c>
    </row>
    <row r="14" spans="2:11" ht="21.75" thickBot="1" x14ac:dyDescent="0.3">
      <c r="B14" s="1"/>
      <c r="C14" s="23" t="s">
        <v>17</v>
      </c>
      <c r="D14" s="24"/>
      <c r="E14" s="24"/>
      <c r="F14" s="27"/>
      <c r="G14" s="9">
        <f>G12*G13</f>
        <v>56000</v>
      </c>
    </row>
    <row r="15" spans="2:11" ht="21.75" thickBot="1" x14ac:dyDescent="0.3">
      <c r="C15" s="13" t="s">
        <v>111</v>
      </c>
      <c r="D15" s="28" t="s">
        <v>112</v>
      </c>
      <c r="E15" s="28"/>
      <c r="F15" s="29"/>
      <c r="G15" s="11">
        <f>'18-06-2022 51'!G22</f>
        <v>306833.7</v>
      </c>
    </row>
    <row r="16" spans="2:11" ht="21.75" thickBot="1" x14ac:dyDescent="0.3">
      <c r="C16" s="23" t="s">
        <v>21</v>
      </c>
      <c r="D16" s="24"/>
      <c r="E16" s="24"/>
      <c r="F16" s="24"/>
      <c r="G16" s="10">
        <f>G14+G15</f>
        <v>362833.7</v>
      </c>
    </row>
    <row r="17" spans="9:14" x14ac:dyDescent="0.25">
      <c r="I17" s="15"/>
    </row>
    <row r="19" spans="9:14" x14ac:dyDescent="0.25">
      <c r="N19">
        <f>431*17</f>
        <v>7327</v>
      </c>
    </row>
    <row r="20" spans="9:14" x14ac:dyDescent="0.25">
      <c r="N20">
        <f>N19+15980</f>
        <v>23307</v>
      </c>
    </row>
  </sheetData>
  <mergeCells count="12">
    <mergeCell ref="C7:D8"/>
    <mergeCell ref="E7:G8"/>
    <mergeCell ref="C3:C4"/>
    <mergeCell ref="D3:F4"/>
    <mergeCell ref="G3:G4"/>
    <mergeCell ref="C5:C6"/>
    <mergeCell ref="D5:G6"/>
    <mergeCell ref="C12:D12"/>
    <mergeCell ref="C13:F13"/>
    <mergeCell ref="C14:F14"/>
    <mergeCell ref="D15:F15"/>
    <mergeCell ref="C16:F16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438-C704-4892-A979-4DDC68EE9A12}">
  <dimension ref="B2:N24"/>
  <sheetViews>
    <sheetView zoomScale="90" zoomScaleNormal="90" workbookViewId="0">
      <selection activeCell="C5" sqref="C5:C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76</v>
      </c>
      <c r="D3" s="39" t="s">
        <v>2</v>
      </c>
      <c r="E3" s="40"/>
      <c r="F3" s="40"/>
      <c r="G3" s="43">
        <v>53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113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 t="s">
        <v>124</v>
      </c>
      <c r="C10" s="3">
        <v>1</v>
      </c>
      <c r="D10" s="3" t="s">
        <v>105</v>
      </c>
      <c r="E10" s="4">
        <v>3</v>
      </c>
      <c r="F10" s="3">
        <v>4.5999999999999996</v>
      </c>
      <c r="G10" s="3">
        <f>E10*F10</f>
        <v>13.799999999999999</v>
      </c>
      <c r="H10" s="1"/>
    </row>
    <row r="11" spans="2:11" ht="19.5" customHeight="1" x14ac:dyDescent="0.25">
      <c r="B11" s="1" t="s">
        <v>124</v>
      </c>
      <c r="C11" s="3">
        <v>2</v>
      </c>
      <c r="D11" s="3" t="s">
        <v>114</v>
      </c>
      <c r="E11" s="4">
        <v>3</v>
      </c>
      <c r="F11" s="3">
        <v>4.5999999999999996</v>
      </c>
      <c r="G11" s="3">
        <f>E11*F11</f>
        <v>13.799999999999999</v>
      </c>
      <c r="H11" s="1"/>
    </row>
    <row r="12" spans="2:11" ht="19.5" customHeight="1" x14ac:dyDescent="0.25">
      <c r="B12" s="1"/>
      <c r="C12" s="3">
        <v>3</v>
      </c>
      <c r="D12" s="3" t="s">
        <v>14</v>
      </c>
      <c r="E12" s="4">
        <v>25</v>
      </c>
      <c r="F12" s="3">
        <v>7.5</v>
      </c>
      <c r="G12" s="3">
        <f>E12*F12</f>
        <v>187.5</v>
      </c>
      <c r="H12" s="1"/>
    </row>
    <row r="13" spans="2:11" ht="19.5" customHeight="1" x14ac:dyDescent="0.25">
      <c r="B13" s="1"/>
      <c r="C13" s="3">
        <v>4</v>
      </c>
      <c r="D13" s="3" t="s">
        <v>15</v>
      </c>
      <c r="E13" s="4">
        <v>50</v>
      </c>
      <c r="F13" s="3">
        <v>5</v>
      </c>
      <c r="G13" s="3">
        <f>E13*F13</f>
        <v>250</v>
      </c>
      <c r="H13" s="1"/>
    </row>
    <row r="14" spans="2:11" ht="19.5" customHeight="1" thickBot="1" x14ac:dyDescent="0.3">
      <c r="B14" s="1"/>
      <c r="C14" s="3">
        <v>5</v>
      </c>
      <c r="D14" s="3" t="s">
        <v>16</v>
      </c>
      <c r="E14" s="4">
        <v>50</v>
      </c>
      <c r="F14" s="3">
        <v>5</v>
      </c>
      <c r="G14" s="3">
        <f>E14*F14</f>
        <v>250</v>
      </c>
      <c r="H14" s="1"/>
    </row>
    <row r="15" spans="2:11" ht="19.5" customHeight="1" thickBot="1" x14ac:dyDescent="0.3">
      <c r="B15" s="1"/>
      <c r="C15" s="25" t="s">
        <v>17</v>
      </c>
      <c r="D15" s="26"/>
      <c r="E15" s="5">
        <f>SUM(E10:E14)</f>
        <v>131</v>
      </c>
      <c r="F15" s="6"/>
      <c r="G15" s="7">
        <f>SUM(G10:G14)</f>
        <v>715.1</v>
      </c>
    </row>
    <row r="16" spans="2:11" ht="21.75" thickBot="1" x14ac:dyDescent="0.3">
      <c r="B16" s="1"/>
      <c r="C16" s="23" t="s">
        <v>18</v>
      </c>
      <c r="D16" s="24"/>
      <c r="E16" s="24"/>
      <c r="F16" s="27"/>
      <c r="G16" s="8">
        <v>70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50057</v>
      </c>
    </row>
    <row r="18" spans="2:14" ht="21.75" thickBot="1" x14ac:dyDescent="0.3">
      <c r="C18" s="13" t="s">
        <v>115</v>
      </c>
      <c r="D18" s="28" t="s">
        <v>116</v>
      </c>
      <c r="E18" s="28"/>
      <c r="F18" s="29"/>
      <c r="G18" s="11">
        <f>'19-06-2022 52'!G16</f>
        <v>362833.7</v>
      </c>
    </row>
    <row r="19" spans="2:14" ht="21.75" thickBot="1" x14ac:dyDescent="0.3">
      <c r="C19" s="53" t="s">
        <v>117</v>
      </c>
      <c r="D19" s="54"/>
      <c r="E19" s="54"/>
      <c r="F19" s="55"/>
      <c r="G19" s="19">
        <v>7000</v>
      </c>
    </row>
    <row r="20" spans="2:14" ht="21.75" thickBot="1" x14ac:dyDescent="0.3">
      <c r="C20" s="23" t="s">
        <v>21</v>
      </c>
      <c r="D20" s="24"/>
      <c r="E20" s="24"/>
      <c r="F20" s="24"/>
      <c r="G20" s="10">
        <f>G17+G18+G19</f>
        <v>419890.7</v>
      </c>
    </row>
    <row r="21" spans="2:14" ht="21.75" thickBot="1" x14ac:dyDescent="0.3">
      <c r="C21" s="30" t="s">
        <v>119</v>
      </c>
      <c r="D21" s="28"/>
      <c r="E21" s="28"/>
      <c r="F21" s="28"/>
      <c r="G21" s="12">
        <v>100000</v>
      </c>
      <c r="I21" s="15"/>
    </row>
    <row r="22" spans="2:14" ht="21.75" thickBot="1" x14ac:dyDescent="0.3">
      <c r="C22" s="23" t="s">
        <v>21</v>
      </c>
      <c r="D22" s="24"/>
      <c r="E22" s="24"/>
      <c r="F22" s="24"/>
      <c r="G22" s="10">
        <f>G20-G21</f>
        <v>319890.7</v>
      </c>
    </row>
    <row r="23" spans="2:14" x14ac:dyDescent="0.25">
      <c r="N23">
        <f>431*17</f>
        <v>7327</v>
      </c>
    </row>
    <row r="24" spans="2:14" x14ac:dyDescent="0.25">
      <c r="N24">
        <f>N23+15980</f>
        <v>23307</v>
      </c>
    </row>
  </sheetData>
  <sortState xmlns:xlrd2="http://schemas.microsoft.com/office/spreadsheetml/2017/richdata2" ref="D10:G14">
    <sortCondition ref="D10:D14"/>
  </sortState>
  <mergeCells count="15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20:F20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3A26-9C59-43A5-B7F9-E1A17364856D}">
  <dimension ref="B2:K24"/>
  <sheetViews>
    <sheetView topLeftCell="A3" zoomScaleNormal="100" workbookViewId="0">
      <selection activeCell="G18" sqref="G18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36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28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x14ac:dyDescent="0.25">
      <c r="B10" s="1"/>
      <c r="C10" s="3">
        <v>1</v>
      </c>
      <c r="D10" s="3" t="s">
        <v>29</v>
      </c>
      <c r="E10" s="4">
        <v>12</v>
      </c>
      <c r="F10" s="3">
        <v>4.5999999999999996</v>
      </c>
      <c r="G10" s="3">
        <f>E10*F10</f>
        <v>55.199999999999996</v>
      </c>
      <c r="H10" s="1"/>
    </row>
    <row r="11" spans="2:11" ht="18.75" x14ac:dyDescent="0.25">
      <c r="B11" s="1"/>
      <c r="C11" s="3">
        <v>2</v>
      </c>
      <c r="D11" s="3" t="s">
        <v>22</v>
      </c>
      <c r="E11" s="4">
        <v>5</v>
      </c>
      <c r="F11" s="3">
        <v>5</v>
      </c>
      <c r="G11" s="3">
        <f t="shared" ref="G11:G17" si="0">E11*F11</f>
        <v>25</v>
      </c>
      <c r="H11" s="1"/>
    </row>
    <row r="12" spans="2:11" ht="18.75" x14ac:dyDescent="0.25">
      <c r="B12" s="1"/>
      <c r="C12" s="3">
        <v>3</v>
      </c>
      <c r="D12" s="3" t="s">
        <v>15</v>
      </c>
      <c r="E12" s="4">
        <v>78</v>
      </c>
      <c r="F12" s="3">
        <v>5</v>
      </c>
      <c r="G12" s="3">
        <f t="shared" si="0"/>
        <v>390</v>
      </c>
      <c r="H12" s="1"/>
    </row>
    <row r="13" spans="2:11" ht="18.75" x14ac:dyDescent="0.25">
      <c r="B13" s="1"/>
      <c r="C13" s="3">
        <v>4</v>
      </c>
      <c r="D13" s="3" t="s">
        <v>30</v>
      </c>
      <c r="E13" s="4">
        <v>2</v>
      </c>
      <c r="F13" s="3">
        <v>5</v>
      </c>
      <c r="G13" s="3">
        <f t="shared" si="0"/>
        <v>10</v>
      </c>
      <c r="H13" s="1"/>
    </row>
    <row r="14" spans="2:11" ht="18.75" x14ac:dyDescent="0.25">
      <c r="B14" s="1"/>
      <c r="C14" s="3">
        <v>5</v>
      </c>
      <c r="D14" s="3" t="s">
        <v>31</v>
      </c>
      <c r="E14" s="4">
        <v>10</v>
      </c>
      <c r="F14" s="3">
        <v>4.5999999999999996</v>
      </c>
      <c r="G14" s="3">
        <f t="shared" si="0"/>
        <v>46</v>
      </c>
      <c r="H14" s="1"/>
    </row>
    <row r="15" spans="2:11" ht="18.75" x14ac:dyDescent="0.25">
      <c r="B15" s="1"/>
      <c r="C15" s="3">
        <v>6</v>
      </c>
      <c r="D15" s="3" t="s">
        <v>32</v>
      </c>
      <c r="E15" s="4">
        <v>6</v>
      </c>
      <c r="F15" s="3">
        <v>4.5999999999999996</v>
      </c>
      <c r="G15" s="3">
        <f t="shared" si="0"/>
        <v>27.599999999999998</v>
      </c>
      <c r="H15" s="1"/>
      <c r="J15">
        <v>351416.6</v>
      </c>
    </row>
    <row r="16" spans="2:11" ht="18.75" x14ac:dyDescent="0.25">
      <c r="B16" s="1"/>
      <c r="C16" s="3">
        <v>7</v>
      </c>
      <c r="D16" s="3" t="s">
        <v>23</v>
      </c>
      <c r="E16" s="4">
        <v>5</v>
      </c>
      <c r="F16" s="3">
        <v>4.5999999999999996</v>
      </c>
      <c r="G16" s="3">
        <f t="shared" si="0"/>
        <v>23</v>
      </c>
      <c r="H16" s="1"/>
    </row>
    <row r="17" spans="2:8" ht="19.5" thickBot="1" x14ac:dyDescent="0.3">
      <c r="B17" s="1"/>
      <c r="C17" s="3">
        <v>8</v>
      </c>
      <c r="D17" s="3" t="s">
        <v>16</v>
      </c>
      <c r="E17" s="4">
        <v>65</v>
      </c>
      <c r="F17" s="3">
        <v>5</v>
      </c>
      <c r="G17" s="3">
        <f t="shared" si="0"/>
        <v>325</v>
      </c>
      <c r="H17" s="1"/>
    </row>
    <row r="18" spans="2:8" ht="19.5" customHeight="1" thickBot="1" x14ac:dyDescent="0.3">
      <c r="B18" s="1"/>
      <c r="C18" s="25" t="s">
        <v>17</v>
      </c>
      <c r="D18" s="26"/>
      <c r="E18" s="5">
        <f>SUM(E10:E17)</f>
        <v>183</v>
      </c>
      <c r="F18" s="6"/>
      <c r="G18" s="7">
        <f>SUM(G10:G17)</f>
        <v>901.80000000000007</v>
      </c>
    </row>
    <row r="19" spans="2:8" ht="21.75" thickBot="1" x14ac:dyDescent="0.3">
      <c r="B19" s="1"/>
      <c r="C19" s="23" t="s">
        <v>18</v>
      </c>
      <c r="D19" s="24"/>
      <c r="E19" s="24"/>
      <c r="F19" s="27"/>
      <c r="G19" s="8">
        <v>67</v>
      </c>
    </row>
    <row r="20" spans="2:8" ht="21.75" thickBot="1" x14ac:dyDescent="0.3">
      <c r="B20" s="1"/>
      <c r="C20" s="23" t="s">
        <v>17</v>
      </c>
      <c r="D20" s="24"/>
      <c r="E20" s="24"/>
      <c r="F20" s="27"/>
      <c r="G20" s="9">
        <f>G18*G19</f>
        <v>60420.600000000006</v>
      </c>
    </row>
    <row r="21" spans="2:8" ht="21.75" thickBot="1" x14ac:dyDescent="0.3">
      <c r="C21" s="13" t="s">
        <v>33</v>
      </c>
      <c r="D21" s="28" t="s">
        <v>34</v>
      </c>
      <c r="E21" s="28"/>
      <c r="F21" s="29"/>
      <c r="G21" s="11">
        <f>'01-06-2022 35'!G22</f>
        <v>290996</v>
      </c>
    </row>
    <row r="22" spans="2:8" ht="21.75" thickBot="1" x14ac:dyDescent="0.3">
      <c r="C22" s="23" t="s">
        <v>21</v>
      </c>
      <c r="D22" s="24"/>
      <c r="E22" s="24"/>
      <c r="F22" s="24"/>
      <c r="G22" s="10">
        <f>G20+G21</f>
        <v>351416.6</v>
      </c>
    </row>
    <row r="23" spans="2:8" ht="21.75" thickBot="1" x14ac:dyDescent="0.3">
      <c r="C23" s="30" t="s">
        <v>39</v>
      </c>
      <c r="D23" s="28"/>
      <c r="E23" s="28"/>
      <c r="F23" s="28"/>
      <c r="G23" s="12">
        <v>65000</v>
      </c>
    </row>
    <row r="24" spans="2:8" ht="21.75" thickBot="1" x14ac:dyDescent="0.3">
      <c r="C24" s="23" t="s">
        <v>21</v>
      </c>
      <c r="D24" s="24"/>
      <c r="E24" s="24"/>
      <c r="F24" s="24"/>
      <c r="G24" s="10">
        <f>G22-G23</f>
        <v>286416.59999999998</v>
      </c>
      <c r="H24" s="15"/>
    </row>
  </sheetData>
  <mergeCells count="14">
    <mergeCell ref="C7:D8"/>
    <mergeCell ref="E7:G8"/>
    <mergeCell ref="C23:F23"/>
    <mergeCell ref="C24:F24"/>
    <mergeCell ref="C3:C4"/>
    <mergeCell ref="D3:F4"/>
    <mergeCell ref="G3:G4"/>
    <mergeCell ref="C5:C6"/>
    <mergeCell ref="D5:G6"/>
    <mergeCell ref="C22:F22"/>
    <mergeCell ref="C18:D18"/>
    <mergeCell ref="C19:F19"/>
    <mergeCell ref="C20:F20"/>
    <mergeCell ref="D21:F21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1A8F-EB26-4212-A95D-295A0E29114B}">
  <dimension ref="B2:N24"/>
  <sheetViews>
    <sheetView zoomScale="90" zoomScaleNormal="90" workbookViewId="0">
      <selection activeCell="F26" sqref="F2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54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118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36</v>
      </c>
      <c r="E10" s="4">
        <v>3</v>
      </c>
      <c r="F10" s="3">
        <v>5</v>
      </c>
      <c r="G10" s="3">
        <f>E10*F10</f>
        <v>15</v>
      </c>
      <c r="H10" s="1"/>
    </row>
    <row r="11" spans="2:11" ht="19.5" customHeight="1" x14ac:dyDescent="0.25">
      <c r="B11" s="1"/>
      <c r="C11" s="3">
        <v>2</v>
      </c>
      <c r="D11" s="3" t="s">
        <v>15</v>
      </c>
      <c r="E11" s="4">
        <v>65</v>
      </c>
      <c r="F11" s="3">
        <v>5</v>
      </c>
      <c r="G11" s="3">
        <f>E11*F11</f>
        <v>325</v>
      </c>
      <c r="H11" s="1"/>
    </row>
    <row r="12" spans="2:11" ht="19.5" customHeight="1" x14ac:dyDescent="0.25">
      <c r="B12" s="1"/>
      <c r="C12" s="3">
        <v>3</v>
      </c>
      <c r="D12" s="3" t="s">
        <v>57</v>
      </c>
      <c r="E12" s="4">
        <v>1</v>
      </c>
      <c r="F12" s="3"/>
      <c r="G12" s="3">
        <v>18.700000000000003</v>
      </c>
      <c r="H12" s="1"/>
    </row>
    <row r="13" spans="2:11" ht="19.5" customHeight="1" x14ac:dyDescent="0.25">
      <c r="B13" s="1"/>
      <c r="C13" s="3">
        <v>4</v>
      </c>
      <c r="D13" s="3" t="s">
        <v>30</v>
      </c>
      <c r="E13" s="4">
        <v>3</v>
      </c>
      <c r="F13" s="3">
        <v>5</v>
      </c>
      <c r="G13" s="3">
        <f>E13*F13</f>
        <v>15</v>
      </c>
      <c r="H13" s="1"/>
    </row>
    <row r="14" spans="2:11" ht="19.5" customHeight="1" x14ac:dyDescent="0.25">
      <c r="B14" s="1"/>
      <c r="C14" s="3">
        <v>5</v>
      </c>
      <c r="D14" s="3" t="s">
        <v>16</v>
      </c>
      <c r="E14" s="4">
        <v>50</v>
      </c>
      <c r="F14" s="3">
        <v>5</v>
      </c>
      <c r="G14" s="3">
        <f>E14*F14</f>
        <v>250</v>
      </c>
      <c r="H14" s="1"/>
    </row>
    <row r="15" spans="2:11" ht="19.5" customHeight="1" thickBot="1" x14ac:dyDescent="0.3">
      <c r="B15" s="1"/>
      <c r="C15" s="3">
        <v>6</v>
      </c>
      <c r="D15" s="3" t="s">
        <v>38</v>
      </c>
      <c r="E15" s="4">
        <v>1</v>
      </c>
      <c r="F15" s="3"/>
      <c r="G15" s="3">
        <v>13.2</v>
      </c>
      <c r="H15" s="1"/>
    </row>
    <row r="16" spans="2:11" ht="19.5" customHeight="1" thickBot="1" x14ac:dyDescent="0.3">
      <c r="B16" s="1"/>
      <c r="C16" s="25" t="s">
        <v>17</v>
      </c>
      <c r="D16" s="26"/>
      <c r="E16" s="5">
        <f>SUM(E10:E15)</f>
        <v>123</v>
      </c>
      <c r="F16" s="6"/>
      <c r="G16" s="7">
        <f>SUM(G10:G15)</f>
        <v>636.90000000000009</v>
      </c>
    </row>
    <row r="17" spans="2:14" ht="21.75" thickBot="1" x14ac:dyDescent="0.3">
      <c r="B17" s="1"/>
      <c r="C17" s="23" t="s">
        <v>18</v>
      </c>
      <c r="D17" s="24"/>
      <c r="E17" s="24"/>
      <c r="F17" s="27"/>
      <c r="G17" s="8">
        <v>75</v>
      </c>
    </row>
    <row r="18" spans="2:14" ht="21.75" thickBot="1" x14ac:dyDescent="0.3">
      <c r="B18" s="1"/>
      <c r="C18" s="23" t="s">
        <v>17</v>
      </c>
      <c r="D18" s="24"/>
      <c r="E18" s="24"/>
      <c r="F18" s="27"/>
      <c r="G18" s="9">
        <f>G16*G17</f>
        <v>47767.500000000007</v>
      </c>
    </row>
    <row r="19" spans="2:14" ht="21.75" thickBot="1" x14ac:dyDescent="0.3">
      <c r="C19" s="13" t="s">
        <v>121</v>
      </c>
      <c r="D19" s="28" t="s">
        <v>122</v>
      </c>
      <c r="E19" s="28"/>
      <c r="F19" s="29"/>
      <c r="G19" s="11">
        <f>'20-06-2022 53'!G22</f>
        <v>319890.7</v>
      </c>
    </row>
    <row r="20" spans="2:14" ht="21.75" thickBot="1" x14ac:dyDescent="0.3">
      <c r="C20" s="23" t="s">
        <v>21</v>
      </c>
      <c r="D20" s="24"/>
      <c r="E20" s="24"/>
      <c r="F20" s="24"/>
      <c r="G20" s="10">
        <f>G18+G19</f>
        <v>367658.2</v>
      </c>
    </row>
    <row r="21" spans="2:14" ht="21.75" thickBot="1" x14ac:dyDescent="0.3">
      <c r="C21" s="30" t="s">
        <v>120</v>
      </c>
      <c r="D21" s="28"/>
      <c r="E21" s="28"/>
      <c r="F21" s="28"/>
      <c r="G21" s="12">
        <v>65000</v>
      </c>
      <c r="I21" s="15"/>
    </row>
    <row r="22" spans="2:14" ht="21.75" thickBot="1" x14ac:dyDescent="0.3">
      <c r="C22" s="23" t="s">
        <v>21</v>
      </c>
      <c r="D22" s="24"/>
      <c r="E22" s="24"/>
      <c r="F22" s="24"/>
      <c r="G22" s="10">
        <f>G20-G21</f>
        <v>302658.2</v>
      </c>
    </row>
    <row r="23" spans="2:14" x14ac:dyDescent="0.25">
      <c r="N23">
        <f>431*17</f>
        <v>7327</v>
      </c>
    </row>
    <row r="24" spans="2:14" x14ac:dyDescent="0.25">
      <c r="N24">
        <f>N23+15980</f>
        <v>23307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22:F22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6385-71E7-4D27-8910-4F23F1234890}">
  <dimension ref="B2:N22"/>
  <sheetViews>
    <sheetView zoomScale="90" zoomScaleNormal="90" workbookViewId="0">
      <selection activeCell="H21" sqref="H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55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125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36</v>
      </c>
      <c r="E10" s="4">
        <v>3</v>
      </c>
      <c r="F10" s="3">
        <v>5</v>
      </c>
      <c r="G10" s="3">
        <f>E10*F10</f>
        <v>15</v>
      </c>
      <c r="H10" s="1"/>
    </row>
    <row r="11" spans="2:11" ht="19.5" customHeight="1" x14ac:dyDescent="0.25">
      <c r="B11" s="1"/>
      <c r="C11" s="3">
        <v>2</v>
      </c>
      <c r="D11" s="3" t="s">
        <v>15</v>
      </c>
      <c r="E11" s="4">
        <v>65</v>
      </c>
      <c r="F11" s="3">
        <v>5</v>
      </c>
      <c r="G11" s="3">
        <f>E11*F11</f>
        <v>325</v>
      </c>
      <c r="H11" s="1"/>
    </row>
    <row r="12" spans="2:11" ht="19.5" customHeight="1" x14ac:dyDescent="0.25">
      <c r="B12" s="1"/>
      <c r="C12" s="3">
        <v>3</v>
      </c>
      <c r="D12" s="3" t="s">
        <v>30</v>
      </c>
      <c r="E12" s="4">
        <v>3</v>
      </c>
      <c r="F12" s="3">
        <v>5</v>
      </c>
      <c r="G12" s="3">
        <f>E12*F12</f>
        <v>15</v>
      </c>
      <c r="H12" s="1"/>
    </row>
    <row r="13" spans="2:11" ht="19.5" customHeight="1" thickBot="1" x14ac:dyDescent="0.3">
      <c r="B13" s="1"/>
      <c r="C13" s="3">
        <v>4</v>
      </c>
      <c r="D13" s="3" t="s">
        <v>16</v>
      </c>
      <c r="E13" s="4">
        <v>65</v>
      </c>
      <c r="F13" s="3">
        <v>5</v>
      </c>
      <c r="G13" s="3">
        <f>E13*F13</f>
        <v>325</v>
      </c>
      <c r="H13" s="1"/>
    </row>
    <row r="14" spans="2:11" ht="19.5" customHeight="1" thickBot="1" x14ac:dyDescent="0.3">
      <c r="B14" s="1"/>
      <c r="C14" s="25" t="s">
        <v>17</v>
      </c>
      <c r="D14" s="26"/>
      <c r="E14" s="5">
        <f>SUM(E10:E13)</f>
        <v>136</v>
      </c>
      <c r="F14" s="6"/>
      <c r="G14" s="7">
        <f>SUM(G10:G13)</f>
        <v>680</v>
      </c>
    </row>
    <row r="15" spans="2:11" ht="21.75" thickBot="1" x14ac:dyDescent="0.3">
      <c r="B15" s="1"/>
      <c r="C15" s="23" t="s">
        <v>18</v>
      </c>
      <c r="D15" s="24"/>
      <c r="E15" s="24"/>
      <c r="F15" s="27"/>
      <c r="G15" s="8">
        <v>75</v>
      </c>
    </row>
    <row r="16" spans="2:11" ht="21.75" thickBot="1" x14ac:dyDescent="0.3">
      <c r="B16" s="1"/>
      <c r="C16" s="23" t="s">
        <v>17</v>
      </c>
      <c r="D16" s="24"/>
      <c r="E16" s="24"/>
      <c r="F16" s="27"/>
      <c r="G16" s="9">
        <f>G14*G15</f>
        <v>51000</v>
      </c>
    </row>
    <row r="17" spans="3:14" ht="21.75" thickBot="1" x14ac:dyDescent="0.3">
      <c r="C17" s="13" t="s">
        <v>126</v>
      </c>
      <c r="D17" s="28" t="s">
        <v>127</v>
      </c>
      <c r="E17" s="28"/>
      <c r="F17" s="29"/>
      <c r="G17" s="11">
        <f>'21-06-2022 54'!G22</f>
        <v>302658.2</v>
      </c>
    </row>
    <row r="18" spans="3:14" ht="21.75" thickBot="1" x14ac:dyDescent="0.3">
      <c r="C18" s="23" t="s">
        <v>21</v>
      </c>
      <c r="D18" s="24"/>
      <c r="E18" s="24"/>
      <c r="F18" s="24"/>
      <c r="G18" s="10">
        <f>G16+G17</f>
        <v>353658.2</v>
      </c>
    </row>
    <row r="19" spans="3:14" ht="21.75" thickBot="1" x14ac:dyDescent="0.3">
      <c r="C19" s="30" t="s">
        <v>128</v>
      </c>
      <c r="D19" s="28"/>
      <c r="E19" s="28"/>
      <c r="F19" s="28"/>
      <c r="G19" s="12">
        <v>60000</v>
      </c>
      <c r="I19" s="15"/>
    </row>
    <row r="20" spans="3:14" ht="21.75" thickBot="1" x14ac:dyDescent="0.3">
      <c r="C20" s="23" t="s">
        <v>21</v>
      </c>
      <c r="D20" s="24"/>
      <c r="E20" s="24"/>
      <c r="F20" s="24"/>
      <c r="G20" s="10">
        <f>G18-G19</f>
        <v>293658.2</v>
      </c>
    </row>
    <row r="21" spans="3:14" x14ac:dyDescent="0.25">
      <c r="N21">
        <f>431*17</f>
        <v>7327</v>
      </c>
    </row>
    <row r="22" spans="3:14" x14ac:dyDescent="0.25">
      <c r="N22">
        <f>N21+15980</f>
        <v>23307</v>
      </c>
    </row>
  </sheetData>
  <sortState xmlns:xlrd2="http://schemas.microsoft.com/office/spreadsheetml/2017/richdata2" ref="D10:E13">
    <sortCondition ref="D10:D13"/>
  </sortState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1AC-EF75-4ACE-9053-C6E4E5A15B3C}">
  <dimension ref="B2:K19"/>
  <sheetViews>
    <sheetView zoomScale="90" zoomScaleNormal="90" workbookViewId="0">
      <selection activeCell="C18" sqref="C18:G1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  <col min="15" max="15" width="13.8554687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56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129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15</v>
      </c>
      <c r="E10" s="4">
        <v>90</v>
      </c>
      <c r="F10" s="3">
        <v>5</v>
      </c>
      <c r="G10" s="3">
        <f>E10*F10</f>
        <v>450</v>
      </c>
      <c r="H10" s="1"/>
    </row>
    <row r="11" spans="2:11" ht="19.5" customHeight="1" x14ac:dyDescent="0.25">
      <c r="B11" s="1"/>
      <c r="C11" s="3">
        <v>2</v>
      </c>
      <c r="D11" s="3" t="s">
        <v>30</v>
      </c>
      <c r="E11" s="4">
        <v>3</v>
      </c>
      <c r="F11" s="3">
        <v>5</v>
      </c>
      <c r="G11" s="3">
        <f>E11*F11</f>
        <v>15</v>
      </c>
      <c r="H11" s="1"/>
    </row>
    <row r="12" spans="2:11" ht="19.5" customHeight="1" thickBot="1" x14ac:dyDescent="0.3">
      <c r="B12" s="1"/>
      <c r="C12" s="3">
        <v>3</v>
      </c>
      <c r="D12" s="3" t="s">
        <v>16</v>
      </c>
      <c r="E12" s="4">
        <v>90</v>
      </c>
      <c r="F12" s="3">
        <v>5</v>
      </c>
      <c r="G12" s="3">
        <f>E12*F12</f>
        <v>450</v>
      </c>
      <c r="H12" s="1"/>
    </row>
    <row r="13" spans="2:11" ht="19.5" customHeight="1" thickBot="1" x14ac:dyDescent="0.3">
      <c r="B13" s="1"/>
      <c r="C13" s="25" t="s">
        <v>17</v>
      </c>
      <c r="D13" s="26"/>
      <c r="E13" s="5">
        <f>SUM(E10:E12)</f>
        <v>183</v>
      </c>
      <c r="F13" s="6"/>
      <c r="G13" s="7">
        <f>SUM(G10:G12)</f>
        <v>915</v>
      </c>
    </row>
    <row r="14" spans="2:11" ht="21.75" thickBot="1" x14ac:dyDescent="0.3">
      <c r="B14" s="1"/>
      <c r="C14" s="23" t="s">
        <v>18</v>
      </c>
      <c r="D14" s="24"/>
      <c r="E14" s="24"/>
      <c r="F14" s="27"/>
      <c r="G14" s="8">
        <v>75</v>
      </c>
    </row>
    <row r="15" spans="2:11" ht="21.75" thickBot="1" x14ac:dyDescent="0.3">
      <c r="B15" s="1"/>
      <c r="C15" s="23" t="s">
        <v>17</v>
      </c>
      <c r="D15" s="24"/>
      <c r="E15" s="24"/>
      <c r="F15" s="27"/>
      <c r="G15" s="9">
        <f>G13*G14</f>
        <v>68625</v>
      </c>
    </row>
    <row r="16" spans="2:11" ht="21.75" thickBot="1" x14ac:dyDescent="0.3">
      <c r="C16" s="13" t="s">
        <v>130</v>
      </c>
      <c r="D16" s="28" t="s">
        <v>131</v>
      </c>
      <c r="E16" s="28"/>
      <c r="F16" s="29"/>
      <c r="G16" s="11">
        <f>'22-06-2022 55'!G20</f>
        <v>293658.2</v>
      </c>
    </row>
    <row r="17" spans="3:9" ht="21.75" thickBot="1" x14ac:dyDescent="0.3">
      <c r="C17" s="23" t="s">
        <v>21</v>
      </c>
      <c r="D17" s="24"/>
      <c r="E17" s="24"/>
      <c r="F17" s="24"/>
      <c r="G17" s="10">
        <f>G15+G16</f>
        <v>362283.2</v>
      </c>
    </row>
    <row r="18" spans="3:9" ht="21.75" thickBot="1" x14ac:dyDescent="0.3">
      <c r="C18" s="30" t="s">
        <v>132</v>
      </c>
      <c r="D18" s="28"/>
      <c r="E18" s="28"/>
      <c r="F18" s="28"/>
      <c r="G18" s="12">
        <v>50000</v>
      </c>
      <c r="I18" s="15"/>
    </row>
    <row r="19" spans="3:9" ht="21.75" thickBot="1" x14ac:dyDescent="0.3">
      <c r="C19" s="23" t="s">
        <v>21</v>
      </c>
      <c r="D19" s="24"/>
      <c r="E19" s="24"/>
      <c r="F19" s="24"/>
      <c r="G19" s="10">
        <f>G17-G18</f>
        <v>312283.2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19:F19"/>
    <mergeCell ref="C13:D13"/>
    <mergeCell ref="C14:F14"/>
    <mergeCell ref="C15:F15"/>
    <mergeCell ref="D16:F16"/>
    <mergeCell ref="C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CE0D-525C-4179-AC30-9B9599FAE33C}">
  <dimension ref="B2:N25"/>
  <sheetViews>
    <sheetView topLeftCell="A4" zoomScale="90" zoomScaleNormal="90" workbookViewId="0">
      <selection activeCell="C24" sqref="C24:G2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57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133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 t="s">
        <v>136</v>
      </c>
      <c r="C10" s="3">
        <v>1</v>
      </c>
      <c r="D10" s="3" t="s">
        <v>29</v>
      </c>
      <c r="E10" s="4">
        <v>3</v>
      </c>
      <c r="F10" s="3">
        <v>4.5999999999999996</v>
      </c>
      <c r="G10" s="3">
        <f>E10*F10</f>
        <v>13.799999999999999</v>
      </c>
      <c r="H10" s="1"/>
    </row>
    <row r="11" spans="2:11" ht="19.5" customHeight="1" x14ac:dyDescent="0.25">
      <c r="B11" s="1"/>
      <c r="C11" s="3">
        <v>2</v>
      </c>
      <c r="D11" s="3" t="s">
        <v>56</v>
      </c>
      <c r="E11" s="4">
        <v>4</v>
      </c>
      <c r="F11" s="3">
        <v>5</v>
      </c>
      <c r="G11" s="3">
        <f t="shared" ref="G11:G17" si="0">E11*F11</f>
        <v>20</v>
      </c>
      <c r="H11" s="1"/>
    </row>
    <row r="12" spans="2:11" ht="19.5" customHeight="1" x14ac:dyDescent="0.25">
      <c r="B12" s="1"/>
      <c r="C12" s="3">
        <v>3</v>
      </c>
      <c r="D12" s="3" t="s">
        <v>14</v>
      </c>
      <c r="E12" s="4">
        <v>27</v>
      </c>
      <c r="F12" s="3">
        <v>7</v>
      </c>
      <c r="G12" s="3">
        <f t="shared" si="0"/>
        <v>189</v>
      </c>
      <c r="H12" s="1"/>
    </row>
    <row r="13" spans="2:11" ht="19.5" customHeight="1" x14ac:dyDescent="0.25">
      <c r="B13" s="1"/>
      <c r="C13" s="3">
        <v>4</v>
      </c>
      <c r="D13" s="3" t="s">
        <v>15</v>
      </c>
      <c r="E13" s="4">
        <v>65</v>
      </c>
      <c r="F13" s="3">
        <v>5</v>
      </c>
      <c r="G13" s="3">
        <f t="shared" si="0"/>
        <v>325</v>
      </c>
      <c r="H13" s="1"/>
    </row>
    <row r="14" spans="2:11" ht="19.5" customHeight="1" x14ac:dyDescent="0.25">
      <c r="B14" s="1"/>
      <c r="C14" s="3">
        <v>5</v>
      </c>
      <c r="D14" s="3" t="s">
        <v>57</v>
      </c>
      <c r="E14" s="4">
        <v>1</v>
      </c>
      <c r="F14" s="3"/>
      <c r="G14" s="3">
        <v>14.7</v>
      </c>
      <c r="H14" s="1"/>
    </row>
    <row r="15" spans="2:11" ht="19.5" customHeight="1" x14ac:dyDescent="0.25">
      <c r="B15" s="1"/>
      <c r="C15" s="3">
        <v>6</v>
      </c>
      <c r="D15" s="3" t="s">
        <v>31</v>
      </c>
      <c r="E15" s="4">
        <v>5</v>
      </c>
      <c r="F15" s="3">
        <v>4.5999999999999996</v>
      </c>
      <c r="G15" s="3">
        <f t="shared" si="0"/>
        <v>23</v>
      </c>
      <c r="H15" s="1"/>
    </row>
    <row r="16" spans="2:11" ht="19.5" customHeight="1" x14ac:dyDescent="0.25">
      <c r="B16" s="1" t="s">
        <v>136</v>
      </c>
      <c r="C16" s="3">
        <v>7</v>
      </c>
      <c r="D16" s="3" t="s">
        <v>32</v>
      </c>
      <c r="E16" s="4">
        <v>3</v>
      </c>
      <c r="F16" s="3">
        <v>4.5999999999999996</v>
      </c>
      <c r="G16" s="3">
        <f t="shared" si="0"/>
        <v>13.799999999999999</v>
      </c>
      <c r="H16" s="1"/>
    </row>
    <row r="17" spans="2:14" ht="19.5" customHeight="1" x14ac:dyDescent="0.25">
      <c r="B17" s="1"/>
      <c r="C17" s="3">
        <v>8</v>
      </c>
      <c r="D17" s="3" t="s">
        <v>16</v>
      </c>
      <c r="E17" s="4">
        <v>65</v>
      </c>
      <c r="F17" s="3">
        <v>5</v>
      </c>
      <c r="G17" s="3">
        <f t="shared" si="0"/>
        <v>325</v>
      </c>
      <c r="H17" s="1"/>
    </row>
    <row r="18" spans="2:14" ht="19.5" customHeight="1" thickBot="1" x14ac:dyDescent="0.3">
      <c r="B18" s="1"/>
      <c r="C18" s="3">
        <v>9</v>
      </c>
      <c r="D18" s="3" t="s">
        <v>38</v>
      </c>
      <c r="E18" s="4">
        <v>1</v>
      </c>
      <c r="F18" s="3"/>
      <c r="G18" s="3">
        <v>13</v>
      </c>
      <c r="H18" s="1"/>
    </row>
    <row r="19" spans="2:14" ht="19.5" customHeight="1" thickBot="1" x14ac:dyDescent="0.3">
      <c r="B19" s="1"/>
      <c r="C19" s="25" t="s">
        <v>17</v>
      </c>
      <c r="D19" s="26"/>
      <c r="E19" s="5">
        <f>SUM(E10:E18)</f>
        <v>174</v>
      </c>
      <c r="F19" s="6"/>
      <c r="G19" s="7">
        <f>SUM(G10:G18)</f>
        <v>937.3</v>
      </c>
    </row>
    <row r="20" spans="2:14" ht="21.75" thickBot="1" x14ac:dyDescent="0.3">
      <c r="B20" s="1"/>
      <c r="C20" s="23" t="s">
        <v>18</v>
      </c>
      <c r="D20" s="24"/>
      <c r="E20" s="24"/>
      <c r="F20" s="27"/>
      <c r="G20" s="8">
        <v>75</v>
      </c>
    </row>
    <row r="21" spans="2:14" ht="21.75" thickBot="1" x14ac:dyDescent="0.3">
      <c r="B21" s="1"/>
      <c r="C21" s="23" t="s">
        <v>17</v>
      </c>
      <c r="D21" s="24"/>
      <c r="E21" s="24"/>
      <c r="F21" s="27"/>
      <c r="G21" s="9">
        <f>G19*G20</f>
        <v>70297.5</v>
      </c>
    </row>
    <row r="22" spans="2:14" ht="21.75" thickBot="1" x14ac:dyDescent="0.3">
      <c r="C22" s="13" t="s">
        <v>134</v>
      </c>
      <c r="D22" s="28" t="s">
        <v>135</v>
      </c>
      <c r="E22" s="28"/>
      <c r="F22" s="29"/>
      <c r="G22" s="11">
        <f>'23-06-2022 56'!G19</f>
        <v>312283.2</v>
      </c>
    </row>
    <row r="23" spans="2:14" ht="21.75" thickBot="1" x14ac:dyDescent="0.3">
      <c r="C23" s="23" t="s">
        <v>21</v>
      </c>
      <c r="D23" s="24"/>
      <c r="E23" s="24"/>
      <c r="F23" s="24"/>
      <c r="G23" s="10">
        <f>G21+G22</f>
        <v>382580.7</v>
      </c>
    </row>
    <row r="24" spans="2:14" ht="21.75" thickBot="1" x14ac:dyDescent="0.3">
      <c r="C24" s="30" t="s">
        <v>132</v>
      </c>
      <c r="D24" s="28"/>
      <c r="E24" s="28"/>
      <c r="F24" s="28"/>
      <c r="G24" s="12">
        <v>90000</v>
      </c>
      <c r="N24">
        <f>431*17</f>
        <v>7327</v>
      </c>
    </row>
    <row r="25" spans="2:14" ht="21.75" thickBot="1" x14ac:dyDescent="0.3">
      <c r="C25" s="23" t="s">
        <v>21</v>
      </c>
      <c r="D25" s="24"/>
      <c r="E25" s="24"/>
      <c r="F25" s="24"/>
      <c r="G25" s="10">
        <f>G23-G24</f>
        <v>292580.7</v>
      </c>
      <c r="N25">
        <f>N24+15980</f>
        <v>23307</v>
      </c>
    </row>
  </sheetData>
  <mergeCells count="14">
    <mergeCell ref="C24:F24"/>
    <mergeCell ref="C25:F25"/>
    <mergeCell ref="C19:D19"/>
    <mergeCell ref="C20:F20"/>
    <mergeCell ref="C21:F21"/>
    <mergeCell ref="D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8972-429D-49D0-A228-B98834A424FF}">
  <dimension ref="B2:N23"/>
  <sheetViews>
    <sheetView zoomScale="90" zoomScaleNormal="90" workbookViewId="0">
      <selection activeCell="D10" sqref="D10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58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137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15</v>
      </c>
      <c r="E10" s="4">
        <v>106</v>
      </c>
      <c r="F10" s="3">
        <v>5</v>
      </c>
      <c r="G10" s="3">
        <f>E10*F10</f>
        <v>530</v>
      </c>
      <c r="H10" s="1"/>
    </row>
    <row r="11" spans="2:11" ht="19.5" customHeight="1" x14ac:dyDescent="0.25">
      <c r="B11" s="1"/>
      <c r="C11" s="3">
        <v>2</v>
      </c>
      <c r="D11" s="3" t="s">
        <v>30</v>
      </c>
      <c r="E11" s="4">
        <v>1</v>
      </c>
      <c r="F11" s="3">
        <v>5</v>
      </c>
      <c r="G11" s="3">
        <f>E11*F11</f>
        <v>5</v>
      </c>
      <c r="H11" s="1"/>
    </row>
    <row r="12" spans="2:11" ht="19.5" customHeight="1" thickBot="1" x14ac:dyDescent="0.3">
      <c r="B12" s="1"/>
      <c r="C12" s="3">
        <v>3</v>
      </c>
      <c r="D12" s="3" t="s">
        <v>16</v>
      </c>
      <c r="E12" s="4">
        <v>84</v>
      </c>
      <c r="F12" s="3">
        <v>5</v>
      </c>
      <c r="G12" s="3">
        <f>E12*F12</f>
        <v>420</v>
      </c>
      <c r="H12" s="1"/>
    </row>
    <row r="13" spans="2:11" ht="19.5" customHeight="1" thickBot="1" x14ac:dyDescent="0.3">
      <c r="B13" s="1"/>
      <c r="C13" s="25" t="s">
        <v>17</v>
      </c>
      <c r="D13" s="26"/>
      <c r="E13" s="5">
        <f>SUM(E10:E12)</f>
        <v>191</v>
      </c>
      <c r="F13" s="6"/>
      <c r="G13" s="7">
        <f>SUM(G10:G12)</f>
        <v>955</v>
      </c>
    </row>
    <row r="14" spans="2:11" ht="21.75" thickBot="1" x14ac:dyDescent="0.3">
      <c r="B14" s="1"/>
      <c r="C14" s="23" t="s">
        <v>18</v>
      </c>
      <c r="D14" s="24"/>
      <c r="E14" s="24"/>
      <c r="F14" s="27"/>
      <c r="G14" s="8">
        <v>75</v>
      </c>
    </row>
    <row r="15" spans="2:11" ht="21.75" thickBot="1" x14ac:dyDescent="0.3">
      <c r="B15" s="1"/>
      <c r="C15" s="23" t="s">
        <v>17</v>
      </c>
      <c r="D15" s="24"/>
      <c r="E15" s="24"/>
      <c r="F15" s="27"/>
      <c r="G15" s="9">
        <f>G13*G14</f>
        <v>71625</v>
      </c>
    </row>
    <row r="16" spans="2:11" ht="21.75" thickBot="1" x14ac:dyDescent="0.3">
      <c r="C16" s="13" t="s">
        <v>138</v>
      </c>
      <c r="D16" s="28" t="s">
        <v>139</v>
      </c>
      <c r="E16" s="28"/>
      <c r="F16" s="29"/>
      <c r="G16" s="11">
        <f>'24-06-2022 57'!G25</f>
        <v>292580.7</v>
      </c>
    </row>
    <row r="17" spans="3:14" ht="21.75" thickBot="1" x14ac:dyDescent="0.3">
      <c r="C17" s="23" t="s">
        <v>21</v>
      </c>
      <c r="D17" s="24"/>
      <c r="E17" s="24"/>
      <c r="F17" s="24"/>
      <c r="G17" s="10">
        <f>G15+G16</f>
        <v>364205.7</v>
      </c>
    </row>
    <row r="18" spans="3:14" x14ac:dyDescent="0.25">
      <c r="N18">
        <f>431*17</f>
        <v>7327</v>
      </c>
    </row>
    <row r="19" spans="3:14" x14ac:dyDescent="0.25">
      <c r="N19">
        <f>N18+15980</f>
        <v>23307</v>
      </c>
    </row>
    <row r="20" spans="3:14" x14ac:dyDescent="0.25">
      <c r="J20">
        <f>4.5*50</f>
        <v>225</v>
      </c>
    </row>
    <row r="23" spans="3:14" x14ac:dyDescent="0.25">
      <c r="J23">
        <f>78+70</f>
        <v>148</v>
      </c>
      <c r="L23">
        <f>148*5</f>
        <v>740</v>
      </c>
    </row>
  </sheetData>
  <sortState xmlns:xlrd2="http://schemas.microsoft.com/office/spreadsheetml/2017/richdata2" ref="D10:G12">
    <sortCondition ref="D10:D12"/>
  </sortState>
  <mergeCells count="12">
    <mergeCell ref="C13:D13"/>
    <mergeCell ref="C14:F14"/>
    <mergeCell ref="C15:F15"/>
    <mergeCell ref="D16:F16"/>
    <mergeCell ref="C17:F17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1719-A7AF-4374-B393-7A08620C422C}">
  <dimension ref="B2:K19"/>
  <sheetViews>
    <sheetView zoomScale="90" zoomScaleNormal="90" workbookViewId="0">
      <selection activeCell="G19" sqref="G1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59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140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  <c r="K9" t="s">
        <v>6</v>
      </c>
    </row>
    <row r="10" spans="2:11" ht="19.5" customHeight="1" x14ac:dyDescent="0.25">
      <c r="B10" s="1"/>
      <c r="C10" s="3">
        <v>1</v>
      </c>
      <c r="D10" s="3" t="s">
        <v>15</v>
      </c>
      <c r="E10" s="4">
        <v>65</v>
      </c>
      <c r="F10" s="3">
        <v>5</v>
      </c>
      <c r="G10" s="3">
        <f>E10*F10</f>
        <v>325</v>
      </c>
      <c r="H10" s="1"/>
    </row>
    <row r="11" spans="2:11" ht="19.5" customHeight="1" x14ac:dyDescent="0.25">
      <c r="B11" s="1"/>
      <c r="C11" s="3">
        <v>2</v>
      </c>
      <c r="D11" s="3" t="s">
        <v>16</v>
      </c>
      <c r="E11" s="4">
        <v>65</v>
      </c>
      <c r="F11" s="3">
        <v>5</v>
      </c>
      <c r="G11" s="3">
        <f>E11*F11</f>
        <v>325</v>
      </c>
      <c r="H11" s="1"/>
    </row>
    <row r="12" spans="2:11" ht="19.5" customHeight="1" thickBot="1" x14ac:dyDescent="0.3">
      <c r="B12" s="1"/>
      <c r="C12" s="3">
        <v>3</v>
      </c>
      <c r="D12" s="3" t="s">
        <v>38</v>
      </c>
      <c r="E12" s="4">
        <v>1</v>
      </c>
      <c r="F12" s="3"/>
      <c r="G12" s="3">
        <v>10.7</v>
      </c>
      <c r="H12" s="1"/>
    </row>
    <row r="13" spans="2:11" ht="19.5" customHeight="1" thickBot="1" x14ac:dyDescent="0.3">
      <c r="B13" s="1"/>
      <c r="C13" s="25" t="s">
        <v>17</v>
      </c>
      <c r="D13" s="26"/>
      <c r="E13" s="5">
        <f>SUM(E10:E12)</f>
        <v>131</v>
      </c>
      <c r="F13" s="6"/>
      <c r="G13" s="7">
        <f>SUM(G10:G12)</f>
        <v>660.7</v>
      </c>
    </row>
    <row r="14" spans="2:11" ht="21.75" thickBot="1" x14ac:dyDescent="0.3">
      <c r="B14" s="1"/>
      <c r="C14" s="23" t="s">
        <v>18</v>
      </c>
      <c r="D14" s="24"/>
      <c r="E14" s="24"/>
      <c r="F14" s="27"/>
      <c r="G14" s="8">
        <v>75</v>
      </c>
    </row>
    <row r="15" spans="2:11" ht="21.75" thickBot="1" x14ac:dyDescent="0.3">
      <c r="B15" s="1"/>
      <c r="C15" s="23" t="s">
        <v>17</v>
      </c>
      <c r="D15" s="24"/>
      <c r="E15" s="24"/>
      <c r="F15" s="27"/>
      <c r="G15" s="9">
        <f>G13*G14</f>
        <v>49552.5</v>
      </c>
    </row>
    <row r="16" spans="2:11" ht="21.75" thickBot="1" x14ac:dyDescent="0.3">
      <c r="C16" s="13" t="s">
        <v>141</v>
      </c>
      <c r="D16" s="28" t="s">
        <v>142</v>
      </c>
      <c r="E16" s="28"/>
      <c r="F16" s="29"/>
      <c r="G16" s="11">
        <f>'25-06-2022 58'!G17</f>
        <v>364205.7</v>
      </c>
    </row>
    <row r="17" spans="3:7" ht="21.75" thickBot="1" x14ac:dyDescent="0.3">
      <c r="C17" s="23" t="s">
        <v>21</v>
      </c>
      <c r="D17" s="24"/>
      <c r="E17" s="24"/>
      <c r="F17" s="24"/>
      <c r="G17" s="10">
        <f>G15+G16</f>
        <v>413758.2</v>
      </c>
    </row>
    <row r="18" spans="3:7" ht="21.75" thickBot="1" x14ac:dyDescent="0.3">
      <c r="C18" s="30" t="s">
        <v>143</v>
      </c>
      <c r="D18" s="28"/>
      <c r="E18" s="28"/>
      <c r="F18" s="28"/>
      <c r="G18" s="12">
        <v>50000</v>
      </c>
    </row>
    <row r="19" spans="3:7" ht="21.75" thickBot="1" x14ac:dyDescent="0.3">
      <c r="C19" s="23" t="s">
        <v>21</v>
      </c>
      <c r="D19" s="24"/>
      <c r="E19" s="24"/>
      <c r="F19" s="24"/>
      <c r="G19" s="10">
        <f>G17-G18</f>
        <v>363758.2</v>
      </c>
    </row>
  </sheetData>
  <sortState xmlns:xlrd2="http://schemas.microsoft.com/office/spreadsheetml/2017/richdata2" ref="D10:G12">
    <sortCondition ref="D10:D12"/>
  </sortState>
  <mergeCells count="14">
    <mergeCell ref="C7:D8"/>
    <mergeCell ref="E7:G8"/>
    <mergeCell ref="C18:F18"/>
    <mergeCell ref="C19:F19"/>
    <mergeCell ref="C3:C4"/>
    <mergeCell ref="D3:F4"/>
    <mergeCell ref="G3:G4"/>
    <mergeCell ref="C5:C6"/>
    <mergeCell ref="D5:G6"/>
    <mergeCell ref="C13:D13"/>
    <mergeCell ref="C14:F14"/>
    <mergeCell ref="C15:F15"/>
    <mergeCell ref="D16:F16"/>
    <mergeCell ref="C17:F17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A80A-9BB6-4E4D-BDF8-B7133B14DA13}">
  <dimension ref="B2:K21"/>
  <sheetViews>
    <sheetView zoomScale="90" zoomScaleNormal="90" workbookViewId="0">
      <selection activeCell="G24" sqref="G24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60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144</v>
      </c>
      <c r="D5" s="47" t="s">
        <v>4</v>
      </c>
      <c r="E5" s="48"/>
      <c r="F5" s="48"/>
      <c r="G5" s="49"/>
      <c r="H5" s="1"/>
      <c r="J5" s="22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22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s="22" t="s">
        <v>5</v>
      </c>
      <c r="K7" s="1"/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J8" s="22" t="s">
        <v>6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</row>
    <row r="10" spans="2:11" ht="19.5" customHeight="1" x14ac:dyDescent="0.25">
      <c r="B10" s="1"/>
      <c r="C10" s="3">
        <v>1</v>
      </c>
      <c r="D10" s="3" t="s">
        <v>15</v>
      </c>
      <c r="E10" s="4">
        <v>73</v>
      </c>
      <c r="F10" s="3">
        <v>5</v>
      </c>
      <c r="G10" s="3">
        <f>E10*F10</f>
        <v>365</v>
      </c>
      <c r="H10" s="1"/>
    </row>
    <row r="11" spans="2:11" ht="19.5" customHeight="1" x14ac:dyDescent="0.25">
      <c r="B11" s="1"/>
      <c r="C11" s="3">
        <v>2</v>
      </c>
      <c r="D11" s="3" t="s">
        <v>57</v>
      </c>
      <c r="E11" s="4">
        <v>1</v>
      </c>
      <c r="F11" s="3"/>
      <c r="G11" s="3">
        <v>10.8</v>
      </c>
      <c r="H11" s="1"/>
    </row>
    <row r="12" spans="2:11" ht="19.5" customHeight="1" x14ac:dyDescent="0.25">
      <c r="B12" s="1"/>
      <c r="C12" s="3">
        <v>3</v>
      </c>
      <c r="D12" s="3" t="s">
        <v>16</v>
      </c>
      <c r="E12" s="4">
        <v>67</v>
      </c>
      <c r="F12" s="3">
        <v>5</v>
      </c>
      <c r="G12" s="3">
        <f>E12*F12</f>
        <v>335</v>
      </c>
      <c r="H12" s="1"/>
    </row>
    <row r="13" spans="2:11" ht="19.5" customHeight="1" thickBot="1" x14ac:dyDescent="0.3">
      <c r="B13" s="1"/>
      <c r="C13" s="3">
        <v>4</v>
      </c>
      <c r="D13" s="3" t="s">
        <v>38</v>
      </c>
      <c r="E13" s="4">
        <v>2</v>
      </c>
      <c r="F13" s="3"/>
      <c r="G13" s="3">
        <v>19.7</v>
      </c>
      <c r="H13" s="1"/>
    </row>
    <row r="14" spans="2:11" ht="19.5" customHeight="1" thickBot="1" x14ac:dyDescent="0.3">
      <c r="B14" s="1"/>
      <c r="C14" s="25" t="s">
        <v>17</v>
      </c>
      <c r="D14" s="26"/>
      <c r="E14" s="5">
        <f>SUM(E10:E13)</f>
        <v>143</v>
      </c>
      <c r="F14" s="6"/>
      <c r="G14" s="7">
        <f>SUM(G10:G13)</f>
        <v>730.5</v>
      </c>
    </row>
    <row r="15" spans="2:11" ht="21.75" thickBot="1" x14ac:dyDescent="0.3">
      <c r="B15" s="1"/>
      <c r="C15" s="23" t="s">
        <v>18</v>
      </c>
      <c r="D15" s="24"/>
      <c r="E15" s="24"/>
      <c r="F15" s="27"/>
      <c r="G15" s="8">
        <v>75</v>
      </c>
    </row>
    <row r="16" spans="2:11" ht="21.75" thickBot="1" x14ac:dyDescent="0.3">
      <c r="B16" s="1"/>
      <c r="C16" s="23" t="s">
        <v>17</v>
      </c>
      <c r="D16" s="24"/>
      <c r="E16" s="24"/>
      <c r="F16" s="27"/>
      <c r="G16" s="9">
        <f>G14*G15</f>
        <v>54787.5</v>
      </c>
    </row>
    <row r="17" spans="3:7" ht="21.75" thickBot="1" x14ac:dyDescent="0.3">
      <c r="C17" s="13" t="s">
        <v>145</v>
      </c>
      <c r="D17" s="28" t="s">
        <v>146</v>
      </c>
      <c r="E17" s="28"/>
      <c r="F17" s="29"/>
      <c r="G17" s="11">
        <f>'26-06-2022 59'!G19</f>
        <v>363758.2</v>
      </c>
    </row>
    <row r="18" spans="3:7" ht="21.75" thickBot="1" x14ac:dyDescent="0.3">
      <c r="C18" s="23" t="s">
        <v>21</v>
      </c>
      <c r="D18" s="24"/>
      <c r="E18" s="24"/>
      <c r="F18" s="24"/>
      <c r="G18" s="10">
        <f>G16+G17</f>
        <v>418545.7</v>
      </c>
    </row>
    <row r="19" spans="3:7" ht="21.75" thickBot="1" x14ac:dyDescent="0.3">
      <c r="C19" s="23" t="s">
        <v>147</v>
      </c>
      <c r="D19" s="24"/>
      <c r="E19" s="24"/>
      <c r="F19" s="27"/>
      <c r="G19" s="20">
        <v>18546</v>
      </c>
    </row>
    <row r="20" spans="3:7" ht="21.75" thickBot="1" x14ac:dyDescent="0.3">
      <c r="C20" s="30" t="s">
        <v>148</v>
      </c>
      <c r="D20" s="28"/>
      <c r="E20" s="28"/>
      <c r="F20" s="28"/>
      <c r="G20" s="12">
        <v>80000</v>
      </c>
    </row>
    <row r="21" spans="3:7" ht="21.75" thickBot="1" x14ac:dyDescent="0.3">
      <c r="C21" s="23" t="s">
        <v>21</v>
      </c>
      <c r="D21" s="24"/>
      <c r="E21" s="24"/>
      <c r="F21" s="24"/>
      <c r="G21" s="10">
        <f>G18-G19-G20</f>
        <v>319999.7</v>
      </c>
    </row>
  </sheetData>
  <sortState xmlns:xlrd2="http://schemas.microsoft.com/office/spreadsheetml/2017/richdata2" ref="D10:G13">
    <sortCondition ref="D10:D13"/>
  </sortState>
  <mergeCells count="15">
    <mergeCell ref="C3:C4"/>
    <mergeCell ref="D3:F4"/>
    <mergeCell ref="G3:G4"/>
    <mergeCell ref="C5:C6"/>
    <mergeCell ref="D5:G6"/>
    <mergeCell ref="C21:F21"/>
    <mergeCell ref="C7:D8"/>
    <mergeCell ref="E7:G8"/>
    <mergeCell ref="C19:F19"/>
    <mergeCell ref="C20:F20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D79-D403-4309-90EB-C8A50EB07619}">
  <dimension ref="B2:K24"/>
  <sheetViews>
    <sheetView zoomScale="90" zoomScaleNormal="90" workbookViewId="0">
      <selection activeCell="C23" sqref="C23:G24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61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151</v>
      </c>
      <c r="D5" s="47" t="s">
        <v>4</v>
      </c>
      <c r="E5" s="48"/>
      <c r="F5" s="48"/>
      <c r="G5" s="49"/>
      <c r="H5" s="1"/>
      <c r="J5" s="22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22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s="22" t="s">
        <v>5</v>
      </c>
      <c r="K7" s="1"/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J8" s="22" t="s">
        <v>6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</row>
    <row r="10" spans="2:11" ht="19.5" customHeight="1" x14ac:dyDescent="0.25">
      <c r="B10" s="1"/>
      <c r="C10" s="3">
        <v>1</v>
      </c>
      <c r="D10" s="3" t="s">
        <v>105</v>
      </c>
      <c r="E10" s="4">
        <v>5</v>
      </c>
      <c r="F10" s="3">
        <v>4.5999999999999996</v>
      </c>
      <c r="G10" s="3">
        <f>E10*F10</f>
        <v>23</v>
      </c>
      <c r="H10" s="1"/>
    </row>
    <row r="11" spans="2:11" ht="19.5" customHeight="1" x14ac:dyDescent="0.25">
      <c r="B11" s="1"/>
      <c r="C11" s="3">
        <v>2</v>
      </c>
      <c r="D11" s="3" t="s">
        <v>51</v>
      </c>
      <c r="E11" s="4">
        <v>7</v>
      </c>
      <c r="F11" s="3">
        <v>4.5999999999999996</v>
      </c>
      <c r="G11" s="3">
        <f t="shared" ref="G11:G17" si="0">E11*F11</f>
        <v>32.199999999999996</v>
      </c>
      <c r="H11" s="1"/>
    </row>
    <row r="12" spans="2:11" ht="19.5" customHeight="1" x14ac:dyDescent="0.25">
      <c r="B12" s="1"/>
      <c r="C12" s="3">
        <v>3</v>
      </c>
      <c r="D12" s="3" t="s">
        <v>152</v>
      </c>
      <c r="E12" s="4">
        <v>6</v>
      </c>
      <c r="F12" s="3">
        <v>5</v>
      </c>
      <c r="G12" s="3">
        <f t="shared" si="0"/>
        <v>30</v>
      </c>
      <c r="H12" s="1"/>
    </row>
    <row r="13" spans="2:11" ht="19.5" customHeight="1" x14ac:dyDescent="0.25">
      <c r="B13" s="1"/>
      <c r="C13" s="3">
        <v>4</v>
      </c>
      <c r="D13" s="3" t="s">
        <v>153</v>
      </c>
      <c r="E13" s="4">
        <v>2</v>
      </c>
      <c r="F13" s="3"/>
      <c r="G13" s="3">
        <v>27.4</v>
      </c>
      <c r="H13" s="1"/>
    </row>
    <row r="14" spans="2:11" ht="19.5" customHeight="1" x14ac:dyDescent="0.25">
      <c r="B14" s="1"/>
      <c r="C14" s="3">
        <v>5</v>
      </c>
      <c r="D14" s="3" t="s">
        <v>14</v>
      </c>
      <c r="E14" s="4">
        <v>23</v>
      </c>
      <c r="F14" s="3">
        <v>7.5</v>
      </c>
      <c r="G14" s="3">
        <f t="shared" si="0"/>
        <v>172.5</v>
      </c>
      <c r="H14" s="1"/>
    </row>
    <row r="15" spans="2:11" ht="19.5" customHeight="1" x14ac:dyDescent="0.25">
      <c r="B15" s="1"/>
      <c r="C15" s="3">
        <v>6</v>
      </c>
      <c r="D15" s="3" t="s">
        <v>14</v>
      </c>
      <c r="E15" s="4">
        <v>13</v>
      </c>
      <c r="F15" s="3">
        <v>7</v>
      </c>
      <c r="G15" s="3">
        <f t="shared" si="0"/>
        <v>91</v>
      </c>
      <c r="H15" s="1"/>
    </row>
    <row r="16" spans="2:11" ht="19.5" customHeight="1" x14ac:dyDescent="0.25">
      <c r="B16" s="1"/>
      <c r="C16" s="3">
        <v>7</v>
      </c>
      <c r="D16" s="3" t="s">
        <v>15</v>
      </c>
      <c r="E16" s="4">
        <v>50</v>
      </c>
      <c r="F16" s="3">
        <v>5</v>
      </c>
      <c r="G16" s="3">
        <f t="shared" si="0"/>
        <v>250</v>
      </c>
      <c r="H16" s="1"/>
    </row>
    <row r="17" spans="2:8" ht="19.5" customHeight="1" thickBot="1" x14ac:dyDescent="0.3">
      <c r="B17" s="1"/>
      <c r="C17" s="3">
        <v>8</v>
      </c>
      <c r="D17" s="3" t="s">
        <v>16</v>
      </c>
      <c r="E17" s="4">
        <v>17</v>
      </c>
      <c r="F17" s="3">
        <v>5</v>
      </c>
      <c r="G17" s="3">
        <f t="shared" si="0"/>
        <v>85</v>
      </c>
      <c r="H17" s="1"/>
    </row>
    <row r="18" spans="2:8" ht="19.5" customHeight="1" thickBot="1" x14ac:dyDescent="0.3">
      <c r="B18" s="1"/>
      <c r="C18" s="25" t="s">
        <v>17</v>
      </c>
      <c r="D18" s="26"/>
      <c r="E18" s="5">
        <f>SUM(E10:E17)</f>
        <v>123</v>
      </c>
      <c r="F18" s="6"/>
      <c r="G18" s="7">
        <f>SUM(G10:G17)</f>
        <v>711.1</v>
      </c>
    </row>
    <row r="19" spans="2:8" ht="21.75" thickBot="1" x14ac:dyDescent="0.3">
      <c r="B19" s="1"/>
      <c r="C19" s="23" t="s">
        <v>18</v>
      </c>
      <c r="D19" s="24"/>
      <c r="E19" s="24"/>
      <c r="F19" s="27"/>
      <c r="G19" s="8">
        <v>75</v>
      </c>
    </row>
    <row r="20" spans="2:8" ht="21.75" thickBot="1" x14ac:dyDescent="0.3">
      <c r="B20" s="1"/>
      <c r="C20" s="23" t="s">
        <v>17</v>
      </c>
      <c r="D20" s="24"/>
      <c r="E20" s="24"/>
      <c r="F20" s="27"/>
      <c r="G20" s="9">
        <f>G18*G19</f>
        <v>53332.5</v>
      </c>
    </row>
    <row r="21" spans="2:8" ht="21.75" thickBot="1" x14ac:dyDescent="0.3">
      <c r="C21" s="13" t="s">
        <v>149</v>
      </c>
      <c r="D21" s="28" t="s">
        <v>150</v>
      </c>
      <c r="E21" s="28"/>
      <c r="F21" s="29"/>
      <c r="G21" s="11">
        <f>'27-06-2022 60'!G21</f>
        <v>319999.7</v>
      </c>
    </row>
    <row r="22" spans="2:8" ht="21.75" thickBot="1" x14ac:dyDescent="0.3">
      <c r="C22" s="23" t="s">
        <v>21</v>
      </c>
      <c r="D22" s="24"/>
      <c r="E22" s="24"/>
      <c r="F22" s="24"/>
      <c r="G22" s="10">
        <f>G20+G21</f>
        <v>373332.2</v>
      </c>
      <c r="H22" s="21"/>
    </row>
    <row r="23" spans="2:8" ht="21.75" thickBot="1" x14ac:dyDescent="0.3">
      <c r="C23" s="30" t="s">
        <v>148</v>
      </c>
      <c r="D23" s="28"/>
      <c r="E23" s="28"/>
      <c r="F23" s="28"/>
      <c r="G23" s="12">
        <v>75000</v>
      </c>
    </row>
    <row r="24" spans="2:8" ht="21.75" thickBot="1" x14ac:dyDescent="0.3">
      <c r="C24" s="23" t="s">
        <v>21</v>
      </c>
      <c r="D24" s="24"/>
      <c r="E24" s="24"/>
      <c r="F24" s="24"/>
      <c r="G24" s="10">
        <f>G22-G23</f>
        <v>298332.2</v>
      </c>
    </row>
  </sheetData>
  <mergeCells count="14">
    <mergeCell ref="C7:D8"/>
    <mergeCell ref="E7:G8"/>
    <mergeCell ref="C23:F23"/>
    <mergeCell ref="C24:F24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196B-E3BB-436B-91C8-81E50D52A5EE}">
  <dimension ref="B2:N22"/>
  <sheetViews>
    <sheetView zoomScale="90" zoomScaleNormal="90" workbookViewId="0">
      <selection activeCell="C3" sqref="C3:G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62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154</v>
      </c>
      <c r="D5" s="47" t="s">
        <v>4</v>
      </c>
      <c r="E5" s="48"/>
      <c r="F5" s="48"/>
      <c r="G5" s="49"/>
      <c r="H5" s="1"/>
      <c r="J5" s="22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22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s="22" t="s">
        <v>5</v>
      </c>
      <c r="K7" s="1"/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J8" s="22" t="s">
        <v>6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</row>
    <row r="10" spans="2:11" ht="19.5" customHeight="1" x14ac:dyDescent="0.25">
      <c r="B10" s="1"/>
      <c r="C10" s="3">
        <v>1</v>
      </c>
      <c r="D10" s="3" t="s">
        <v>51</v>
      </c>
      <c r="E10" s="4">
        <v>11</v>
      </c>
      <c r="F10" s="3">
        <v>4.5999999999999996</v>
      </c>
      <c r="G10" s="3">
        <f>E10*F10</f>
        <v>50.599999999999994</v>
      </c>
      <c r="H10" s="1"/>
    </row>
    <row r="11" spans="2:11" ht="19.5" customHeight="1" x14ac:dyDescent="0.25">
      <c r="B11" s="1"/>
      <c r="C11" s="3">
        <v>2</v>
      </c>
      <c r="D11" s="3" t="s">
        <v>152</v>
      </c>
      <c r="E11" s="4">
        <v>6</v>
      </c>
      <c r="F11" s="3">
        <v>5</v>
      </c>
      <c r="G11" s="3">
        <f t="shared" ref="G11:G14" si="0">E11*F11</f>
        <v>30</v>
      </c>
      <c r="H11" s="1"/>
    </row>
    <row r="12" spans="2:11" ht="19.5" customHeight="1" x14ac:dyDescent="0.25">
      <c r="B12" s="1"/>
      <c r="C12" s="3">
        <v>3</v>
      </c>
      <c r="D12" s="3" t="s">
        <v>15</v>
      </c>
      <c r="E12" s="4">
        <v>70</v>
      </c>
      <c r="F12" s="3">
        <v>5</v>
      </c>
      <c r="G12" s="3">
        <f t="shared" si="0"/>
        <v>350</v>
      </c>
      <c r="H12" s="1"/>
    </row>
    <row r="13" spans="2:11" ht="19.5" customHeight="1" x14ac:dyDescent="0.25">
      <c r="B13" s="1"/>
      <c r="C13" s="3">
        <v>4</v>
      </c>
      <c r="D13" s="3" t="s">
        <v>31</v>
      </c>
      <c r="E13" s="4">
        <v>9</v>
      </c>
      <c r="F13" s="3">
        <v>4.5999999999999996</v>
      </c>
      <c r="G13" s="3">
        <f t="shared" si="0"/>
        <v>41.4</v>
      </c>
      <c r="H13" s="1"/>
    </row>
    <row r="14" spans="2:11" ht="19.5" customHeight="1" thickBot="1" x14ac:dyDescent="0.3">
      <c r="B14" s="1"/>
      <c r="C14" s="3">
        <v>5</v>
      </c>
      <c r="D14" s="3" t="s">
        <v>16</v>
      </c>
      <c r="E14" s="4">
        <v>70</v>
      </c>
      <c r="F14" s="3">
        <v>5</v>
      </c>
      <c r="G14" s="3">
        <f t="shared" si="0"/>
        <v>350</v>
      </c>
      <c r="H14" s="1"/>
    </row>
    <row r="15" spans="2:11" ht="19.5" customHeight="1" thickBot="1" x14ac:dyDescent="0.3">
      <c r="B15" s="1"/>
      <c r="C15" s="25" t="s">
        <v>17</v>
      </c>
      <c r="D15" s="26"/>
      <c r="E15" s="5">
        <f>SUM(E10:E14)</f>
        <v>166</v>
      </c>
      <c r="F15" s="6"/>
      <c r="G15" s="7">
        <f>SUM(G10:G14)</f>
        <v>822</v>
      </c>
    </row>
    <row r="16" spans="2:11" ht="21.75" thickBot="1" x14ac:dyDescent="0.3">
      <c r="B16" s="1"/>
      <c r="C16" s="23" t="s">
        <v>18</v>
      </c>
      <c r="D16" s="24"/>
      <c r="E16" s="24"/>
      <c r="F16" s="27"/>
      <c r="G16" s="8">
        <v>75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61650</v>
      </c>
    </row>
    <row r="18" spans="2:14" ht="21.75" thickBot="1" x14ac:dyDescent="0.3">
      <c r="C18" s="13" t="s">
        <v>155</v>
      </c>
      <c r="D18" s="28" t="s">
        <v>156</v>
      </c>
      <c r="E18" s="28"/>
      <c r="F18" s="29"/>
      <c r="G18" s="11">
        <f>'28-06-2022 61'!G24</f>
        <v>298332.2</v>
      </c>
    </row>
    <row r="19" spans="2:14" ht="21.75" thickBot="1" x14ac:dyDescent="0.3">
      <c r="C19" s="23" t="s">
        <v>21</v>
      </c>
      <c r="D19" s="24"/>
      <c r="E19" s="24"/>
      <c r="F19" s="24"/>
      <c r="G19" s="10">
        <f>G17+G18</f>
        <v>359982.2</v>
      </c>
      <c r="H19" s="21"/>
    </row>
    <row r="20" spans="2:14" ht="21.75" thickBot="1" x14ac:dyDescent="0.3">
      <c r="C20" s="30" t="s">
        <v>160</v>
      </c>
      <c r="D20" s="28"/>
      <c r="E20" s="28"/>
      <c r="F20" s="28"/>
      <c r="G20" s="12">
        <v>70000</v>
      </c>
      <c r="M20">
        <f>52107-15000</f>
        <v>37107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G19-G20</f>
        <v>289982.2</v>
      </c>
    </row>
    <row r="22" spans="2:14" x14ac:dyDescent="0.25">
      <c r="N22">
        <f>50*28</f>
        <v>1400</v>
      </c>
    </row>
  </sheetData>
  <mergeCells count="14">
    <mergeCell ref="C7:D8"/>
    <mergeCell ref="E7:G8"/>
    <mergeCell ref="C20:F20"/>
    <mergeCell ref="C21:F21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CD94-7BBA-4BC9-B6B2-8FC9071E39C3}">
  <dimension ref="B2:N24"/>
  <sheetViews>
    <sheetView tabSelected="1" topLeftCell="B1" zoomScale="90" zoomScaleNormal="90" workbookViewId="0">
      <selection activeCell="H15" sqref="H15:I1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63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157</v>
      </c>
      <c r="D5" s="47" t="s">
        <v>4</v>
      </c>
      <c r="E5" s="48"/>
      <c r="F5" s="48"/>
      <c r="G5" s="49"/>
      <c r="H5" s="1"/>
      <c r="J5" s="22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22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s="22" t="s">
        <v>5</v>
      </c>
      <c r="K7" s="1"/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J8" s="22" t="s">
        <v>6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18" t="s">
        <v>12</v>
      </c>
      <c r="G9" s="2" t="s">
        <v>13</v>
      </c>
      <c r="H9" s="1"/>
    </row>
    <row r="10" spans="2:11" ht="19.5" customHeight="1" x14ac:dyDescent="0.25">
      <c r="B10" s="1"/>
      <c r="C10" s="3">
        <v>1</v>
      </c>
      <c r="D10" s="3" t="s">
        <v>29</v>
      </c>
      <c r="E10" s="4">
        <v>4</v>
      </c>
      <c r="F10" s="3">
        <v>4.5999999999999996</v>
      </c>
      <c r="G10" s="3">
        <f>E10*F10</f>
        <v>18.399999999999999</v>
      </c>
      <c r="H10" s="1"/>
    </row>
    <row r="11" spans="2:11" ht="19.5" customHeight="1" x14ac:dyDescent="0.25">
      <c r="B11" s="1"/>
      <c r="C11" s="3">
        <v>2</v>
      </c>
      <c r="D11" s="3" t="s">
        <v>51</v>
      </c>
      <c r="E11" s="4">
        <v>11</v>
      </c>
      <c r="F11" s="3">
        <v>4.5999999999999996</v>
      </c>
      <c r="G11" s="3">
        <f t="shared" ref="G11:G16" si="0">E11*F11</f>
        <v>50.599999999999994</v>
      </c>
      <c r="H11" s="1"/>
    </row>
    <row r="12" spans="2:11" ht="19.5" customHeight="1" x14ac:dyDescent="0.25">
      <c r="B12" s="1"/>
      <c r="C12" s="3">
        <v>3</v>
      </c>
      <c r="D12" s="3" t="s">
        <v>152</v>
      </c>
      <c r="E12" s="4">
        <v>6</v>
      </c>
      <c r="F12" s="3">
        <v>5</v>
      </c>
      <c r="G12" s="3">
        <f t="shared" si="0"/>
        <v>30</v>
      </c>
      <c r="H12" s="1"/>
    </row>
    <row r="13" spans="2:11" ht="19.5" customHeight="1" x14ac:dyDescent="0.25">
      <c r="B13" s="1"/>
      <c r="C13" s="3">
        <v>4</v>
      </c>
      <c r="D13" s="3" t="s">
        <v>14</v>
      </c>
      <c r="E13" s="4">
        <v>40</v>
      </c>
      <c r="F13" s="3">
        <v>7.5</v>
      </c>
      <c r="G13" s="3">
        <f t="shared" si="0"/>
        <v>300</v>
      </c>
      <c r="H13" s="1"/>
    </row>
    <row r="14" spans="2:11" ht="19.5" customHeight="1" x14ac:dyDescent="0.25">
      <c r="B14" s="1"/>
      <c r="C14" s="3">
        <v>5</v>
      </c>
      <c r="D14" s="3" t="s">
        <v>15</v>
      </c>
      <c r="E14" s="4">
        <v>65</v>
      </c>
      <c r="F14" s="3">
        <v>5</v>
      </c>
      <c r="G14" s="3">
        <f t="shared" si="0"/>
        <v>325</v>
      </c>
      <c r="H14" s="1"/>
    </row>
    <row r="15" spans="2:11" ht="19.5" customHeight="1" x14ac:dyDescent="0.25">
      <c r="B15" s="1"/>
      <c r="C15" s="3">
        <v>6</v>
      </c>
      <c r="D15" s="3" t="s">
        <v>30</v>
      </c>
      <c r="E15" s="4">
        <v>3</v>
      </c>
      <c r="F15" s="3">
        <v>5</v>
      </c>
      <c r="G15" s="3">
        <f t="shared" si="0"/>
        <v>15</v>
      </c>
      <c r="H15" s="1"/>
    </row>
    <row r="16" spans="2:11" ht="19.5" customHeight="1" thickBot="1" x14ac:dyDescent="0.3">
      <c r="B16" s="1"/>
      <c r="C16" s="3">
        <v>7</v>
      </c>
      <c r="D16" s="3" t="s">
        <v>16</v>
      </c>
      <c r="E16" s="4">
        <v>80</v>
      </c>
      <c r="F16" s="3">
        <v>5</v>
      </c>
      <c r="G16" s="3">
        <f t="shared" si="0"/>
        <v>400</v>
      </c>
      <c r="H16" s="1"/>
    </row>
    <row r="17" spans="2:14" ht="19.5" customHeight="1" thickBot="1" x14ac:dyDescent="0.3">
      <c r="B17" s="1"/>
      <c r="C17" s="25" t="s">
        <v>17</v>
      </c>
      <c r="D17" s="26"/>
      <c r="E17" s="5">
        <f>SUM(E10:E16)</f>
        <v>209</v>
      </c>
      <c r="F17" s="6"/>
      <c r="G17" s="7">
        <f>SUM(G10:G16)</f>
        <v>1139</v>
      </c>
    </row>
    <row r="18" spans="2:14" ht="21.75" thickBot="1" x14ac:dyDescent="0.3">
      <c r="B18" s="1"/>
      <c r="C18" s="23" t="s">
        <v>18</v>
      </c>
      <c r="D18" s="24"/>
      <c r="E18" s="24"/>
      <c r="F18" s="27"/>
      <c r="G18" s="8">
        <v>75</v>
      </c>
    </row>
    <row r="19" spans="2:14" ht="21.75" thickBot="1" x14ac:dyDescent="0.3">
      <c r="B19" s="1"/>
      <c r="C19" s="23" t="s">
        <v>17</v>
      </c>
      <c r="D19" s="24"/>
      <c r="E19" s="24"/>
      <c r="F19" s="27"/>
      <c r="G19" s="9">
        <f>G17*G18</f>
        <v>85425</v>
      </c>
    </row>
    <row r="20" spans="2:14" ht="21.75" thickBot="1" x14ac:dyDescent="0.3">
      <c r="C20" s="13" t="s">
        <v>158</v>
      </c>
      <c r="D20" s="28" t="s">
        <v>159</v>
      </c>
      <c r="E20" s="28"/>
      <c r="F20" s="29"/>
      <c r="G20" s="11">
        <f>'29-06-2022 62'!G21</f>
        <v>289982.2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G19+G20</f>
        <v>375407.2</v>
      </c>
      <c r="H21" s="21"/>
    </row>
    <row r="22" spans="2:14" x14ac:dyDescent="0.25">
      <c r="M22">
        <f>52107-15000</f>
        <v>37107</v>
      </c>
    </row>
    <row r="24" spans="2:14" x14ac:dyDescent="0.25">
      <c r="N24">
        <f>50*28</f>
        <v>1400</v>
      </c>
    </row>
  </sheetData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ECD4-E7A7-44AA-8005-43B5DCBB013D}">
  <dimension ref="B2:K23"/>
  <sheetViews>
    <sheetView zoomScaleNormal="100" workbookViewId="0">
      <selection activeCell="G18" sqref="G18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37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35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x14ac:dyDescent="0.25">
      <c r="B10" s="1"/>
      <c r="C10" s="3">
        <v>1</v>
      </c>
      <c r="D10" s="3" t="s">
        <v>29</v>
      </c>
      <c r="E10" s="4">
        <v>11</v>
      </c>
      <c r="F10" s="3">
        <v>4.5999999999999996</v>
      </c>
      <c r="G10" s="3">
        <f>E10*F10</f>
        <v>50.599999999999994</v>
      </c>
      <c r="H10" s="1"/>
    </row>
    <row r="11" spans="2:11" ht="18.75" x14ac:dyDescent="0.25">
      <c r="B11" s="1"/>
      <c r="C11" s="3">
        <v>2</v>
      </c>
      <c r="D11" s="3" t="s">
        <v>36</v>
      </c>
      <c r="E11" s="4">
        <v>2</v>
      </c>
      <c r="F11" s="3">
        <v>5</v>
      </c>
      <c r="G11" s="3">
        <f t="shared" ref="G11:G17" si="0">E11*F11</f>
        <v>10</v>
      </c>
      <c r="H11" s="1"/>
    </row>
    <row r="12" spans="2:11" ht="18.75" x14ac:dyDescent="0.25">
      <c r="B12" s="1"/>
      <c r="C12" s="3">
        <v>3</v>
      </c>
      <c r="D12" s="3" t="s">
        <v>15</v>
      </c>
      <c r="E12" s="4">
        <v>80</v>
      </c>
      <c r="F12" s="3">
        <v>5</v>
      </c>
      <c r="G12" s="3">
        <f t="shared" si="0"/>
        <v>400</v>
      </c>
      <c r="H12" s="1"/>
    </row>
    <row r="13" spans="2:11" ht="18.75" x14ac:dyDescent="0.25">
      <c r="B13" s="1"/>
      <c r="C13" s="3">
        <v>4</v>
      </c>
      <c r="D13" s="3" t="s">
        <v>37</v>
      </c>
      <c r="E13" s="4">
        <v>1</v>
      </c>
      <c r="F13" s="3"/>
      <c r="G13" s="3">
        <v>14</v>
      </c>
      <c r="H13" s="1" t="e">
        <f>'[2]010-07-2021'!#REF!</f>
        <v>#REF!</v>
      </c>
      <c r="I13" t="e">
        <f>H13-1.5</f>
        <v>#REF!</v>
      </c>
    </row>
    <row r="14" spans="2:11" ht="18.75" x14ac:dyDescent="0.25">
      <c r="B14" s="1"/>
      <c r="C14" s="3">
        <v>5</v>
      </c>
      <c r="D14" s="3" t="s">
        <v>30</v>
      </c>
      <c r="E14" s="4">
        <v>2</v>
      </c>
      <c r="F14" s="3">
        <v>5</v>
      </c>
      <c r="G14" s="3">
        <f t="shared" si="0"/>
        <v>10</v>
      </c>
      <c r="H14" s="1"/>
    </row>
    <row r="15" spans="2:11" ht="18.75" x14ac:dyDescent="0.25">
      <c r="B15" s="1"/>
      <c r="C15" s="3">
        <v>6</v>
      </c>
      <c r="D15" s="3" t="s">
        <v>31</v>
      </c>
      <c r="E15" s="4">
        <v>5</v>
      </c>
      <c r="F15" s="3">
        <v>4.5999999999999996</v>
      </c>
      <c r="G15" s="3">
        <f t="shared" si="0"/>
        <v>23</v>
      </c>
      <c r="H15" s="1"/>
      <c r="J15">
        <v>351416.6</v>
      </c>
    </row>
    <row r="16" spans="2:11" ht="18.75" x14ac:dyDescent="0.25">
      <c r="B16" s="1"/>
      <c r="C16" s="3">
        <v>7</v>
      </c>
      <c r="D16" s="3" t="s">
        <v>23</v>
      </c>
      <c r="E16" s="4">
        <v>5</v>
      </c>
      <c r="F16" s="3">
        <v>4.5999999999999996</v>
      </c>
      <c r="G16" s="3">
        <f t="shared" si="0"/>
        <v>23</v>
      </c>
      <c r="H16" s="1"/>
    </row>
    <row r="17" spans="2:9" ht="18.75" x14ac:dyDescent="0.25">
      <c r="B17" s="1"/>
      <c r="C17" s="3">
        <v>8</v>
      </c>
      <c r="D17" s="3" t="s">
        <v>16</v>
      </c>
      <c r="E17" s="4">
        <v>65</v>
      </c>
      <c r="F17" s="3">
        <v>5</v>
      </c>
      <c r="G17" s="3">
        <f t="shared" si="0"/>
        <v>325</v>
      </c>
      <c r="H17" s="1"/>
    </row>
    <row r="18" spans="2:9" ht="19.5" thickBot="1" x14ac:dyDescent="0.3">
      <c r="B18" s="1"/>
      <c r="C18" s="3">
        <v>9</v>
      </c>
      <c r="D18" s="3" t="s">
        <v>38</v>
      </c>
      <c r="E18" s="4">
        <v>1</v>
      </c>
      <c r="F18" s="3">
        <v>0</v>
      </c>
      <c r="G18" s="3">
        <v>11.4</v>
      </c>
      <c r="H18" s="1">
        <f>'[2]010-07-2021'!$H$15</f>
        <v>200</v>
      </c>
      <c r="I18">
        <f>H18-1.5</f>
        <v>198.5</v>
      </c>
    </row>
    <row r="19" spans="2:9" ht="19.5" customHeight="1" thickBot="1" x14ac:dyDescent="0.3">
      <c r="B19" s="1"/>
      <c r="C19" s="25" t="s">
        <v>17</v>
      </c>
      <c r="D19" s="26"/>
      <c r="E19" s="5">
        <f>SUM(E10:E18)</f>
        <v>172</v>
      </c>
      <c r="F19" s="6"/>
      <c r="G19" s="7">
        <f>SUM(G10:G18)</f>
        <v>867</v>
      </c>
    </row>
    <row r="20" spans="2:9" ht="21.75" thickBot="1" x14ac:dyDescent="0.3">
      <c r="B20" s="1"/>
      <c r="C20" s="23" t="s">
        <v>18</v>
      </c>
      <c r="D20" s="24"/>
      <c r="E20" s="24"/>
      <c r="F20" s="27"/>
      <c r="G20" s="8">
        <v>67</v>
      </c>
    </row>
    <row r="21" spans="2:9" ht="21.75" thickBot="1" x14ac:dyDescent="0.3">
      <c r="B21" s="1"/>
      <c r="C21" s="23" t="s">
        <v>17</v>
      </c>
      <c r="D21" s="24"/>
      <c r="E21" s="24"/>
      <c r="F21" s="27"/>
      <c r="G21" s="9">
        <f>G19*G20</f>
        <v>58089</v>
      </c>
    </row>
    <row r="22" spans="2:9" ht="21.75" thickBot="1" x14ac:dyDescent="0.3">
      <c r="C22" s="13" t="s">
        <v>40</v>
      </c>
      <c r="D22" s="28" t="s">
        <v>41</v>
      </c>
      <c r="E22" s="28"/>
      <c r="F22" s="29"/>
      <c r="G22" s="11">
        <f>'02-06-2022 36'!G24</f>
        <v>286416.59999999998</v>
      </c>
    </row>
    <row r="23" spans="2:9" ht="21.75" thickBot="1" x14ac:dyDescent="0.3">
      <c r="C23" s="23" t="s">
        <v>21</v>
      </c>
      <c r="D23" s="24"/>
      <c r="E23" s="24"/>
      <c r="F23" s="24"/>
      <c r="G23" s="10">
        <f>G21+G22</f>
        <v>344505.59999999998</v>
      </c>
    </row>
  </sheetData>
  <mergeCells count="12">
    <mergeCell ref="C19:D19"/>
    <mergeCell ref="C20:F20"/>
    <mergeCell ref="C21:F21"/>
    <mergeCell ref="D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2F81-DC14-4D38-9B9D-1DBDB9136490}">
  <dimension ref="B2:K22"/>
  <sheetViews>
    <sheetView topLeftCell="A4" zoomScaleNormal="100" workbookViewId="0">
      <selection activeCell="I20" sqref="I20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38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42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x14ac:dyDescent="0.25">
      <c r="B10" s="1"/>
      <c r="C10" s="3">
        <v>1</v>
      </c>
      <c r="D10" s="3" t="s">
        <v>43</v>
      </c>
      <c r="E10" s="4">
        <v>2</v>
      </c>
      <c r="F10" s="3">
        <v>4.5</v>
      </c>
      <c r="G10" s="3">
        <f>E10*F10</f>
        <v>9</v>
      </c>
      <c r="H10" s="1"/>
    </row>
    <row r="11" spans="2:11" ht="18.75" x14ac:dyDescent="0.25">
      <c r="B11" s="1"/>
      <c r="C11" s="3">
        <v>2</v>
      </c>
      <c r="D11" s="3" t="s">
        <v>20</v>
      </c>
      <c r="E11" s="4">
        <v>60</v>
      </c>
      <c r="F11" s="3">
        <v>6</v>
      </c>
      <c r="G11" s="3">
        <f t="shared" ref="G11:G15" si="0">E11*F11</f>
        <v>360</v>
      </c>
      <c r="H11" s="1"/>
    </row>
    <row r="12" spans="2:11" ht="18.75" x14ac:dyDescent="0.25">
      <c r="B12" s="1"/>
      <c r="C12" s="3">
        <v>3</v>
      </c>
      <c r="D12" s="3" t="s">
        <v>14</v>
      </c>
      <c r="E12" s="4">
        <v>36</v>
      </c>
      <c r="F12" s="3">
        <v>6.5</v>
      </c>
      <c r="G12" s="3">
        <f t="shared" si="0"/>
        <v>234</v>
      </c>
      <c r="H12" s="1"/>
    </row>
    <row r="13" spans="2:11" ht="18.75" x14ac:dyDescent="0.25">
      <c r="B13" s="1"/>
      <c r="C13" s="3">
        <v>4</v>
      </c>
      <c r="D13" s="3" t="s">
        <v>15</v>
      </c>
      <c r="E13" s="4">
        <v>90</v>
      </c>
      <c r="F13" s="3">
        <v>5</v>
      </c>
      <c r="G13" s="17">
        <f t="shared" si="0"/>
        <v>450</v>
      </c>
      <c r="H13" s="1">
        <v>14</v>
      </c>
    </row>
    <row r="14" spans="2:11" ht="18.75" x14ac:dyDescent="0.25">
      <c r="B14" s="1"/>
      <c r="C14" s="3">
        <v>5</v>
      </c>
      <c r="D14" s="3" t="s">
        <v>31</v>
      </c>
      <c r="E14" s="4">
        <v>13</v>
      </c>
      <c r="F14" s="3">
        <v>4.5</v>
      </c>
      <c r="G14" s="3">
        <f t="shared" si="0"/>
        <v>58.5</v>
      </c>
      <c r="H14" s="1"/>
    </row>
    <row r="15" spans="2:11" ht="19.5" thickBot="1" x14ac:dyDescent="0.3">
      <c r="B15" s="1"/>
      <c r="C15" s="3">
        <v>6</v>
      </c>
      <c r="D15" s="3" t="s">
        <v>16</v>
      </c>
      <c r="E15" s="4">
        <v>65</v>
      </c>
      <c r="F15" s="3">
        <v>5</v>
      </c>
      <c r="G15" s="3">
        <f t="shared" si="0"/>
        <v>325</v>
      </c>
      <c r="H15" s="1"/>
    </row>
    <row r="16" spans="2:11" ht="19.5" customHeight="1" thickBot="1" x14ac:dyDescent="0.3">
      <c r="B16" s="1"/>
      <c r="C16" s="25" t="s">
        <v>17</v>
      </c>
      <c r="D16" s="26"/>
      <c r="E16" s="5">
        <f>SUM(E10:E15)</f>
        <v>266</v>
      </c>
      <c r="F16" s="6"/>
      <c r="G16" s="7">
        <f>SUM(G10:G15)</f>
        <v>1436.5</v>
      </c>
    </row>
    <row r="17" spans="2:11" ht="21.75" thickBot="1" x14ac:dyDescent="0.3">
      <c r="B17" s="1"/>
      <c r="C17" s="23" t="s">
        <v>18</v>
      </c>
      <c r="D17" s="24"/>
      <c r="E17" s="24"/>
      <c r="F17" s="27"/>
      <c r="G17" s="8">
        <v>67</v>
      </c>
    </row>
    <row r="18" spans="2:11" ht="21.75" thickBot="1" x14ac:dyDescent="0.3">
      <c r="B18" s="1"/>
      <c r="C18" s="23" t="s">
        <v>17</v>
      </c>
      <c r="D18" s="24"/>
      <c r="E18" s="24"/>
      <c r="F18" s="27"/>
      <c r="G18" s="9">
        <f>G16*G17</f>
        <v>96245.5</v>
      </c>
    </row>
    <row r="19" spans="2:11" ht="21.75" thickBot="1" x14ac:dyDescent="0.3">
      <c r="C19" s="13" t="s">
        <v>44</v>
      </c>
      <c r="D19" s="28" t="s">
        <v>45</v>
      </c>
      <c r="E19" s="28"/>
      <c r="F19" s="29"/>
      <c r="G19" s="11">
        <f>'03-06-2022 37'!G23</f>
        <v>344505.59999999998</v>
      </c>
    </row>
    <row r="20" spans="2:11" ht="21.75" thickBot="1" x14ac:dyDescent="0.3">
      <c r="C20" s="23" t="s">
        <v>21</v>
      </c>
      <c r="D20" s="24"/>
      <c r="E20" s="24"/>
      <c r="F20" s="24"/>
      <c r="G20" s="10">
        <f>G18+G19</f>
        <v>440751.1</v>
      </c>
    </row>
    <row r="21" spans="2:11" ht="21.75" thickBot="1" x14ac:dyDescent="0.3">
      <c r="C21" s="30" t="s">
        <v>46</v>
      </c>
      <c r="D21" s="28"/>
      <c r="E21" s="28"/>
      <c r="F21" s="28"/>
      <c r="G21" s="12">
        <v>75000</v>
      </c>
    </row>
    <row r="22" spans="2:11" ht="21.75" thickBot="1" x14ac:dyDescent="0.3">
      <c r="C22" s="23" t="s">
        <v>21</v>
      </c>
      <c r="D22" s="24"/>
      <c r="E22" s="24"/>
      <c r="F22" s="24"/>
      <c r="G22" s="10">
        <f>G20-G21</f>
        <v>365751.1</v>
      </c>
      <c r="K22" s="16"/>
    </row>
  </sheetData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5A71-5750-4D32-8621-4FA671963FF0}">
  <dimension ref="B2:N22"/>
  <sheetViews>
    <sheetView zoomScaleNormal="100" workbookViewId="0">
      <selection activeCell="C20" sqref="C20:G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39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47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29</v>
      </c>
      <c r="E10" s="4">
        <v>9</v>
      </c>
      <c r="F10" s="3">
        <v>4.5999999999999996</v>
      </c>
      <c r="G10" s="3">
        <f>E10*F10</f>
        <v>41.4</v>
      </c>
      <c r="H10" s="1"/>
    </row>
    <row r="11" spans="2:11" ht="19.5" customHeight="1" x14ac:dyDescent="0.25">
      <c r="B11" s="1"/>
      <c r="C11" s="3">
        <v>2</v>
      </c>
      <c r="D11" s="3" t="s">
        <v>20</v>
      </c>
      <c r="E11" s="4">
        <v>32</v>
      </c>
      <c r="F11" s="3">
        <v>7</v>
      </c>
      <c r="G11" s="3">
        <f t="shared" ref="G11:G14" si="0">E11*F11</f>
        <v>224</v>
      </c>
      <c r="H11" s="1"/>
    </row>
    <row r="12" spans="2:11" ht="18.75" customHeight="1" x14ac:dyDescent="0.25">
      <c r="B12" s="1"/>
      <c r="C12" s="3">
        <v>3</v>
      </c>
      <c r="D12" s="3" t="s">
        <v>15</v>
      </c>
      <c r="E12" s="4">
        <v>75</v>
      </c>
      <c r="F12" s="3">
        <v>5</v>
      </c>
      <c r="G12" s="3">
        <f t="shared" si="0"/>
        <v>375</v>
      </c>
      <c r="H12" s="1"/>
    </row>
    <row r="13" spans="2:11" ht="19.5" customHeight="1" x14ac:dyDescent="0.25">
      <c r="B13" s="1"/>
      <c r="C13" s="3">
        <v>4</v>
      </c>
      <c r="D13" s="3" t="s">
        <v>31</v>
      </c>
      <c r="E13" s="4">
        <v>8</v>
      </c>
      <c r="F13" s="3">
        <v>4.5999999999999996</v>
      </c>
      <c r="G13" s="3">
        <f t="shared" si="0"/>
        <v>36.799999999999997</v>
      </c>
      <c r="H13" s="1"/>
    </row>
    <row r="14" spans="2:11" ht="19.5" customHeight="1" thickBot="1" x14ac:dyDescent="0.3">
      <c r="B14" s="1"/>
      <c r="C14" s="3">
        <v>5</v>
      </c>
      <c r="D14" s="3" t="s">
        <v>16</v>
      </c>
      <c r="E14" s="4">
        <v>65</v>
      </c>
      <c r="F14" s="3">
        <v>5</v>
      </c>
      <c r="G14" s="3">
        <f t="shared" si="0"/>
        <v>325</v>
      </c>
      <c r="H14" s="1"/>
    </row>
    <row r="15" spans="2:11" ht="19.5" customHeight="1" thickBot="1" x14ac:dyDescent="0.3">
      <c r="B15" s="1"/>
      <c r="C15" s="25" t="s">
        <v>17</v>
      </c>
      <c r="D15" s="26"/>
      <c r="E15" s="5">
        <f>SUM(E10:E14)</f>
        <v>189</v>
      </c>
      <c r="F15" s="6"/>
      <c r="G15" s="7">
        <f>SUM(G10:G14)</f>
        <v>1002.1999999999999</v>
      </c>
    </row>
    <row r="16" spans="2:11" ht="21.75" thickBot="1" x14ac:dyDescent="0.3">
      <c r="B16" s="1"/>
      <c r="C16" s="23" t="s">
        <v>18</v>
      </c>
      <c r="D16" s="24"/>
      <c r="E16" s="24"/>
      <c r="F16" s="27"/>
      <c r="G16" s="8">
        <v>67</v>
      </c>
    </row>
    <row r="17" spans="2:14" ht="21.75" thickBot="1" x14ac:dyDescent="0.3">
      <c r="B17" s="1"/>
      <c r="C17" s="23" t="s">
        <v>17</v>
      </c>
      <c r="D17" s="24"/>
      <c r="E17" s="24"/>
      <c r="F17" s="27"/>
      <c r="G17" s="9">
        <f>G15*G16</f>
        <v>67147.399999999994</v>
      </c>
    </row>
    <row r="18" spans="2:14" ht="21.75" thickBot="1" x14ac:dyDescent="0.3">
      <c r="C18" s="13" t="s">
        <v>48</v>
      </c>
      <c r="D18" s="28" t="s">
        <v>49</v>
      </c>
      <c r="E18" s="28"/>
      <c r="F18" s="29"/>
      <c r="G18" s="11">
        <f>'04-06-2022 38'!G22</f>
        <v>365751.1</v>
      </c>
    </row>
    <row r="19" spans="2:14" ht="21.75" thickBot="1" x14ac:dyDescent="0.3">
      <c r="C19" s="23" t="s">
        <v>21</v>
      </c>
      <c r="D19" s="24"/>
      <c r="E19" s="24"/>
      <c r="F19" s="24"/>
      <c r="G19" s="10">
        <f>G17+G18</f>
        <v>432898.5</v>
      </c>
    </row>
    <row r="20" spans="2:14" ht="21.75" thickBot="1" x14ac:dyDescent="0.3">
      <c r="C20" s="30" t="s">
        <v>54</v>
      </c>
      <c r="D20" s="28"/>
      <c r="E20" s="28"/>
      <c r="F20" s="28"/>
      <c r="G20" s="12">
        <v>100000</v>
      </c>
      <c r="K20">
        <f>5400-5372</f>
        <v>28</v>
      </c>
    </row>
    <row r="21" spans="2:14" ht="21.75" thickBot="1" x14ac:dyDescent="0.3">
      <c r="C21" s="23" t="s">
        <v>21</v>
      </c>
      <c r="D21" s="24"/>
      <c r="E21" s="24"/>
      <c r="F21" s="24"/>
      <c r="G21" s="10">
        <f>G19-G20</f>
        <v>332898.5</v>
      </c>
      <c r="N21">
        <f>1938+6477</f>
        <v>8415</v>
      </c>
    </row>
    <row r="22" spans="2:14" x14ac:dyDescent="0.25">
      <c r="N22">
        <f>26314-10000</f>
        <v>16314</v>
      </c>
    </row>
  </sheetData>
  <mergeCells count="14">
    <mergeCell ref="C20:F20"/>
    <mergeCell ref="C21:F21"/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566C-8B5B-4B65-8BB1-3C7F9331147E}">
  <dimension ref="B2:N23"/>
  <sheetViews>
    <sheetView zoomScaleNormal="100" workbookViewId="0">
      <selection activeCell="M16" sqref="M1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3" ht="15.75" thickBot="1" x14ac:dyDescent="0.3"/>
    <row r="3" spans="2:13" ht="15" customHeight="1" x14ac:dyDescent="0.25">
      <c r="B3" s="1"/>
      <c r="C3" s="37" t="s">
        <v>1</v>
      </c>
      <c r="D3" s="39" t="s">
        <v>2</v>
      </c>
      <c r="E3" s="40"/>
      <c r="F3" s="40"/>
      <c r="G3" s="43">
        <v>40</v>
      </c>
      <c r="H3" s="1"/>
    </row>
    <row r="4" spans="2:13" ht="15.75" customHeight="1" thickBot="1" x14ac:dyDescent="0.3">
      <c r="B4" s="1"/>
      <c r="C4" s="38"/>
      <c r="D4" s="41"/>
      <c r="E4" s="42"/>
      <c r="F4" s="42"/>
      <c r="G4" s="44"/>
      <c r="H4" s="1"/>
    </row>
    <row r="5" spans="2:13" ht="15" customHeight="1" x14ac:dyDescent="0.25">
      <c r="B5" s="1"/>
      <c r="C5" s="45" t="s">
        <v>50</v>
      </c>
      <c r="D5" s="47" t="s">
        <v>4</v>
      </c>
      <c r="E5" s="48"/>
      <c r="F5" s="48"/>
      <c r="G5" s="49"/>
      <c r="H5" s="1"/>
      <c r="J5" t="s">
        <v>0</v>
      </c>
    </row>
    <row r="6" spans="2:13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3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3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3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3" ht="18.75" customHeight="1" x14ac:dyDescent="0.25">
      <c r="B10" s="1"/>
      <c r="C10" s="3">
        <v>1</v>
      </c>
      <c r="D10" s="3" t="s">
        <v>29</v>
      </c>
      <c r="E10" s="4">
        <v>9</v>
      </c>
      <c r="F10" s="3">
        <v>4.5999999999999996</v>
      </c>
      <c r="G10" s="3">
        <f>E10*F10</f>
        <v>41.4</v>
      </c>
      <c r="H10" s="1"/>
    </row>
    <row r="11" spans="2:13" ht="19.5" customHeight="1" x14ac:dyDescent="0.25">
      <c r="B11" s="1"/>
      <c r="C11" s="3">
        <v>2</v>
      </c>
      <c r="D11" s="3" t="s">
        <v>51</v>
      </c>
      <c r="E11" s="4">
        <v>7</v>
      </c>
      <c r="F11" s="3">
        <v>4.5999999999999996</v>
      </c>
      <c r="G11" s="3">
        <f t="shared" ref="G11:G15" si="0">E11*F11</f>
        <v>32.199999999999996</v>
      </c>
      <c r="H11" s="1"/>
    </row>
    <row r="12" spans="2:13" ht="18.75" customHeight="1" x14ac:dyDescent="0.25">
      <c r="B12" s="1"/>
      <c r="C12" s="3">
        <v>3</v>
      </c>
      <c r="D12" s="3" t="s">
        <v>14</v>
      </c>
      <c r="E12" s="4">
        <v>28</v>
      </c>
      <c r="F12" s="3">
        <v>6.5</v>
      </c>
      <c r="G12" s="3">
        <f t="shared" si="0"/>
        <v>182</v>
      </c>
      <c r="H12" s="1"/>
    </row>
    <row r="13" spans="2:13" ht="19.5" customHeight="1" x14ac:dyDescent="0.25">
      <c r="B13" s="1"/>
      <c r="C13" s="3">
        <v>4</v>
      </c>
      <c r="D13" s="3" t="s">
        <v>15</v>
      </c>
      <c r="E13" s="4">
        <v>65</v>
      </c>
      <c r="F13" s="3">
        <v>5</v>
      </c>
      <c r="G13" s="3">
        <f t="shared" si="0"/>
        <v>325</v>
      </c>
      <c r="H13" s="1"/>
    </row>
    <row r="14" spans="2:13" ht="18.75" customHeight="1" x14ac:dyDescent="0.25">
      <c r="B14" s="1"/>
      <c r="C14" s="3">
        <v>5</v>
      </c>
      <c r="D14" s="3" t="s">
        <v>31</v>
      </c>
      <c r="E14" s="4">
        <v>15</v>
      </c>
      <c r="F14" s="3">
        <v>4.5999999999999996</v>
      </c>
      <c r="G14" s="3">
        <f t="shared" si="0"/>
        <v>69</v>
      </c>
      <c r="H14" s="1"/>
    </row>
    <row r="15" spans="2:13" ht="19.5" customHeight="1" thickBot="1" x14ac:dyDescent="0.3">
      <c r="B15" s="1"/>
      <c r="C15" s="3">
        <v>6</v>
      </c>
      <c r="D15" s="3" t="s">
        <v>16</v>
      </c>
      <c r="E15" s="4">
        <v>60</v>
      </c>
      <c r="F15" s="3">
        <v>5</v>
      </c>
      <c r="G15" s="3">
        <f t="shared" si="0"/>
        <v>300</v>
      </c>
      <c r="H15" s="1"/>
      <c r="M15">
        <f>300/5</f>
        <v>60</v>
      </c>
    </row>
    <row r="16" spans="2:13" ht="19.5" customHeight="1" thickBot="1" x14ac:dyDescent="0.3">
      <c r="B16" s="1"/>
      <c r="C16" s="25" t="s">
        <v>17</v>
      </c>
      <c r="D16" s="26"/>
      <c r="E16" s="5">
        <f>SUM(E10:E15)</f>
        <v>184</v>
      </c>
      <c r="F16" s="6"/>
      <c r="G16" s="7">
        <f>SUM(G10:G15)</f>
        <v>949.6</v>
      </c>
    </row>
    <row r="17" spans="2:14" ht="21.75" thickBot="1" x14ac:dyDescent="0.3">
      <c r="B17" s="1"/>
      <c r="C17" s="23" t="s">
        <v>18</v>
      </c>
      <c r="D17" s="24"/>
      <c r="E17" s="24"/>
      <c r="F17" s="27"/>
      <c r="G17" s="8">
        <v>67</v>
      </c>
    </row>
    <row r="18" spans="2:14" ht="21.75" thickBot="1" x14ac:dyDescent="0.3">
      <c r="B18" s="1"/>
      <c r="C18" s="23" t="s">
        <v>17</v>
      </c>
      <c r="D18" s="24"/>
      <c r="E18" s="24"/>
      <c r="F18" s="27"/>
      <c r="G18" s="9">
        <f>G16*G17</f>
        <v>63623.200000000004</v>
      </c>
    </row>
    <row r="19" spans="2:14" ht="21.75" thickBot="1" x14ac:dyDescent="0.3">
      <c r="C19" s="13" t="s">
        <v>52</v>
      </c>
      <c r="D19" s="28" t="s">
        <v>53</v>
      </c>
      <c r="E19" s="28"/>
      <c r="F19" s="29"/>
      <c r="G19" s="11">
        <f>'05-06-2022 39 '!G21</f>
        <v>332898.5</v>
      </c>
    </row>
    <row r="20" spans="2:14" ht="21.75" thickBot="1" x14ac:dyDescent="0.3">
      <c r="C20" s="23" t="s">
        <v>21</v>
      </c>
      <c r="D20" s="24"/>
      <c r="E20" s="24"/>
      <c r="F20" s="24"/>
      <c r="G20" s="10">
        <f>G18+G19</f>
        <v>396521.7</v>
      </c>
    </row>
    <row r="21" spans="2:14" x14ac:dyDescent="0.25">
      <c r="K21">
        <f>5400-5372</f>
        <v>28</v>
      </c>
    </row>
    <row r="22" spans="2:14" x14ac:dyDescent="0.25">
      <c r="N22">
        <f>1938+6477</f>
        <v>8415</v>
      </c>
    </row>
    <row r="23" spans="2:14" x14ac:dyDescent="0.25">
      <c r="N23">
        <f>26314-10000</f>
        <v>16314</v>
      </c>
    </row>
  </sheetData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6A02-41C4-47C0-9D0A-BF8844EF95B0}">
  <dimension ref="B2:K27"/>
  <sheetViews>
    <sheetView topLeftCell="A6" zoomScale="90" zoomScaleNormal="90" workbookViewId="0">
      <selection activeCell="C26" sqref="C26:G27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41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55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29</v>
      </c>
      <c r="E10" s="4">
        <v>11</v>
      </c>
      <c r="F10" s="3">
        <v>4.5999999999999996</v>
      </c>
      <c r="G10" s="3">
        <f>E10*F10</f>
        <v>50.599999999999994</v>
      </c>
      <c r="H10" s="1"/>
    </row>
    <row r="11" spans="2:11" ht="19.5" customHeight="1" x14ac:dyDescent="0.25">
      <c r="B11" s="1"/>
      <c r="C11" s="3">
        <v>2</v>
      </c>
      <c r="D11" s="3" t="s">
        <v>51</v>
      </c>
      <c r="E11" s="4">
        <v>7</v>
      </c>
      <c r="F11" s="3">
        <v>4.5999999999999996</v>
      </c>
      <c r="G11" s="3">
        <f t="shared" ref="G11:G19" si="0">E11*F11</f>
        <v>32.199999999999996</v>
      </c>
      <c r="H11" s="1"/>
    </row>
    <row r="12" spans="2:11" ht="19.5" customHeight="1" x14ac:dyDescent="0.25">
      <c r="B12" s="1"/>
      <c r="C12" s="3">
        <v>3</v>
      </c>
      <c r="D12" s="3" t="s">
        <v>43</v>
      </c>
      <c r="E12" s="4">
        <v>2</v>
      </c>
      <c r="F12" s="3">
        <v>4.5999999999999996</v>
      </c>
      <c r="G12" s="3">
        <f t="shared" si="0"/>
        <v>9.1999999999999993</v>
      </c>
      <c r="H12" s="1"/>
    </row>
    <row r="13" spans="2:11" ht="19.5" customHeight="1" x14ac:dyDescent="0.25">
      <c r="B13" s="1"/>
      <c r="C13" s="3">
        <v>4</v>
      </c>
      <c r="D13" s="3" t="s">
        <v>56</v>
      </c>
      <c r="E13" s="4">
        <v>5</v>
      </c>
      <c r="F13" s="3">
        <v>5</v>
      </c>
      <c r="G13" s="3">
        <f t="shared" si="0"/>
        <v>25</v>
      </c>
      <c r="H13" s="1"/>
    </row>
    <row r="14" spans="2:11" ht="19.5" customHeight="1" x14ac:dyDescent="0.25">
      <c r="B14" s="1"/>
      <c r="C14" s="3">
        <v>5</v>
      </c>
      <c r="D14" s="3" t="s">
        <v>15</v>
      </c>
      <c r="E14" s="4">
        <v>55</v>
      </c>
      <c r="F14" s="3">
        <v>5</v>
      </c>
      <c r="G14" s="3">
        <f t="shared" si="0"/>
        <v>275</v>
      </c>
      <c r="H14" s="1"/>
    </row>
    <row r="15" spans="2:11" ht="19.5" customHeight="1" x14ac:dyDescent="0.25">
      <c r="B15" s="1"/>
      <c r="C15" s="3">
        <v>6</v>
      </c>
      <c r="D15" s="3" t="s">
        <v>57</v>
      </c>
      <c r="E15" s="4">
        <v>1</v>
      </c>
      <c r="F15" s="3"/>
      <c r="G15" s="3">
        <v>16.399999999999999</v>
      </c>
    </row>
    <row r="16" spans="2:11" ht="19.5" customHeight="1" x14ac:dyDescent="0.25">
      <c r="B16" s="1"/>
      <c r="C16" s="3">
        <v>7</v>
      </c>
      <c r="D16" s="3" t="s">
        <v>30</v>
      </c>
      <c r="E16" s="4">
        <v>2</v>
      </c>
      <c r="F16" s="3">
        <v>5</v>
      </c>
      <c r="G16" s="3">
        <f t="shared" si="0"/>
        <v>10</v>
      </c>
    </row>
    <row r="17" spans="2:7" ht="18.75" customHeight="1" x14ac:dyDescent="0.25">
      <c r="B17" s="1"/>
      <c r="C17" s="3">
        <v>8</v>
      </c>
      <c r="D17" s="3" t="s">
        <v>31</v>
      </c>
      <c r="E17" s="4">
        <v>12</v>
      </c>
      <c r="F17" s="3">
        <v>4.5999999999999996</v>
      </c>
      <c r="G17" s="3">
        <f t="shared" si="0"/>
        <v>55.199999999999996</v>
      </c>
    </row>
    <row r="18" spans="2:7" ht="19.5" customHeight="1" x14ac:dyDescent="0.25">
      <c r="B18" s="1"/>
      <c r="C18" s="3">
        <v>9</v>
      </c>
      <c r="D18" s="3" t="s">
        <v>32</v>
      </c>
      <c r="E18" s="4">
        <v>7</v>
      </c>
      <c r="F18" s="3">
        <v>4.5999999999999996</v>
      </c>
      <c r="G18" s="3">
        <f t="shared" si="0"/>
        <v>32.199999999999996</v>
      </c>
    </row>
    <row r="19" spans="2:7" ht="18.75" customHeight="1" x14ac:dyDescent="0.25">
      <c r="B19" s="1"/>
      <c r="C19" s="3">
        <v>10</v>
      </c>
      <c r="D19" s="3" t="s">
        <v>16</v>
      </c>
      <c r="E19" s="4">
        <v>50</v>
      </c>
      <c r="F19" s="3">
        <v>5</v>
      </c>
      <c r="G19" s="3">
        <f t="shared" si="0"/>
        <v>250</v>
      </c>
    </row>
    <row r="20" spans="2:7" ht="19.5" customHeight="1" thickBot="1" x14ac:dyDescent="0.3">
      <c r="B20" s="1"/>
      <c r="C20" s="3">
        <v>11</v>
      </c>
      <c r="D20" s="3" t="s">
        <v>58</v>
      </c>
      <c r="E20" s="4">
        <v>1</v>
      </c>
      <c r="F20" s="3"/>
      <c r="G20" s="3">
        <v>12.8</v>
      </c>
    </row>
    <row r="21" spans="2:7" ht="19.5" customHeight="1" thickBot="1" x14ac:dyDescent="0.3">
      <c r="B21" s="1"/>
      <c r="C21" s="25" t="s">
        <v>17</v>
      </c>
      <c r="D21" s="26"/>
      <c r="E21" s="5">
        <f>SUM(E10:E20)</f>
        <v>153</v>
      </c>
      <c r="F21" s="6"/>
      <c r="G21" s="7">
        <f>SUM(G10:G20)</f>
        <v>768.59999999999991</v>
      </c>
    </row>
    <row r="22" spans="2:7" ht="21.75" thickBot="1" x14ac:dyDescent="0.3">
      <c r="B22" s="1"/>
      <c r="C22" s="23" t="s">
        <v>18</v>
      </c>
      <c r="D22" s="24"/>
      <c r="E22" s="24"/>
      <c r="F22" s="27"/>
      <c r="G22" s="8">
        <v>67</v>
      </c>
    </row>
    <row r="23" spans="2:7" ht="21.75" thickBot="1" x14ac:dyDescent="0.3">
      <c r="B23" s="1"/>
      <c r="C23" s="23" t="s">
        <v>17</v>
      </c>
      <c r="D23" s="24"/>
      <c r="E23" s="24"/>
      <c r="F23" s="27"/>
      <c r="G23" s="9">
        <f>G21*G22</f>
        <v>51496.2</v>
      </c>
    </row>
    <row r="24" spans="2:7" ht="21.75" thickBot="1" x14ac:dyDescent="0.3">
      <c r="C24" s="13" t="s">
        <v>60</v>
      </c>
      <c r="D24" s="28" t="s">
        <v>59</v>
      </c>
      <c r="E24" s="28"/>
      <c r="F24" s="29"/>
      <c r="G24" s="11">
        <f>'06-06-2022 40'!G20</f>
        <v>396521.7</v>
      </c>
    </row>
    <row r="25" spans="2:7" ht="21.75" thickBot="1" x14ac:dyDescent="0.3">
      <c r="C25" s="23" t="s">
        <v>21</v>
      </c>
      <c r="D25" s="24"/>
      <c r="E25" s="24"/>
      <c r="F25" s="24"/>
      <c r="G25" s="10">
        <f>G23+G24</f>
        <v>448017.9</v>
      </c>
    </row>
    <row r="26" spans="2:7" ht="21.75" thickBot="1" x14ac:dyDescent="0.3">
      <c r="C26" s="30" t="s">
        <v>63</v>
      </c>
      <c r="D26" s="28"/>
      <c r="E26" s="28"/>
      <c r="F26" s="28"/>
      <c r="G26" s="12">
        <v>150000</v>
      </c>
    </row>
    <row r="27" spans="2:7" ht="21.75" thickBot="1" x14ac:dyDescent="0.3">
      <c r="C27" s="23" t="s">
        <v>21</v>
      </c>
      <c r="D27" s="24"/>
      <c r="E27" s="24"/>
      <c r="F27" s="24"/>
      <c r="G27" s="10">
        <f>G25-G26</f>
        <v>298017.90000000002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6:F26"/>
    <mergeCell ref="C27:F27"/>
    <mergeCell ref="C21:D21"/>
    <mergeCell ref="C22:F22"/>
    <mergeCell ref="C23:F23"/>
    <mergeCell ref="D24:F24"/>
    <mergeCell ref="C25:F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CE60-FEBF-4D82-9BC0-D56C00F20A51}">
  <dimension ref="B2:K18"/>
  <sheetViews>
    <sheetView zoomScale="90" zoomScaleNormal="90" workbookViewId="0">
      <selection activeCell="J21" sqref="J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42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61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20</v>
      </c>
      <c r="E10" s="4">
        <v>50</v>
      </c>
      <c r="F10" s="3">
        <v>7</v>
      </c>
      <c r="G10" s="3">
        <f>E10*F10</f>
        <v>350</v>
      </c>
      <c r="H10" s="1"/>
    </row>
    <row r="11" spans="2:11" ht="19.5" customHeight="1" x14ac:dyDescent="0.25">
      <c r="B11" s="1"/>
      <c r="C11" s="3">
        <v>2</v>
      </c>
      <c r="D11" s="3" t="s">
        <v>62</v>
      </c>
      <c r="E11" s="4">
        <v>65</v>
      </c>
      <c r="F11" s="3">
        <v>6</v>
      </c>
      <c r="G11" s="3">
        <f t="shared" ref="G11:G13" si="0">E11*F11</f>
        <v>390</v>
      </c>
      <c r="H11" s="1"/>
    </row>
    <row r="12" spans="2:11" ht="19.5" customHeight="1" x14ac:dyDescent="0.25">
      <c r="B12" s="1"/>
      <c r="C12" s="3">
        <v>3</v>
      </c>
      <c r="D12" s="3" t="s">
        <v>15</v>
      </c>
      <c r="E12" s="4">
        <v>39</v>
      </c>
      <c r="F12" s="3">
        <v>5</v>
      </c>
      <c r="G12" s="3">
        <f t="shared" si="0"/>
        <v>195</v>
      </c>
      <c r="H12" s="1"/>
    </row>
    <row r="13" spans="2:11" ht="19.5" customHeight="1" thickBot="1" x14ac:dyDescent="0.3">
      <c r="B13" s="1"/>
      <c r="C13" s="3">
        <v>4</v>
      </c>
      <c r="D13" s="3" t="s">
        <v>16</v>
      </c>
      <c r="E13" s="4">
        <v>40</v>
      </c>
      <c r="F13" s="3">
        <v>5</v>
      </c>
      <c r="G13" s="3">
        <f t="shared" si="0"/>
        <v>200</v>
      </c>
      <c r="H13" s="1"/>
    </row>
    <row r="14" spans="2:11" ht="19.5" customHeight="1" thickBot="1" x14ac:dyDescent="0.3">
      <c r="B14" s="1"/>
      <c r="C14" s="25" t="s">
        <v>17</v>
      </c>
      <c r="D14" s="26"/>
      <c r="E14" s="5">
        <f>SUM(E10:E13)</f>
        <v>194</v>
      </c>
      <c r="F14" s="6"/>
      <c r="G14" s="7">
        <f>SUM(G10:G13)</f>
        <v>1135</v>
      </c>
    </row>
    <row r="15" spans="2:11" ht="21.75" thickBot="1" x14ac:dyDescent="0.3">
      <c r="B15" s="1"/>
      <c r="C15" s="23" t="s">
        <v>18</v>
      </c>
      <c r="D15" s="24"/>
      <c r="E15" s="24"/>
      <c r="F15" s="27"/>
      <c r="G15" s="8">
        <v>67</v>
      </c>
    </row>
    <row r="16" spans="2:11" ht="21.75" thickBot="1" x14ac:dyDescent="0.3">
      <c r="B16" s="1"/>
      <c r="C16" s="23" t="s">
        <v>17</v>
      </c>
      <c r="D16" s="24"/>
      <c r="E16" s="24"/>
      <c r="F16" s="27"/>
      <c r="G16" s="9">
        <f>G14*G15</f>
        <v>76045</v>
      </c>
    </row>
    <row r="17" spans="3:7" ht="21.75" thickBot="1" x14ac:dyDescent="0.3">
      <c r="C17" s="13" t="s">
        <v>64</v>
      </c>
      <c r="D17" s="28" t="s">
        <v>65</v>
      </c>
      <c r="E17" s="28"/>
      <c r="F17" s="29"/>
      <c r="G17" s="11">
        <f>'07-06-2022 41'!G27</f>
        <v>298017.90000000002</v>
      </c>
    </row>
    <row r="18" spans="3:7" ht="21.75" thickBot="1" x14ac:dyDescent="0.3">
      <c r="C18" s="23" t="s">
        <v>21</v>
      </c>
      <c r="D18" s="24"/>
      <c r="E18" s="24"/>
      <c r="F18" s="24"/>
      <c r="G18" s="10">
        <f>G16+G17</f>
        <v>374062.9</v>
      </c>
    </row>
  </sheetData>
  <mergeCells count="12">
    <mergeCell ref="C7:D8"/>
    <mergeCell ref="E7:G8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56E4-41BC-4B3E-A605-BB14EB328443}">
  <dimension ref="B2:M23"/>
  <sheetViews>
    <sheetView zoomScale="90" zoomScaleNormal="90" workbookViewId="0">
      <selection activeCell="C22" sqref="C22:G2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19.140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7" t="s">
        <v>1</v>
      </c>
      <c r="D3" s="39" t="s">
        <v>2</v>
      </c>
      <c r="E3" s="40"/>
      <c r="F3" s="40"/>
      <c r="G3" s="43">
        <v>43</v>
      </c>
      <c r="H3" s="1"/>
    </row>
    <row r="4" spans="2:11" ht="15.75" customHeight="1" thickBot="1" x14ac:dyDescent="0.3">
      <c r="B4" s="1"/>
      <c r="C4" s="38"/>
      <c r="D4" s="41"/>
      <c r="E4" s="42"/>
      <c r="F4" s="42"/>
      <c r="G4" s="44"/>
      <c r="H4" s="1"/>
    </row>
    <row r="5" spans="2:11" ht="15" customHeight="1" x14ac:dyDescent="0.25">
      <c r="B5" s="1"/>
      <c r="C5" s="45" t="s">
        <v>67</v>
      </c>
      <c r="D5" s="47" t="s">
        <v>4</v>
      </c>
      <c r="E5" s="48"/>
      <c r="F5" s="48"/>
      <c r="G5" s="49"/>
      <c r="H5" s="1"/>
      <c r="J5" t="s">
        <v>0</v>
      </c>
    </row>
    <row r="6" spans="2:11" ht="15.75" customHeight="1" thickBot="1" x14ac:dyDescent="0.3">
      <c r="B6" s="1"/>
      <c r="C6" s="46"/>
      <c r="D6" s="50"/>
      <c r="E6" s="51"/>
      <c r="F6" s="51"/>
      <c r="G6" s="52"/>
      <c r="H6" s="1"/>
      <c r="J6" s="14">
        <v>2</v>
      </c>
    </row>
    <row r="7" spans="2:11" ht="15" customHeight="1" x14ac:dyDescent="0.25">
      <c r="B7" s="1"/>
      <c r="C7" s="31" t="s">
        <v>7</v>
      </c>
      <c r="D7" s="32"/>
      <c r="E7" s="31" t="s">
        <v>8</v>
      </c>
      <c r="F7" s="35"/>
      <c r="G7" s="32"/>
      <c r="H7" s="1"/>
      <c r="J7" t="s">
        <v>3</v>
      </c>
      <c r="K7" s="1">
        <v>3408</v>
      </c>
    </row>
    <row r="8" spans="2:11" ht="15.75" customHeight="1" thickBot="1" x14ac:dyDescent="0.3">
      <c r="B8" s="1"/>
      <c r="C8" s="33"/>
      <c r="D8" s="34"/>
      <c r="E8" s="33"/>
      <c r="F8" s="36"/>
      <c r="G8" s="34"/>
      <c r="H8" s="1"/>
      <c r="K8" t="s">
        <v>5</v>
      </c>
    </row>
    <row r="9" spans="2:11" ht="19.5" thickBot="1" x14ac:dyDescent="0.3">
      <c r="B9" s="1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1"/>
      <c r="K9" t="s">
        <v>6</v>
      </c>
    </row>
    <row r="10" spans="2:11" ht="18.75" customHeight="1" x14ac:dyDescent="0.25">
      <c r="B10" s="1"/>
      <c r="C10" s="3">
        <v>1</v>
      </c>
      <c r="D10" s="3" t="s">
        <v>66</v>
      </c>
      <c r="E10" s="4">
        <v>5</v>
      </c>
      <c r="F10" s="3">
        <v>5</v>
      </c>
      <c r="G10" s="3">
        <f>E10*F10</f>
        <v>25</v>
      </c>
      <c r="H10" s="1"/>
    </row>
    <row r="11" spans="2:11" ht="19.5" customHeight="1" x14ac:dyDescent="0.25">
      <c r="B11" s="1"/>
      <c r="C11" s="3">
        <v>2</v>
      </c>
      <c r="D11" s="3" t="s">
        <v>20</v>
      </c>
      <c r="E11" s="4">
        <v>70</v>
      </c>
      <c r="F11" s="3">
        <v>7</v>
      </c>
      <c r="G11" s="3">
        <f t="shared" ref="G11:G15" si="0">E11*F11</f>
        <v>490</v>
      </c>
      <c r="H11" s="1"/>
    </row>
    <row r="12" spans="2:11" ht="19.5" customHeight="1" x14ac:dyDescent="0.25">
      <c r="B12" s="1"/>
      <c r="C12" s="3">
        <v>3</v>
      </c>
      <c r="D12" s="3" t="s">
        <v>15</v>
      </c>
      <c r="E12" s="4">
        <v>40</v>
      </c>
      <c r="F12" s="3">
        <v>5</v>
      </c>
      <c r="G12" s="3">
        <f t="shared" si="0"/>
        <v>200</v>
      </c>
      <c r="H12" s="1"/>
    </row>
    <row r="13" spans="2:11" ht="19.5" customHeight="1" x14ac:dyDescent="0.25">
      <c r="B13" s="1"/>
      <c r="C13" s="3">
        <v>4</v>
      </c>
      <c r="D13" s="3" t="s">
        <v>57</v>
      </c>
      <c r="E13" s="4">
        <v>1</v>
      </c>
      <c r="F13" s="3"/>
      <c r="G13" s="3">
        <v>14.3</v>
      </c>
      <c r="H13" s="1"/>
    </row>
    <row r="14" spans="2:11" ht="19.5" customHeight="1" x14ac:dyDescent="0.25">
      <c r="B14" s="1"/>
      <c r="C14" s="3">
        <v>5</v>
      </c>
      <c r="D14" s="3" t="s">
        <v>23</v>
      </c>
      <c r="E14" s="4">
        <v>5</v>
      </c>
      <c r="F14" s="3">
        <v>4.5999999999999996</v>
      </c>
      <c r="G14" s="3">
        <f t="shared" si="0"/>
        <v>23</v>
      </c>
      <c r="H14" s="1"/>
    </row>
    <row r="15" spans="2:11" ht="19.5" customHeight="1" x14ac:dyDescent="0.25">
      <c r="B15" s="1"/>
      <c r="C15" s="3">
        <v>6</v>
      </c>
      <c r="D15" s="3" t="s">
        <v>16</v>
      </c>
      <c r="E15" s="4">
        <v>40</v>
      </c>
      <c r="F15" s="3">
        <v>5</v>
      </c>
      <c r="G15" s="3">
        <f t="shared" si="0"/>
        <v>200</v>
      </c>
      <c r="H15" s="1"/>
    </row>
    <row r="16" spans="2:11" ht="19.5" customHeight="1" thickBot="1" x14ac:dyDescent="0.3">
      <c r="B16" s="1"/>
      <c r="C16" s="3">
        <v>7</v>
      </c>
      <c r="D16" s="3" t="s">
        <v>38</v>
      </c>
      <c r="E16" s="4">
        <v>1</v>
      </c>
      <c r="F16" s="3"/>
      <c r="G16" s="3">
        <v>10.6</v>
      </c>
      <c r="H16" s="1"/>
    </row>
    <row r="17" spans="2:13" ht="19.5" customHeight="1" thickBot="1" x14ac:dyDescent="0.3">
      <c r="B17" s="1"/>
      <c r="C17" s="25" t="s">
        <v>17</v>
      </c>
      <c r="D17" s="26"/>
      <c r="E17" s="5">
        <f>SUM(E10:E16)</f>
        <v>162</v>
      </c>
      <c r="F17" s="6"/>
      <c r="G17" s="7">
        <f>SUM(G10:G16)</f>
        <v>962.9</v>
      </c>
      <c r="M17">
        <f>501*17</f>
        <v>8517</v>
      </c>
    </row>
    <row r="18" spans="2:13" ht="21.75" thickBot="1" x14ac:dyDescent="0.3">
      <c r="B18" s="1"/>
      <c r="C18" s="23" t="s">
        <v>18</v>
      </c>
      <c r="D18" s="24"/>
      <c r="E18" s="24"/>
      <c r="F18" s="27"/>
      <c r="G18" s="8">
        <v>67</v>
      </c>
      <c r="M18">
        <f>160*53</f>
        <v>8480</v>
      </c>
    </row>
    <row r="19" spans="2:13" ht="21.75" thickBot="1" x14ac:dyDescent="0.3">
      <c r="B19" s="1"/>
      <c r="C19" s="23" t="s">
        <v>17</v>
      </c>
      <c r="D19" s="24"/>
      <c r="E19" s="24"/>
      <c r="F19" s="27"/>
      <c r="G19" s="9">
        <f>G17*G18</f>
        <v>64514.299999999996</v>
      </c>
      <c r="M19">
        <f>M17+M18</f>
        <v>16997</v>
      </c>
    </row>
    <row r="20" spans="2:13" ht="21.75" thickBot="1" x14ac:dyDescent="0.3">
      <c r="C20" s="13" t="s">
        <v>68</v>
      </c>
      <c r="D20" s="28" t="s">
        <v>69</v>
      </c>
      <c r="E20" s="28"/>
      <c r="F20" s="29"/>
      <c r="G20" s="11">
        <f>'09-06-2022 42'!G18</f>
        <v>374062.9</v>
      </c>
      <c r="M20">
        <v>15222</v>
      </c>
    </row>
    <row r="21" spans="2:13" ht="21.75" thickBot="1" x14ac:dyDescent="0.3">
      <c r="C21" s="23" t="s">
        <v>21</v>
      </c>
      <c r="D21" s="24"/>
      <c r="E21" s="24"/>
      <c r="F21" s="24"/>
      <c r="G21" s="10">
        <f>G19+G20</f>
        <v>438577.2</v>
      </c>
      <c r="M21">
        <f>M19+M20</f>
        <v>32219</v>
      </c>
    </row>
    <row r="22" spans="2:13" ht="21.75" thickBot="1" x14ac:dyDescent="0.3">
      <c r="C22" s="30" t="s">
        <v>73</v>
      </c>
      <c r="D22" s="28"/>
      <c r="E22" s="28"/>
      <c r="F22" s="28"/>
      <c r="G22" s="12">
        <v>100000</v>
      </c>
    </row>
    <row r="23" spans="2:13" ht="21.75" thickBot="1" x14ac:dyDescent="0.3">
      <c r="C23" s="23" t="s">
        <v>21</v>
      </c>
      <c r="D23" s="24"/>
      <c r="E23" s="24"/>
      <c r="F23" s="24"/>
      <c r="G23" s="10">
        <f>G21-G22</f>
        <v>338577.2</v>
      </c>
    </row>
  </sheetData>
  <mergeCells count="14">
    <mergeCell ref="C7:D8"/>
    <mergeCell ref="E7:G8"/>
    <mergeCell ref="C22:F22"/>
    <mergeCell ref="C23:F23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01-06-2022 35</vt:lpstr>
      <vt:lpstr>02-06-2022 36</vt:lpstr>
      <vt:lpstr>03-06-2022 37</vt:lpstr>
      <vt:lpstr>04-06-2022 38</vt:lpstr>
      <vt:lpstr>05-06-2022 39 </vt:lpstr>
      <vt:lpstr>06-06-2022 40</vt:lpstr>
      <vt:lpstr>07-06-2022 41</vt:lpstr>
      <vt:lpstr>09-06-2022 42</vt:lpstr>
      <vt:lpstr>10-06-2022 43</vt:lpstr>
      <vt:lpstr>11-06-2022 44</vt:lpstr>
      <vt:lpstr>12-06-2022 45</vt:lpstr>
      <vt:lpstr>13-06-2022 46</vt:lpstr>
      <vt:lpstr>14-06-2022 47</vt:lpstr>
      <vt:lpstr>15-06-2022 48</vt:lpstr>
      <vt:lpstr>16-06-2022 49</vt:lpstr>
      <vt:lpstr>17-06-2022 50</vt:lpstr>
      <vt:lpstr>18-06-2022 51</vt:lpstr>
      <vt:lpstr>19-06-2022 52</vt:lpstr>
      <vt:lpstr>20-06-2022 53</vt:lpstr>
      <vt:lpstr>21-06-2022 54</vt:lpstr>
      <vt:lpstr>22-06-2022 55</vt:lpstr>
      <vt:lpstr>23-06-2022 56</vt:lpstr>
      <vt:lpstr>24-06-2022 57</vt:lpstr>
      <vt:lpstr>25-06-2022 58</vt:lpstr>
      <vt:lpstr>26-06-2022 59</vt:lpstr>
      <vt:lpstr>27-06-2022 60</vt:lpstr>
      <vt:lpstr>28-06-2022 61</vt:lpstr>
      <vt:lpstr>29-06-2022 62</vt:lpstr>
      <vt:lpstr>30-06-2022 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2022-05-05T14:06:53Z</dcterms:created>
  <dcterms:modified xsi:type="dcterms:W3CDTF">2022-07-04T16:38:51Z</dcterms:modified>
</cp:coreProperties>
</file>