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J:\COMELE\"/>
    </mc:Choice>
  </mc:AlternateContent>
  <xr:revisionPtr revIDLastSave="0" documentId="8_{3A4B50FC-31F5-4070-BC9F-380ACDB5E2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  <sheet name="Ejercicio 2" sheetId="2" r:id="rId2"/>
  </sheets>
  <externalReferences>
    <externalReference r:id="rId3"/>
  </externalReferences>
  <definedNames>
    <definedName name="Codigos">'[1]Ejercicio 1 SOL'!$K$27:$L$47</definedName>
    <definedName name="Hemisferio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6" i="1"/>
  <c r="C17" i="2" l="1"/>
  <c r="C18" i="2"/>
  <c r="C19" i="2"/>
  <c r="C20" i="2"/>
  <c r="C21" i="2"/>
  <c r="C22" i="2"/>
  <c r="C23" i="2"/>
  <c r="C24" i="2"/>
  <c r="C25" i="2"/>
  <c r="C26" i="2"/>
  <c r="C27" i="2"/>
  <c r="C28" i="2"/>
  <c r="J17" i="2"/>
  <c r="B19" i="2"/>
  <c r="B20" i="2" s="1"/>
  <c r="B21" i="2" s="1"/>
  <c r="B22" i="2" s="1"/>
  <c r="B23" i="2" s="1"/>
  <c r="B24" i="2" s="1"/>
  <c r="B25" i="2" s="1"/>
  <c r="B26" i="2" s="1"/>
  <c r="B27" i="2" s="1"/>
  <c r="B28" i="2" s="1"/>
  <c r="B18" i="2"/>
  <c r="B17" i="2"/>
  <c r="H16" i="1"/>
  <c r="G16" i="1"/>
  <c r="E16" i="1"/>
  <c r="D16" i="1"/>
  <c r="P12" i="1"/>
  <c r="P11" i="1"/>
  <c r="P1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M14" i="2" l="1"/>
  <c r="L14" i="2"/>
  <c r="R23" i="1"/>
  <c r="S23" i="1"/>
</calcChain>
</file>

<file path=xl/sharedStrings.xml><?xml version="1.0" encoding="utf-8"?>
<sst xmlns="http://schemas.openxmlformats.org/spreadsheetml/2006/main" count="120" uniqueCount="95">
  <si>
    <t>Tierra del Fuego</t>
  </si>
  <si>
    <t>Santa Cruz</t>
  </si>
  <si>
    <t>Río Negro</t>
  </si>
  <si>
    <t>Neuquén</t>
  </si>
  <si>
    <t>La Pampa</t>
  </si>
  <si>
    <t>San Luis</t>
  </si>
  <si>
    <t>Mendoza</t>
  </si>
  <si>
    <t>San Juan</t>
  </si>
  <si>
    <t>La Rioja</t>
  </si>
  <si>
    <t>Córdoba</t>
  </si>
  <si>
    <t>Jujuy</t>
  </si>
  <si>
    <t>Salta</t>
  </si>
  <si>
    <t>A</t>
  </si>
  <si>
    <t>Tucumán</t>
  </si>
  <si>
    <t>Santiago del Estero</t>
  </si>
  <si>
    <t>Chaco</t>
  </si>
  <si>
    <t>Corrientes</t>
  </si>
  <si>
    <t>Santa Fe</t>
  </si>
  <si>
    <t>Misiones</t>
  </si>
  <si>
    <t>Entre Ríos</t>
  </si>
  <si>
    <t>Buenos Aires</t>
  </si>
  <si>
    <t>CABA</t>
  </si>
  <si>
    <t>Tabla de Códigos Postales</t>
  </si>
  <si>
    <t>% crecimiento</t>
  </si>
  <si>
    <t>9- ESCRIBIR TODAS LAS FORMULAS UTILIZADAS</t>
  </si>
  <si>
    <t>si se supone crecerá un 15% (celda N25). REDONDEAR SIN DECIMALES.</t>
  </si>
  <si>
    <t>8- Hallar la cantidad de contagios que se pronostica para fines de abril en cada lugar</t>
  </si>
  <si>
    <t>364-18-BU</t>
  </si>
  <si>
    <t>en mayúsculas, por ejemplo:</t>
  </si>
  <si>
    <t>7-Armar una CLAVE con el número de contagios-muertes-primeras dos letras de la provincia</t>
  </si>
  <si>
    <t xml:space="preserve">6- Completar con el CP obtenido de la Tabla CODIGOS </t>
  </si>
  <si>
    <r>
      <t xml:space="preserve">o si tienen muertes poner </t>
    </r>
    <r>
      <rPr>
        <b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, de lo contrario poner</t>
    </r>
    <r>
      <rPr>
        <b/>
        <sz val="11"/>
        <rFont val="Calibri"/>
        <family val="2"/>
        <scheme val="minor"/>
      </rPr>
      <t xml:space="preserve"> B</t>
    </r>
    <r>
      <rPr>
        <sz val="11"/>
        <rFont val="Calibri"/>
        <family val="2"/>
        <scheme val="minor"/>
      </rPr>
      <t xml:space="preserve"> </t>
    </r>
  </si>
  <si>
    <r>
      <t>5- Según</t>
    </r>
    <r>
      <rPr>
        <b/>
        <sz val="11"/>
        <rFont val="Calibri"/>
        <family val="2"/>
        <scheme val="minor"/>
      </rPr>
      <t xml:space="preserve"> clasificación 2</t>
    </r>
    <r>
      <rPr>
        <sz val="11"/>
        <rFont val="Calibri"/>
        <family val="2"/>
        <scheme val="minor"/>
      </rPr>
      <t xml:space="preserve"> si tienen más de 110 contagiados </t>
    </r>
  </si>
  <si>
    <t>abril</t>
  </si>
  <si>
    <t>Cantidad de personas</t>
  </si>
  <si>
    <r>
      <t xml:space="preserve">y poner </t>
    </r>
    <r>
      <rPr>
        <b/>
        <sz val="11"/>
        <color theme="1"/>
        <rFont val="Calibri"/>
        <family val="2"/>
        <scheme val="minor"/>
      </rPr>
      <t>II</t>
    </r>
    <r>
      <rPr>
        <sz val="11"/>
        <color theme="1"/>
        <rFont val="Calibri"/>
        <family val="2"/>
        <scheme val="minor"/>
      </rPr>
      <t xml:space="preserve"> si tiene también muertes</t>
    </r>
  </si>
  <si>
    <t>Contagios fines</t>
  </si>
  <si>
    <t>CLAVE</t>
  </si>
  <si>
    <t>CP</t>
  </si>
  <si>
    <t>Clasificación 2</t>
  </si>
  <si>
    <t>Clasificación 1</t>
  </si>
  <si>
    <t>Muertes</t>
  </si>
  <si>
    <t>Contagios</t>
  </si>
  <si>
    <t>Provincia</t>
  </si>
  <si>
    <r>
      <t>4- Según C</t>
    </r>
    <r>
      <rPr>
        <b/>
        <sz val="11"/>
        <color theme="1"/>
        <rFont val="Calibri"/>
        <family val="2"/>
        <scheme val="minor"/>
      </rPr>
      <t>lasificación 1</t>
    </r>
    <r>
      <rPr>
        <sz val="11"/>
        <color theme="1"/>
        <rFont val="Calibri"/>
        <family val="2"/>
        <scheme val="minor"/>
      </rPr>
      <t xml:space="preserve"> poner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si sólo tiene contagiados </t>
    </r>
  </si>
  <si>
    <t>8-</t>
  </si>
  <si>
    <t>7-</t>
  </si>
  <si>
    <t>6-</t>
  </si>
  <si>
    <t>5-</t>
  </si>
  <si>
    <t>4-</t>
  </si>
  <si>
    <r>
      <t xml:space="preserve">3-Cantidad de provincias sin muertos, </t>
    </r>
    <r>
      <rPr>
        <b/>
        <sz val="11"/>
        <color rgb="FFFF0000"/>
        <rFont val="Calibri"/>
        <family val="2"/>
        <scheme val="minor"/>
      </rPr>
      <t>en P12</t>
    </r>
  </si>
  <si>
    <t>Última actualización: 4/4/2020 a las 19:47 (Infobae)</t>
  </si>
  <si>
    <r>
      <t xml:space="preserve">2-Hallar la cantidad de personas en provincias con menos de 100 contagios, </t>
    </r>
    <r>
      <rPr>
        <b/>
        <sz val="11"/>
        <color rgb="FFFF0000"/>
        <rFont val="Calibri"/>
        <family val="2"/>
        <scheme val="minor"/>
      </rPr>
      <t>en P11</t>
    </r>
  </si>
  <si>
    <t>por provincia según su residencia</t>
  </si>
  <si>
    <r>
      <t>1-Hallar cantidad de provincias con más de 100 contagios,</t>
    </r>
    <r>
      <rPr>
        <b/>
        <sz val="11"/>
        <color rgb="FFFF0000"/>
        <rFont val="Calibri"/>
        <family val="2"/>
        <scheme val="minor"/>
      </rPr>
      <t xml:space="preserve"> en P10</t>
    </r>
  </si>
  <si>
    <t xml:space="preserve">Ministerio de Salud de la Nación: Clasificación casos COVID-19 </t>
  </si>
  <si>
    <t>Corrección</t>
  </si>
  <si>
    <t>Puntaje</t>
  </si>
  <si>
    <t>Cantidades</t>
  </si>
  <si>
    <t>A partir de los datos de la Tabla:</t>
  </si>
  <si>
    <t>CONSIGNAS:</t>
  </si>
  <si>
    <t>las funciones y fórmulas utilizadas para resolver el ejercicio</t>
  </si>
  <si>
    <t>COMPLETAR en EXCEL todas las fórmulas para resolver las consignas en los lugares indicados y AL FINAL ESCRIBIR LA SINTESIS de TODAS</t>
  </si>
  <si>
    <t>SE SOLICITA:</t>
  </si>
  <si>
    <t>Se deben resolver las consignas que se enumeran a continuación.</t>
  </si>
  <si>
    <t>Se presentan los datos del Ministerio de Salud en las celdas fondo celeste de la Tabla.</t>
  </si>
  <si>
    <t>EJERCICIO 1</t>
  </si>
  <si>
    <t>EJERCICIO 2</t>
  </si>
  <si>
    <t xml:space="preserve">COMPLETAR en EXCEL todas las fórmulas para resolver las consignas en los lugares indicados y AL FINAL ESCRIBIR como texto </t>
  </si>
  <si>
    <t>LA SINTESIS de TODAS las funciones y fórmulas utilizadas para resolver el ejercicio</t>
  </si>
  <si>
    <r>
      <t xml:space="preserve">a) </t>
    </r>
    <r>
      <rPr>
        <b/>
        <sz val="11"/>
        <color theme="1"/>
        <rFont val="Calibri"/>
        <family val="2"/>
        <scheme val="minor"/>
      </rPr>
      <t>TABULAR entre t= 15 y t= 125 segundos, cada Delta t = 10 seg y A=20  mm,</t>
    </r>
    <r>
      <rPr>
        <sz val="11"/>
        <color theme="1"/>
        <rFont val="Calibri"/>
        <family val="2"/>
        <scheme val="minor"/>
      </rPr>
      <t xml:space="preserve"> la función M(A,t ) que expresa la magnitud M </t>
    </r>
  </si>
  <si>
    <t>de un terremoto en escala de Richter, la que se expresa:</t>
  </si>
  <si>
    <t xml:space="preserve">M(A, t) = log A + 3 log (8 t) - 2,97 </t>
  </si>
  <si>
    <t>donde A es la amplitud en mm y t el tiempo de duración del mismo en segundos</t>
  </si>
  <si>
    <t>b) Colocar t inicial, Delta t, A y las constantes de la función en celdas para que sean utilizadas como referencias fijas.</t>
  </si>
  <si>
    <t>c) Redondear los valores de M a 2 decimales</t>
  </si>
  <si>
    <t>d) Escribir al final una síntesis de las fórmulas utilizadas.</t>
  </si>
  <si>
    <t>t (seg)</t>
  </si>
  <si>
    <t xml:space="preserve">M </t>
  </si>
  <si>
    <t>t inicial</t>
  </si>
  <si>
    <t>Delta t</t>
  </si>
  <si>
    <t>Const 1</t>
  </si>
  <si>
    <t>Const2</t>
  </si>
  <si>
    <t>Const. 3</t>
  </si>
  <si>
    <t>LOS VALORES EN LAS CELDAS AMARILLAS SON SOLO INFORMATIVOS</t>
  </si>
  <si>
    <t>1)" =CONTAR.SI(B16:B36;"&gt;100") "</t>
  </si>
  <si>
    <t>2)" =SUMAR.SI(B16:B36;"&lt;100") "</t>
  </si>
  <si>
    <t>3) " =CONTAR.SI(C16:C36;"=0") "</t>
  </si>
  <si>
    <t>4) " =SI(C16=0;"I";"II") "</t>
  </si>
  <si>
    <t>5) " =SI(B16&gt;=110;"A";SI(C16&gt;0;"A";"B")) "</t>
  </si>
  <si>
    <t>6) " =BUSCARV(A16;$K$27:$L$47;2;FALSO) "</t>
  </si>
  <si>
    <t>7) "=CONCATENAR(B16;"-";C16;"-";MAYUSC(IZQUIERDA(A16;2)))"</t>
  </si>
  <si>
    <t>8) "=REDONDEAR(B16+(B16*$N$25);0)"</t>
  </si>
  <si>
    <t>FORMULAS</t>
  </si>
  <si>
    <t>d)" =LOG10($E$17)+$H$17*LOG10($I$17*B17)+$J$17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</si>
</sst>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/>
    <xf numFmtId="9" fontId="0" fillId="2" borderId="11" xfId="0" applyNumberFormat="1" applyFill="1" applyBorder="1" applyAlignment="1">
      <alignment horizontal="center"/>
    </xf>
    <xf numFmtId="0" fontId="0" fillId="2" borderId="12" xfId="0" applyFill="1" applyBorder="1"/>
    <xf numFmtId="0" fontId="0" fillId="0" borderId="11" xfId="0" applyBorder="1"/>
    <xf numFmtId="0" fontId="1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0" fillId="0" borderId="16" xfId="0" applyBorder="1"/>
    <xf numFmtId="0" fontId="2" fillId="0" borderId="0" xfId="0" applyFont="1" applyFill="1" applyBorder="1"/>
    <xf numFmtId="0" fontId="2" fillId="0" borderId="5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21" xfId="0" applyFont="1" applyBorder="1"/>
    <xf numFmtId="0" fontId="0" fillId="0" borderId="12" xfId="0" applyBorder="1"/>
    <xf numFmtId="0" fontId="0" fillId="0" borderId="22" xfId="0" applyBorder="1"/>
    <xf numFmtId="0" fontId="0" fillId="3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" fillId="0" borderId="1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Border="1"/>
    <xf numFmtId="0" fontId="0" fillId="4" borderId="10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23" xfId="0" applyFon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1" fontId="0" fillId="3" borderId="5" xfId="0" applyNumberForma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_TERE%202020\1%20CATEDRAS%20FICH\00%20COMELE%201er%20cuatrim%202020\materiales\PARCIAL%201%2018%20de%20mayo%202020\Re__va_extra_14_hs%20(2)\Temario%20DNI%20impares_revis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1"/>
      <sheetName val="Ejercicio 2"/>
      <sheetName val="Ejercicio 1 SOL"/>
      <sheetName val="Ejercicio 2 sol"/>
    </sheetNames>
    <sheetDataSet>
      <sheetData sheetId="0"/>
      <sheetData sheetId="1"/>
      <sheetData sheetId="2">
        <row r="27">
          <cell r="K27" t="str">
            <v>CABA</v>
          </cell>
          <cell r="L27">
            <v>1400</v>
          </cell>
        </row>
        <row r="28">
          <cell r="K28" t="str">
            <v>Buenos Aires</v>
          </cell>
          <cell r="L28">
            <v>1900</v>
          </cell>
        </row>
        <row r="29">
          <cell r="K29" t="str">
            <v>Santa Fe</v>
          </cell>
          <cell r="L29">
            <v>3000</v>
          </cell>
        </row>
        <row r="30">
          <cell r="K30" t="str">
            <v>Entre Ríos</v>
          </cell>
          <cell r="L30">
            <v>3100</v>
          </cell>
        </row>
        <row r="31">
          <cell r="K31" t="str">
            <v>Misiones</v>
          </cell>
          <cell r="L31">
            <v>3300</v>
          </cell>
        </row>
        <row r="32">
          <cell r="K32" t="str">
            <v>Corrientes</v>
          </cell>
          <cell r="L32">
            <v>3400</v>
          </cell>
        </row>
        <row r="33">
          <cell r="K33" t="str">
            <v>Chaco</v>
          </cell>
          <cell r="L33">
            <v>3500</v>
          </cell>
        </row>
        <row r="34">
          <cell r="K34" t="str">
            <v>Tucumán</v>
          </cell>
          <cell r="L34">
            <v>4000</v>
          </cell>
        </row>
        <row r="35">
          <cell r="K35" t="str">
            <v>Santiago del Estero</v>
          </cell>
          <cell r="L35">
            <v>4200</v>
          </cell>
        </row>
        <row r="36">
          <cell r="K36" t="str">
            <v>Salta</v>
          </cell>
          <cell r="L36">
            <v>4400</v>
          </cell>
        </row>
        <row r="37">
          <cell r="K37" t="str">
            <v>Jujuy</v>
          </cell>
          <cell r="L37">
            <v>4600</v>
          </cell>
        </row>
        <row r="38">
          <cell r="K38" t="str">
            <v>Córdoba</v>
          </cell>
          <cell r="L38">
            <v>5000</v>
          </cell>
        </row>
        <row r="39">
          <cell r="K39" t="str">
            <v>La Rioja</v>
          </cell>
          <cell r="L39">
            <v>5300</v>
          </cell>
        </row>
        <row r="40">
          <cell r="K40" t="str">
            <v>San Juan</v>
          </cell>
          <cell r="L40">
            <v>5400</v>
          </cell>
        </row>
        <row r="41">
          <cell r="K41" t="str">
            <v>Mendoza</v>
          </cell>
          <cell r="L41">
            <v>5500</v>
          </cell>
        </row>
        <row r="42">
          <cell r="K42" t="str">
            <v>San Luis</v>
          </cell>
          <cell r="L42">
            <v>5700</v>
          </cell>
        </row>
        <row r="43">
          <cell r="K43" t="str">
            <v>La Pampa</v>
          </cell>
          <cell r="L43">
            <v>6300</v>
          </cell>
        </row>
        <row r="44">
          <cell r="K44" t="str">
            <v>Neuquén</v>
          </cell>
          <cell r="L44">
            <v>8300</v>
          </cell>
        </row>
        <row r="45">
          <cell r="K45" t="str">
            <v>Río Negro</v>
          </cell>
          <cell r="L45">
            <v>8500</v>
          </cell>
        </row>
        <row r="46">
          <cell r="K46" t="str">
            <v>Santa Cruz</v>
          </cell>
          <cell r="L46">
            <v>9400</v>
          </cell>
        </row>
        <row r="47">
          <cell r="K47" t="str">
            <v>Tierra del Fuego</v>
          </cell>
          <cell r="L47">
            <v>9410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8" zoomScale="70" zoomScaleNormal="70" workbookViewId="0">
      <selection activeCell="G16" sqref="G16"/>
    </sheetView>
  </sheetViews>
  <sheetFormatPr baseColWidth="10" defaultRowHeight="15" x14ac:dyDescent="0.25"/>
  <cols>
    <col min="1" max="1" width="16.5703125" customWidth="1"/>
    <col min="2" max="2" width="13" customWidth="1"/>
    <col min="3" max="3" width="9.28515625" customWidth="1"/>
    <col min="4" max="4" width="14.140625" style="2" customWidth="1"/>
    <col min="5" max="5" width="12.5703125" style="2" customWidth="1"/>
    <col min="6" max="6" width="9.7109375" style="2" customWidth="1"/>
    <col min="7" max="7" width="11.140625" style="2" customWidth="1"/>
    <col min="8" max="8" width="14.85546875" customWidth="1"/>
    <col min="9" max="9" width="3.7109375" style="1" customWidth="1"/>
    <col min="10" max="10" width="12.5703125" customWidth="1"/>
    <col min="11" max="11" width="12.140625" customWidth="1"/>
    <col min="14" max="14" width="26.7109375" customWidth="1"/>
    <col min="15" max="15" width="5.7109375" customWidth="1"/>
    <col min="16" max="16" width="12.5703125" customWidth="1"/>
  </cols>
  <sheetData>
    <row r="1" spans="1:19" x14ac:dyDescent="0.25">
      <c r="A1" s="53" t="s">
        <v>66</v>
      </c>
      <c r="J1" s="65" t="s">
        <v>84</v>
      </c>
      <c r="K1" s="66"/>
      <c r="L1" s="66"/>
      <c r="M1" s="66"/>
      <c r="N1" s="66"/>
    </row>
    <row r="2" spans="1:19" ht="21" customHeight="1" x14ac:dyDescent="0.25">
      <c r="B2" s="54" t="s">
        <v>65</v>
      </c>
      <c r="C2" s="54"/>
      <c r="D2" s="55"/>
      <c r="E2" s="55"/>
      <c r="F2" s="55"/>
      <c r="G2" s="55"/>
      <c r="H2" s="54"/>
    </row>
    <row r="3" spans="1:19" ht="15.75" x14ac:dyDescent="0.25">
      <c r="B3" s="54" t="s">
        <v>64</v>
      </c>
      <c r="C3" s="54"/>
      <c r="D3" s="55"/>
      <c r="E3" s="55"/>
      <c r="F3" s="55"/>
      <c r="G3" s="55"/>
      <c r="H3" s="54"/>
    </row>
    <row r="5" spans="1:19" x14ac:dyDescent="0.25">
      <c r="A5" s="53" t="s">
        <v>63</v>
      </c>
      <c r="B5" s="52" t="s">
        <v>62</v>
      </c>
      <c r="C5" s="2"/>
      <c r="D5"/>
      <c r="E5"/>
      <c r="F5"/>
      <c r="G5"/>
      <c r="I5"/>
      <c r="J5" s="2"/>
      <c r="K5" s="2"/>
    </row>
    <row r="6" spans="1:19" x14ac:dyDescent="0.25">
      <c r="A6" s="52"/>
      <c r="B6" s="52" t="s">
        <v>61</v>
      </c>
      <c r="C6" s="2"/>
      <c r="D6"/>
      <c r="E6"/>
      <c r="F6"/>
      <c r="G6"/>
      <c r="I6"/>
      <c r="J6" s="2"/>
      <c r="K6" s="2"/>
    </row>
    <row r="7" spans="1:19" ht="15.75" thickBot="1" x14ac:dyDescent="0.3">
      <c r="A7" s="52"/>
    </row>
    <row r="8" spans="1:19" ht="15.75" thickBot="1" x14ac:dyDescent="0.3">
      <c r="A8" s="52"/>
      <c r="J8" s="51" t="s">
        <v>60</v>
      </c>
    </row>
    <row r="9" spans="1:19" ht="15.75" thickBot="1" x14ac:dyDescent="0.3">
      <c r="J9" s="52" t="s">
        <v>59</v>
      </c>
      <c r="P9" s="51" t="s">
        <v>58</v>
      </c>
      <c r="R9" s="51" t="s">
        <v>57</v>
      </c>
      <c r="S9" s="51" t="s">
        <v>56</v>
      </c>
    </row>
    <row r="10" spans="1:19" x14ac:dyDescent="0.25">
      <c r="A10" s="50" t="s">
        <v>55</v>
      </c>
      <c r="B10" s="49"/>
      <c r="C10" s="49"/>
      <c r="D10" s="48"/>
      <c r="E10" s="47"/>
      <c r="J10" t="s">
        <v>54</v>
      </c>
      <c r="P10" s="46">
        <f>COUNTIF(B16:B36,"&gt;100")</f>
        <v>5</v>
      </c>
      <c r="R10" s="45">
        <v>5</v>
      </c>
      <c r="S10" s="44"/>
    </row>
    <row r="11" spans="1:19" x14ac:dyDescent="0.25">
      <c r="A11" s="43" t="s">
        <v>53</v>
      </c>
      <c r="B11" s="42"/>
      <c r="C11" s="42"/>
      <c r="D11" s="41"/>
      <c r="E11" s="40"/>
      <c r="J11" t="s">
        <v>52</v>
      </c>
      <c r="P11" s="8">
        <f>SUMIF(B16:B36,"&lt;100")</f>
        <v>266</v>
      </c>
      <c r="R11" s="24">
        <v>5</v>
      </c>
      <c r="S11" s="21"/>
    </row>
    <row r="12" spans="1:19" ht="15.75" thickBot="1" x14ac:dyDescent="0.3">
      <c r="A12" s="39" t="s">
        <v>51</v>
      </c>
      <c r="B12" s="38"/>
      <c r="C12" s="38"/>
      <c r="D12" s="37"/>
      <c r="E12" s="36"/>
      <c r="J12" t="s">
        <v>50</v>
      </c>
      <c r="P12" s="8">
        <f>COUNTIF(C16:C36,"=0")</f>
        <v>12</v>
      </c>
      <c r="R12" s="24">
        <v>5</v>
      </c>
      <c r="S12" s="21"/>
    </row>
    <row r="13" spans="1:19" x14ac:dyDescent="0.25">
      <c r="D13" s="2" t="s">
        <v>49</v>
      </c>
      <c r="E13" s="2" t="s">
        <v>48</v>
      </c>
      <c r="F13" s="2" t="s">
        <v>47</v>
      </c>
      <c r="G13" s="2" t="s">
        <v>46</v>
      </c>
      <c r="H13" s="2" t="s">
        <v>45</v>
      </c>
      <c r="I13" s="35"/>
      <c r="J13" t="s">
        <v>44</v>
      </c>
      <c r="R13" s="24">
        <v>5</v>
      </c>
      <c r="S13" s="21"/>
    </row>
    <row r="14" spans="1:19" x14ac:dyDescent="0.25">
      <c r="A14" s="31" t="s">
        <v>43</v>
      </c>
      <c r="B14" s="29" t="s">
        <v>42</v>
      </c>
      <c r="C14" s="29" t="s">
        <v>41</v>
      </c>
      <c r="D14" s="34" t="s">
        <v>40</v>
      </c>
      <c r="E14" s="33" t="s">
        <v>39</v>
      </c>
      <c r="F14" s="33" t="s">
        <v>38</v>
      </c>
      <c r="G14" s="33" t="s">
        <v>37</v>
      </c>
      <c r="H14" s="33" t="s">
        <v>36</v>
      </c>
      <c r="I14" s="32"/>
      <c r="J14" t="s">
        <v>35</v>
      </c>
      <c r="R14" s="21"/>
      <c r="S14" s="21"/>
    </row>
    <row r="15" spans="1:19" x14ac:dyDescent="0.25">
      <c r="A15" s="31"/>
      <c r="B15" s="30" t="s">
        <v>34</v>
      </c>
      <c r="C15" s="29"/>
      <c r="D15" s="28"/>
      <c r="E15" s="27"/>
      <c r="F15" s="27"/>
      <c r="G15" s="27"/>
      <c r="H15" s="26" t="s">
        <v>33</v>
      </c>
      <c r="I15" s="25"/>
      <c r="J15" s="23" t="s">
        <v>32</v>
      </c>
      <c r="K15" s="19"/>
      <c r="L15" s="19"/>
      <c r="M15" s="19"/>
      <c r="N15" s="19"/>
      <c r="O15" s="19"/>
      <c r="R15" s="22">
        <v>10</v>
      </c>
      <c r="S15" s="21"/>
    </row>
    <row r="16" spans="1:19" x14ac:dyDescent="0.25">
      <c r="A16" s="11" t="s">
        <v>20</v>
      </c>
      <c r="B16" s="10">
        <v>364</v>
      </c>
      <c r="C16" s="10">
        <v>18</v>
      </c>
      <c r="D16" s="9" t="str">
        <f>IF(C16=0,"I","II")</f>
        <v>II</v>
      </c>
      <c r="E16" s="8" t="str">
        <f>IF(B16&gt;=110,"A",IF(C16&gt;0,"A","B"))</f>
        <v>A</v>
      </c>
      <c r="F16" s="8">
        <f>VLOOKUP(A16,$K$27:$L$47,2,FALSE)</f>
        <v>1900</v>
      </c>
      <c r="G16" s="8" t="str">
        <f>CONCATENATE(B16,"-",C16,"-",UPPER(LEFT(A16,2)))</f>
        <v>364-18-BU</v>
      </c>
      <c r="H16" s="67">
        <f>ROUND(B16+(B16*$N$25),0)</f>
        <v>419</v>
      </c>
      <c r="I16" s="7"/>
      <c r="J16" s="23" t="s">
        <v>31</v>
      </c>
      <c r="K16" s="19"/>
      <c r="L16" s="19"/>
      <c r="M16" s="19"/>
      <c r="N16" s="19"/>
      <c r="R16" s="21"/>
      <c r="S16" s="21"/>
    </row>
    <row r="17" spans="1:19" x14ac:dyDescent="0.25">
      <c r="A17" s="11" t="s">
        <v>21</v>
      </c>
      <c r="B17" s="10">
        <v>407</v>
      </c>
      <c r="C17" s="10">
        <v>7</v>
      </c>
      <c r="D17" s="9" t="str">
        <f t="shared" ref="D17:D36" si="0">IF(C17=0,"I","II")</f>
        <v>II</v>
      </c>
      <c r="E17" s="8" t="str">
        <f t="shared" ref="E17:E36" si="1">IF(B17&gt;=110,"A",IF(C17&gt;0,"A","B"))</f>
        <v>A</v>
      </c>
      <c r="F17" s="8">
        <f t="shared" ref="F17:F35" si="2">VLOOKUP(A17,$K$27:$L$47,2,FALSE)</f>
        <v>1400</v>
      </c>
      <c r="G17" s="8" t="str">
        <f t="shared" ref="G17:G36" si="3">CONCATENATE(B17,"-",C17,"-",UPPER(LEFT(A17,2)))</f>
        <v>407-7-CA</v>
      </c>
      <c r="H17" s="67">
        <f t="shared" ref="H17:H36" si="4">ROUND(B17+(B17*$N$25),0)</f>
        <v>468</v>
      </c>
      <c r="I17" s="7"/>
      <c r="J17" t="s">
        <v>30</v>
      </c>
      <c r="R17" s="22">
        <v>10</v>
      </c>
      <c r="S17" s="21"/>
    </row>
    <row r="18" spans="1:19" x14ac:dyDescent="0.25">
      <c r="A18" s="11" t="s">
        <v>15</v>
      </c>
      <c r="B18" s="10">
        <v>115</v>
      </c>
      <c r="C18" s="10">
        <v>7</v>
      </c>
      <c r="D18" s="9" t="str">
        <f t="shared" si="0"/>
        <v>II</v>
      </c>
      <c r="E18" s="8" t="str">
        <f t="shared" si="1"/>
        <v>A</v>
      </c>
      <c r="F18" s="8">
        <f t="shared" si="2"/>
        <v>3500</v>
      </c>
      <c r="G18" s="8" t="str">
        <f t="shared" si="3"/>
        <v>115-7-CH</v>
      </c>
      <c r="H18" s="67">
        <f t="shared" si="4"/>
        <v>132</v>
      </c>
      <c r="I18" s="7"/>
      <c r="J18" s="23" t="s">
        <v>29</v>
      </c>
      <c r="R18" s="24">
        <v>10</v>
      </c>
      <c r="S18" s="21"/>
    </row>
    <row r="19" spans="1:19" x14ac:dyDescent="0.25">
      <c r="A19" s="11" t="s">
        <v>9</v>
      </c>
      <c r="B19" s="10">
        <v>134</v>
      </c>
      <c r="C19" s="10">
        <v>1</v>
      </c>
      <c r="D19" s="9" t="str">
        <f t="shared" si="0"/>
        <v>II</v>
      </c>
      <c r="E19" s="8" t="str">
        <f t="shared" si="1"/>
        <v>A</v>
      </c>
      <c r="F19" s="8">
        <f t="shared" si="2"/>
        <v>5000</v>
      </c>
      <c r="G19" s="8" t="str">
        <f t="shared" si="3"/>
        <v>134-1-CÓ</v>
      </c>
      <c r="H19" s="67">
        <f t="shared" si="4"/>
        <v>154</v>
      </c>
      <c r="I19" s="7"/>
      <c r="J19" s="23" t="s">
        <v>28</v>
      </c>
      <c r="M19" t="s">
        <v>27</v>
      </c>
      <c r="R19" s="21"/>
      <c r="S19" s="21"/>
    </row>
    <row r="20" spans="1:19" x14ac:dyDescent="0.25">
      <c r="A20" s="11" t="s">
        <v>16</v>
      </c>
      <c r="B20" s="10">
        <v>22</v>
      </c>
      <c r="C20" s="10">
        <v>0</v>
      </c>
      <c r="D20" s="9" t="str">
        <f t="shared" si="0"/>
        <v>I</v>
      </c>
      <c r="E20" s="8" t="str">
        <f t="shared" si="1"/>
        <v>B</v>
      </c>
      <c r="F20" s="8">
        <f t="shared" si="2"/>
        <v>3400</v>
      </c>
      <c r="G20" s="8" t="str">
        <f t="shared" si="3"/>
        <v>22-0-CO</v>
      </c>
      <c r="H20" s="67">
        <f t="shared" si="4"/>
        <v>25</v>
      </c>
      <c r="I20" s="7"/>
      <c r="J20" s="23" t="s">
        <v>26</v>
      </c>
      <c r="R20" s="22">
        <v>10</v>
      </c>
      <c r="S20" s="21"/>
    </row>
    <row r="21" spans="1:19" x14ac:dyDescent="0.25">
      <c r="A21" s="11" t="s">
        <v>19</v>
      </c>
      <c r="B21" s="10">
        <v>18</v>
      </c>
      <c r="C21" s="10">
        <v>0</v>
      </c>
      <c r="D21" s="9" t="str">
        <f t="shared" si="0"/>
        <v>I</v>
      </c>
      <c r="E21" s="8" t="str">
        <f t="shared" si="1"/>
        <v>B</v>
      </c>
      <c r="F21" s="8">
        <f t="shared" si="2"/>
        <v>3100</v>
      </c>
      <c r="G21" s="8" t="str">
        <f t="shared" si="3"/>
        <v>18-0-EN</v>
      </c>
      <c r="H21" s="67">
        <f t="shared" si="4"/>
        <v>21</v>
      </c>
      <c r="I21" s="7"/>
      <c r="J21" t="s">
        <v>25</v>
      </c>
      <c r="R21" s="21"/>
      <c r="S21" s="21"/>
    </row>
    <row r="22" spans="1:19" ht="15.75" thickBot="1" x14ac:dyDescent="0.3">
      <c r="A22" s="11" t="s">
        <v>10</v>
      </c>
      <c r="B22" s="10">
        <v>5</v>
      </c>
      <c r="C22" s="10">
        <v>0</v>
      </c>
      <c r="D22" s="9" t="str">
        <f t="shared" si="0"/>
        <v>I</v>
      </c>
      <c r="E22" s="8" t="str">
        <f t="shared" si="1"/>
        <v>B</v>
      </c>
      <c r="F22" s="8">
        <f t="shared" si="2"/>
        <v>4600</v>
      </c>
      <c r="G22" s="8" t="str">
        <f t="shared" si="3"/>
        <v>5-0-JU</v>
      </c>
      <c r="H22" s="67">
        <f t="shared" si="4"/>
        <v>6</v>
      </c>
      <c r="I22" s="7"/>
      <c r="J22" t="s">
        <v>24</v>
      </c>
      <c r="R22" s="20">
        <v>5</v>
      </c>
      <c r="S22" s="20"/>
    </row>
    <row r="23" spans="1:19" ht="15.75" thickBot="1" x14ac:dyDescent="0.3">
      <c r="A23" s="11" t="s">
        <v>4</v>
      </c>
      <c r="B23" s="10">
        <v>3</v>
      </c>
      <c r="C23" s="10">
        <v>0</v>
      </c>
      <c r="D23" s="9" t="str">
        <f t="shared" si="0"/>
        <v>I</v>
      </c>
      <c r="E23" s="8" t="str">
        <f t="shared" si="1"/>
        <v>B</v>
      </c>
      <c r="F23" s="8">
        <f t="shared" si="2"/>
        <v>6300</v>
      </c>
      <c r="G23" s="8" t="str">
        <f t="shared" si="3"/>
        <v>3-0-LA</v>
      </c>
      <c r="H23" s="67">
        <f t="shared" si="4"/>
        <v>3</v>
      </c>
      <c r="I23" s="7"/>
      <c r="J23" s="19"/>
      <c r="K23" s="19"/>
      <c r="L23" s="19"/>
      <c r="R23" s="18">
        <f>SUM(R10:R22)</f>
        <v>65</v>
      </c>
      <c r="S23" s="18">
        <f>SUM(S10:S20)</f>
        <v>0</v>
      </c>
    </row>
    <row r="24" spans="1:19" ht="15.75" thickBot="1" x14ac:dyDescent="0.3">
      <c r="A24" s="11" t="s">
        <v>8</v>
      </c>
      <c r="B24" s="10">
        <v>6</v>
      </c>
      <c r="C24" s="10">
        <v>1</v>
      </c>
      <c r="D24" s="9" t="str">
        <f t="shared" si="0"/>
        <v>II</v>
      </c>
      <c r="E24" s="8" t="str">
        <f t="shared" si="1"/>
        <v>A</v>
      </c>
      <c r="F24" s="8">
        <f t="shared" si="2"/>
        <v>5300</v>
      </c>
      <c r="G24" s="8" t="str">
        <f t="shared" si="3"/>
        <v>6-1-LA</v>
      </c>
      <c r="H24" s="67">
        <f t="shared" si="4"/>
        <v>7</v>
      </c>
      <c r="I24" s="7"/>
      <c r="N24" s="17" t="s">
        <v>23</v>
      </c>
    </row>
    <row r="25" spans="1:19" ht="15.75" thickBot="1" x14ac:dyDescent="0.3">
      <c r="A25" s="11" t="s">
        <v>6</v>
      </c>
      <c r="B25" s="10">
        <v>27</v>
      </c>
      <c r="C25" s="10">
        <v>3</v>
      </c>
      <c r="D25" s="9" t="str">
        <f t="shared" si="0"/>
        <v>II</v>
      </c>
      <c r="E25" s="8" t="str">
        <f t="shared" si="1"/>
        <v>A</v>
      </c>
      <c r="F25" s="8">
        <f t="shared" si="2"/>
        <v>5500</v>
      </c>
      <c r="G25" s="8" t="str">
        <f t="shared" si="3"/>
        <v>27-3-ME</v>
      </c>
      <c r="H25" s="67">
        <f t="shared" si="4"/>
        <v>31</v>
      </c>
      <c r="I25" s="7"/>
      <c r="N25" s="16">
        <v>0.15</v>
      </c>
    </row>
    <row r="26" spans="1:19" ht="15.75" thickBot="1" x14ac:dyDescent="0.3">
      <c r="A26" s="11" t="s">
        <v>18</v>
      </c>
      <c r="B26" s="10">
        <v>3</v>
      </c>
      <c r="C26" s="10">
        <v>0</v>
      </c>
      <c r="D26" s="9" t="str">
        <f t="shared" si="0"/>
        <v>I</v>
      </c>
      <c r="E26" s="8" t="str">
        <f t="shared" si="1"/>
        <v>B</v>
      </c>
      <c r="F26" s="8">
        <f t="shared" si="2"/>
        <v>3300</v>
      </c>
      <c r="G26" s="8" t="str">
        <f t="shared" si="3"/>
        <v>3-0-MI</v>
      </c>
      <c r="H26" s="67">
        <f t="shared" si="4"/>
        <v>3</v>
      </c>
      <c r="I26" s="7"/>
      <c r="K26" s="15" t="s">
        <v>22</v>
      </c>
      <c r="L26" s="14"/>
    </row>
    <row r="27" spans="1:19" x14ac:dyDescent="0.25">
      <c r="A27" s="11" t="s">
        <v>3</v>
      </c>
      <c r="B27" s="10">
        <v>33</v>
      </c>
      <c r="C27" s="10">
        <v>2</v>
      </c>
      <c r="D27" s="9" t="str">
        <f t="shared" si="0"/>
        <v>II</v>
      </c>
      <c r="E27" s="8" t="str">
        <f t="shared" si="1"/>
        <v>A</v>
      </c>
      <c r="F27" s="8">
        <f t="shared" si="2"/>
        <v>8300</v>
      </c>
      <c r="G27" s="8" t="str">
        <f t="shared" si="3"/>
        <v>33-2-NE</v>
      </c>
      <c r="H27" s="67">
        <f t="shared" si="4"/>
        <v>38</v>
      </c>
      <c r="I27" s="7"/>
      <c r="K27" s="13" t="s">
        <v>21</v>
      </c>
      <c r="L27" s="12">
        <v>1400</v>
      </c>
    </row>
    <row r="28" spans="1:19" x14ac:dyDescent="0.25">
      <c r="A28" s="11" t="s">
        <v>2</v>
      </c>
      <c r="B28" s="10">
        <v>15</v>
      </c>
      <c r="C28" s="10">
        <v>0</v>
      </c>
      <c r="D28" s="9" t="str">
        <f t="shared" si="0"/>
        <v>I</v>
      </c>
      <c r="E28" s="8" t="str">
        <f t="shared" si="1"/>
        <v>B</v>
      </c>
      <c r="F28" s="8">
        <f t="shared" si="2"/>
        <v>8500</v>
      </c>
      <c r="G28" s="8" t="str">
        <f t="shared" si="3"/>
        <v>15-0-RÍ</v>
      </c>
      <c r="H28" s="67">
        <f t="shared" si="4"/>
        <v>17</v>
      </c>
      <c r="I28" s="7"/>
      <c r="K28" s="6" t="s">
        <v>20</v>
      </c>
      <c r="L28" s="5">
        <v>1900</v>
      </c>
    </row>
    <row r="29" spans="1:19" x14ac:dyDescent="0.25">
      <c r="A29" s="11" t="s">
        <v>11</v>
      </c>
      <c r="B29" s="10">
        <v>3</v>
      </c>
      <c r="C29" s="10">
        <v>0</v>
      </c>
      <c r="D29" s="9" t="str">
        <f t="shared" si="0"/>
        <v>I</v>
      </c>
      <c r="E29" s="8" t="str">
        <f t="shared" si="1"/>
        <v>B</v>
      </c>
      <c r="F29" s="8">
        <f t="shared" si="2"/>
        <v>4400</v>
      </c>
      <c r="G29" s="8" t="str">
        <f t="shared" si="3"/>
        <v>3-0-SA</v>
      </c>
      <c r="H29" s="67">
        <f t="shared" si="4"/>
        <v>3</v>
      </c>
      <c r="I29" s="7"/>
      <c r="K29" s="6" t="s">
        <v>17</v>
      </c>
      <c r="L29" s="5">
        <v>3000</v>
      </c>
    </row>
    <row r="30" spans="1:19" x14ac:dyDescent="0.25">
      <c r="A30" s="11" t="s">
        <v>5</v>
      </c>
      <c r="B30" s="10">
        <v>10</v>
      </c>
      <c r="C30" s="10">
        <v>0</v>
      </c>
      <c r="D30" s="9" t="str">
        <f t="shared" si="0"/>
        <v>I</v>
      </c>
      <c r="E30" s="8" t="str">
        <f t="shared" si="1"/>
        <v>B</v>
      </c>
      <c r="F30" s="8">
        <f t="shared" si="2"/>
        <v>5700</v>
      </c>
      <c r="G30" s="8" t="str">
        <f t="shared" si="3"/>
        <v>10-0-SA</v>
      </c>
      <c r="H30" s="67">
        <f t="shared" si="4"/>
        <v>12</v>
      </c>
      <c r="I30" s="7"/>
      <c r="K30" s="6" t="s">
        <v>19</v>
      </c>
      <c r="L30" s="5">
        <v>3100</v>
      </c>
    </row>
    <row r="31" spans="1:19" x14ac:dyDescent="0.25">
      <c r="A31" s="11" t="s">
        <v>1</v>
      </c>
      <c r="B31" s="10">
        <v>22</v>
      </c>
      <c r="C31" s="10">
        <v>0</v>
      </c>
      <c r="D31" s="9" t="str">
        <f t="shared" si="0"/>
        <v>I</v>
      </c>
      <c r="E31" s="8" t="str">
        <f t="shared" si="1"/>
        <v>B</v>
      </c>
      <c r="F31" s="8">
        <f t="shared" si="2"/>
        <v>9400</v>
      </c>
      <c r="G31" s="8" t="str">
        <f t="shared" si="3"/>
        <v>22-0-SA</v>
      </c>
      <c r="H31" s="67">
        <f t="shared" si="4"/>
        <v>25</v>
      </c>
      <c r="I31" s="7"/>
      <c r="K31" s="6" t="s">
        <v>18</v>
      </c>
      <c r="L31" s="5">
        <v>3300</v>
      </c>
    </row>
    <row r="32" spans="1:19" x14ac:dyDescent="0.25">
      <c r="A32" s="11" t="s">
        <v>17</v>
      </c>
      <c r="B32" s="10">
        <v>165</v>
      </c>
      <c r="C32" s="10">
        <v>1</v>
      </c>
      <c r="D32" s="9" t="str">
        <f t="shared" si="0"/>
        <v>II</v>
      </c>
      <c r="E32" s="8" t="str">
        <f t="shared" si="1"/>
        <v>A</v>
      </c>
      <c r="F32" s="8">
        <f t="shared" si="2"/>
        <v>3000</v>
      </c>
      <c r="G32" s="8" t="str">
        <f t="shared" si="3"/>
        <v>165-1-SA</v>
      </c>
      <c r="H32" s="67">
        <f t="shared" si="4"/>
        <v>190</v>
      </c>
      <c r="I32" s="7"/>
      <c r="K32" s="6" t="s">
        <v>16</v>
      </c>
      <c r="L32" s="5">
        <v>3400</v>
      </c>
    </row>
    <row r="33" spans="1:12" x14ac:dyDescent="0.25">
      <c r="A33" s="11" t="s">
        <v>7</v>
      </c>
      <c r="B33" s="10">
        <v>1</v>
      </c>
      <c r="C33" s="10">
        <v>0</v>
      </c>
      <c r="D33" s="9" t="str">
        <f t="shared" si="0"/>
        <v>I</v>
      </c>
      <c r="E33" s="8" t="str">
        <f t="shared" si="1"/>
        <v>B</v>
      </c>
      <c r="F33" s="8">
        <f t="shared" si="2"/>
        <v>5400</v>
      </c>
      <c r="G33" s="8" t="str">
        <f t="shared" si="3"/>
        <v>1-0-SA</v>
      </c>
      <c r="H33" s="67">
        <f t="shared" si="4"/>
        <v>1</v>
      </c>
      <c r="I33" s="7"/>
      <c r="K33" s="6" t="s">
        <v>15</v>
      </c>
      <c r="L33" s="5">
        <v>3500</v>
      </c>
    </row>
    <row r="34" spans="1:12" x14ac:dyDescent="0.25">
      <c r="A34" s="11" t="s">
        <v>14</v>
      </c>
      <c r="B34" s="10">
        <v>4</v>
      </c>
      <c r="C34" s="10">
        <v>0</v>
      </c>
      <c r="D34" s="9" t="str">
        <f t="shared" si="0"/>
        <v>I</v>
      </c>
      <c r="E34" s="8" t="str">
        <f t="shared" si="1"/>
        <v>B</v>
      </c>
      <c r="F34" s="8">
        <f t="shared" si="2"/>
        <v>4200</v>
      </c>
      <c r="G34" s="8" t="str">
        <f t="shared" si="3"/>
        <v>4-0-SA</v>
      </c>
      <c r="H34" s="67">
        <f t="shared" si="4"/>
        <v>5</v>
      </c>
      <c r="I34" s="7"/>
      <c r="K34" s="6" t="s">
        <v>13</v>
      </c>
      <c r="L34" s="5">
        <v>4000</v>
      </c>
    </row>
    <row r="35" spans="1:12" x14ac:dyDescent="0.25">
      <c r="A35" s="11" t="s">
        <v>0</v>
      </c>
      <c r="B35" s="10">
        <v>72</v>
      </c>
      <c r="C35" s="10">
        <v>0</v>
      </c>
      <c r="D35" s="9" t="str">
        <f t="shared" si="0"/>
        <v>I</v>
      </c>
      <c r="E35" s="8" t="str">
        <f t="shared" si="1"/>
        <v>B</v>
      </c>
      <c r="F35" s="8">
        <f t="shared" si="2"/>
        <v>9410</v>
      </c>
      <c r="G35" s="8" t="str">
        <f t="shared" si="3"/>
        <v>72-0-TI</v>
      </c>
      <c r="H35" s="67">
        <f t="shared" si="4"/>
        <v>83</v>
      </c>
      <c r="I35" s="7"/>
      <c r="K35" s="6" t="s">
        <v>14</v>
      </c>
      <c r="L35" s="5">
        <v>4200</v>
      </c>
    </row>
    <row r="36" spans="1:12" x14ac:dyDescent="0.25">
      <c r="A36" s="11" t="s">
        <v>13</v>
      </c>
      <c r="B36" s="10">
        <v>22</v>
      </c>
      <c r="C36" s="10">
        <v>3</v>
      </c>
      <c r="D36" s="9" t="str">
        <f t="shared" si="0"/>
        <v>II</v>
      </c>
      <c r="E36" s="8" t="str">
        <f t="shared" si="1"/>
        <v>A</v>
      </c>
      <c r="F36" s="8">
        <f>VLOOKUP(A36,$K$27:$L$47,2,FALSE)</f>
        <v>4000</v>
      </c>
      <c r="G36" s="8" t="str">
        <f t="shared" si="3"/>
        <v>22-3-TU</v>
      </c>
      <c r="H36" s="67">
        <f t="shared" si="4"/>
        <v>25</v>
      </c>
      <c r="I36" s="7"/>
      <c r="K36" s="6" t="s">
        <v>11</v>
      </c>
      <c r="L36" s="5">
        <v>4400</v>
      </c>
    </row>
    <row r="37" spans="1:12" x14ac:dyDescent="0.25">
      <c r="K37" s="6" t="s">
        <v>10</v>
      </c>
      <c r="L37" s="5">
        <v>4600</v>
      </c>
    </row>
    <row r="38" spans="1:12" x14ac:dyDescent="0.25">
      <c r="K38" s="6" t="s">
        <v>9</v>
      </c>
      <c r="L38" s="5">
        <v>5000</v>
      </c>
    </row>
    <row r="39" spans="1:12" x14ac:dyDescent="0.25">
      <c r="K39" s="6" t="s">
        <v>8</v>
      </c>
      <c r="L39" s="5">
        <v>5300</v>
      </c>
    </row>
    <row r="40" spans="1:12" x14ac:dyDescent="0.25">
      <c r="A40" s="68" t="s">
        <v>93</v>
      </c>
      <c r="K40" s="6" t="s">
        <v>7</v>
      </c>
      <c r="L40" s="5">
        <v>5400</v>
      </c>
    </row>
    <row r="41" spans="1:12" x14ac:dyDescent="0.25">
      <c r="A41" t="s">
        <v>85</v>
      </c>
      <c r="K41" s="6" t="s">
        <v>6</v>
      </c>
      <c r="L41" s="5">
        <v>5500</v>
      </c>
    </row>
    <row r="42" spans="1:12" x14ac:dyDescent="0.25">
      <c r="A42" t="s">
        <v>86</v>
      </c>
      <c r="K42" s="6" t="s">
        <v>5</v>
      </c>
      <c r="L42" s="5">
        <v>5700</v>
      </c>
    </row>
    <row r="43" spans="1:12" x14ac:dyDescent="0.25">
      <c r="A43" t="s">
        <v>87</v>
      </c>
      <c r="K43" s="6" t="s">
        <v>4</v>
      </c>
      <c r="L43" s="5">
        <v>6300</v>
      </c>
    </row>
    <row r="44" spans="1:12" x14ac:dyDescent="0.25">
      <c r="A44" t="s">
        <v>88</v>
      </c>
      <c r="K44" s="6" t="s">
        <v>3</v>
      </c>
      <c r="L44" s="5">
        <v>8300</v>
      </c>
    </row>
    <row r="45" spans="1:12" x14ac:dyDescent="0.25">
      <c r="A45" t="s">
        <v>89</v>
      </c>
      <c r="K45" s="6" t="s">
        <v>2</v>
      </c>
      <c r="L45" s="5">
        <v>8500</v>
      </c>
    </row>
    <row r="46" spans="1:12" x14ac:dyDescent="0.25">
      <c r="A46" t="s">
        <v>90</v>
      </c>
      <c r="K46" s="6" t="s">
        <v>1</v>
      </c>
      <c r="L46" s="5">
        <v>9400</v>
      </c>
    </row>
    <row r="47" spans="1:12" ht="15.75" thickBot="1" x14ac:dyDescent="0.3">
      <c r="A47" t="s">
        <v>91</v>
      </c>
      <c r="K47" s="4" t="s">
        <v>0</v>
      </c>
      <c r="L47" s="3">
        <v>9410</v>
      </c>
    </row>
    <row r="48" spans="1:12" x14ac:dyDescent="0.25">
      <c r="A48" t="s">
        <v>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opLeftCell="A52" zoomScale="81" zoomScaleNormal="81" workbookViewId="0">
      <selection activeCell="C28" sqref="C28"/>
    </sheetView>
  </sheetViews>
  <sheetFormatPr baseColWidth="10" defaultRowHeight="15" x14ac:dyDescent="0.25"/>
  <sheetData>
    <row r="1" spans="1:13" x14ac:dyDescent="0.25">
      <c r="A1" s="52" t="s">
        <v>67</v>
      </c>
      <c r="C1" s="2"/>
      <c r="D1" s="19"/>
    </row>
    <row r="2" spans="1:13" x14ac:dyDescent="0.25">
      <c r="A2" s="52"/>
      <c r="C2" s="2"/>
    </row>
    <row r="3" spans="1:13" x14ac:dyDescent="0.25">
      <c r="A3" s="52" t="s">
        <v>63</v>
      </c>
      <c r="B3" s="52" t="s">
        <v>68</v>
      </c>
      <c r="C3" s="2"/>
    </row>
    <row r="4" spans="1:13" ht="15.75" thickBot="1" x14ac:dyDescent="0.3">
      <c r="A4" s="52"/>
      <c r="B4" s="52" t="s">
        <v>69</v>
      </c>
      <c r="C4" s="2"/>
    </row>
    <row r="5" spans="1:13" ht="15.75" thickBot="1" x14ac:dyDescent="0.3">
      <c r="A5" s="52"/>
      <c r="B5" s="52"/>
      <c r="C5" s="2"/>
      <c r="L5" s="51" t="s">
        <v>57</v>
      </c>
      <c r="M5" s="51" t="s">
        <v>56</v>
      </c>
    </row>
    <row r="6" spans="1:13" x14ac:dyDescent="0.25">
      <c r="A6" s="52" t="s">
        <v>60</v>
      </c>
      <c r="B6" t="s">
        <v>70</v>
      </c>
      <c r="C6" s="2"/>
      <c r="L6" s="45">
        <v>15</v>
      </c>
      <c r="M6" s="44"/>
    </row>
    <row r="7" spans="1:13" x14ac:dyDescent="0.25">
      <c r="B7" t="s">
        <v>71</v>
      </c>
      <c r="C7" s="2"/>
      <c r="L7" s="21"/>
      <c r="M7" s="21"/>
    </row>
    <row r="8" spans="1:13" x14ac:dyDescent="0.25">
      <c r="C8" s="2"/>
      <c r="F8" s="52" t="s">
        <v>72</v>
      </c>
      <c r="L8" s="21"/>
      <c r="M8" s="21"/>
    </row>
    <row r="9" spans="1:13" x14ac:dyDescent="0.25">
      <c r="B9" t="s">
        <v>73</v>
      </c>
      <c r="C9" s="2"/>
      <c r="F9" s="52"/>
      <c r="L9" s="21"/>
      <c r="M9" s="21"/>
    </row>
    <row r="10" spans="1:13" x14ac:dyDescent="0.25">
      <c r="C10" s="2"/>
      <c r="L10" s="21"/>
      <c r="M10" s="21"/>
    </row>
    <row r="11" spans="1:13" x14ac:dyDescent="0.25">
      <c r="B11" t="s">
        <v>74</v>
      </c>
      <c r="C11" s="2"/>
      <c r="L11" s="24">
        <v>5</v>
      </c>
      <c r="M11" s="21"/>
    </row>
    <row r="12" spans="1:13" x14ac:dyDescent="0.25">
      <c r="B12" t="s">
        <v>75</v>
      </c>
      <c r="C12" s="2"/>
      <c r="L12" s="24">
        <v>10</v>
      </c>
      <c r="M12" s="21"/>
    </row>
    <row r="13" spans="1:13" ht="15.75" thickBot="1" x14ac:dyDescent="0.3">
      <c r="B13" t="s">
        <v>76</v>
      </c>
      <c r="C13" s="2"/>
      <c r="L13" s="21">
        <v>5</v>
      </c>
      <c r="M13" s="21"/>
    </row>
    <row r="14" spans="1:13" ht="15.75" thickBot="1" x14ac:dyDescent="0.3">
      <c r="C14" s="2"/>
      <c r="L14" s="18">
        <f>SUM(L6:L13)</f>
        <v>35</v>
      </c>
      <c r="M14" s="18">
        <f>SUM(M6:M13)</f>
        <v>0</v>
      </c>
    </row>
    <row r="15" spans="1:13" ht="15.75" thickBot="1" x14ac:dyDescent="0.3">
      <c r="B15" s="52"/>
      <c r="L15" s="56"/>
      <c r="M15" s="56"/>
    </row>
    <row r="16" spans="1:13" ht="15.75" thickBot="1" x14ac:dyDescent="0.3">
      <c r="B16" s="57" t="s">
        <v>77</v>
      </c>
      <c r="C16" s="58" t="s">
        <v>78</v>
      </c>
      <c r="E16" s="59" t="s">
        <v>12</v>
      </c>
      <c r="F16" s="59" t="s">
        <v>79</v>
      </c>
      <c r="G16" s="59" t="s">
        <v>80</v>
      </c>
      <c r="H16" s="59" t="s">
        <v>81</v>
      </c>
      <c r="I16" s="59" t="s">
        <v>82</v>
      </c>
      <c r="J16" s="59" t="s">
        <v>83</v>
      </c>
    </row>
    <row r="17" spans="1:10" ht="15.75" thickBot="1" x14ac:dyDescent="0.3">
      <c r="B17" s="60">
        <f>F17</f>
        <v>15</v>
      </c>
      <c r="C17" s="61">
        <f>LOG10($E$17)+$H$17*LOG10($I$17*B17)+$J$17</f>
        <v>4.5685737338068542</v>
      </c>
      <c r="E17" s="62">
        <v>20</v>
      </c>
      <c r="F17" s="62">
        <v>15</v>
      </c>
      <c r="G17" s="62">
        <v>10</v>
      </c>
      <c r="H17" s="63">
        <v>3</v>
      </c>
      <c r="I17" s="63">
        <v>8</v>
      </c>
      <c r="J17" s="62">
        <f>-2.97</f>
        <v>-2.97</v>
      </c>
    </row>
    <row r="18" spans="1:10" x14ac:dyDescent="0.25">
      <c r="B18" s="64">
        <f>B17+$G$17</f>
        <v>25</v>
      </c>
      <c r="C18" s="61">
        <f t="shared" ref="C18:C28" si="0">LOG10($E$17)+$H$17*LOG10($I$17*B18)+$J$17</f>
        <v>5.2341199826559244</v>
      </c>
    </row>
    <row r="19" spans="1:10" x14ac:dyDescent="0.25">
      <c r="B19" s="64">
        <f t="shared" ref="B19:B28" si="1">B18+$G$17</f>
        <v>35</v>
      </c>
      <c r="C19" s="61">
        <f t="shared" si="0"/>
        <v>5.6725040896906389</v>
      </c>
    </row>
    <row r="20" spans="1:10" x14ac:dyDescent="0.25">
      <c r="B20" s="64">
        <f t="shared" si="1"/>
        <v>45</v>
      </c>
      <c r="C20" s="61">
        <f t="shared" si="0"/>
        <v>5.999937497965842</v>
      </c>
    </row>
    <row r="21" spans="1:10" x14ac:dyDescent="0.25">
      <c r="B21" s="64">
        <f t="shared" si="1"/>
        <v>55</v>
      </c>
      <c r="C21" s="61">
        <f t="shared" si="0"/>
        <v>6.2613880251225424</v>
      </c>
    </row>
    <row r="22" spans="1:10" x14ac:dyDescent="0.25">
      <c r="B22" s="64">
        <f t="shared" si="1"/>
        <v>65</v>
      </c>
      <c r="C22" s="61">
        <f t="shared" si="0"/>
        <v>6.4790400265683772</v>
      </c>
    </row>
    <row r="23" spans="1:10" x14ac:dyDescent="0.25">
      <c r="B23" s="64">
        <f t="shared" si="1"/>
        <v>75</v>
      </c>
      <c r="C23" s="61">
        <f t="shared" si="0"/>
        <v>6.6654837468149104</v>
      </c>
    </row>
    <row r="24" spans="1:10" x14ac:dyDescent="0.25">
      <c r="B24" s="64">
        <f t="shared" si="1"/>
        <v>85</v>
      </c>
      <c r="C24" s="61">
        <f t="shared" si="0"/>
        <v>6.8285567337826887</v>
      </c>
    </row>
    <row r="25" spans="1:10" x14ac:dyDescent="0.25">
      <c r="B25" s="64">
        <f t="shared" si="1"/>
        <v>95</v>
      </c>
      <c r="C25" s="61">
        <f t="shared" si="0"/>
        <v>6.9734707725063547</v>
      </c>
    </row>
    <row r="26" spans="1:10" x14ac:dyDescent="0.25">
      <c r="B26" s="64">
        <f t="shared" si="1"/>
        <v>105</v>
      </c>
      <c r="C26" s="61">
        <f t="shared" si="0"/>
        <v>7.1038678538496249</v>
      </c>
    </row>
    <row r="27" spans="1:10" x14ac:dyDescent="0.25">
      <c r="B27" s="64">
        <f t="shared" si="1"/>
        <v>115</v>
      </c>
      <c r="C27" s="61">
        <f t="shared" si="0"/>
        <v>7.2223934777006455</v>
      </c>
    </row>
    <row r="28" spans="1:10" x14ac:dyDescent="0.25">
      <c r="B28" s="64">
        <f t="shared" si="1"/>
        <v>125</v>
      </c>
      <c r="C28" s="61">
        <f t="shared" si="0"/>
        <v>7.3310299956639806</v>
      </c>
    </row>
    <row r="32" spans="1:10" x14ac:dyDescent="0.25">
      <c r="A3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Santiago Bargas</cp:lastModifiedBy>
  <dcterms:created xsi:type="dcterms:W3CDTF">2020-05-16T04:17:23Z</dcterms:created>
  <dcterms:modified xsi:type="dcterms:W3CDTF">2020-12-20T15:15:22Z</dcterms:modified>
</cp:coreProperties>
</file>