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\Desktop\FACULTAD\ECONOMIA Y COS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F27" i="1"/>
  <c r="G27" i="1" s="1"/>
  <c r="J27" i="1" s="1"/>
  <c r="L27" i="1" s="1"/>
  <c r="F26" i="1"/>
  <c r="G26" i="1" s="1"/>
  <c r="J26" i="1" s="1"/>
  <c r="J25" i="1"/>
  <c r="L25" i="1" s="1"/>
  <c r="G25" i="1"/>
  <c r="F25" i="1"/>
  <c r="J24" i="1"/>
  <c r="G24" i="1"/>
  <c r="I21" i="1"/>
  <c r="L21" i="1" s="1"/>
  <c r="F21" i="1"/>
  <c r="K21" i="1" s="1"/>
  <c r="H20" i="1"/>
  <c r="G20" i="1"/>
  <c r="I20" i="1" s="1"/>
  <c r="G10" i="1"/>
  <c r="J10" i="1" s="1"/>
  <c r="F10" i="1"/>
  <c r="G9" i="1"/>
  <c r="J9" i="1" s="1"/>
  <c r="F9" i="1"/>
  <c r="G8" i="1"/>
  <c r="J8" i="1" s="1"/>
  <c r="G7" i="1"/>
  <c r="J7" i="1" s="1"/>
  <c r="I4" i="1"/>
  <c r="L4" i="1" s="1"/>
  <c r="G4" i="1"/>
  <c r="K4" i="1" s="1"/>
  <c r="H3" i="1"/>
  <c r="G3" i="1"/>
  <c r="I3" i="1" s="1"/>
  <c r="P2" i="1"/>
  <c r="P3" i="1" s="1"/>
  <c r="K3" i="1" l="1"/>
  <c r="K11" i="1" s="1"/>
  <c r="L3" i="1"/>
  <c r="J11" i="1"/>
  <c r="L7" i="1"/>
  <c r="K20" i="1"/>
  <c r="K28" i="1" s="1"/>
  <c r="L20" i="1"/>
  <c r="L8" i="1"/>
  <c r="L9" i="1"/>
  <c r="L10" i="1"/>
  <c r="L24" i="1"/>
  <c r="L26" i="1"/>
  <c r="J28" i="1"/>
  <c r="F8" i="1"/>
  <c r="B33" i="1" l="1"/>
  <c r="L28" i="1"/>
  <c r="L11" i="1"/>
  <c r="B13" i="1" s="1"/>
  <c r="C13" i="1" l="1"/>
  <c r="C15" i="1" s="1"/>
  <c r="B15" i="1"/>
  <c r="C33" i="1"/>
  <c r="C35" i="1" s="1"/>
  <c r="B35" i="1"/>
</calcChain>
</file>

<file path=xl/sharedStrings.xml><?xml version="1.0" encoding="utf-8"?>
<sst xmlns="http://schemas.openxmlformats.org/spreadsheetml/2006/main" count="58" uniqueCount="37">
  <si>
    <t>ESCOBAS</t>
  </si>
  <si>
    <t>COSTEO ANUAL</t>
  </si>
  <si>
    <t>Se mueve 8 veces al año</t>
  </si>
  <si>
    <t>VN</t>
  </si>
  <si>
    <t>VU</t>
  </si>
  <si>
    <t>VR</t>
  </si>
  <si>
    <t>VFP</t>
  </si>
  <si>
    <t>VA</t>
  </si>
  <si>
    <t>G</t>
  </si>
  <si>
    <t>A</t>
  </si>
  <si>
    <t>COK</t>
  </si>
  <si>
    <t>circula</t>
  </si>
  <si>
    <t>Capital de explotación fijo</t>
  </si>
  <si>
    <t>Maq comun</t>
  </si>
  <si>
    <t>cok</t>
  </si>
  <si>
    <t>Maq espec</t>
  </si>
  <si>
    <t>Cantidad</t>
  </si>
  <si>
    <t>mes</t>
  </si>
  <si>
    <t>año</t>
  </si>
  <si>
    <t>Capital circulante</t>
  </si>
  <si>
    <t>Inmbueble</t>
  </si>
  <si>
    <t>Insumos</t>
  </si>
  <si>
    <t>Trabajador</t>
  </si>
  <si>
    <t>Servic. Adm</t>
  </si>
  <si>
    <t>anual</t>
  </si>
  <si>
    <t>unitario</t>
  </si>
  <si>
    <t>Costo directo</t>
  </si>
  <si>
    <t>costo ind</t>
  </si>
  <si>
    <t>ct</t>
  </si>
  <si>
    <t>PLUMEROS</t>
  </si>
  <si>
    <t>PIEZAS</t>
  </si>
  <si>
    <t>AÑO</t>
  </si>
  <si>
    <t>ANUAL</t>
  </si>
  <si>
    <t>UNIT</t>
  </si>
  <si>
    <t>CD</t>
  </si>
  <si>
    <t>CI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</si>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</sst>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0" fillId="0" borderId="2" xfId="0" applyNumberFormat="1" applyBorder="1"/>
    <xf numFmtId="0" fontId="1" fillId="0" borderId="0" xfId="0" applyFont="1" applyBorder="1"/>
    <xf numFmtId="2" fontId="0" fillId="0" borderId="0" xfId="0" applyNumberFormat="1" applyBorder="1"/>
    <xf numFmtId="0" fontId="0" fillId="0" borderId="3" xfId="0" applyBorder="1"/>
    <xf numFmtId="2" fontId="0" fillId="0" borderId="3" xfId="0" applyNumberFormat="1" applyBorder="1"/>
    <xf numFmtId="2" fontId="1" fillId="0" borderId="2" xfId="0" applyNumberFormat="1" applyFont="1" applyBorder="1"/>
    <xf numFmtId="2" fontId="0" fillId="0" borderId="0" xfId="0" applyNumberForma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2" xfId="0" applyFon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2" borderId="2" xfId="0" applyFill="1" applyBorder="1"/>
    <xf numFmtId="2" fontId="0" fillId="2" borderId="2" xfId="0" applyNumberFormat="1" applyFill="1" applyBorder="1"/>
    <xf numFmtId="0" fontId="1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622663</xdr:colOff>
      <xdr:row>4</xdr:row>
      <xdr:rowOff>19050</xdr:rowOff>
    </xdr:from>
    <xdr:to>
      <xdr:col>20</xdr:col>
      <xdr:colOff>723062</xdr:colOff>
      <xdr:row>20</xdr:row>
      <xdr:rowOff>9057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2013" y="781050"/>
          <a:ext cx="5434399" cy="3038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C1" workbookViewId="0">
      <selection activeCell="M9" sqref="M9"/>
    </sheetView>
  </sheetViews>
  <sheetFormatPr baseColWidth="10" defaultRowHeight="15" x14ac:dyDescent="0.25"/>
  <cols>
    <col min="1" max="1" width="13.42578125" customWidth="1"/>
  </cols>
  <sheetData>
    <row r="1" spans="1:16" x14ac:dyDescent="0.25">
      <c r="A1" s="15"/>
      <c r="B1" s="15"/>
      <c r="C1" s="15"/>
      <c r="D1" s="15"/>
      <c r="E1" s="16" t="s">
        <v>0</v>
      </c>
      <c r="F1" s="16"/>
      <c r="G1" s="16"/>
      <c r="H1" s="16"/>
      <c r="J1" s="18" t="s">
        <v>1</v>
      </c>
      <c r="K1" s="18"/>
      <c r="L1" s="18"/>
      <c r="O1" t="s">
        <v>2</v>
      </c>
    </row>
    <row r="2" spans="1:16" x14ac:dyDescent="0.25">
      <c r="A2" s="1"/>
      <c r="B2" s="1"/>
      <c r="C2" s="1"/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3" t="s">
        <v>8</v>
      </c>
      <c r="K2" s="3" t="s">
        <v>9</v>
      </c>
      <c r="L2" s="3" t="s">
        <v>10</v>
      </c>
      <c r="O2" t="s">
        <v>11</v>
      </c>
      <c r="P2">
        <f>12/8</f>
        <v>1.5</v>
      </c>
    </row>
    <row r="3" spans="1:16" x14ac:dyDescent="0.25">
      <c r="A3" s="4" t="s">
        <v>12</v>
      </c>
      <c r="B3" s="4"/>
      <c r="C3" s="4"/>
      <c r="D3" s="2" t="s">
        <v>13</v>
      </c>
      <c r="E3" s="5">
        <v>450000</v>
      </c>
      <c r="F3" s="5">
        <v>12</v>
      </c>
      <c r="G3" s="2">
        <f>0.1*E3</f>
        <v>45000</v>
      </c>
      <c r="H3" s="5">
        <f>12-3</f>
        <v>9</v>
      </c>
      <c r="I3" s="5">
        <f>((E3-G3)*H3/F3)+G3</f>
        <v>348750</v>
      </c>
      <c r="J3" s="5"/>
      <c r="K3" s="5">
        <f>((I3-G3)/H3)*0.6</f>
        <v>20250</v>
      </c>
      <c r="L3" s="5">
        <f>I3*0.35*0.6</f>
        <v>73237.499999999985</v>
      </c>
      <c r="O3" t="s">
        <v>14</v>
      </c>
      <c r="P3">
        <f>0.35*P2/12</f>
        <v>4.374999999999999E-2</v>
      </c>
    </row>
    <row r="4" spans="1:16" x14ac:dyDescent="0.25">
      <c r="A4" s="4"/>
      <c r="B4" s="4"/>
      <c r="C4" s="4"/>
      <c r="D4" s="6" t="s">
        <v>15</v>
      </c>
      <c r="E4" s="6">
        <v>200000</v>
      </c>
      <c r="F4" s="6">
        <v>15</v>
      </c>
      <c r="G4" s="6">
        <f>0.15*E4</f>
        <v>30000</v>
      </c>
      <c r="H4" s="6">
        <v>15</v>
      </c>
      <c r="I4" s="6">
        <f>E4</f>
        <v>200000</v>
      </c>
      <c r="J4" s="6"/>
      <c r="K4" s="6">
        <f>(E4-G4)/F4</f>
        <v>11333.333333333334</v>
      </c>
      <c r="L4" s="2">
        <f>I4*0.35</f>
        <v>70000</v>
      </c>
    </row>
    <row r="5" spans="1:16" x14ac:dyDescent="0.25">
      <c r="A5" s="7"/>
      <c r="B5" s="1"/>
      <c r="C5" s="1"/>
      <c r="J5" s="2"/>
      <c r="K5" s="2"/>
      <c r="L5" s="2"/>
    </row>
    <row r="6" spans="1:16" x14ac:dyDescent="0.25">
      <c r="A6" s="7"/>
      <c r="B6" s="1"/>
      <c r="C6" s="1"/>
      <c r="D6" s="8"/>
      <c r="E6" s="9" t="s">
        <v>16</v>
      </c>
      <c r="F6" s="10" t="s">
        <v>17</v>
      </c>
      <c r="G6" s="10" t="s">
        <v>18</v>
      </c>
      <c r="H6" s="8"/>
      <c r="I6" s="8"/>
      <c r="J6" s="6"/>
      <c r="K6" s="2"/>
      <c r="L6" s="2"/>
    </row>
    <row r="7" spans="1:16" x14ac:dyDescent="0.25">
      <c r="A7" s="4" t="s">
        <v>19</v>
      </c>
      <c r="B7" s="4"/>
      <c r="C7" s="4"/>
      <c r="D7" s="6" t="s">
        <v>20</v>
      </c>
      <c r="E7" s="2">
        <v>1</v>
      </c>
      <c r="F7" s="2">
        <v>95000</v>
      </c>
      <c r="G7" s="2">
        <f>F7*12</f>
        <v>1140000</v>
      </c>
      <c r="H7" s="8"/>
      <c r="I7" s="8"/>
      <c r="J7" s="6">
        <f>G7*0.5</f>
        <v>570000</v>
      </c>
      <c r="K7" s="6"/>
      <c r="L7" s="2">
        <f>J7*P3</f>
        <v>24937.499999999993</v>
      </c>
    </row>
    <row r="8" spans="1:16" x14ac:dyDescent="0.25">
      <c r="A8" s="4"/>
      <c r="B8" s="4"/>
      <c r="C8" s="4"/>
      <c r="D8" s="6" t="s">
        <v>21</v>
      </c>
      <c r="E8" s="6">
        <v>30000</v>
      </c>
      <c r="F8" s="6">
        <f>G8/12</f>
        <v>3000000</v>
      </c>
      <c r="G8" s="6">
        <f>E8*1200</f>
        <v>36000000</v>
      </c>
      <c r="H8" s="8"/>
      <c r="I8" s="8"/>
      <c r="J8" s="6">
        <f>G8</f>
        <v>36000000</v>
      </c>
      <c r="K8" s="6"/>
      <c r="L8" s="6">
        <f>J8*P3</f>
        <v>1574999.9999999995</v>
      </c>
    </row>
    <row r="9" spans="1:16" x14ac:dyDescent="0.25">
      <c r="A9" s="4"/>
      <c r="B9" s="4"/>
      <c r="C9" s="4"/>
      <c r="D9" s="6" t="s">
        <v>22</v>
      </c>
      <c r="E9" s="6">
        <v>5</v>
      </c>
      <c r="F9" s="6">
        <f>1200000*E9</f>
        <v>6000000</v>
      </c>
      <c r="G9" s="6">
        <f>F9*12</f>
        <v>72000000</v>
      </c>
      <c r="H9" s="8"/>
      <c r="I9" s="8"/>
      <c r="J9" s="6">
        <f>G9*0.5</f>
        <v>36000000</v>
      </c>
      <c r="K9" s="6"/>
      <c r="L9" s="2">
        <f>J9*P3</f>
        <v>1574999.9999999995</v>
      </c>
    </row>
    <row r="10" spans="1:16" x14ac:dyDescent="0.25">
      <c r="A10" s="4"/>
      <c r="B10" s="4"/>
      <c r="C10" s="4"/>
      <c r="D10" s="6" t="s">
        <v>23</v>
      </c>
      <c r="E10" s="6">
        <v>1</v>
      </c>
      <c r="F10" s="6">
        <f>2500000/2</f>
        <v>1250000</v>
      </c>
      <c r="G10" s="6">
        <f>F10*12</f>
        <v>15000000</v>
      </c>
      <c r="H10" s="8"/>
      <c r="I10" s="8"/>
      <c r="J10" s="6">
        <f>G10*0.5</f>
        <v>7500000</v>
      </c>
      <c r="K10" s="6"/>
      <c r="L10" s="2">
        <f>J10*P3</f>
        <v>328124.99999999994</v>
      </c>
    </row>
    <row r="11" spans="1:16" x14ac:dyDescent="0.25">
      <c r="A11" s="7"/>
      <c r="B11" s="1"/>
      <c r="C11" s="1"/>
      <c r="D11" s="8"/>
      <c r="E11" s="8"/>
      <c r="F11" s="8"/>
      <c r="G11" s="8"/>
      <c r="H11" s="8"/>
      <c r="I11" s="8"/>
      <c r="J11" s="11">
        <f>SUM(J7:J10)</f>
        <v>80070000</v>
      </c>
      <c r="K11" s="11">
        <f>SUM(K3:K4)</f>
        <v>31583.333333333336</v>
      </c>
      <c r="L11" s="5">
        <f>SUM(L3:L10)</f>
        <v>3646299.9999999991</v>
      </c>
    </row>
    <row r="12" spans="1:16" x14ac:dyDescent="0.25">
      <c r="A12" s="7"/>
      <c r="B12" s="7" t="s">
        <v>24</v>
      </c>
      <c r="C12" s="7" t="s">
        <v>25</v>
      </c>
      <c r="D12" s="8"/>
      <c r="E12" s="8"/>
      <c r="F12" s="8"/>
      <c r="G12" s="8"/>
      <c r="H12" s="8"/>
      <c r="I12" s="8"/>
      <c r="J12" s="8"/>
      <c r="K12" s="8"/>
    </row>
    <row r="13" spans="1:16" x14ac:dyDescent="0.25">
      <c r="A13" s="19" t="s">
        <v>26</v>
      </c>
      <c r="B13" s="20">
        <f>SUM(J11:L11)</f>
        <v>83747883.333333328</v>
      </c>
      <c r="C13" s="21">
        <f>B13/E8</f>
        <v>2791.596111111111</v>
      </c>
      <c r="D13" s="1"/>
      <c r="E13" s="1"/>
      <c r="F13" s="1"/>
      <c r="G13" s="1"/>
      <c r="H13" s="1"/>
      <c r="I13" s="1"/>
      <c r="J13" s="1"/>
      <c r="K13" s="1"/>
    </row>
    <row r="14" spans="1:16" x14ac:dyDescent="0.25">
      <c r="A14" s="19" t="s">
        <v>27</v>
      </c>
      <c r="B14" s="21">
        <v>0</v>
      </c>
      <c r="C14" s="21"/>
    </row>
    <row r="15" spans="1:16" x14ac:dyDescent="0.25">
      <c r="A15" s="19" t="s">
        <v>28</v>
      </c>
      <c r="B15" s="20">
        <f>B13+B14</f>
        <v>83747883.333333328</v>
      </c>
      <c r="C15" s="20">
        <f>C13+C14</f>
        <v>2791.596111111111</v>
      </c>
    </row>
    <row r="18" spans="1:12" x14ac:dyDescent="0.25">
      <c r="A18" s="13"/>
      <c r="B18" s="13"/>
      <c r="C18" s="13"/>
      <c r="D18" s="13"/>
      <c r="E18" s="14" t="s">
        <v>29</v>
      </c>
      <c r="F18" s="14"/>
      <c r="G18" s="14"/>
      <c r="H18" s="14"/>
      <c r="J18" s="17" t="s">
        <v>1</v>
      </c>
      <c r="K18" s="17"/>
      <c r="L18" s="17"/>
    </row>
    <row r="19" spans="1:12" x14ac:dyDescent="0.25">
      <c r="A19" s="1"/>
      <c r="B19" s="1"/>
      <c r="C19" s="1"/>
      <c r="E19" s="2" t="s">
        <v>3</v>
      </c>
      <c r="F19" s="2" t="s">
        <v>4</v>
      </c>
      <c r="G19" s="2" t="s">
        <v>5</v>
      </c>
      <c r="H19" s="2" t="s">
        <v>6</v>
      </c>
      <c r="I19" s="3" t="s">
        <v>7</v>
      </c>
      <c r="J19" s="3" t="s">
        <v>8</v>
      </c>
      <c r="K19" s="3" t="s">
        <v>9</v>
      </c>
      <c r="L19" s="3" t="s">
        <v>10</v>
      </c>
    </row>
    <row r="20" spans="1:12" x14ac:dyDescent="0.25">
      <c r="A20" s="4" t="s">
        <v>12</v>
      </c>
      <c r="B20" s="4"/>
      <c r="C20" s="4"/>
      <c r="D20" s="2" t="s">
        <v>13</v>
      </c>
      <c r="E20" s="5">
        <v>450000</v>
      </c>
      <c r="F20" s="5">
        <v>12</v>
      </c>
      <c r="G20" s="2">
        <f>0.1*E20</f>
        <v>45000</v>
      </c>
      <c r="H20" s="5">
        <f>12-3</f>
        <v>9</v>
      </c>
      <c r="I20" s="5">
        <f>((E20-G20)*H20/F20)+G20</f>
        <v>348750</v>
      </c>
      <c r="J20" s="5"/>
      <c r="K20" s="5">
        <f>((I20-G20)/H20)*0.4</f>
        <v>13500</v>
      </c>
      <c r="L20" s="5">
        <f>I20*0.35*0.4</f>
        <v>48825</v>
      </c>
    </row>
    <row r="21" spans="1:12" x14ac:dyDescent="0.25">
      <c r="A21" s="4"/>
      <c r="B21" s="4"/>
      <c r="C21" s="4"/>
      <c r="D21" s="6" t="s">
        <v>15</v>
      </c>
      <c r="E21" s="6">
        <v>175000</v>
      </c>
      <c r="F21" s="6">
        <f>B30*1/C30</f>
        <v>30</v>
      </c>
      <c r="G21" s="6">
        <v>0</v>
      </c>
      <c r="H21" s="6">
        <v>30</v>
      </c>
      <c r="I21" s="6">
        <f>E21</f>
        <v>175000</v>
      </c>
      <c r="J21" s="6"/>
      <c r="K21" s="6">
        <f>(E21-G21)/F21</f>
        <v>5833.333333333333</v>
      </c>
      <c r="L21" s="2">
        <f>I21*0.35</f>
        <v>61249.999999999993</v>
      </c>
    </row>
    <row r="22" spans="1:12" x14ac:dyDescent="0.25">
      <c r="A22" s="7"/>
      <c r="B22" s="1"/>
      <c r="C22" s="1"/>
      <c r="J22" s="2"/>
      <c r="K22" s="2"/>
      <c r="L22" s="2"/>
    </row>
    <row r="23" spans="1:12" x14ac:dyDescent="0.25">
      <c r="A23" s="7"/>
      <c r="B23" s="1"/>
      <c r="C23" s="1"/>
      <c r="D23" s="8"/>
      <c r="E23" s="9" t="s">
        <v>16</v>
      </c>
      <c r="F23" s="10" t="s">
        <v>17</v>
      </c>
      <c r="G23" s="10" t="s">
        <v>18</v>
      </c>
      <c r="H23" s="8"/>
      <c r="I23" s="8"/>
      <c r="J23" s="6"/>
      <c r="K23" s="2"/>
      <c r="L23" s="2"/>
    </row>
    <row r="24" spans="1:12" x14ac:dyDescent="0.25">
      <c r="A24" s="4" t="s">
        <v>19</v>
      </c>
      <c r="B24" s="4"/>
      <c r="C24" s="4"/>
      <c r="D24" s="6" t="s">
        <v>20</v>
      </c>
      <c r="E24" s="2">
        <v>1</v>
      </c>
      <c r="F24" s="2">
        <v>95000</v>
      </c>
      <c r="G24" s="2">
        <f>F24*12</f>
        <v>1140000</v>
      </c>
      <c r="H24" s="8"/>
      <c r="I24" s="8"/>
      <c r="J24" s="6">
        <f>G24*0.5</f>
        <v>570000</v>
      </c>
      <c r="K24" s="6"/>
      <c r="L24" s="2">
        <f>J24*$P$3</f>
        <v>24937.499999999993</v>
      </c>
    </row>
    <row r="25" spans="1:12" x14ac:dyDescent="0.25">
      <c r="A25" s="4"/>
      <c r="B25" s="4"/>
      <c r="C25" s="4"/>
      <c r="D25" s="6" t="s">
        <v>21</v>
      </c>
      <c r="E25" s="6">
        <v>50000</v>
      </c>
      <c r="F25" s="6">
        <f>G25/12</f>
        <v>3750000</v>
      </c>
      <c r="G25" s="6">
        <f>E25*900</f>
        <v>45000000</v>
      </c>
      <c r="H25" s="8"/>
      <c r="I25" s="8"/>
      <c r="J25" s="6">
        <f>G25</f>
        <v>45000000</v>
      </c>
      <c r="K25" s="6"/>
      <c r="L25" s="2">
        <f t="shared" ref="L25:L27" si="0">J25*$P$3</f>
        <v>1968749.9999999995</v>
      </c>
    </row>
    <row r="26" spans="1:12" x14ac:dyDescent="0.25">
      <c r="A26" s="4"/>
      <c r="B26" s="4"/>
      <c r="C26" s="4"/>
      <c r="D26" s="6" t="s">
        <v>22</v>
      </c>
      <c r="E26" s="6">
        <v>5</v>
      </c>
      <c r="F26" s="6">
        <f>1200000*E26</f>
        <v>6000000</v>
      </c>
      <c r="G26" s="6">
        <f>F26*12</f>
        <v>72000000</v>
      </c>
      <c r="H26" s="8"/>
      <c r="I26" s="8"/>
      <c r="J26" s="6">
        <f>G26*0.5</f>
        <v>36000000</v>
      </c>
      <c r="K26" s="6"/>
      <c r="L26" s="2">
        <f t="shared" si="0"/>
        <v>1574999.9999999995</v>
      </c>
    </row>
    <row r="27" spans="1:12" x14ac:dyDescent="0.25">
      <c r="A27" s="4"/>
      <c r="B27" s="4"/>
      <c r="C27" s="4"/>
      <c r="D27" s="6" t="s">
        <v>23</v>
      </c>
      <c r="E27" s="6">
        <v>1</v>
      </c>
      <c r="F27" s="6">
        <f>2500000/2</f>
        <v>1250000</v>
      </c>
      <c r="G27" s="6">
        <f>F27*12</f>
        <v>15000000</v>
      </c>
      <c r="H27" s="8"/>
      <c r="I27" s="8"/>
      <c r="J27" s="6">
        <f>G27*0.5</f>
        <v>7500000</v>
      </c>
      <c r="K27" s="6"/>
      <c r="L27" s="2">
        <f t="shared" si="0"/>
        <v>328124.99999999994</v>
      </c>
    </row>
    <row r="28" spans="1:12" x14ac:dyDescent="0.25">
      <c r="A28" s="7"/>
      <c r="B28" s="1"/>
      <c r="C28" s="1"/>
      <c r="D28" s="8"/>
      <c r="E28" s="8"/>
      <c r="F28" s="8"/>
      <c r="G28" s="8"/>
      <c r="H28" s="8"/>
      <c r="I28" s="8"/>
      <c r="J28" s="11">
        <f>SUM(J24:J27)</f>
        <v>89070000</v>
      </c>
      <c r="K28" s="11">
        <f>SUM(K20:K21)</f>
        <v>19333.333333333332</v>
      </c>
      <c r="L28" s="5">
        <f>SUM(L20:L27)</f>
        <v>4006887.4999999991</v>
      </c>
    </row>
    <row r="29" spans="1:12" x14ac:dyDescent="0.25">
      <c r="B29" t="s">
        <v>30</v>
      </c>
      <c r="C29" t="s">
        <v>31</v>
      </c>
    </row>
    <row r="30" spans="1:12" x14ac:dyDescent="0.25">
      <c r="A30" s="12" t="s">
        <v>4</v>
      </c>
      <c r="B30">
        <f>1500000</f>
        <v>1500000</v>
      </c>
      <c r="C30">
        <v>50000</v>
      </c>
    </row>
    <row r="32" spans="1:12" x14ac:dyDescent="0.25">
      <c r="B32" s="24" t="s">
        <v>32</v>
      </c>
      <c r="C32" s="24" t="s">
        <v>33</v>
      </c>
    </row>
    <row r="33" spans="1:3" x14ac:dyDescent="0.25">
      <c r="A33" s="25" t="s">
        <v>34</v>
      </c>
      <c r="B33" s="23">
        <f>SUM(J28:L28)</f>
        <v>93096220.833333328</v>
      </c>
      <c r="C33" s="22">
        <f>B33/E25</f>
        <v>1861.9244166666665</v>
      </c>
    </row>
    <row r="34" spans="1:3" x14ac:dyDescent="0.25">
      <c r="A34" s="25" t="s">
        <v>35</v>
      </c>
      <c r="B34" s="22">
        <v>0</v>
      </c>
      <c r="C34" s="22"/>
    </row>
    <row r="35" spans="1:3" x14ac:dyDescent="0.25">
      <c r="A35" s="25" t="s">
        <v>36</v>
      </c>
      <c r="B35" s="23">
        <f>B33+B34</f>
        <v>93096220.833333328</v>
      </c>
      <c r="C35" s="23">
        <f>C33+C34</f>
        <v>1861.9244166666665</v>
      </c>
    </row>
  </sheetData>
  <mergeCells count="8">
    <mergeCell ref="A20:C21"/>
    <mergeCell ref="A24:C27"/>
    <mergeCell ref="E1:H1"/>
    <mergeCell ref="J1:L1"/>
    <mergeCell ref="A3:C4"/>
    <mergeCell ref="A7:C10"/>
    <mergeCell ref="E18:H18"/>
    <mergeCell ref="J18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</dc:creator>
  <cp:lastModifiedBy>Flor</cp:lastModifiedBy>
  <dcterms:created xsi:type="dcterms:W3CDTF">2024-06-24T03:16:40Z</dcterms:created>
  <dcterms:modified xsi:type="dcterms:W3CDTF">2024-06-24T03:20:00Z</dcterms:modified>
</cp:coreProperties>
</file>