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FACULTAD\3er año\Estadistica\Practica\Guia 4\"/>
    </mc:Choice>
  </mc:AlternateContent>
  <xr:revisionPtr revIDLastSave="0" documentId="13_ncr:1_{30AFEB62-E840-4139-942F-48C07F241434}" xr6:coauthVersionLast="47" xr6:coauthVersionMax="47" xr10:uidLastSave="{00000000-0000-0000-0000-000000000000}"/>
  <bookViews>
    <workbookView xWindow="11520" yWindow="0" windowWidth="11520" windowHeight="12504" xr2:uid="{A2D8D697-83F6-4129-BB04-4EA3578A7F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9" i="1" l="1"/>
  <c r="F185" i="1"/>
  <c r="C161" i="1"/>
  <c r="E155" i="1"/>
  <c r="C158" i="1"/>
  <c r="B158" i="1"/>
  <c r="I155" i="1"/>
  <c r="G155" i="1"/>
  <c r="G154" i="1"/>
  <c r="C151" i="1"/>
  <c r="B154" i="1" s="1"/>
  <c r="D155" i="1" s="1"/>
  <c r="B155" i="1"/>
  <c r="D151" i="1"/>
  <c r="C37" i="1"/>
  <c r="B6" i="1"/>
  <c r="C135" i="1"/>
  <c r="C130" i="1"/>
  <c r="E116" i="1"/>
  <c r="D116" i="1"/>
  <c r="I109" i="1"/>
  <c r="J103" i="1"/>
  <c r="I100" i="1"/>
  <c r="E99" i="1"/>
  <c r="E103" i="1"/>
  <c r="F99" i="1"/>
  <c r="F96" i="1"/>
  <c r="G98" i="1"/>
  <c r="E96" i="1"/>
  <c r="G95" i="1"/>
  <c r="C95" i="1"/>
  <c r="C94" i="1"/>
  <c r="J74" i="1"/>
  <c r="K73" i="1"/>
  <c r="G86" i="1"/>
  <c r="F79" i="1"/>
  <c r="C84" i="1" s="1"/>
  <c r="A82" i="1" s="1"/>
  <c r="F78" i="1"/>
  <c r="B74" i="1"/>
  <c r="B71" i="1"/>
  <c r="O65" i="1"/>
  <c r="H60" i="1"/>
  <c r="H59" i="1"/>
  <c r="A58" i="1"/>
  <c r="B58" i="1"/>
  <c r="E44" i="1"/>
  <c r="D44" i="1"/>
  <c r="E23" i="1"/>
  <c r="H23" i="1"/>
  <c r="C10" i="1"/>
  <c r="C8" i="1"/>
  <c r="B8" i="1"/>
  <c r="C6" i="1"/>
  <c r="C25" i="1" l="1"/>
</calcChain>
</file>

<file path=xl/sharedStrings.xml><?xml version="1.0" encoding="utf-8"?>
<sst xmlns="http://schemas.openxmlformats.org/spreadsheetml/2006/main" count="175" uniqueCount="150">
  <si>
    <t>EJERCICIO 1</t>
  </si>
  <si>
    <t>X=LOS ADULTOS ESTAN A FAVOR</t>
  </si>
  <si>
    <t>P(X)=0,40</t>
  </si>
  <si>
    <t>n=5 adultos seleccionados aleatoriamente</t>
  </si>
  <si>
    <t>P(X=0) ?</t>
  </si>
  <si>
    <t>a) P(X=0) ?</t>
  </si>
  <si>
    <t>b) P(X&lt;=3) ?</t>
  </si>
  <si>
    <t>c) E(x) = n*p</t>
  </si>
  <si>
    <t>E(X) = 5*0,4</t>
  </si>
  <si>
    <t>EJERCICIO 2</t>
  </si>
  <si>
    <t>lambda 1 =</t>
  </si>
  <si>
    <t xml:space="preserve">lambda 2 = </t>
  </si>
  <si>
    <t>Probabilidad de que lleguen al menos 2 tareas a cada procesador</t>
  </si>
  <si>
    <t>P(X &gt;=2 n Y&gt;=2)</t>
  </si>
  <si>
    <t>X=Procesador 1 Y=Procesador 2</t>
  </si>
  <si>
    <t>Como el enunciado dice que los procesadores</t>
  </si>
  <si>
    <t>son independientes, planteamos:</t>
  </si>
  <si>
    <t>P(X &gt;=2 n Y&gt;=2) = P(X&gt;=2) * P(Y&gt;=2)</t>
  </si>
  <si>
    <t xml:space="preserve">P(X &gt;=2 n Y&gt;=2) </t>
  </si>
  <si>
    <t>P(X&gt;=2) = 1-P(X&lt;1)</t>
  </si>
  <si>
    <t>P(Y&gt;=2) = 1-P(Y&lt;1)</t>
  </si>
  <si>
    <t>EJERCICIO 3</t>
  </si>
  <si>
    <t>3 llamadas cada 1 hora</t>
  </si>
  <si>
    <t>llamadas de forma independiente</t>
  </si>
  <si>
    <t>a) Probabilidad de que reciba 4 llamdas en las dos primeras horas de su jornada ?</t>
  </si>
  <si>
    <t>3 llamadas - 1 hora</t>
  </si>
  <si>
    <t>6 llamadas - 2 horas</t>
  </si>
  <si>
    <t>P(X=4) ?</t>
  </si>
  <si>
    <t>lambda = 6</t>
  </si>
  <si>
    <t>b) Probabilidad de que reciba la primera llamada antes de la 8:15</t>
  </si>
  <si>
    <t>3 llamadas  -- 1 hora</t>
  </si>
  <si>
    <t>1/4 hora</t>
  </si>
  <si>
    <t>3/4 llamadas--</t>
  </si>
  <si>
    <t>lambda = 3/4</t>
  </si>
  <si>
    <t>P(X&gt;0) = 1-P(X=0)</t>
  </si>
  <si>
    <t>c) Lleva 10 min sin recibir llamadas, probabilidad de que reciba una nueva llamada en menos de 15 min?</t>
  </si>
  <si>
    <t>Lo mismo que b</t>
  </si>
  <si>
    <t>EJERCICIO 4</t>
  </si>
  <si>
    <t>lote = 40 motores</t>
  </si>
  <si>
    <t>Selecciona 8 motores</t>
  </si>
  <si>
    <t>X= Cantidad de motores con defecto</t>
  </si>
  <si>
    <t>X=0 Acepta el lote</t>
  </si>
  <si>
    <t>Lote contiene 2 motores con defectos</t>
  </si>
  <si>
    <t>Muestra Éxito=</t>
  </si>
  <si>
    <t>Num de muestra=</t>
  </si>
  <si>
    <t>Poblacion Éxito=</t>
  </si>
  <si>
    <t>Num de poblacion=</t>
  </si>
  <si>
    <t>a) Probabilidad de aceptar el lote ?</t>
  </si>
  <si>
    <t>b) Probabilidad de que haya dos moteres defectuosos en la muestra ?</t>
  </si>
  <si>
    <t>X=Motores defectuosos</t>
  </si>
  <si>
    <t>c) De los 8 motores examinados cuantos se esperan que sean defectuosos?</t>
  </si>
  <si>
    <t>Se espera que sean defectuosos</t>
  </si>
  <si>
    <t>EJERCICIO 5</t>
  </si>
  <si>
    <t>P(X&lt;=6)= 1262/1500</t>
  </si>
  <si>
    <t>P(X&lt;=6)=</t>
  </si>
  <si>
    <t>P(X&gt;8)= 15/1500</t>
  </si>
  <si>
    <t>P(X&gt;8) =</t>
  </si>
  <si>
    <t>X=Probabilidad de obtener la nota</t>
  </si>
  <si>
    <t>Z = (x-u)/o</t>
  </si>
  <si>
    <t>Z99=(8-u)/o</t>
  </si>
  <si>
    <t>entonces 8 es el percentil 99, es decir P99</t>
  </si>
  <si>
    <t>entonces 6 es el percentil 84, es decir P84</t>
  </si>
  <si>
    <t>Z84=(6-u)/o</t>
  </si>
  <si>
    <t>Buscamos las Z84 y Z99</t>
  </si>
  <si>
    <t>Z84=</t>
  </si>
  <si>
    <t>Z99=</t>
  </si>
  <si>
    <t>Armamos un sist de dos ecuaciones</t>
  </si>
  <si>
    <t>o=(8-u)/Z99</t>
  </si>
  <si>
    <t>Z84=(6-u)/ (8-u)/Z99</t>
  </si>
  <si>
    <t>u=( (6*Z99)-8) / (-Z84+Z99)</t>
  </si>
  <si>
    <t>E(X) = u</t>
  </si>
  <si>
    <t>Var(x) = o2</t>
  </si>
  <si>
    <t>Var(x)=</t>
  </si>
  <si>
    <t>Porcentaje de individuos con puntacion debajo de 5</t>
  </si>
  <si>
    <t>z=</t>
  </si>
  <si>
    <t>P(X&lt;5) =</t>
  </si>
  <si>
    <t>P(X&lt;5) ?</t>
  </si>
  <si>
    <t>b)</t>
  </si>
  <si>
    <t>EJERCICIO 6</t>
  </si>
  <si>
    <t>u=1020 gr</t>
  </si>
  <si>
    <t>o=30gr</t>
  </si>
  <si>
    <t xml:space="preserve">P(X&gt;1040gr) ? </t>
  </si>
  <si>
    <t>P(X&gt;1040gr) = 1 - P(X&lt;1040)</t>
  </si>
  <si>
    <t>a)</t>
  </si>
  <si>
    <t>b) P(1000&lt;X&lt;1050)</t>
  </si>
  <si>
    <t>P(X&lt;1050)</t>
  </si>
  <si>
    <t>z para 1050</t>
  </si>
  <si>
    <t>z para 1000</t>
  </si>
  <si>
    <t>b) P(1000&lt;X&lt;1050)  = P(X&lt;1050 ) - P(X&gt;1000)</t>
  </si>
  <si>
    <t>P(X&gt;1000)</t>
  </si>
  <si>
    <t>PROBABILIDAD DE QUE PESE MENOS DE 980GR</t>
  </si>
  <si>
    <t>Se rechazan las bolas que pesen menos de 980, cuantas se esperan rechazar ?</t>
  </si>
  <si>
    <t>Pregunta Por la esperanza de x</t>
  </si>
  <si>
    <t>P(X&lt;980)</t>
  </si>
  <si>
    <t>E(X)=n*p</t>
  </si>
  <si>
    <t>E(X) = 2000* 0,091</t>
  </si>
  <si>
    <t xml:space="preserve">E(X) =  </t>
  </si>
  <si>
    <t>Probabilidad de que rechazen mas de 200 bolsas?</t>
  </si>
  <si>
    <t>c)</t>
  </si>
  <si>
    <t>X= Se rechazo la bolsa</t>
  </si>
  <si>
    <t>P(X&gt;200) = 1-P(X&lt;=200)</t>
  </si>
  <si>
    <t>EJERCICIO 7</t>
  </si>
  <si>
    <t>1 Excepcion - 84 segundos</t>
  </si>
  <si>
    <t>5/14 Excepciones - 30 segundos</t>
  </si>
  <si>
    <t>lambda=</t>
  </si>
  <si>
    <t>5/14</t>
  </si>
  <si>
    <t xml:space="preserve">P(X=1) ? </t>
  </si>
  <si>
    <t>P(X=1) = 1-P(X=0)</t>
  </si>
  <si>
    <t>CUANDO USAMOS EL MODELO EXPONENCIAL PONEMOS LA X Y ACUMULAMOS NADA MAS</t>
  </si>
  <si>
    <t xml:space="preserve">3 minutos de iniciado el programa no se detecto ningun error,  Probabilidad de que ocurra 1 excepcion en los 30 seg? </t>
  </si>
  <si>
    <t>lo mismo que el anterior</t>
  </si>
  <si>
    <t>EJERCICIO 8</t>
  </si>
  <si>
    <t>N=150</t>
  </si>
  <si>
    <t>k=20 infectaods</t>
  </si>
  <si>
    <t>se prueban 10 al azar</t>
  </si>
  <si>
    <t>X= DISCO INFECTADO</t>
  </si>
  <si>
    <t>Probabilidad de que al menos dos esten infectados ?</t>
  </si>
  <si>
    <t>EJERCICIO EJEMPLO</t>
  </si>
  <si>
    <t>E(x)=u=</t>
  </si>
  <si>
    <t>o=</t>
  </si>
  <si>
    <t>X=numero de dias entre la facturacion y pago de cuentas</t>
  </si>
  <si>
    <t>z para x=12</t>
  </si>
  <si>
    <t>z para x=19</t>
  </si>
  <si>
    <t>P(12&lt;X&lt;18) = P(X&lt;18) - P(X&gt;12)</t>
  </si>
  <si>
    <t>P(12&lt;=X&lt;=18) ?</t>
  </si>
  <si>
    <t>P(X&gt;=12)</t>
  </si>
  <si>
    <t>P(X&lt;=18)</t>
  </si>
  <si>
    <t>P(X&lt;8)=</t>
  </si>
  <si>
    <t>P(X&lt;=x)=F(X=x)=0,995</t>
  </si>
  <si>
    <t>cuanto vale x?</t>
  </si>
  <si>
    <t>25 dias 18 horas</t>
  </si>
  <si>
    <t xml:space="preserve">Un camión transporta Novillos Expertos en In_x0002_formática cuyos pesos tienen una distribución </t>
  </si>
  <si>
    <t xml:space="preserve">con media 490 kg y desvío estándar 20 kg. Por disposiciones reglamentarias no puede llevar más de 10.000 kg de carga. </t>
  </si>
  <si>
    <t>Determine el número máximo de novillos que puede llevar a efectos de que la carga máxima</t>
  </si>
  <si>
    <t xml:space="preserve"> se supere sólo con un 5% de probabilidad.</t>
  </si>
  <si>
    <t>u=490kg</t>
  </si>
  <si>
    <t>o=20kg</t>
  </si>
  <si>
    <t>Pregunta por el numero maximo, es decir n?</t>
  </si>
  <si>
    <t>X:"Peso en Kg de un novillo experto"</t>
  </si>
  <si>
    <t>X~N(u=490,o=20)</t>
  </si>
  <si>
    <t>Y:"Peso en kg de una mananda n de novillo"</t>
  </si>
  <si>
    <t>Y~N(u=n*490, o=n*20)</t>
  </si>
  <si>
    <t>P(Y&gt;=10.000)=5%  -&gt; P(Y&lt;10.000) = 95%</t>
  </si>
  <si>
    <t>Estandarizando z=(x-u)/o</t>
  </si>
  <si>
    <t>z=(10.000-n*490)/n*20)</t>
  </si>
  <si>
    <t>P(z&lt;= (500/n)-24,5) = 95%</t>
  </si>
  <si>
    <t>obtenemos z=</t>
  </si>
  <si>
    <t>z=500/ n -24,5</t>
  </si>
  <si>
    <t>n= 500/ z+24,5</t>
  </si>
  <si>
    <t>El Número máximo de novillos que puede llevar a efectos de que la carga máxima se supere sólo con un 5% de probabilidad es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</si>
</sst>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164" formatCode="0.000%"/>
    <numFmt numFmtId="165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2" applyFont="1"/>
    <xf numFmtId="10" fontId="0" fillId="0" borderId="0" xfId="2" applyNumberFormat="1" applyFont="1"/>
    <xf numFmtId="164" fontId="0" fillId="0" borderId="0" xfId="2" applyNumberFormat="1" applyFont="1"/>
    <xf numFmtId="165" fontId="0" fillId="0" borderId="0" xfId="2" applyNumberFormat="1" applyFont="1"/>
    <xf numFmtId="165" fontId="0" fillId="0" borderId="0" xfId="0" applyNumberFormat="1"/>
    <xf numFmtId="164" fontId="2" fillId="0" borderId="0" xfId="2" applyNumberFormat="1" applyFont="1"/>
    <xf numFmtId="0" fontId="0" fillId="0" borderId="0" xfId="1" applyNumberFormat="1" applyFont="1"/>
    <xf numFmtId="0" fontId="2" fillId="0" borderId="0" xfId="0" applyFont="1"/>
    <xf numFmtId="0" fontId="0" fillId="0" borderId="0" xfId="2" applyNumberFormat="1" applyFont="1"/>
    <xf numFmtId="2" fontId="0" fillId="0" borderId="0" xfId="2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7" fontId="0" fillId="0" borderId="0" xfId="0" quotePrefix="1" applyNumberFormat="1"/>
    <xf numFmtId="16" fontId="0" fillId="0" borderId="0" xfId="0" quotePrefix="1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0" fontId="0" fillId="0" borderId="0" xfId="2" applyNumberFormat="1" applyFont="1" applyBorder="1"/>
    <xf numFmtId="0" fontId="0" fillId="0" borderId="9" xfId="0" applyBorder="1"/>
    <xf numFmtId="0" fontId="0" fillId="0" borderId="10" xfId="0" applyBorder="1"/>
    <xf numFmtId="165" fontId="0" fillId="0" borderId="10" xfId="2" applyNumberFormat="1" applyFont="1" applyBorder="1"/>
    <xf numFmtId="0" fontId="0" fillId="0" borderId="11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F945-E7E0-47F8-947E-4D0DEDDEA4E1}">
  <dimension ref="A1:P189"/>
  <sheetViews>
    <sheetView tabSelected="1" topLeftCell="A167" workbookViewId="0">
      <selection activeCell="F195" sqref="F195"/>
    </sheetView>
  </sheetViews>
  <sheetFormatPr baseColWidth="10" defaultRowHeight="14.4" x14ac:dyDescent="0.3"/>
  <cols>
    <col min="1" max="1" width="11.5546875" customWidth="1"/>
    <col min="4" max="4" width="17.5546875" customWidth="1"/>
    <col min="5" max="5" width="15.77734375" customWidth="1"/>
    <col min="7" max="7" width="15.6640625" customWidth="1"/>
    <col min="8" max="8" width="12.44140625" bestFit="1" customWidth="1"/>
    <col min="12" max="12" width="18.109375" customWidth="1"/>
    <col min="15" max="15" width="16.109375" customWidth="1"/>
  </cols>
  <sheetData>
    <row r="1" spans="1:8" x14ac:dyDescent="0.3">
      <c r="A1" s="15" t="s">
        <v>0</v>
      </c>
      <c r="B1" s="15"/>
      <c r="C1" s="15"/>
      <c r="D1" s="15"/>
      <c r="E1" s="15"/>
      <c r="F1" s="15"/>
      <c r="G1" s="15"/>
      <c r="H1" s="15"/>
    </row>
    <row r="3" spans="1:8" x14ac:dyDescent="0.3">
      <c r="A3" t="s">
        <v>1</v>
      </c>
    </row>
    <row r="4" spans="1:8" x14ac:dyDescent="0.3">
      <c r="A4" t="s">
        <v>2</v>
      </c>
      <c r="B4" t="s">
        <v>3</v>
      </c>
    </row>
    <row r="6" spans="1:8" x14ac:dyDescent="0.3">
      <c r="A6" t="s">
        <v>5</v>
      </c>
      <c r="B6">
        <f>_xlfn.BINOM.DIST(0,5,0.4,1)</f>
        <v>7.7759999999999996E-2</v>
      </c>
      <c r="C6" s="2">
        <f>_xlfn.BINOM.DIST(0,5,0.4,1)</f>
        <v>7.7759999999999996E-2</v>
      </c>
    </row>
    <row r="8" spans="1:8" x14ac:dyDescent="0.3">
      <c r="A8" t="s">
        <v>6</v>
      </c>
      <c r="B8">
        <f>_xlfn.BINOM.DIST(3,5,0.4,1)</f>
        <v>0.91295999999999999</v>
      </c>
      <c r="C8" s="2">
        <f>_xlfn.BINOM.DIST(3,5,0.4,1)</f>
        <v>0.91295999999999999</v>
      </c>
    </row>
    <row r="10" spans="1:8" x14ac:dyDescent="0.3">
      <c r="A10" t="s">
        <v>7</v>
      </c>
      <c r="B10" t="s">
        <v>8</v>
      </c>
      <c r="C10">
        <f>5*0.4</f>
        <v>2</v>
      </c>
    </row>
    <row r="12" spans="1:8" x14ac:dyDescent="0.3">
      <c r="A12" s="15" t="s">
        <v>9</v>
      </c>
      <c r="B12" s="15"/>
      <c r="C12" s="15"/>
      <c r="D12" s="15"/>
      <c r="E12" s="15"/>
      <c r="F12" s="15"/>
      <c r="G12" s="15"/>
      <c r="H12" s="15"/>
    </row>
    <row r="14" spans="1:8" x14ac:dyDescent="0.3">
      <c r="A14" t="s">
        <v>10</v>
      </c>
      <c r="B14">
        <v>0.5</v>
      </c>
    </row>
    <row r="15" spans="1:8" x14ac:dyDescent="0.3">
      <c r="A15" t="s">
        <v>11</v>
      </c>
      <c r="B15">
        <v>3.5</v>
      </c>
    </row>
    <row r="17" spans="1:8" x14ac:dyDescent="0.3">
      <c r="A17" t="s">
        <v>12</v>
      </c>
    </row>
    <row r="18" spans="1:8" x14ac:dyDescent="0.3">
      <c r="A18" t="s">
        <v>14</v>
      </c>
    </row>
    <row r="19" spans="1:8" x14ac:dyDescent="0.3">
      <c r="A19" t="s">
        <v>13</v>
      </c>
    </row>
    <row r="20" spans="1:8" x14ac:dyDescent="0.3">
      <c r="A20" t="s">
        <v>15</v>
      </c>
      <c r="H20" s="5"/>
    </row>
    <row r="21" spans="1:8" x14ac:dyDescent="0.3">
      <c r="A21" t="s">
        <v>16</v>
      </c>
      <c r="E21" s="4"/>
      <c r="F21" s="2"/>
    </row>
    <row r="22" spans="1:8" x14ac:dyDescent="0.3">
      <c r="E22" t="s">
        <v>19</v>
      </c>
      <c r="H22" t="s">
        <v>20</v>
      </c>
    </row>
    <row r="23" spans="1:8" x14ac:dyDescent="0.3">
      <c r="A23" t="s">
        <v>17</v>
      </c>
      <c r="E23">
        <f>1-_xlfn.POISSON.DIST(1,0.5,1)</f>
        <v>9.0204010431049864E-2</v>
      </c>
      <c r="H23">
        <f>1-_xlfn.POISSON.DIST(1,3.5,1)</f>
        <v>0.86411177459956678</v>
      </c>
    </row>
    <row r="24" spans="1:8" x14ac:dyDescent="0.3">
      <c r="A24" s="1"/>
    </row>
    <row r="25" spans="1:8" x14ac:dyDescent="0.3">
      <c r="A25" t="s">
        <v>18</v>
      </c>
      <c r="C25" s="6">
        <f>E23*H23</f>
        <v>7.794634752957233E-2</v>
      </c>
    </row>
    <row r="28" spans="1:8" x14ac:dyDescent="0.3">
      <c r="A28" s="15" t="s">
        <v>21</v>
      </c>
      <c r="B28" s="15"/>
      <c r="C28" s="15"/>
      <c r="D28" s="15"/>
      <c r="E28" s="15"/>
      <c r="F28" s="15"/>
      <c r="G28" s="15"/>
      <c r="H28" s="15"/>
    </row>
    <row r="29" spans="1:8" x14ac:dyDescent="0.3">
      <c r="A29" t="s">
        <v>22</v>
      </c>
    </row>
    <row r="31" spans="1:8" x14ac:dyDescent="0.3">
      <c r="A31" t="s">
        <v>23</v>
      </c>
    </row>
    <row r="33" spans="1:5" x14ac:dyDescent="0.3">
      <c r="A33" t="s">
        <v>24</v>
      </c>
    </row>
    <row r="35" spans="1:5" x14ac:dyDescent="0.3">
      <c r="A35" t="s">
        <v>25</v>
      </c>
      <c r="C35" t="s">
        <v>27</v>
      </c>
      <c r="D35" t="s">
        <v>28</v>
      </c>
    </row>
    <row r="36" spans="1:5" x14ac:dyDescent="0.3">
      <c r="A36" t="s">
        <v>26</v>
      </c>
    </row>
    <row r="37" spans="1:5" x14ac:dyDescent="0.3">
      <c r="C37" s="2">
        <f>_xlfn.POISSON.DIST(4,6,0)</f>
        <v>0.13385261753998337</v>
      </c>
      <c r="E37" s="7"/>
    </row>
    <row r="39" spans="1:5" x14ac:dyDescent="0.3">
      <c r="A39" t="s">
        <v>29</v>
      </c>
    </row>
    <row r="41" spans="1:5" x14ac:dyDescent="0.3">
      <c r="A41" t="s">
        <v>30</v>
      </c>
      <c r="D41" t="s">
        <v>33</v>
      </c>
    </row>
    <row r="42" spans="1:5" x14ac:dyDescent="0.3">
      <c r="A42" t="s">
        <v>32</v>
      </c>
      <c r="B42" t="s">
        <v>31</v>
      </c>
    </row>
    <row r="43" spans="1:5" x14ac:dyDescent="0.3">
      <c r="D43" t="s">
        <v>34</v>
      </c>
    </row>
    <row r="44" spans="1:5" x14ac:dyDescent="0.3">
      <c r="D44">
        <f>1-_xlfn.POISSON.DIST(0,3/4,1)</f>
        <v>0.52763344725898531</v>
      </c>
      <c r="E44" s="2">
        <f>1-_xlfn.POISSON.DIST(0,3/4,1)</f>
        <v>0.52763344725898531</v>
      </c>
    </row>
    <row r="47" spans="1:5" x14ac:dyDescent="0.3">
      <c r="A47" t="s">
        <v>35</v>
      </c>
    </row>
    <row r="48" spans="1:5" x14ac:dyDescent="0.3">
      <c r="A48" t="s">
        <v>36</v>
      </c>
    </row>
    <row r="50" spans="1:16" x14ac:dyDescent="0.3">
      <c r="A50" s="15" t="s">
        <v>37</v>
      </c>
      <c r="B50" s="15"/>
      <c r="C50" s="15"/>
      <c r="D50" s="15"/>
      <c r="E50" s="15"/>
      <c r="F50" s="15"/>
      <c r="G50" s="15"/>
      <c r="H50" s="15"/>
    </row>
    <row r="52" spans="1:16" x14ac:dyDescent="0.3">
      <c r="A52" t="s">
        <v>38</v>
      </c>
      <c r="D52" t="s">
        <v>40</v>
      </c>
    </row>
    <row r="53" spans="1:16" x14ac:dyDescent="0.3">
      <c r="A53" t="s">
        <v>39</v>
      </c>
      <c r="D53" t="s">
        <v>41</v>
      </c>
    </row>
    <row r="54" spans="1:16" x14ac:dyDescent="0.3">
      <c r="A54" t="s">
        <v>42</v>
      </c>
    </row>
    <row r="56" spans="1:16" x14ac:dyDescent="0.3">
      <c r="F56" s="8"/>
    </row>
    <row r="57" spans="1:16" x14ac:dyDescent="0.3">
      <c r="A57" t="s">
        <v>47</v>
      </c>
      <c r="G57" t="s">
        <v>48</v>
      </c>
      <c r="L57" t="s">
        <v>49</v>
      </c>
      <c r="O57" t="s">
        <v>50</v>
      </c>
    </row>
    <row r="58" spans="1:16" x14ac:dyDescent="0.3">
      <c r="A58">
        <f>_xlfn.HYPGEOM.DIST(0,8,2,40,1)</f>
        <v>0.63589743589743575</v>
      </c>
      <c r="B58" s="2">
        <f>_xlfn.HYPGEOM.DIST(0,8,2,40,1)</f>
        <v>0.63589743589743575</v>
      </c>
      <c r="D58" t="s">
        <v>43</v>
      </c>
      <c r="E58">
        <v>0</v>
      </c>
      <c r="L58" t="s">
        <v>43</v>
      </c>
      <c r="M58">
        <v>2</v>
      </c>
      <c r="O58" t="s">
        <v>51</v>
      </c>
    </row>
    <row r="59" spans="1:16" x14ac:dyDescent="0.3">
      <c r="D59" t="s">
        <v>44</v>
      </c>
      <c r="E59">
        <v>8</v>
      </c>
      <c r="H59" s="2">
        <f>_xlfn.HYPGEOM.DIST(6,8,38,40,0)</f>
        <v>3.5897435897435895E-2</v>
      </c>
      <c r="L59" t="s">
        <v>44</v>
      </c>
      <c r="M59">
        <v>8</v>
      </c>
    </row>
    <row r="60" spans="1:16" x14ac:dyDescent="0.3">
      <c r="D60" t="s">
        <v>45</v>
      </c>
      <c r="E60">
        <v>2</v>
      </c>
      <c r="H60" s="2">
        <f>_xlfn.HYPGEOM.DIST(2,8,2,40,0)</f>
        <v>3.5897435897435895E-2</v>
      </c>
      <c r="L60" t="s">
        <v>45</v>
      </c>
      <c r="M60">
        <v>2</v>
      </c>
      <c r="O60" t="s">
        <v>49</v>
      </c>
    </row>
    <row r="61" spans="1:16" x14ac:dyDescent="0.3">
      <c r="D61" t="s">
        <v>46</v>
      </c>
      <c r="E61">
        <v>40</v>
      </c>
      <c r="L61" t="s">
        <v>46</v>
      </c>
      <c r="M61">
        <v>40</v>
      </c>
      <c r="O61" t="s">
        <v>43</v>
      </c>
      <c r="P61">
        <v>2</v>
      </c>
    </row>
    <row r="62" spans="1:16" x14ac:dyDescent="0.3">
      <c r="O62" t="s">
        <v>44</v>
      </c>
      <c r="P62">
        <v>8</v>
      </c>
    </row>
    <row r="63" spans="1:16" x14ac:dyDescent="0.3">
      <c r="O63" t="s">
        <v>45</v>
      </c>
      <c r="P63">
        <v>2</v>
      </c>
    </row>
    <row r="64" spans="1:16" x14ac:dyDescent="0.3">
      <c r="O64" t="s">
        <v>46</v>
      </c>
      <c r="P64">
        <v>40</v>
      </c>
    </row>
    <row r="65" spans="1:15" x14ac:dyDescent="0.3">
      <c r="F65" s="8"/>
      <c r="O65" s="10">
        <f>_xlfn.HYPGEOM.DIST(2,8,2,40,0)</f>
        <v>3.5897435897435895E-2</v>
      </c>
    </row>
    <row r="68" spans="1:15" x14ac:dyDescent="0.3">
      <c r="A68" s="15" t="s">
        <v>52</v>
      </c>
      <c r="B68" s="15"/>
      <c r="C68" s="15"/>
      <c r="D68" s="15"/>
      <c r="E68" s="15"/>
      <c r="F68" s="15"/>
      <c r="G68" s="15"/>
      <c r="H68" s="15"/>
    </row>
    <row r="69" spans="1:15" x14ac:dyDescent="0.3">
      <c r="A69" t="s">
        <v>57</v>
      </c>
    </row>
    <row r="70" spans="1:15" x14ac:dyDescent="0.3">
      <c r="A70" t="s">
        <v>53</v>
      </c>
    </row>
    <row r="71" spans="1:15" x14ac:dyDescent="0.3">
      <c r="A71" t="s">
        <v>54</v>
      </c>
      <c r="B71" s="1">
        <f xml:space="preserve"> 1262/1500</f>
        <v>0.84133333333333338</v>
      </c>
      <c r="C71" t="s">
        <v>61</v>
      </c>
    </row>
    <row r="72" spans="1:15" x14ac:dyDescent="0.3">
      <c r="H72" t="s">
        <v>77</v>
      </c>
      <c r="I72" t="s">
        <v>73</v>
      </c>
    </row>
    <row r="73" spans="1:15" x14ac:dyDescent="0.3">
      <c r="A73" t="s">
        <v>55</v>
      </c>
      <c r="I73" t="s">
        <v>76</v>
      </c>
      <c r="J73" t="s">
        <v>74</v>
      </c>
      <c r="K73">
        <f>(5-C84)/A82</f>
        <v>0.34737115099157367</v>
      </c>
    </row>
    <row r="74" spans="1:15" x14ac:dyDescent="0.3">
      <c r="A74" t="s">
        <v>56</v>
      </c>
      <c r="B74">
        <f>15/1500</f>
        <v>0.01</v>
      </c>
      <c r="C74" t="s">
        <v>60</v>
      </c>
      <c r="I74" t="s">
        <v>75</v>
      </c>
      <c r="J74" s="2">
        <f>_xlfn.NORM.S.DIST(K73,1)</f>
        <v>0.63584374814445588</v>
      </c>
    </row>
    <row r="76" spans="1:15" x14ac:dyDescent="0.3">
      <c r="A76" t="s">
        <v>58</v>
      </c>
    </row>
    <row r="77" spans="1:15" x14ac:dyDescent="0.3">
      <c r="E77" t="s">
        <v>63</v>
      </c>
    </row>
    <row r="78" spans="1:15" x14ac:dyDescent="0.3">
      <c r="A78" t="s">
        <v>59</v>
      </c>
      <c r="C78" t="s">
        <v>62</v>
      </c>
      <c r="E78" t="s">
        <v>64</v>
      </c>
      <c r="F78">
        <f>_xlfn.NORM.S.INV(0.84)</f>
        <v>0.9944578832097497</v>
      </c>
    </row>
    <row r="79" spans="1:15" x14ac:dyDescent="0.3">
      <c r="E79" t="s">
        <v>65</v>
      </c>
      <c r="F79">
        <f>_xlfn.NORM.S.INV(0.99)</f>
        <v>2.3263478740408408</v>
      </c>
    </row>
    <row r="80" spans="1:15" x14ac:dyDescent="0.3">
      <c r="A80" t="s">
        <v>66</v>
      </c>
    </row>
    <row r="81" spans="1:9" x14ac:dyDescent="0.3">
      <c r="A81" t="s">
        <v>67</v>
      </c>
      <c r="C81" t="s">
        <v>68</v>
      </c>
    </row>
    <row r="82" spans="1:9" x14ac:dyDescent="0.3">
      <c r="A82">
        <f>(8-C84)/F79</f>
        <v>1.5159349602543628</v>
      </c>
    </row>
    <row r="83" spans="1:9" x14ac:dyDescent="0.3">
      <c r="C83" t="s">
        <v>69</v>
      </c>
      <c r="F83" t="s">
        <v>70</v>
      </c>
    </row>
    <row r="84" spans="1:9" x14ac:dyDescent="0.3">
      <c r="C84">
        <f>( (6*F79)-8) / (-F78+F79)</f>
        <v>4.4734079280280765</v>
      </c>
    </row>
    <row r="85" spans="1:9" x14ac:dyDescent="0.3">
      <c r="F85" t="s">
        <v>71</v>
      </c>
    </row>
    <row r="86" spans="1:9" x14ac:dyDescent="0.3">
      <c r="F86" t="s">
        <v>72</v>
      </c>
      <c r="G86">
        <f>A82*A82</f>
        <v>2.2980588037213967</v>
      </c>
    </row>
    <row r="89" spans="1:9" x14ac:dyDescent="0.3">
      <c r="A89" s="15" t="s">
        <v>78</v>
      </c>
      <c r="B89" s="15"/>
      <c r="C89" s="15"/>
      <c r="D89" s="15"/>
      <c r="E89" s="15"/>
      <c r="F89" s="15"/>
      <c r="G89" s="15"/>
      <c r="H89" s="15"/>
    </row>
    <row r="90" spans="1:9" x14ac:dyDescent="0.3">
      <c r="A90" t="s">
        <v>79</v>
      </c>
    </row>
    <row r="91" spans="1:9" x14ac:dyDescent="0.3">
      <c r="A91" t="s">
        <v>80</v>
      </c>
    </row>
    <row r="93" spans="1:9" x14ac:dyDescent="0.3">
      <c r="A93" t="s">
        <v>83</v>
      </c>
      <c r="E93" t="s">
        <v>84</v>
      </c>
    </row>
    <row r="94" spans="1:9" x14ac:dyDescent="0.3">
      <c r="A94" t="s">
        <v>81</v>
      </c>
      <c r="B94" t="s">
        <v>74</v>
      </c>
      <c r="C94">
        <f>(1040-1020)/30</f>
        <v>0.66666666666666663</v>
      </c>
      <c r="G94" t="s">
        <v>86</v>
      </c>
      <c r="I94" t="s">
        <v>98</v>
      </c>
    </row>
    <row r="95" spans="1:9" x14ac:dyDescent="0.3">
      <c r="A95" t="s">
        <v>82</v>
      </c>
      <c r="C95" s="2">
        <f>1-_xlfn.NORM.S.DIST(C94,1)</f>
        <v>0.25249253754692291</v>
      </c>
      <c r="E95" t="s">
        <v>85</v>
      </c>
      <c r="G95">
        <f>(1050-1020)/30</f>
        <v>1</v>
      </c>
      <c r="I95" t="s">
        <v>91</v>
      </c>
    </row>
    <row r="96" spans="1:9" x14ac:dyDescent="0.3">
      <c r="E96">
        <f>_xlfn.NORM.S.DIST(G95,1)</f>
        <v>0.84134474606854304</v>
      </c>
      <c r="F96">
        <f>_xlfn.NORM.DIST(1050,1020,30,1)</f>
        <v>0.84134474606854304</v>
      </c>
      <c r="I96" t="s">
        <v>92</v>
      </c>
    </row>
    <row r="97" spans="1:11" x14ac:dyDescent="0.3">
      <c r="G97" t="s">
        <v>87</v>
      </c>
    </row>
    <row r="98" spans="1:11" x14ac:dyDescent="0.3">
      <c r="E98" t="s">
        <v>89</v>
      </c>
      <c r="G98">
        <f>(1000-1020)/30</f>
        <v>-0.66666666666666663</v>
      </c>
      <c r="K98" t="s">
        <v>94</v>
      </c>
    </row>
    <row r="99" spans="1:11" x14ac:dyDescent="0.3">
      <c r="E99">
        <f>_xlfn.NORM.S.DIST(G98,1)</f>
        <v>0.25249253754692291</v>
      </c>
      <c r="F99">
        <f>_xlfn.NORM.DIST(1000,1020,30,1)</f>
        <v>0.25249253754692291</v>
      </c>
      <c r="I99" t="s">
        <v>93</v>
      </c>
    </row>
    <row r="100" spans="1:11" x14ac:dyDescent="0.3">
      <c r="I100" s="9">
        <f>_xlfn.NORM.DIST(980,1020,30,1)</f>
        <v>9.1211219725867876E-2</v>
      </c>
      <c r="J100" t="s">
        <v>90</v>
      </c>
    </row>
    <row r="101" spans="1:11" x14ac:dyDescent="0.3">
      <c r="E101" t="s">
        <v>88</v>
      </c>
      <c r="I101" s="11"/>
      <c r="J101" s="12"/>
    </row>
    <row r="102" spans="1:11" x14ac:dyDescent="0.3">
      <c r="F102" s="1"/>
      <c r="I102" t="s">
        <v>95</v>
      </c>
    </row>
    <row r="103" spans="1:11" x14ac:dyDescent="0.3">
      <c r="E103">
        <f>F96-F99</f>
        <v>0.58885220852162012</v>
      </c>
      <c r="I103" t="s">
        <v>96</v>
      </c>
      <c r="J103">
        <f>2000*I100</f>
        <v>182.42243945173576</v>
      </c>
    </row>
    <row r="106" spans="1:11" x14ac:dyDescent="0.3">
      <c r="I106" t="s">
        <v>97</v>
      </c>
    </row>
    <row r="107" spans="1:11" x14ac:dyDescent="0.3">
      <c r="I107" t="s">
        <v>99</v>
      </c>
    </row>
    <row r="108" spans="1:11" x14ac:dyDescent="0.3">
      <c r="I108" t="s">
        <v>100</v>
      </c>
    </row>
    <row r="109" spans="1:11" x14ac:dyDescent="0.3">
      <c r="I109">
        <f>1-_xlfn.BINOM.DIST(200,2000,I100,1)</f>
        <v>8.1602675572623351E-2</v>
      </c>
    </row>
    <row r="111" spans="1:11" x14ac:dyDescent="0.3">
      <c r="A111" s="15" t="s">
        <v>101</v>
      </c>
      <c r="B111" s="15"/>
      <c r="C111" s="15"/>
      <c r="D111" s="15"/>
      <c r="E111" s="15"/>
      <c r="F111" s="15"/>
      <c r="G111" s="15"/>
      <c r="H111" s="15"/>
    </row>
    <row r="113" spans="1:10" x14ac:dyDescent="0.3">
      <c r="A113" t="s">
        <v>102</v>
      </c>
      <c r="D113" t="s">
        <v>104</v>
      </c>
      <c r="E113" s="13" t="s">
        <v>105</v>
      </c>
    </row>
    <row r="114" spans="1:10" x14ac:dyDescent="0.3">
      <c r="A114" t="s">
        <v>103</v>
      </c>
    </row>
    <row r="115" spans="1:10" x14ac:dyDescent="0.3">
      <c r="E115" t="s">
        <v>108</v>
      </c>
    </row>
    <row r="116" spans="1:10" x14ac:dyDescent="0.3">
      <c r="A116" t="s">
        <v>106</v>
      </c>
      <c r="B116" t="s">
        <v>107</v>
      </c>
      <c r="D116" s="2">
        <f>1-_xlfn.POISSON.DIST(0,5/14,0)</f>
        <v>0.30032746262486965</v>
      </c>
      <c r="E116" s="2">
        <f>_xlfn.EXPON.DIST(1,5/14,1)</f>
        <v>0.3003274626248697</v>
      </c>
    </row>
    <row r="118" spans="1:10" x14ac:dyDescent="0.3">
      <c r="A118" t="s">
        <v>109</v>
      </c>
    </row>
    <row r="119" spans="1:10" x14ac:dyDescent="0.3">
      <c r="A119" t="s">
        <v>110</v>
      </c>
    </row>
    <row r="123" spans="1:10" x14ac:dyDescent="0.3">
      <c r="A123" s="15" t="s">
        <v>111</v>
      </c>
      <c r="B123" s="15"/>
      <c r="C123" s="15"/>
      <c r="D123" s="15"/>
      <c r="E123" s="15"/>
      <c r="F123" s="15"/>
      <c r="G123" s="15"/>
      <c r="H123" s="15"/>
    </row>
    <row r="124" spans="1:10" x14ac:dyDescent="0.3">
      <c r="J124" s="14"/>
    </row>
    <row r="125" spans="1:10" x14ac:dyDescent="0.3">
      <c r="A125" t="s">
        <v>112</v>
      </c>
      <c r="E125" t="s">
        <v>43</v>
      </c>
      <c r="F125">
        <v>0</v>
      </c>
    </row>
    <row r="126" spans="1:10" x14ac:dyDescent="0.3">
      <c r="A126" t="s">
        <v>113</v>
      </c>
      <c r="E126" t="s">
        <v>44</v>
      </c>
      <c r="F126">
        <v>10</v>
      </c>
    </row>
    <row r="127" spans="1:10" x14ac:dyDescent="0.3">
      <c r="A127" t="s">
        <v>114</v>
      </c>
      <c r="E127" t="s">
        <v>45</v>
      </c>
      <c r="F127">
        <v>20</v>
      </c>
    </row>
    <row r="128" spans="1:10" x14ac:dyDescent="0.3">
      <c r="E128" t="s">
        <v>46</v>
      </c>
      <c r="F128">
        <v>150</v>
      </c>
    </row>
    <row r="129" spans="1:8" x14ac:dyDescent="0.3">
      <c r="A129" t="s">
        <v>115</v>
      </c>
      <c r="C129" t="s">
        <v>4</v>
      </c>
    </row>
    <row r="130" spans="1:8" x14ac:dyDescent="0.3">
      <c r="C130" s="3">
        <f>_xlfn.HYPGEOM.DIST(0,10,20,150,1)</f>
        <v>0.22778015634000268</v>
      </c>
    </row>
    <row r="131" spans="1:8" x14ac:dyDescent="0.3">
      <c r="C131" s="8"/>
    </row>
    <row r="133" spans="1:8" x14ac:dyDescent="0.3">
      <c r="A133" t="s">
        <v>116</v>
      </c>
      <c r="E133" t="s">
        <v>115</v>
      </c>
      <c r="G133" t="s">
        <v>43</v>
      </c>
      <c r="H133">
        <v>1</v>
      </c>
    </row>
    <row r="134" spans="1:8" x14ac:dyDescent="0.3">
      <c r="A134" t="s">
        <v>19</v>
      </c>
      <c r="C134" s="1"/>
      <c r="G134" t="s">
        <v>44</v>
      </c>
      <c r="H134">
        <v>10</v>
      </c>
    </row>
    <row r="135" spans="1:8" x14ac:dyDescent="0.3">
      <c r="C135" s="3">
        <f>1-_xlfn.HYPGEOM.DIST(1,10,20,150,1)</f>
        <v>0.39572371747817481</v>
      </c>
      <c r="G135" t="s">
        <v>45</v>
      </c>
      <c r="H135">
        <v>20</v>
      </c>
    </row>
    <row r="136" spans="1:8" x14ac:dyDescent="0.3">
      <c r="G136" t="s">
        <v>46</v>
      </c>
      <c r="H136">
        <v>150</v>
      </c>
    </row>
    <row r="144" spans="1:8" x14ac:dyDescent="0.3">
      <c r="A144" s="15" t="s">
        <v>117</v>
      </c>
      <c r="B144" s="15"/>
      <c r="C144" s="15"/>
      <c r="D144" s="15"/>
      <c r="E144" s="15"/>
      <c r="F144" s="15"/>
      <c r="G144" s="15"/>
      <c r="H144" s="15"/>
    </row>
    <row r="146" spans="1:11" x14ac:dyDescent="0.3">
      <c r="A146" t="s">
        <v>118</v>
      </c>
      <c r="B146">
        <v>18</v>
      </c>
      <c r="D146" t="s">
        <v>120</v>
      </c>
    </row>
    <row r="147" spans="1:11" x14ac:dyDescent="0.3">
      <c r="A147" t="s">
        <v>119</v>
      </c>
      <c r="B147">
        <v>3</v>
      </c>
    </row>
    <row r="148" spans="1:11" x14ac:dyDescent="0.3">
      <c r="G148" s="8"/>
    </row>
    <row r="149" spans="1:11" ht="15" thickBot="1" x14ac:dyDescent="0.35"/>
    <row r="150" spans="1:11" x14ac:dyDescent="0.3">
      <c r="A150" s="16" t="s">
        <v>124</v>
      </c>
      <c r="B150" s="17"/>
      <c r="C150" s="17" t="s">
        <v>121</v>
      </c>
      <c r="D150" s="17" t="s">
        <v>122</v>
      </c>
      <c r="E150" s="17"/>
      <c r="F150" s="16" t="s">
        <v>124</v>
      </c>
      <c r="G150" s="17"/>
      <c r="H150" s="17"/>
      <c r="I150" s="17"/>
      <c r="J150" s="17"/>
      <c r="K150" s="18"/>
    </row>
    <row r="151" spans="1:11" x14ac:dyDescent="0.3">
      <c r="A151" s="19"/>
      <c r="B151" s="20"/>
      <c r="C151" s="20">
        <f>(12-B146)/B147</f>
        <v>-2</v>
      </c>
      <c r="D151" s="20">
        <f>(B146-B146)/B147</f>
        <v>0</v>
      </c>
      <c r="E151" s="20"/>
      <c r="F151" s="19"/>
      <c r="G151" s="20"/>
      <c r="H151" s="20"/>
      <c r="I151" s="20"/>
      <c r="J151" s="20"/>
      <c r="K151" s="21"/>
    </row>
    <row r="152" spans="1:11" x14ac:dyDescent="0.3">
      <c r="A152" s="19"/>
      <c r="B152" s="20"/>
      <c r="C152" s="20"/>
      <c r="D152" s="20"/>
      <c r="E152" s="20"/>
      <c r="F152" s="19"/>
      <c r="G152" s="20"/>
      <c r="H152" s="20"/>
      <c r="I152" s="20"/>
      <c r="J152" s="20"/>
      <c r="K152" s="21"/>
    </row>
    <row r="153" spans="1:11" x14ac:dyDescent="0.3">
      <c r="A153" s="19"/>
      <c r="B153" s="20"/>
      <c r="C153" s="20"/>
      <c r="D153" s="20"/>
      <c r="E153" s="20"/>
      <c r="F153" s="19"/>
      <c r="G153" s="20"/>
      <c r="H153" s="20"/>
      <c r="I153" s="20"/>
      <c r="J153" s="20"/>
      <c r="K153" s="21"/>
    </row>
    <row r="154" spans="1:11" x14ac:dyDescent="0.3">
      <c r="A154" s="19" t="s">
        <v>125</v>
      </c>
      <c r="B154" s="20">
        <f>_xlfn.NORM.S.DIST(C151,1)</f>
        <v>2.2750131948179191E-2</v>
      </c>
      <c r="C154" s="20"/>
      <c r="D154" s="20" t="s">
        <v>123</v>
      </c>
      <c r="E154" s="20"/>
      <c r="F154" s="19" t="s">
        <v>125</v>
      </c>
      <c r="G154" s="20">
        <f>_xlfn.NORM.DIST(12,18,3,1)</f>
        <v>2.2750131948179191E-2</v>
      </c>
      <c r="H154" s="20"/>
      <c r="I154" s="20" t="s">
        <v>123</v>
      </c>
      <c r="J154" s="20"/>
      <c r="K154" s="21"/>
    </row>
    <row r="155" spans="1:11" x14ac:dyDescent="0.3">
      <c r="A155" s="19" t="s">
        <v>126</v>
      </c>
      <c r="B155" s="20">
        <f>_xlfn.NORM.S.DIST(D151,1)</f>
        <v>0.5</v>
      </c>
      <c r="C155" s="20"/>
      <c r="D155" s="20">
        <f>B155-B154</f>
        <v>0.47724986805182079</v>
      </c>
      <c r="E155" s="25">
        <f>B155-B154</f>
        <v>0.47724986805182079</v>
      </c>
      <c r="F155" s="19" t="s">
        <v>126</v>
      </c>
      <c r="G155" s="20">
        <f>_xlfn.NORM.DIST(18,18,3,1)</f>
        <v>0.5</v>
      </c>
      <c r="H155" s="20"/>
      <c r="I155" s="20">
        <f>G155-G154</f>
        <v>0.47724986805182079</v>
      </c>
      <c r="J155" s="20"/>
      <c r="K155" s="21"/>
    </row>
    <row r="156" spans="1:11" ht="15" thickBot="1" x14ac:dyDescent="0.35">
      <c r="A156" s="22"/>
      <c r="B156" s="23"/>
      <c r="C156" s="23"/>
      <c r="D156" s="23"/>
      <c r="E156" s="23"/>
      <c r="F156" s="22"/>
      <c r="G156" s="23"/>
      <c r="H156" s="23"/>
      <c r="I156" s="23"/>
      <c r="J156" s="23"/>
      <c r="K156" s="24"/>
    </row>
    <row r="157" spans="1:11" ht="15" thickBot="1" x14ac:dyDescent="0.35"/>
    <row r="158" spans="1:11" ht="15" thickBot="1" x14ac:dyDescent="0.35">
      <c r="A158" s="26" t="s">
        <v>127</v>
      </c>
      <c r="B158" s="27">
        <f>_xlfn.NORM.DIST(8,18,3,1)</f>
        <v>4.2906033319683703E-4</v>
      </c>
      <c r="C158" s="28">
        <f>_xlfn.NORM.DIST(8,18,3,1)</f>
        <v>4.2906033319683703E-4</v>
      </c>
      <c r="D158" s="29"/>
    </row>
    <row r="160" spans="1:11" x14ac:dyDescent="0.3">
      <c r="A160" t="s">
        <v>128</v>
      </c>
    </row>
    <row r="161" spans="1:8" x14ac:dyDescent="0.3">
      <c r="A161" t="s">
        <v>129</v>
      </c>
      <c r="C161">
        <f>_xlfn.NORM.INV(0.995,18,3)</f>
        <v>25.727487910646701</v>
      </c>
      <c r="D161" t="s">
        <v>130</v>
      </c>
    </row>
    <row r="166" spans="1:8" x14ac:dyDescent="0.3">
      <c r="A166" s="15" t="s">
        <v>117</v>
      </c>
      <c r="B166" s="15"/>
      <c r="C166" s="15"/>
      <c r="D166" s="15"/>
      <c r="E166" s="15"/>
      <c r="F166" s="15"/>
      <c r="G166" s="15"/>
      <c r="H166" s="15"/>
    </row>
    <row r="168" spans="1:8" x14ac:dyDescent="0.3">
      <c r="A168" t="s">
        <v>131</v>
      </c>
    </row>
    <row r="169" spans="1:8" x14ac:dyDescent="0.3">
      <c r="A169" t="s">
        <v>132</v>
      </c>
    </row>
    <row r="170" spans="1:8" x14ac:dyDescent="0.3">
      <c r="A170" t="s">
        <v>133</v>
      </c>
    </row>
    <row r="171" spans="1:8" x14ac:dyDescent="0.3">
      <c r="A171" t="s">
        <v>134</v>
      </c>
    </row>
    <row r="174" spans="1:8" x14ac:dyDescent="0.3">
      <c r="A174" t="s">
        <v>135</v>
      </c>
    </row>
    <row r="175" spans="1:8" x14ac:dyDescent="0.3">
      <c r="A175" t="s">
        <v>136</v>
      </c>
    </row>
    <row r="177" spans="1:6" x14ac:dyDescent="0.3">
      <c r="A177" t="s">
        <v>137</v>
      </c>
    </row>
    <row r="178" spans="1:6" x14ac:dyDescent="0.3">
      <c r="A178" t="s">
        <v>138</v>
      </c>
      <c r="E178" t="s">
        <v>139</v>
      </c>
    </row>
    <row r="179" spans="1:6" x14ac:dyDescent="0.3">
      <c r="A179" t="s">
        <v>140</v>
      </c>
      <c r="E179" t="s">
        <v>141</v>
      </c>
    </row>
    <row r="181" spans="1:6" x14ac:dyDescent="0.3">
      <c r="A181" t="s">
        <v>142</v>
      </c>
    </row>
    <row r="182" spans="1:6" x14ac:dyDescent="0.3">
      <c r="A182" t="s">
        <v>143</v>
      </c>
    </row>
    <row r="183" spans="1:6" x14ac:dyDescent="0.3">
      <c r="A183" t="s">
        <v>144</v>
      </c>
    </row>
    <row r="185" spans="1:6" x14ac:dyDescent="0.3">
      <c r="A185" t="s">
        <v>145</v>
      </c>
      <c r="D185" t="s">
        <v>146</v>
      </c>
      <c r="F185">
        <f>_xlfn.NORM.S.INV(0.95)</f>
        <v>1.6448536269514715</v>
      </c>
    </row>
    <row r="187" spans="1:6" x14ac:dyDescent="0.3">
      <c r="A187" t="s">
        <v>147</v>
      </c>
    </row>
    <row r="188" spans="1:6" x14ac:dyDescent="0.3">
      <c r="A188" t="s">
        <v>148</v>
      </c>
      <c r="C188" t="s">
        <v>149</v>
      </c>
    </row>
    <row r="189" spans="1:6" x14ac:dyDescent="0.3">
      <c r="A189">
        <f>(500)/(F185+24.5)</f>
        <v>19.124222576812365</v>
      </c>
    </row>
  </sheetData>
  <mergeCells count="10">
    <mergeCell ref="A144:H144"/>
    <mergeCell ref="A166:H166"/>
    <mergeCell ref="A111:H111"/>
    <mergeCell ref="A123:H123"/>
    <mergeCell ref="A1:H1"/>
    <mergeCell ref="A12:H12"/>
    <mergeCell ref="A28:H28"/>
    <mergeCell ref="A50:H50"/>
    <mergeCell ref="A68:H68"/>
    <mergeCell ref="A89:H8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2023-06-26T02:44:12Z</dcterms:created>
  <dcterms:modified xsi:type="dcterms:W3CDTF">2023-06-28T12:48:58Z</dcterms:modified>
</cp:coreProperties>
</file>